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D:\Users\GroseljN-lokalno\2022\INTERNET\RAZISKOVALNA INFRASTRUKTURA\oprema\"/>
    </mc:Choice>
  </mc:AlternateContent>
  <xr:revisionPtr revIDLastSave="0" documentId="8_{9DBBBA44-1785-406B-8AEA-8633CE772AA1}" xr6:coauthVersionLast="36" xr6:coauthVersionMax="36" xr10:uidLastSave="{00000000-0000-0000-0000-000000000000}"/>
  <bookViews>
    <workbookView xWindow="0" yWindow="0" windowWidth="28940" windowHeight="13510" xr2:uid="{216E2196-39FC-4307-8E27-402C1B24E7ED}"/>
  </bookViews>
  <sheets>
    <sheet name="List1" sheetId="1" r:id="rId1"/>
  </sheets>
  <definedNames>
    <definedName name="_xlnm._FilterDatabase" localSheetId="0" hidden="1">List1!$A$8:$HZ$1238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67" i="1" l="1"/>
  <c r="U532" i="1" l="1"/>
  <c r="U531" i="1"/>
  <c r="U530" i="1"/>
  <c r="AD529" i="1"/>
  <c r="U529" i="1"/>
  <c r="Q529" i="1" s="1"/>
  <c r="AD528" i="1"/>
  <c r="U528" i="1"/>
  <c r="Q528" i="1" s="1"/>
  <c r="U527" i="1"/>
  <c r="U526" i="1"/>
  <c r="U525" i="1"/>
  <c r="AD524" i="1"/>
  <c r="U524" i="1"/>
  <c r="Q524" i="1" s="1"/>
  <c r="AD523" i="1"/>
  <c r="U523" i="1"/>
  <c r="Q523" i="1" s="1"/>
  <c r="AD522" i="1"/>
  <c r="U522" i="1"/>
  <c r="Q522" i="1" s="1"/>
  <c r="AD521" i="1"/>
  <c r="U521" i="1"/>
  <c r="Q521" i="1" s="1"/>
  <c r="AD520" i="1"/>
  <c r="U520" i="1"/>
  <c r="Q520" i="1" s="1"/>
  <c r="AD519" i="1"/>
  <c r="U519" i="1"/>
  <c r="Q519" i="1" s="1"/>
  <c r="AD518" i="1"/>
  <c r="U518" i="1"/>
  <c r="Q518" i="1" s="1"/>
  <c r="AD517" i="1"/>
  <c r="U517" i="1"/>
  <c r="Q517" i="1" s="1"/>
  <c r="AD516" i="1"/>
  <c r="U516" i="1"/>
  <c r="Q516" i="1" s="1"/>
  <c r="AD515" i="1"/>
  <c r="U515" i="1"/>
  <c r="Q515" i="1" s="1"/>
  <c r="AD514" i="1"/>
  <c r="U514" i="1"/>
  <c r="Q514" i="1" s="1"/>
  <c r="AD513" i="1"/>
  <c r="U513" i="1"/>
  <c r="Q513" i="1" s="1"/>
  <c r="U1235" i="1" l="1"/>
  <c r="T1235" i="1"/>
  <c r="S1235" i="1"/>
  <c r="R1235" i="1"/>
  <c r="Q1235" i="1"/>
  <c r="U1234" i="1"/>
  <c r="T1234" i="1"/>
  <c r="S1234" i="1"/>
  <c r="R1234" i="1"/>
  <c r="Q1234" i="1"/>
  <c r="U1226" i="1"/>
  <c r="Q1226" i="1" s="1"/>
  <c r="U1225" i="1"/>
  <c r="Q1225" i="1" s="1"/>
  <c r="U1224" i="1"/>
  <c r="Q1224" i="1" s="1"/>
  <c r="U1223" i="1"/>
  <c r="Q1223" i="1" s="1"/>
  <c r="U1222" i="1"/>
  <c r="Q1222" i="1" s="1"/>
  <c r="U1221" i="1"/>
  <c r="Q1221" i="1" s="1"/>
  <c r="U1220" i="1"/>
  <c r="Q1220" i="1" s="1"/>
  <c r="U1219" i="1"/>
  <c r="Q1219" i="1" s="1"/>
  <c r="U1218" i="1"/>
  <c r="Q1218" i="1" s="1"/>
  <c r="U1217" i="1"/>
  <c r="Q1217" i="1" s="1"/>
  <c r="U1216" i="1"/>
  <c r="Q1216" i="1" s="1"/>
  <c r="U1215" i="1"/>
  <c r="Q1215" i="1" s="1"/>
  <c r="U1214" i="1"/>
  <c r="Q1214" i="1" s="1"/>
  <c r="U1213" i="1"/>
  <c r="Q1213" i="1" s="1"/>
  <c r="U1212" i="1"/>
  <c r="Q1212" i="1" s="1"/>
  <c r="U1211" i="1"/>
  <c r="Q1211" i="1" s="1"/>
  <c r="U1210" i="1"/>
  <c r="Q1210" i="1" s="1"/>
  <c r="U1209" i="1"/>
  <c r="Q1209" i="1" s="1"/>
  <c r="U1208" i="1"/>
  <c r="Q1208" i="1" s="1"/>
  <c r="U1207" i="1"/>
  <c r="Q1207" i="1" s="1"/>
  <c r="U1206" i="1"/>
  <c r="Q1206" i="1" s="1"/>
  <c r="U1205" i="1"/>
  <c r="Q1205" i="1" s="1"/>
  <c r="U1204" i="1"/>
  <c r="Q1204" i="1" s="1"/>
  <c r="U1203" i="1"/>
  <c r="Q1203" i="1" s="1"/>
  <c r="U1202" i="1"/>
  <c r="Q1202" i="1" s="1"/>
  <c r="U1201" i="1"/>
  <c r="Q1201" i="1" s="1"/>
  <c r="U1200" i="1"/>
  <c r="Q1200" i="1" s="1"/>
  <c r="U1199" i="1"/>
  <c r="Q1199" i="1" s="1"/>
  <c r="U1198" i="1"/>
  <c r="Q1198" i="1" s="1"/>
  <c r="U1197" i="1"/>
  <c r="Q1197" i="1" s="1"/>
  <c r="U1196" i="1"/>
  <c r="Q1196" i="1" s="1"/>
  <c r="U1195" i="1"/>
  <c r="U1194" i="1"/>
  <c r="U1193" i="1"/>
  <c r="U1192" i="1"/>
  <c r="U1191" i="1"/>
  <c r="U1190" i="1"/>
  <c r="U1189" i="1"/>
  <c r="U1188" i="1"/>
  <c r="U1187" i="1"/>
  <c r="U1186" i="1"/>
  <c r="U1185" i="1"/>
  <c r="U1184" i="1"/>
  <c r="S1142" i="1"/>
  <c r="U1142" i="1" s="1"/>
  <c r="W1141" i="1"/>
  <c r="S1141" i="1"/>
  <c r="U1141" i="1" s="1"/>
  <c r="W1140" i="1"/>
  <c r="S1140" i="1"/>
  <c r="U1140" i="1" s="1"/>
  <c r="W1139" i="1"/>
  <c r="S1139" i="1"/>
  <c r="U1139" i="1" s="1"/>
  <c r="S1138" i="1"/>
  <c r="U1138" i="1" s="1"/>
  <c r="W1137" i="1"/>
  <c r="S1137" i="1"/>
  <c r="U1137" i="1" s="1"/>
  <c r="S1136" i="1"/>
  <c r="U1136" i="1" s="1"/>
  <c r="S1135" i="1"/>
  <c r="U1135" i="1" s="1"/>
  <c r="S1134" i="1"/>
  <c r="U1134" i="1" s="1"/>
  <c r="S1133" i="1"/>
  <c r="U1133" i="1" s="1"/>
  <c r="S1132" i="1"/>
  <c r="U1132" i="1" s="1"/>
  <c r="W1131" i="1"/>
  <c r="S1131" i="1"/>
  <c r="U1131" i="1" s="1"/>
  <c r="S1130" i="1"/>
  <c r="U1130" i="1" s="1"/>
  <c r="S1129" i="1"/>
  <c r="U1129" i="1" s="1"/>
  <c r="W1128" i="1"/>
  <c r="S1128" i="1"/>
  <c r="U1128" i="1" s="1"/>
  <c r="S1127" i="1"/>
  <c r="U1127" i="1" s="1"/>
  <c r="W1126" i="1"/>
  <c r="S1126" i="1"/>
  <c r="U1126" i="1" s="1"/>
  <c r="W1125" i="1"/>
  <c r="S1125" i="1"/>
  <c r="U1125" i="1" s="1"/>
  <c r="S1124" i="1"/>
  <c r="U1124" i="1" s="1"/>
  <c r="W1123" i="1"/>
  <c r="S1123" i="1"/>
  <c r="U1123" i="1" s="1"/>
  <c r="W1122" i="1"/>
  <c r="S1122" i="1"/>
  <c r="U1122" i="1" s="1"/>
  <c r="W1121" i="1"/>
  <c r="S1121" i="1"/>
  <c r="U1121" i="1" s="1"/>
  <c r="S1120" i="1"/>
  <c r="U1120" i="1" s="1"/>
  <c r="S1119" i="1"/>
  <c r="U1119" i="1" s="1"/>
  <c r="W1118" i="1"/>
  <c r="S1118" i="1"/>
  <c r="U1118" i="1" s="1"/>
  <c r="W1117" i="1"/>
  <c r="S1117" i="1"/>
  <c r="U1117" i="1" s="1"/>
  <c r="W1116" i="1"/>
  <c r="S1116" i="1"/>
  <c r="U1116" i="1" s="1"/>
  <c r="W1115" i="1"/>
  <c r="S1115" i="1"/>
  <c r="U1115" i="1" s="1"/>
  <c r="W1114" i="1"/>
  <c r="S1114" i="1"/>
  <c r="U1114" i="1" s="1"/>
  <c r="W1113" i="1"/>
  <c r="S1113" i="1"/>
  <c r="U1113" i="1" s="1"/>
  <c r="W1112" i="1"/>
  <c r="S1112" i="1"/>
  <c r="U1112" i="1" s="1"/>
  <c r="W1111" i="1"/>
  <c r="S1111" i="1"/>
  <c r="U1111" i="1" s="1"/>
  <c r="W1110" i="1"/>
  <c r="S1110" i="1"/>
  <c r="U1110" i="1" s="1"/>
  <c r="W1109" i="1"/>
  <c r="T1109" i="1"/>
  <c r="S1109" i="1"/>
  <c r="W1108" i="1"/>
  <c r="T1108" i="1"/>
  <c r="S1108" i="1"/>
  <c r="W1107" i="1"/>
  <c r="S1107" i="1"/>
  <c r="U1107" i="1" s="1"/>
  <c r="W1106" i="1"/>
  <c r="S1106" i="1"/>
  <c r="U1106" i="1" s="1"/>
  <c r="W1105" i="1"/>
  <c r="S1105" i="1"/>
  <c r="U1105" i="1" s="1"/>
  <c r="W1104" i="1"/>
  <c r="S1104" i="1"/>
  <c r="U1104" i="1" s="1"/>
  <c r="W1103" i="1"/>
  <c r="S1103" i="1"/>
  <c r="U1103" i="1" s="1"/>
  <c r="W1102" i="1"/>
  <c r="S1102" i="1"/>
  <c r="U1102" i="1" s="1"/>
  <c r="W1101" i="1"/>
  <c r="S1101" i="1"/>
  <c r="U1101" i="1" s="1"/>
  <c r="W1100" i="1"/>
  <c r="S1100" i="1"/>
  <c r="U1100" i="1" s="1"/>
  <c r="W1099" i="1"/>
  <c r="S1099" i="1"/>
  <c r="U1099" i="1" s="1"/>
  <c r="W1098" i="1"/>
  <c r="S1098" i="1"/>
  <c r="U1098" i="1" s="1"/>
  <c r="W1097" i="1"/>
  <c r="S1097" i="1"/>
  <c r="U1097" i="1" s="1"/>
  <c r="W1096" i="1"/>
  <c r="S1096" i="1"/>
  <c r="U1096" i="1" s="1"/>
  <c r="U1092" i="1"/>
  <c r="U1091" i="1"/>
  <c r="U1090" i="1"/>
  <c r="Q1090" i="1" s="1"/>
  <c r="U1087" i="1"/>
  <c r="U1086" i="1"/>
  <c r="U1078" i="1"/>
  <c r="U1077" i="1"/>
  <c r="U1076" i="1"/>
  <c r="U1075" i="1"/>
  <c r="U1074" i="1"/>
  <c r="U1073" i="1"/>
  <c r="U1072" i="1"/>
  <c r="U1071" i="1"/>
  <c r="S1021" i="1"/>
  <c r="R1021" i="1"/>
  <c r="U1011" i="1"/>
  <c r="U1010" i="1"/>
  <c r="U1009" i="1"/>
  <c r="U1008" i="1"/>
  <c r="U1007" i="1"/>
  <c r="U1006" i="1"/>
  <c r="U1005" i="1"/>
  <c r="U963" i="1"/>
  <c r="U961" i="1"/>
  <c r="U959" i="1"/>
  <c r="U958" i="1"/>
  <c r="U957" i="1"/>
  <c r="U956" i="1"/>
  <c r="U953" i="1"/>
  <c r="U944" i="1"/>
  <c r="AD943" i="1"/>
  <c r="S943" i="1"/>
  <c r="U943" i="1" s="1"/>
  <c r="Q943" i="1" s="1"/>
  <c r="AD942" i="1"/>
  <c r="U942" i="1"/>
  <c r="Q942" i="1" s="1"/>
  <c r="AD941" i="1"/>
  <c r="U941" i="1"/>
  <c r="Q941" i="1" s="1"/>
  <c r="AD940" i="1"/>
  <c r="S940" i="1"/>
  <c r="U940" i="1" s="1"/>
  <c r="Q940" i="1" s="1"/>
  <c r="AD939" i="1"/>
  <c r="S939" i="1"/>
  <c r="U939" i="1" s="1"/>
  <c r="Q939" i="1" s="1"/>
  <c r="AD938" i="1"/>
  <c r="U938" i="1"/>
  <c r="Q938" i="1" s="1"/>
  <c r="AD937" i="1"/>
  <c r="U937" i="1"/>
  <c r="Q937" i="1" s="1"/>
  <c r="U936" i="1"/>
  <c r="Q936" i="1" s="1"/>
  <c r="U935" i="1"/>
  <c r="Q935" i="1" s="1"/>
  <c r="U934" i="1"/>
  <c r="Q934" i="1" s="1"/>
  <c r="AD933" i="1"/>
  <c r="U933" i="1"/>
  <c r="Q933" i="1" s="1"/>
  <c r="U932" i="1"/>
  <c r="Q932" i="1" s="1"/>
  <c r="U931" i="1"/>
  <c r="Q931" i="1" s="1"/>
  <c r="AD930" i="1"/>
  <c r="U930" i="1"/>
  <c r="Q930" i="1" s="1"/>
  <c r="U929" i="1"/>
  <c r="Q929" i="1" s="1"/>
  <c r="U928" i="1"/>
  <c r="Q928" i="1" s="1"/>
  <c r="U927" i="1"/>
  <c r="Q927" i="1" s="1"/>
  <c r="U926" i="1"/>
  <c r="Q926" i="1" s="1"/>
  <c r="U925" i="1"/>
  <c r="Q925" i="1" s="1"/>
  <c r="U924" i="1"/>
  <c r="Q924" i="1" s="1"/>
  <c r="U923" i="1"/>
  <c r="Q923" i="1" s="1"/>
  <c r="U922" i="1"/>
  <c r="Q922" i="1" s="1"/>
  <c r="U921" i="1"/>
  <c r="Q921" i="1" s="1"/>
  <c r="U920" i="1"/>
  <c r="Q920" i="1" s="1"/>
  <c r="U919" i="1"/>
  <c r="Q919" i="1" s="1"/>
  <c r="U918" i="1"/>
  <c r="Q918" i="1" s="1"/>
  <c r="U917" i="1"/>
  <c r="Q917" i="1" s="1"/>
  <c r="U916" i="1"/>
  <c r="Q916" i="1" s="1"/>
  <c r="U915" i="1"/>
  <c r="Q915" i="1" s="1"/>
  <c r="U914" i="1"/>
  <c r="Q914" i="1" s="1"/>
  <c r="U913" i="1"/>
  <c r="Q913" i="1" s="1"/>
  <c r="U912" i="1"/>
  <c r="Q912" i="1" s="1"/>
  <c r="U911" i="1"/>
  <c r="Q911" i="1" s="1"/>
  <c r="U910" i="1"/>
  <c r="Q910" i="1" s="1"/>
  <c r="U909" i="1"/>
  <c r="Q909" i="1" s="1"/>
  <c r="U908" i="1"/>
  <c r="Q908" i="1" s="1"/>
  <c r="U907" i="1"/>
  <c r="Q907" i="1" s="1"/>
  <c r="U906" i="1"/>
  <c r="Q906" i="1" s="1"/>
  <c r="U905" i="1"/>
  <c r="Q905" i="1" s="1"/>
  <c r="U904" i="1"/>
  <c r="Q904" i="1" s="1"/>
  <c r="U903" i="1"/>
  <c r="Q903" i="1" s="1"/>
  <c r="U902" i="1"/>
  <c r="Q902" i="1" s="1"/>
  <c r="U901" i="1"/>
  <c r="Q901" i="1" s="1"/>
  <c r="U900" i="1"/>
  <c r="Q900" i="1" s="1"/>
  <c r="U899" i="1"/>
  <c r="Q899" i="1" s="1"/>
  <c r="U898" i="1"/>
  <c r="Q898" i="1" s="1"/>
  <c r="U897" i="1"/>
  <c r="Q897" i="1" s="1"/>
  <c r="U896" i="1"/>
  <c r="Q896" i="1" s="1"/>
  <c r="U895" i="1"/>
  <c r="Q895" i="1" s="1"/>
  <c r="U894" i="1"/>
  <c r="Q894" i="1" s="1"/>
  <c r="U893" i="1"/>
  <c r="Q893" i="1" s="1"/>
  <c r="R797" i="1"/>
  <c r="U797" i="1" s="1"/>
  <c r="U796" i="1"/>
  <c r="U795" i="1"/>
  <c r="U794" i="1"/>
  <c r="U793" i="1"/>
  <c r="R792" i="1"/>
  <c r="U792" i="1" s="1"/>
  <c r="U791" i="1"/>
  <c r="R790" i="1"/>
  <c r="U790" i="1" s="1"/>
  <c r="U789" i="1"/>
  <c r="U788" i="1"/>
  <c r="U787" i="1"/>
  <c r="U786" i="1"/>
  <c r="U785" i="1"/>
  <c r="U784" i="1"/>
  <c r="U782" i="1"/>
  <c r="U781" i="1"/>
  <c r="U780" i="1"/>
  <c r="U779" i="1"/>
  <c r="U778" i="1"/>
  <c r="U777" i="1"/>
  <c r="U776" i="1"/>
  <c r="U775" i="1"/>
  <c r="U773" i="1"/>
  <c r="U772" i="1"/>
  <c r="U771" i="1"/>
  <c r="U770" i="1"/>
  <c r="U769" i="1"/>
  <c r="U768" i="1"/>
  <c r="AF767" i="1"/>
  <c r="U767" i="1"/>
  <c r="AF766" i="1"/>
  <c r="U766" i="1"/>
  <c r="AF765" i="1"/>
  <c r="U765" i="1"/>
  <c r="AF764" i="1"/>
  <c r="U764" i="1"/>
  <c r="AF763" i="1"/>
  <c r="U763" i="1"/>
  <c r="AF762" i="1"/>
  <c r="U762" i="1"/>
  <c r="AF761" i="1"/>
  <c r="U761" i="1"/>
  <c r="AF760" i="1"/>
  <c r="U760" i="1"/>
  <c r="AF759" i="1"/>
  <c r="U759" i="1"/>
  <c r="AF758" i="1"/>
  <c r="U758" i="1"/>
  <c r="AF757" i="1"/>
  <c r="U757" i="1"/>
  <c r="Q757" i="1" s="1"/>
  <c r="AF756" i="1"/>
  <c r="U756" i="1"/>
  <c r="Q756" i="1" s="1"/>
  <c r="AF755" i="1"/>
  <c r="U755" i="1"/>
  <c r="Q755" i="1" s="1"/>
  <c r="AF754" i="1"/>
  <c r="U754" i="1"/>
  <c r="Q754" i="1" s="1"/>
  <c r="AF753" i="1"/>
  <c r="U753" i="1"/>
  <c r="Q753" i="1" s="1"/>
  <c r="AF752" i="1"/>
  <c r="U752" i="1"/>
  <c r="Q752" i="1" s="1"/>
  <c r="AF751" i="1"/>
  <c r="U751" i="1"/>
  <c r="Q751" i="1" s="1"/>
  <c r="AF750" i="1"/>
  <c r="U750" i="1"/>
  <c r="Q750" i="1" s="1"/>
  <c r="AF749" i="1"/>
  <c r="U749" i="1"/>
  <c r="Q749" i="1" s="1"/>
  <c r="AF748" i="1"/>
  <c r="U748" i="1"/>
  <c r="Q748" i="1" s="1"/>
  <c r="AF747" i="1"/>
  <c r="U747" i="1"/>
  <c r="Q747" i="1" s="1"/>
  <c r="AF746" i="1"/>
  <c r="U746" i="1"/>
  <c r="Q746" i="1" s="1"/>
  <c r="AF745" i="1"/>
  <c r="U745" i="1"/>
  <c r="Q745" i="1" s="1"/>
  <c r="AF744" i="1"/>
  <c r="U744" i="1"/>
  <c r="Q744" i="1" s="1"/>
  <c r="AF743" i="1"/>
  <c r="U743" i="1"/>
  <c r="Q743" i="1" s="1"/>
  <c r="AF742" i="1"/>
  <c r="U742" i="1"/>
  <c r="Q742" i="1" s="1"/>
  <c r="AF741" i="1"/>
  <c r="U741" i="1"/>
  <c r="Q741" i="1" s="1"/>
  <c r="AF740" i="1"/>
  <c r="U740" i="1"/>
  <c r="Q740" i="1" s="1"/>
  <c r="AF739" i="1"/>
  <c r="U739" i="1"/>
  <c r="Q739" i="1" s="1"/>
  <c r="AF738" i="1"/>
  <c r="U738" i="1"/>
  <c r="Q738" i="1" s="1"/>
  <c r="AF737" i="1"/>
  <c r="U737" i="1"/>
  <c r="Q737" i="1" s="1"/>
  <c r="AF736" i="1"/>
  <c r="U736" i="1"/>
  <c r="Q736" i="1" s="1"/>
  <c r="J736" i="1"/>
  <c r="AF735" i="1"/>
  <c r="U735" i="1"/>
  <c r="Q735" i="1" s="1"/>
  <c r="AF734" i="1"/>
  <c r="U734" i="1"/>
  <c r="Q734" i="1" s="1"/>
  <c r="AF733" i="1"/>
  <c r="U733" i="1"/>
  <c r="Q733" i="1" s="1"/>
  <c r="AF732" i="1"/>
  <c r="U732" i="1"/>
  <c r="Q732" i="1" s="1"/>
  <c r="AF731" i="1"/>
  <c r="AF730" i="1"/>
  <c r="AF729" i="1"/>
  <c r="AF728" i="1"/>
  <c r="AF727" i="1"/>
  <c r="AF726" i="1"/>
  <c r="AF725" i="1"/>
  <c r="AF724" i="1"/>
  <c r="U724" i="1"/>
  <c r="AF723" i="1"/>
  <c r="U723" i="1"/>
  <c r="Q723" i="1" s="1"/>
  <c r="AF722" i="1"/>
  <c r="U722" i="1"/>
  <c r="J721" i="1"/>
  <c r="AF720" i="1"/>
  <c r="AF721" i="1" s="1"/>
  <c r="U720" i="1"/>
  <c r="J720" i="1"/>
  <c r="AF719" i="1"/>
  <c r="U719" i="1"/>
  <c r="Q719" i="1" s="1"/>
  <c r="J719" i="1"/>
  <c r="AF718" i="1"/>
  <c r="U718" i="1"/>
  <c r="Q718" i="1" s="1"/>
  <c r="AF717" i="1"/>
  <c r="U717" i="1"/>
  <c r="Q717" i="1" s="1"/>
  <c r="AF716" i="1"/>
  <c r="W716" i="1"/>
  <c r="U716" i="1"/>
  <c r="Q716" i="1" s="1"/>
  <c r="AF715" i="1"/>
  <c r="W715" i="1"/>
  <c r="U715" i="1"/>
  <c r="Q715" i="1" s="1"/>
  <c r="AF714" i="1"/>
  <c r="U714" i="1"/>
  <c r="Q714" i="1" s="1"/>
  <c r="AF713" i="1"/>
  <c r="U713" i="1"/>
  <c r="Q713" i="1" s="1"/>
  <c r="AF712" i="1"/>
  <c r="U712" i="1"/>
  <c r="Q712" i="1" s="1"/>
  <c r="AF711" i="1"/>
  <c r="U711" i="1"/>
  <c r="Q711" i="1" s="1"/>
  <c r="AF710" i="1"/>
  <c r="U710" i="1"/>
  <c r="Q710" i="1" s="1"/>
  <c r="AF709" i="1"/>
  <c r="U709" i="1"/>
  <c r="Q709" i="1" s="1"/>
  <c r="AF708" i="1"/>
  <c r="U708" i="1"/>
  <c r="Q708" i="1" s="1"/>
  <c r="AF707" i="1"/>
  <c r="U707" i="1"/>
  <c r="Q707" i="1" s="1"/>
  <c r="AF706" i="1"/>
  <c r="U706" i="1"/>
  <c r="Q706" i="1" s="1"/>
  <c r="AF705" i="1"/>
  <c r="U705" i="1"/>
  <c r="Q705" i="1" s="1"/>
  <c r="AF704" i="1"/>
  <c r="U704" i="1"/>
  <c r="Q704" i="1" s="1"/>
  <c r="AF703" i="1"/>
  <c r="U703" i="1"/>
  <c r="Q703" i="1" s="1"/>
  <c r="AF702" i="1"/>
  <c r="U702" i="1"/>
  <c r="Q702" i="1" s="1"/>
  <c r="AF701" i="1"/>
  <c r="U701" i="1"/>
  <c r="Q701" i="1" s="1"/>
  <c r="AF700" i="1"/>
  <c r="U700" i="1"/>
  <c r="Q700" i="1" s="1"/>
  <c r="AF699" i="1"/>
  <c r="U699" i="1"/>
  <c r="Q699" i="1" s="1"/>
  <c r="AF698" i="1"/>
  <c r="U698" i="1"/>
  <c r="Q698" i="1" s="1"/>
  <c r="AF697" i="1"/>
  <c r="U697" i="1"/>
  <c r="Q697" i="1" s="1"/>
  <c r="U696" i="1"/>
  <c r="Q696" i="1"/>
  <c r="AF695" i="1"/>
  <c r="U695" i="1"/>
  <c r="Q695" i="1"/>
  <c r="AF694" i="1"/>
  <c r="U694" i="1"/>
  <c r="Q694" i="1"/>
  <c r="U693" i="1"/>
  <c r="Q693" i="1"/>
  <c r="AF692" i="1"/>
  <c r="U692" i="1"/>
  <c r="Q692" i="1"/>
  <c r="AF691" i="1"/>
  <c r="U691" i="1"/>
  <c r="Q691" i="1"/>
  <c r="AF690" i="1"/>
  <c r="U690" i="1"/>
  <c r="Q690" i="1"/>
  <c r="AF689" i="1"/>
  <c r="U689" i="1"/>
  <c r="Q689" i="1"/>
  <c r="AF688" i="1"/>
  <c r="U688" i="1"/>
  <c r="Q688" i="1"/>
  <c r="AF687" i="1"/>
  <c r="U687" i="1"/>
  <c r="Q687" i="1"/>
  <c r="AF686" i="1"/>
  <c r="U686" i="1"/>
  <c r="Q686" i="1"/>
  <c r="AF685" i="1"/>
  <c r="U685" i="1"/>
  <c r="Q685" i="1"/>
  <c r="AF684" i="1"/>
  <c r="U684" i="1"/>
  <c r="Q684" i="1"/>
  <c r="AF683" i="1"/>
  <c r="U683" i="1"/>
  <c r="Q683" i="1"/>
  <c r="Q675" i="1"/>
  <c r="U671" i="1"/>
  <c r="U670" i="1"/>
  <c r="R668" i="1"/>
  <c r="U668" i="1" s="1"/>
  <c r="R664" i="1"/>
  <c r="U664" i="1" s="1"/>
  <c r="U643" i="1"/>
  <c r="U639" i="1"/>
  <c r="U633" i="1"/>
  <c r="R632" i="1"/>
  <c r="U632" i="1" s="1"/>
  <c r="R630" i="1"/>
  <c r="U630" i="1" s="1"/>
  <c r="R629" i="1"/>
  <c r="U629" i="1" s="1"/>
  <c r="R628" i="1"/>
  <c r="U628" i="1" s="1"/>
  <c r="R626" i="1"/>
  <c r="R624" i="1"/>
  <c r="U624" i="1" s="1"/>
  <c r="R622" i="1"/>
  <c r="U622" i="1" s="1"/>
  <c r="R621" i="1"/>
  <c r="U621" i="1" s="1"/>
  <c r="U620" i="1"/>
  <c r="R617" i="1"/>
  <c r="U617" i="1" s="1"/>
  <c r="R616" i="1"/>
  <c r="U616" i="1" s="1"/>
  <c r="R615" i="1"/>
  <c r="U615" i="1" s="1"/>
  <c r="J614" i="1"/>
  <c r="R614" i="1" s="1"/>
  <c r="U614" i="1" s="1"/>
  <c r="R613" i="1"/>
  <c r="U613" i="1" s="1"/>
  <c r="Q601" i="1"/>
  <c r="Q600" i="1"/>
  <c r="U600" i="1" s="1"/>
  <c r="U593" i="1"/>
  <c r="U592" i="1"/>
  <c r="U591" i="1"/>
  <c r="U590" i="1"/>
  <c r="U589" i="1"/>
  <c r="U588" i="1"/>
  <c r="U587" i="1"/>
  <c r="U586" i="1"/>
  <c r="U570" i="1"/>
  <c r="Q570" i="1"/>
  <c r="W569" i="1"/>
  <c r="W568" i="1"/>
  <c r="U561" i="1"/>
  <c r="Q561" i="1"/>
  <c r="AD551" i="1"/>
  <c r="U494" i="1"/>
  <c r="U493" i="1"/>
  <c r="U492" i="1"/>
  <c r="J490" i="1"/>
  <c r="U489" i="1"/>
  <c r="U488" i="1"/>
  <c r="J488" i="1"/>
  <c r="U487" i="1"/>
  <c r="J487" i="1"/>
  <c r="U485" i="1"/>
  <c r="U484" i="1"/>
  <c r="U483" i="1"/>
  <c r="J483" i="1"/>
  <c r="U482" i="1"/>
  <c r="Q482" i="1" s="1"/>
  <c r="U481" i="1"/>
  <c r="U480" i="1"/>
  <c r="Q480" i="1" s="1"/>
  <c r="U478" i="1"/>
  <c r="U477" i="1"/>
  <c r="U476" i="1"/>
  <c r="Q476" i="1" s="1"/>
  <c r="U475" i="1"/>
  <c r="Q475" i="1" s="1"/>
  <c r="U474" i="1"/>
  <c r="U472" i="1"/>
  <c r="Q472" i="1" s="1"/>
  <c r="U471" i="1"/>
  <c r="Q471" i="1" s="1"/>
  <c r="U470" i="1"/>
  <c r="U469" i="1"/>
  <c r="U468" i="1"/>
  <c r="Q468" i="1" s="1"/>
  <c r="U463" i="1"/>
  <c r="U458" i="1"/>
  <c r="U454" i="1"/>
  <c r="U453" i="1"/>
  <c r="U452" i="1"/>
  <c r="U449" i="1"/>
  <c r="U448" i="1"/>
  <c r="Q448" i="1" s="1"/>
  <c r="U447" i="1"/>
  <c r="U446" i="1"/>
  <c r="U445" i="1"/>
  <c r="U442" i="1"/>
  <c r="U439" i="1"/>
  <c r="U437" i="1"/>
  <c r="U436" i="1"/>
  <c r="U435" i="1"/>
  <c r="U434" i="1"/>
  <c r="U432" i="1"/>
  <c r="U426" i="1"/>
  <c r="Q426" i="1" s="1"/>
  <c r="U424" i="1"/>
  <c r="U422" i="1"/>
  <c r="U380" i="1"/>
  <c r="Q380" i="1" s="1"/>
  <c r="U379" i="1"/>
  <c r="Q379" i="1" s="1"/>
  <c r="U378" i="1"/>
  <c r="Q378" i="1" s="1"/>
  <c r="U377" i="1"/>
  <c r="Q377" i="1" s="1"/>
  <c r="U376" i="1"/>
  <c r="Q376" i="1" s="1"/>
  <c r="U375" i="1"/>
  <c r="Q375" i="1" s="1"/>
  <c r="U374" i="1"/>
  <c r="Q374" i="1" s="1"/>
  <c r="U373" i="1"/>
  <c r="Q373" i="1" s="1"/>
  <c r="U372" i="1"/>
  <c r="Q372" i="1" s="1"/>
  <c r="Q371" i="1"/>
  <c r="U370" i="1"/>
  <c r="Q370" i="1" s="1"/>
  <c r="U369" i="1"/>
  <c r="Q369" i="1" s="1"/>
  <c r="U368" i="1"/>
  <c r="Q368" i="1" s="1"/>
  <c r="U367" i="1"/>
  <c r="Q367" i="1" s="1"/>
  <c r="U366" i="1"/>
  <c r="Q366" i="1" s="1"/>
  <c r="U365" i="1"/>
  <c r="Q365" i="1" s="1"/>
  <c r="U364" i="1"/>
  <c r="Q364" i="1" s="1"/>
  <c r="U363" i="1"/>
  <c r="Q363" i="1" s="1"/>
  <c r="U362" i="1"/>
  <c r="Q362" i="1" s="1"/>
  <c r="U361" i="1"/>
  <c r="Q361" i="1" s="1"/>
  <c r="U360" i="1"/>
  <c r="Q360" i="1" s="1"/>
  <c r="U359" i="1"/>
  <c r="Q359" i="1" s="1"/>
  <c r="U358" i="1"/>
  <c r="Q358" i="1" s="1"/>
  <c r="U357" i="1"/>
  <c r="Q357" i="1" s="1"/>
  <c r="U356" i="1"/>
  <c r="Q356" i="1" s="1"/>
  <c r="U355" i="1"/>
  <c r="Q355" i="1" s="1"/>
  <c r="U354" i="1"/>
  <c r="Q354" i="1" s="1"/>
  <c r="U353" i="1"/>
  <c r="Q353" i="1" s="1"/>
  <c r="U352" i="1"/>
  <c r="Q352" i="1" s="1"/>
  <c r="U351" i="1"/>
  <c r="Q351" i="1" s="1"/>
  <c r="U350" i="1"/>
  <c r="Q350" i="1" s="1"/>
  <c r="U349" i="1"/>
  <c r="Q349" i="1" s="1"/>
  <c r="U348" i="1"/>
  <c r="Q348" i="1" s="1"/>
  <c r="U347" i="1"/>
  <c r="Q347" i="1" s="1"/>
  <c r="U346" i="1"/>
  <c r="Q346" i="1" s="1"/>
  <c r="U345" i="1"/>
  <c r="Q345" i="1" s="1"/>
  <c r="U344" i="1"/>
  <c r="Q344" i="1" s="1"/>
  <c r="U343" i="1"/>
  <c r="Q343" i="1" s="1"/>
  <c r="U342" i="1"/>
  <c r="Q342" i="1" s="1"/>
  <c r="U341" i="1"/>
  <c r="Q341" i="1" s="1"/>
  <c r="U340" i="1"/>
  <c r="Q340" i="1" s="1"/>
  <c r="U339" i="1"/>
  <c r="Q339" i="1" s="1"/>
  <c r="U338" i="1"/>
  <c r="Q338" i="1" s="1"/>
  <c r="U337" i="1"/>
  <c r="Q337" i="1" s="1"/>
  <c r="U336" i="1"/>
  <c r="Q336" i="1" s="1"/>
  <c r="U335" i="1"/>
  <c r="Q335" i="1" s="1"/>
  <c r="AF334" i="1"/>
  <c r="U334" i="1"/>
  <c r="R334" i="1"/>
  <c r="Q334" i="1"/>
  <c r="AF333" i="1"/>
  <c r="U333" i="1"/>
  <c r="R333" i="1"/>
  <c r="Q333" i="1"/>
  <c r="AF332" i="1"/>
  <c r="U332" i="1"/>
  <c r="R332" i="1"/>
  <c r="Q332" i="1"/>
  <c r="AF331" i="1"/>
  <c r="U331" i="1"/>
  <c r="R331" i="1"/>
  <c r="Q331" i="1"/>
  <c r="AF330" i="1"/>
  <c r="U330" i="1"/>
  <c r="R330" i="1"/>
  <c r="AF329" i="1"/>
  <c r="U329" i="1"/>
  <c r="R329" i="1"/>
  <c r="Q329" i="1"/>
  <c r="AF328" i="1"/>
  <c r="U328" i="1"/>
  <c r="R328" i="1"/>
  <c r="AF327" i="1"/>
  <c r="U327" i="1"/>
  <c r="Q327" i="1"/>
  <c r="AF326" i="1"/>
  <c r="U326" i="1"/>
  <c r="Q326" i="1"/>
  <c r="AF325" i="1"/>
  <c r="U325" i="1"/>
  <c r="R325" i="1"/>
  <c r="AF324" i="1"/>
  <c r="U324" i="1"/>
  <c r="R324" i="1"/>
  <c r="AF323" i="1"/>
  <c r="U323" i="1"/>
  <c r="R323" i="1"/>
  <c r="AF322" i="1"/>
  <c r="U322" i="1"/>
  <c r="R322" i="1"/>
  <c r="AF321" i="1"/>
  <c r="U321" i="1"/>
  <c r="R321" i="1"/>
  <c r="Q321" i="1"/>
  <c r="AF320" i="1"/>
  <c r="U320" i="1"/>
  <c r="R320" i="1"/>
  <c r="Q320" i="1"/>
  <c r="AF319" i="1"/>
  <c r="U319" i="1"/>
  <c r="R319" i="1"/>
  <c r="AF318" i="1"/>
  <c r="U318" i="1"/>
  <c r="AF317" i="1"/>
  <c r="U317" i="1"/>
  <c r="R317" i="1"/>
  <c r="AF316" i="1"/>
  <c r="U316" i="1"/>
  <c r="R316" i="1"/>
  <c r="Q316" i="1"/>
  <c r="AF315" i="1"/>
  <c r="U315" i="1"/>
  <c r="R315" i="1"/>
  <c r="Q315" i="1"/>
  <c r="AF314" i="1"/>
  <c r="U314" i="1"/>
  <c r="R314" i="1"/>
  <c r="AF313" i="1"/>
  <c r="U313" i="1"/>
  <c r="R313" i="1"/>
  <c r="AF312" i="1"/>
  <c r="U312" i="1"/>
  <c r="R312" i="1"/>
  <c r="Q312" i="1"/>
  <c r="AF311" i="1"/>
  <c r="U311" i="1"/>
  <c r="R311" i="1"/>
  <c r="AF310" i="1"/>
  <c r="U310" i="1"/>
  <c r="R310" i="1"/>
  <c r="AF309" i="1"/>
  <c r="U309" i="1"/>
  <c r="R309" i="1"/>
  <c r="Q309" i="1"/>
  <c r="AF308" i="1"/>
  <c r="U308" i="1"/>
  <c r="R308" i="1"/>
  <c r="AF307" i="1"/>
  <c r="U307" i="1"/>
  <c r="R307" i="1"/>
  <c r="Q307" i="1"/>
  <c r="AF306" i="1"/>
  <c r="U306" i="1"/>
  <c r="R306" i="1"/>
  <c r="AF305" i="1"/>
  <c r="U305" i="1"/>
  <c r="R305" i="1"/>
  <c r="AF304" i="1"/>
  <c r="U304" i="1"/>
  <c r="R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U150" i="1"/>
  <c r="U149" i="1"/>
  <c r="U148" i="1"/>
  <c r="U147" i="1"/>
  <c r="U146" i="1"/>
  <c r="U145" i="1"/>
  <c r="U144" i="1"/>
  <c r="U143" i="1"/>
  <c r="U142" i="1"/>
  <c r="U141" i="1"/>
  <c r="U140" i="1"/>
  <c r="U139" i="1"/>
  <c r="U138" i="1"/>
  <c r="U136" i="1"/>
  <c r="U132" i="1"/>
  <c r="U131" i="1"/>
  <c r="U128" i="1"/>
  <c r="U124" i="1"/>
  <c r="U117" i="1"/>
  <c r="Q117" i="1" s="1"/>
  <c r="U116" i="1"/>
  <c r="Q116" i="1" s="1"/>
  <c r="U115" i="1"/>
  <c r="Q115" i="1" s="1"/>
  <c r="U114" i="1"/>
  <c r="Q114" i="1" s="1"/>
  <c r="U113" i="1"/>
  <c r="Q113" i="1" s="1"/>
  <c r="U112" i="1"/>
  <c r="Q112" i="1" s="1"/>
  <c r="U111" i="1"/>
  <c r="Q111" i="1" s="1"/>
  <c r="AD110" i="1"/>
  <c r="T110" i="1"/>
  <c r="U110" i="1" s="1"/>
  <c r="Q110" i="1" s="1"/>
  <c r="U109" i="1"/>
  <c r="Q109" i="1" s="1"/>
  <c r="U108" i="1"/>
  <c r="Q108" i="1" s="1"/>
  <c r="U107" i="1"/>
  <c r="Q107" i="1" s="1"/>
  <c r="U106" i="1"/>
  <c r="Q106" i="1" s="1"/>
  <c r="J106" i="1"/>
  <c r="U105" i="1"/>
  <c r="Q105" i="1" s="1"/>
  <c r="U104" i="1"/>
  <c r="Q104" i="1" s="1"/>
  <c r="J104" i="1"/>
  <c r="U103" i="1"/>
  <c r="Q103" i="1" s="1"/>
  <c r="U102" i="1"/>
  <c r="Q102" i="1" s="1"/>
  <c r="U101" i="1"/>
  <c r="Q101" i="1" s="1"/>
  <c r="U100" i="1"/>
  <c r="Q100" i="1" s="1"/>
  <c r="U99" i="1"/>
  <c r="Q99" i="1" s="1"/>
  <c r="U98" i="1"/>
  <c r="Q98" i="1" s="1"/>
  <c r="U97" i="1"/>
  <c r="Q97" i="1" s="1"/>
  <c r="U96" i="1"/>
  <c r="Q96" i="1" s="1"/>
  <c r="U95" i="1"/>
  <c r="Q95" i="1" s="1"/>
  <c r="U94" i="1"/>
  <c r="Q94" i="1" s="1"/>
  <c r="U93" i="1"/>
  <c r="Q93" i="1" s="1"/>
  <c r="U92" i="1"/>
  <c r="Q92" i="1" s="1"/>
  <c r="U90" i="1"/>
  <c r="Q90" i="1" s="1"/>
  <c r="U89" i="1"/>
  <c r="Q89" i="1" s="1"/>
  <c r="U88" i="1"/>
  <c r="Q88" i="1" s="1"/>
  <c r="U87" i="1"/>
  <c r="Q87" i="1" s="1"/>
  <c r="U86" i="1"/>
  <c r="Q86" i="1" s="1"/>
  <c r="U85" i="1"/>
  <c r="Q85" i="1" s="1"/>
  <c r="U84" i="1"/>
  <c r="Q84" i="1" s="1"/>
  <c r="U83" i="1"/>
  <c r="Q83" i="1" s="1"/>
  <c r="U82" i="1"/>
  <c r="Q82" i="1" s="1"/>
  <c r="U81" i="1"/>
  <c r="Q81" i="1" s="1"/>
  <c r="U80" i="1"/>
  <c r="Q80" i="1" s="1"/>
  <c r="U79" i="1"/>
  <c r="Q79" i="1" s="1"/>
  <c r="U77" i="1"/>
  <c r="Q77" i="1" s="1"/>
  <c r="U76" i="1"/>
  <c r="Q76" i="1" s="1"/>
  <c r="J76" i="1"/>
  <c r="U75" i="1"/>
  <c r="Q75" i="1" s="1"/>
  <c r="U74" i="1"/>
  <c r="Q74" i="1" s="1"/>
  <c r="U73" i="1"/>
  <c r="Q73" i="1" s="1"/>
  <c r="U72" i="1"/>
  <c r="Q72" i="1" s="1"/>
  <c r="U71" i="1"/>
  <c r="Q71" i="1" s="1"/>
  <c r="U70" i="1"/>
  <c r="Q70" i="1" s="1"/>
  <c r="U68" i="1"/>
  <c r="Q68" i="1" s="1"/>
  <c r="U67" i="1"/>
  <c r="Q67" i="1" s="1"/>
  <c r="U66" i="1"/>
  <c r="Q66" i="1" s="1"/>
  <c r="U65" i="1"/>
  <c r="Q65" i="1" s="1"/>
  <c r="U64" i="1"/>
  <c r="Q64" i="1" s="1"/>
  <c r="J64" i="1"/>
  <c r="U63" i="1"/>
  <c r="Q63" i="1" s="1"/>
  <c r="U62" i="1"/>
  <c r="Q62" i="1" s="1"/>
  <c r="U61" i="1"/>
  <c r="Q61" i="1" s="1"/>
  <c r="U60" i="1"/>
  <c r="Q60" i="1" s="1"/>
  <c r="U58" i="1"/>
  <c r="Q58" i="1" s="1"/>
  <c r="U57" i="1"/>
  <c r="Q57" i="1" s="1"/>
  <c r="U56" i="1"/>
  <c r="Q56" i="1" s="1"/>
  <c r="U55" i="1"/>
  <c r="Q55" i="1" s="1"/>
  <c r="U54" i="1"/>
  <c r="Q54" i="1" s="1"/>
  <c r="U53" i="1"/>
  <c r="Q53" i="1" s="1"/>
  <c r="U52" i="1"/>
  <c r="Q52" i="1" s="1"/>
  <c r="U51" i="1"/>
  <c r="Q51" i="1" s="1"/>
  <c r="U50" i="1"/>
  <c r="Q50" i="1" s="1"/>
  <c r="U49" i="1"/>
  <c r="Q49" i="1" s="1"/>
  <c r="U48" i="1"/>
  <c r="Q48" i="1" s="1"/>
  <c r="J48" i="1"/>
  <c r="U47" i="1"/>
  <c r="Q47" i="1" s="1"/>
  <c r="U46" i="1"/>
  <c r="Q46" i="1" s="1"/>
  <c r="U45" i="1"/>
  <c r="Q45" i="1" s="1"/>
  <c r="U44" i="1"/>
  <c r="Q44" i="1" s="1"/>
  <c r="U41" i="1"/>
  <c r="Q41" i="1" s="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109" i="1" l="1"/>
  <c r="U1108" i="1"/>
  <c r="U1021" i="1"/>
  <c r="Q10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Ksenija Gašperšič</author>
    <author>Irena Bertoncelj</author>
    <author>Martin</author>
    <author>tc={CAA566BC-EB59-4CAC-AAF1-65870D89087C}</author>
    <author>Terčič, Mateja</author>
    <author>Šebjan Pušenjak, Marija</author>
    <author>Kolenko, Aleš</author>
    <author>Anja Urh</author>
  </authors>
  <commentList>
    <comment ref="J58" authorId="0" shapeId="0" xr:uid="{393A988D-1DC9-4F00-8332-3CC607F88824}">
      <text>
        <r>
          <rPr>
            <b/>
            <sz val="9"/>
            <color indexed="81"/>
            <rFont val="Tahoma"/>
            <family val="2"/>
          </rPr>
          <t>Ksenija Gašperšič:</t>
        </r>
        <r>
          <rPr>
            <sz val="9"/>
            <color indexed="81"/>
            <rFont val="Tahoma"/>
            <family val="2"/>
          </rPr>
          <t xml:space="preserve">
nov izpis iz registra
os je na več Dnjih, poroča se za celoto
</t>
        </r>
      </text>
    </comment>
    <comment ref="J93" authorId="0" shapeId="0" xr:uid="{44D05EDF-4F54-4C6A-9AED-B9EB501DE481}">
      <text>
        <r>
          <rPr>
            <b/>
            <sz val="9"/>
            <color indexed="81"/>
            <rFont val="Tahoma"/>
            <family val="2"/>
          </rPr>
          <t>Ksenija Gašperšič:</t>
        </r>
        <r>
          <rPr>
            <sz val="9"/>
            <color indexed="81"/>
            <rFont val="Tahoma"/>
            <family val="2"/>
          </rPr>
          <t xml:space="preserve">
vse postavke nadgradnje 1-7
</t>
        </r>
      </text>
    </comment>
    <comment ref="P93" authorId="0" shapeId="0" xr:uid="{6C87F8B0-44FC-42DC-8735-65DC1792A449}">
      <text>
        <r>
          <rPr>
            <b/>
            <sz val="9"/>
            <color indexed="8"/>
            <rFont val="Tahoma"/>
            <family val="2"/>
          </rPr>
          <t>Ksenija Gašperšič:</t>
        </r>
        <r>
          <rPr>
            <sz val="9"/>
            <color indexed="8"/>
            <rFont val="Tahoma"/>
            <family val="2"/>
          </rPr>
          <t xml:space="preserve">
</t>
        </r>
        <r>
          <rPr>
            <sz val="9"/>
            <color indexed="8"/>
            <rFont val="Tahoma"/>
            <family val="2"/>
          </rPr>
          <t xml:space="preserve">vključene vse nadgradnje
</t>
        </r>
      </text>
    </comment>
    <comment ref="P101" authorId="0" shapeId="0" xr:uid="{37555F83-B987-4FB3-B62E-7FC16FCB3FDB}">
      <text>
        <r>
          <rPr>
            <b/>
            <sz val="9"/>
            <color indexed="8"/>
            <rFont val="Tahoma"/>
            <family val="2"/>
          </rPr>
          <t>Ksenija Gašperšič:</t>
        </r>
        <r>
          <rPr>
            <sz val="9"/>
            <color indexed="8"/>
            <rFont val="Tahoma"/>
            <family val="2"/>
          </rPr>
          <t xml:space="preserve">
</t>
        </r>
        <r>
          <rPr>
            <sz val="9"/>
            <color indexed="8"/>
            <rFont val="Tahoma"/>
            <family val="2"/>
          </rPr>
          <t xml:space="preserve">dodano za junij 2020, 
</t>
        </r>
        <r>
          <rPr>
            <sz val="9"/>
            <color indexed="8"/>
            <rFont val="Tahoma"/>
            <family val="2"/>
          </rPr>
          <t xml:space="preserve">aktivirano 1.3.20
</t>
        </r>
      </text>
    </comment>
    <comment ref="G104" authorId="0" shapeId="0" xr:uid="{357D1B6F-B964-406B-A50D-EDD7BF03D55C}">
      <text>
        <r>
          <rPr>
            <b/>
            <sz val="9"/>
            <color indexed="8"/>
            <rFont val="Tahoma"/>
            <family val="2"/>
          </rPr>
          <t>Ksenija Gašperšič:</t>
        </r>
        <r>
          <rPr>
            <sz val="9"/>
            <color indexed="8"/>
            <rFont val="Tahoma"/>
            <family val="2"/>
          </rPr>
          <t xml:space="preserve">
</t>
        </r>
        <r>
          <rPr>
            <sz val="9"/>
            <color indexed="8"/>
            <rFont val="Tahoma"/>
            <family val="2"/>
          </rPr>
          <t xml:space="preserve">popravljen naziv - tako kot je v reigstru OS
</t>
        </r>
      </text>
    </comment>
    <comment ref="T524" authorId="1" shapeId="0" xr:uid="{8A5AF33F-06D0-4216-81BB-59A002C9FBC1}">
      <text>
        <r>
          <rPr>
            <b/>
            <sz val="9"/>
            <color indexed="81"/>
            <rFont val="Segoe UI"/>
            <family val="2"/>
            <charset val="238"/>
          </rPr>
          <t>Irena Bertoncelj:</t>
        </r>
        <r>
          <rPr>
            <sz val="9"/>
            <color indexed="81"/>
            <rFont val="Segoe UI"/>
            <family val="2"/>
            <charset val="238"/>
          </rPr>
          <t xml:space="preserve">
IRENA BERTONCELJ, JURKA LESJAK, BORUT VRŠČAJ, ANŽE ROVANŠEK</t>
        </r>
      </text>
    </comment>
    <comment ref="T529" authorId="2" shapeId="0" xr:uid="{4300670E-5C5C-42CF-A7F7-245B314AA504}">
      <text>
        <r>
          <rPr>
            <b/>
            <sz val="9"/>
            <color indexed="81"/>
            <rFont val="Tahoma"/>
            <family val="2"/>
            <charset val="238"/>
          </rPr>
          <t>Martin:</t>
        </r>
        <r>
          <rPr>
            <sz val="9"/>
            <color indexed="81"/>
            <rFont val="Tahoma"/>
            <family val="2"/>
            <charset val="238"/>
          </rPr>
          <t xml:space="preserve">
Klavdija Poklukar, Martin Škrlep, Urška Tomažin, Nina Batorek Lukač</t>
        </r>
      </text>
    </comment>
    <comment ref="J571" authorId="3" shapeId="0" xr:uid="{6DAC6D25-CD84-44DC-95E1-1980DFD9A50A}">
      <text>
        <r>
          <rPr>
            <sz val="10"/>
            <rFont val="Arial"/>
            <family val="2"/>
            <charset val="238"/>
          </rPr>
          <t>[Threaded comment]
Your version of Excel allows you to read this threaded comment; however, any edits to it will get removed if the file is opened in a newer version of Excel. Learn more: https://go.microsoft.com/fwlink/?linkid=870924
Comment:
    vrednost brez DDV (z DDv = 33.257,20)</t>
        </r>
      </text>
    </comment>
    <comment ref="L774" authorId="4" shapeId="0" xr:uid="{5388B96A-3070-42AB-9368-C28244659C5B}">
      <text>
        <r>
          <rPr>
            <b/>
            <sz val="9"/>
            <color indexed="81"/>
            <rFont val="Tahoma"/>
            <family val="2"/>
            <charset val="238"/>
          </rPr>
          <t>Terčič, Mateja:</t>
        </r>
        <r>
          <rPr>
            <sz val="9"/>
            <color indexed="81"/>
            <rFont val="Tahoma"/>
            <family val="2"/>
            <charset val="238"/>
          </rPr>
          <t xml:space="preserve">
Aparat od leta 2021 ni več v uporabi</t>
        </r>
      </text>
    </comment>
    <comment ref="AF774" authorId="4" shapeId="0" xr:uid="{4816D99F-08EA-416B-A9E3-FC006F3FF5DE}">
      <text>
        <r>
          <rPr>
            <b/>
            <sz val="9"/>
            <color indexed="81"/>
            <rFont val="Tahoma"/>
            <family val="2"/>
            <charset val="238"/>
          </rPr>
          <t>Terčič, Mateja:</t>
        </r>
        <r>
          <rPr>
            <sz val="9"/>
            <color indexed="81"/>
            <rFont val="Tahoma"/>
            <family val="2"/>
            <charset val="238"/>
          </rPr>
          <t xml:space="preserve">
Aparat ni več v uporabi</t>
        </r>
      </text>
    </comment>
    <comment ref="AF779" authorId="5" shapeId="0" xr:uid="{86E0F939-C2CB-4325-AED2-F06D397A05E9}">
      <text>
        <r>
          <rPr>
            <b/>
            <sz val="9"/>
            <color indexed="81"/>
            <rFont val="Tahoma"/>
            <family val="2"/>
            <charset val="238"/>
          </rPr>
          <t>Šebjan Pušenjak, Marija:</t>
        </r>
        <r>
          <rPr>
            <sz val="9"/>
            <color indexed="81"/>
            <rFont val="Tahoma"/>
            <family val="2"/>
            <charset val="238"/>
          </rPr>
          <t xml:space="preserve">
</t>
        </r>
        <r>
          <rPr>
            <sz val="11"/>
            <color indexed="81"/>
            <rFont val="Tahoma"/>
            <family val="2"/>
          </rPr>
          <t>Zasedenost opreme v tekočem mesecu je 0% (posledica epidemije).</t>
        </r>
      </text>
    </comment>
    <comment ref="AF789" authorId="5" shapeId="0" xr:uid="{A71A3758-8437-44B2-926C-8E78095F15BD}">
      <text>
        <r>
          <rPr>
            <b/>
            <sz val="9"/>
            <color indexed="81"/>
            <rFont val="Tahoma"/>
            <family val="2"/>
          </rPr>
          <t>Šebjan Pušenjak, Marija:</t>
        </r>
        <r>
          <rPr>
            <sz val="9"/>
            <color indexed="81"/>
            <rFont val="Tahoma"/>
            <family val="2"/>
          </rPr>
          <t xml:space="preserve">
</t>
        </r>
        <r>
          <rPr>
            <sz val="11"/>
            <color indexed="81"/>
            <rFont val="Tahoma"/>
            <family val="2"/>
          </rPr>
          <t>Izkoriščenost opreme v tekočem mesecu je 50% (posledica epidemije).</t>
        </r>
      </text>
    </comment>
    <comment ref="AF790" authorId="5" shapeId="0" xr:uid="{84B70D19-DE6E-44BE-A838-199A1E401890}">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Q791" authorId="6" shapeId="0" xr:uid="{147342A2-0A38-4633-A3A9-6481715417E3}">
      <text>
        <r>
          <rPr>
            <b/>
            <sz val="8"/>
            <color indexed="81"/>
            <rFont val="Tahoma"/>
            <family val="2"/>
            <charset val="238"/>
          </rPr>
          <t>Kolenko, Aleš:</t>
        </r>
        <r>
          <rPr>
            <sz val="8"/>
            <color indexed="81"/>
            <rFont val="Tahoma"/>
            <family val="2"/>
            <charset val="238"/>
          </rPr>
          <t xml:space="preserve">
Glede na to, da je vsa oprema kupljena iz javnih sredstev in da se del kupljen iz EATRIS.TRI.SI naj ne bi uporabljal za tržne namene, je v ceno vračunan le strošek materiala, vzdrževanja in dela. Amortizacija ni del cene storitve. </t>
        </r>
      </text>
    </comment>
    <comment ref="S794" authorId="5" shapeId="0" xr:uid="{EA4EAE53-438A-4A03-81AC-13EF6F4D0FBF}">
      <text>
        <r>
          <rPr>
            <b/>
            <sz val="9"/>
            <color indexed="81"/>
            <rFont val="Tahoma"/>
            <family val="2"/>
          </rPr>
          <t>Šebjan Pušenjak, Marija:</t>
        </r>
        <r>
          <rPr>
            <sz val="9"/>
            <color indexed="81"/>
            <rFont val="Tahoma"/>
            <family val="2"/>
          </rPr>
          <t xml:space="preserve">
Prosim, če preveriš, če je podatek pravilen.</t>
        </r>
      </text>
    </comment>
    <comment ref="T794" authorId="5" shapeId="0" xr:uid="{A2066150-37BB-46AF-A415-858641F9D5B4}">
      <text>
        <r>
          <rPr>
            <b/>
            <sz val="9"/>
            <color indexed="81"/>
            <rFont val="Tahoma"/>
            <family val="2"/>
          </rPr>
          <t>Šebjan Pušenjak, Marija:</t>
        </r>
        <r>
          <rPr>
            <sz val="9"/>
            <color indexed="81"/>
            <rFont val="Tahoma"/>
            <family val="2"/>
          </rPr>
          <t xml:space="preserve">
Prosim, če preveriš, če je podatek pravilen.</t>
        </r>
      </text>
    </comment>
    <comment ref="AF794" authorId="5" shapeId="0" xr:uid="{66BDC3E9-4EDA-4075-97A4-81296812CD58}">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AF797" authorId="5" shapeId="0" xr:uid="{73E5114D-CFDE-4A0D-B72D-2DBFDA098739}">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A912" authorId="7" shapeId="0" xr:uid="{23C901D9-B649-4E63-B606-F2748507DA28}">
      <text>
        <r>
          <rPr>
            <b/>
            <sz val="9"/>
            <color indexed="81"/>
            <rFont val="Tahoma"/>
            <family val="2"/>
            <charset val="238"/>
          </rPr>
          <t>Anja Urh:</t>
        </r>
        <r>
          <rPr>
            <sz val="9"/>
            <color indexed="81"/>
            <rFont val="Tahoma"/>
            <family val="2"/>
            <charset val="238"/>
          </rPr>
          <t xml:space="preserve">
% po mesecih se razlikujejo; kaj v tem primeru</t>
        </r>
      </text>
    </comment>
  </commentList>
</comments>
</file>

<file path=xl/sharedStrings.xml><?xml version="1.0" encoding="utf-8"?>
<sst xmlns="http://schemas.openxmlformats.org/spreadsheetml/2006/main" count="22822" uniqueCount="9926">
  <si>
    <t>EVIDENCA RAZISKOVALNE OPREME S PODATKI O MESEČNI UPORABI</t>
  </si>
  <si>
    <t>Polja z zelenim ozadjem so lahko objavljena na portalu SICRIS</t>
  </si>
  <si>
    <t>Struktura lastne cene za uporabo raziskovalne opreme  (v EUR/uro)</t>
  </si>
  <si>
    <t>Številka RO</t>
  </si>
  <si>
    <t>Naziv RO</t>
  </si>
  <si>
    <t>Številka RS</t>
  </si>
  <si>
    <t xml:space="preserve">Šifra
PS / IS
(za P-14 in 
naprej) </t>
  </si>
  <si>
    <t xml:space="preserve"> Skrbnik opreme</t>
  </si>
  <si>
    <t>Številka skrbnika</t>
  </si>
  <si>
    <t>Naziv opreme</t>
  </si>
  <si>
    <t>Leto nabave</t>
  </si>
  <si>
    <t>Naziv opreme v angleškem jeziku</t>
  </si>
  <si>
    <t>Nabavna vrednost (EUR)</t>
  </si>
  <si>
    <t>Vir sofinanciranja iz javnih sredstev
(Paket ARRS, drugi javni viri)</t>
  </si>
  <si>
    <t>Opis postopka dostopa do opreme - (čas, največ 5 stavkov)</t>
  </si>
  <si>
    <t>Opis postopka dostopa do opreme v angleškem jeziku</t>
  </si>
  <si>
    <t>Namembnost opreme in dodatne informacije (največ 5 stavkov)</t>
  </si>
  <si>
    <t>Namembnost opreme in dodatne informacije v angleškem jeziku</t>
  </si>
  <si>
    <t>Inventarna številka v knjigovodski evidenci</t>
  </si>
  <si>
    <t>Cena za uporabo raziskovalne opreme za izučenega uporabnika
(v EUR/uro)</t>
  </si>
  <si>
    <t>Stroški amortizacije</t>
  </si>
  <si>
    <t>Stroški materiala in storitev za vzdrževanje opeme</t>
  </si>
  <si>
    <t>Stroški dela</t>
  </si>
  <si>
    <t>Skupaj lastna cena/uro</t>
  </si>
  <si>
    <t>Letna stopnja izkoriščenosti v % v pretek. koled. letu</t>
  </si>
  <si>
    <t>Stopnja odpisanosti v % konec pret. koled. leta</t>
  </si>
  <si>
    <t>Spletna stran RO (predstavitev opreme, pogoj dostopa,cenik)</t>
  </si>
  <si>
    <t>Klasifikacija
Univ. v Leedsu</t>
  </si>
  <si>
    <t>Klasif. MERIL</t>
  </si>
  <si>
    <t>Zap.št. nakupa
(če je vir sofinanciranja
Paket ARRS)</t>
  </si>
  <si>
    <t>Stroški dela za operaterja (se prištejejo ceni za uporabo za neizučene uporabnike)</t>
  </si>
  <si>
    <t>Doba amortiziranja</t>
  </si>
  <si>
    <t>Mesečna stopnja izkoriščenosti (v %) v navednem mesecu</t>
  </si>
  <si>
    <t>Projekt oz. program 1</t>
  </si>
  <si>
    <t>Projekt oz. program 2</t>
  </si>
  <si>
    <t>Projekt oz. program 3</t>
  </si>
  <si>
    <t>Projekt oz. program 4</t>
  </si>
  <si>
    <t>Drug namen</t>
  </si>
  <si>
    <t>#C</t>
  </si>
  <si>
    <t>#O</t>
  </si>
  <si>
    <t>#G</t>
  </si>
  <si>
    <t>Šifra programa oz. projekta</t>
  </si>
  <si>
    <t>Uporabnik</t>
  </si>
  <si>
    <t>% upor.</t>
  </si>
  <si>
    <t>Namen</t>
  </si>
  <si>
    <t>Inštitut za matematiko, fiziko in mehaniko</t>
  </si>
  <si>
    <t>101-3</t>
  </si>
  <si>
    <t>I0-0002</t>
  </si>
  <si>
    <t>Vojko Jazbinšek</t>
  </si>
  <si>
    <t>Merilnik magnetnih lastnosti  (QD-MPMS-XL5) s SQUID magnetometrom</t>
  </si>
  <si>
    <t>Magnetic properties measuring system  (QD MPMS-XL-5) with SQUID magnetometer</t>
  </si>
  <si>
    <t>Paket 10</t>
  </si>
  <si>
    <t>Oprema je dostopna v Centru za magnetne meritve (Cmag). Meritve izvajamo  predvsem za člane skupine CMag. Za zunanje uprabnike so meritve možne v dogovoru s prof. dr. Zvonkom Jagličićem (email: zvonko.jaglicic@imfm.si)</t>
  </si>
  <si>
    <t>Agreement with prof. dr. Zvonko Jagličić (email: zvonko.jaglicic@imfm.si)</t>
  </si>
  <si>
    <t>Natančno merjenje magnetnih lastnosti snovi v temperaturnem območju od 1.9 K do 400 K.</t>
  </si>
  <si>
    <t>Precise measurements of magnetic properties of substances in the temperature interval from 1.9 K to 400 K</t>
  </si>
  <si>
    <t>fizika.imfm.si/IP</t>
  </si>
  <si>
    <t>P2-0348</t>
  </si>
  <si>
    <t>Zvonko Jagličić</t>
  </si>
  <si>
    <t>P1-0125</t>
  </si>
  <si>
    <t>Janez Dolinšek</t>
  </si>
  <si>
    <t>P2-0089</t>
  </si>
  <si>
    <t>Darko Makovec</t>
  </si>
  <si>
    <t>P1-0040</t>
  </si>
  <si>
    <t>Dragan Mihailović</t>
  </si>
  <si>
    <t>P1-0045</t>
  </si>
  <si>
    <t>Zoran Mazej</t>
  </si>
  <si>
    <t>Feroelektrični analizator z magnetnim modulom</t>
  </si>
  <si>
    <t>Ferroelectric analyzator with magnetic module</t>
  </si>
  <si>
    <t>Paket 17</t>
  </si>
  <si>
    <t>Oprema ja dostopna na Jadranski 19, soba 308. Za zunanje uporabnike je dostopna v dogovoru z Vojkom Jazbinškom (email: vojko.jazbinsek@imfm.si)</t>
  </si>
  <si>
    <t>Agreement with dr. Vojko Jazbinšek  (email: vojko.jazbinsek@imfm.si)</t>
  </si>
  <si>
    <t>Merjenje električnih  lastnosti snovi (dielektriki, feroelektriki, multiferoiki)</t>
  </si>
  <si>
    <t>Measurements of electric properties (dielektrics, ferroelectrics, multiferroics)</t>
  </si>
  <si>
    <t>510-103</t>
  </si>
  <si>
    <t>Univerza v Ljubljani, Fakulteta za kemijo in kemijsko tehnologijo</t>
  </si>
  <si>
    <t>001</t>
  </si>
  <si>
    <t>I0-0022</t>
  </si>
  <si>
    <t>Janez Košmrlj</t>
  </si>
  <si>
    <t>Bruker AVANCE 500 MHz NMR spektrometer</t>
  </si>
  <si>
    <t xml:space="preserve"> Bruker AVANCE 500 MHz NMR spectrometer</t>
  </si>
  <si>
    <t>Paket 14</t>
  </si>
  <si>
    <t>Načela za uporabo inštrumentalnega časa so objavljena na spletni strani IC UL FKKT (http://www.fkkt.uni-lj.si/sl/raziskovalna-infrastruktura/enota-za-analizo-organskih-molekul/nmr-500/)</t>
  </si>
  <si>
    <t>Services are available to all subject to previous notice. Details can be found at https://www.fkkt.uni-lj.si/en/research-infrastructure/</t>
  </si>
  <si>
    <t>Oprema je namenjena raziskovalcem za določanje strukture, konformacij in dinamike molekul v raztopini</t>
  </si>
  <si>
    <t>The equipment enables the determination of structure, conforamtion, and dynamics of molecules in solution</t>
  </si>
  <si>
    <t>013767</t>
  </si>
  <si>
    <t>http://www.fkkt.uni-lj.si/sl/storitve/#c397</t>
  </si>
  <si>
    <t>P1-0230</t>
  </si>
  <si>
    <t>Člani programske skupine P1-0230</t>
  </si>
  <si>
    <t>P1-0179</t>
  </si>
  <si>
    <t>Člani programske skupine P-0179</t>
  </si>
  <si>
    <t>P1-0175</t>
  </si>
  <si>
    <t>Člani programske skupine P-0175</t>
  </si>
  <si>
    <t>P1-0134</t>
  </si>
  <si>
    <t>Člani programske skupine P1-0134</t>
  </si>
  <si>
    <t>Vzdrževanje, pedagoško delo, ostali programi in projekti, zunanji</t>
  </si>
  <si>
    <t>006</t>
  </si>
  <si>
    <t>P1-0201</t>
  </si>
  <si>
    <t>Ksenija Kogej</t>
  </si>
  <si>
    <t>04614</t>
  </si>
  <si>
    <t>"3D-DLS Research Lab" raziskovalni inštrument za merjenje (3D) dinamičnega in statičnega sipanja laserske svetlobe</t>
  </si>
  <si>
    <t>3D DLS Spectrometer, LS Instruments GmbH</t>
  </si>
  <si>
    <t>Paket 13</t>
  </si>
  <si>
    <t>Oprema je dostopna le po predhodnem dogovoru in pod vodstvom strokovno usposobljene osebe. Cena določitve hidrodinamskega radija  in molske mase je odvisna od zahtevnosti meritve in računskih postopkov ter interpretacije rezultatov. Določi se s skrbnikom inštrumenta oziroma operaterjem.</t>
  </si>
  <si>
    <t>The qeuipment is available on the basis of a previous agreement and with a supervision of authorized personel. The price  for the determination of molar mass and/or size depends on the pretentiousness of measurements, on the complexity of data treatment (if required) and on the used time.</t>
  </si>
  <si>
    <t>012577</t>
  </si>
  <si>
    <t>Vojeslav Vlachy</t>
  </si>
  <si>
    <t>J3-3066</t>
  </si>
  <si>
    <t>Pedagoško delo, ostali programi in projekti na FKKT</t>
  </si>
  <si>
    <t>002</t>
  </si>
  <si>
    <t>P2-0191</t>
  </si>
  <si>
    <t>Matjaž Krajnc</t>
  </si>
  <si>
    <t>Avtomatiziran laboratorijski reaktor Labmax Automatic LAB</t>
  </si>
  <si>
    <t>Mettler Tolledo LabMax Automatic Lab Reactor</t>
  </si>
  <si>
    <t>Po dogovoru</t>
  </si>
  <si>
    <t>Agreement with operator/institution</t>
  </si>
  <si>
    <t>Oprema omogoča avtomatsko kontrolo parametrov in obratovalnih pogojev v reaktorju, kot so temperatura, pH vrednost, mešalni pogoji in doziranje reaktantov.</t>
  </si>
  <si>
    <t>012983</t>
  </si>
  <si>
    <t>008</t>
  </si>
  <si>
    <t>Andrej Pevec</t>
  </si>
  <si>
    <t>Avtomtski rentgenski difraktometer s CCD detektorjem za monokristale</t>
  </si>
  <si>
    <t>Automatic X-ray diffractometer with CCD detector for monocrystals</t>
  </si>
  <si>
    <t>Aparatura je dostopna vsem ob predhodni najavi</t>
  </si>
  <si>
    <t xml:space="preserve">Services are available to all subject to previous notice. </t>
  </si>
  <si>
    <t>Zbiranje rentgenskih difrakcijskih podatkov za monokristale (male molekule)</t>
  </si>
  <si>
    <t>X-ray data collection for monocrystals (small molecules)</t>
  </si>
  <si>
    <t>007219</t>
  </si>
  <si>
    <t>Anton Meden</t>
  </si>
  <si>
    <t>Matija Tomšič</t>
  </si>
  <si>
    <t xml:space="preserve">Detektor v Sistemu za merjenje ozkokotnega rentgenskega sipanja (Mythen 1K) - SAXS </t>
  </si>
  <si>
    <t xml:space="preserve">(Mythen 1K) - SAXS </t>
  </si>
  <si>
    <t>Zainteresirani uporabnik se obrne na skrbnika opreme, ki organizira izvedbo eksperimentov. Cena meritev je odvisna od zahtevnosti eksperimentov in interpretacije podakov. Informacijo o ceni dobite od skrbnika ob dogovoru za izvedbo eksperimentov.</t>
  </si>
  <si>
    <t>Interested customer contacts the caretaker of the instrument, who organizes the data collection. The price depends on the complexity of the data collection needed. The information about the price is obtained from the caretaker before the agreement for data collection.</t>
  </si>
  <si>
    <t>Strukturne raziskave vzorcev z metodo SAXS.</t>
  </si>
  <si>
    <t>Structural studies of the samples utilizint the SAXS technique.</t>
  </si>
  <si>
    <t>014591</t>
  </si>
  <si>
    <t>Miha Lukšič</t>
  </si>
  <si>
    <t>N1-0139</t>
  </si>
  <si>
    <t>Jurij Lah</t>
  </si>
  <si>
    <t>Diferenčni dinamični kalorimeter-NANO II DSC</t>
  </si>
  <si>
    <t>NANO II DSC Calorimeter</t>
  </si>
  <si>
    <t>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t>
  </si>
  <si>
    <t>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t>
  </si>
  <si>
    <t>Stabilnost biološko pomembnih molekul v raztopinah. Termodinamika strukturnih prehodov bioloških makromolekul.</t>
  </si>
  <si>
    <t>Stability of biologically important molecules in solutions. Thermodynamics of structural transitions  of biopolymers.</t>
  </si>
  <si>
    <t>007109</t>
  </si>
  <si>
    <t>DMA/SDTA861e Dinamični mehanski analizator - komplet</t>
  </si>
  <si>
    <t>Mettler Tolledo DMA/SDTA 861e Dynamic Mechanical Analyzer (complete)</t>
  </si>
  <si>
    <t>Paket 12</t>
  </si>
  <si>
    <t>Oprema je namenjena testiranju mehanskih lastnosti trdnih in visoko-viskoznih materialov v odvisnosti od temperature in uporabljene frekvence. Omogoča obremenjevanje vzorcev na nateg, kompresijo, upogib in strig.</t>
  </si>
  <si>
    <t>determination of dynamic mechanical properties of materials</t>
  </si>
  <si>
    <t>011702</t>
  </si>
  <si>
    <t>TRG</t>
  </si>
  <si>
    <t>FTIR "in-situ" reakcijski sistem ReactIR iC10</t>
  </si>
  <si>
    <t>Mettler Toledo reactIR iC10, an FTIR-based in situ reaction analysis system</t>
  </si>
  <si>
    <t>Paket 11</t>
  </si>
  <si>
    <t>Oprema je namenjena spremljanju kemijskih reakcij in nekaterih faznih sprememb med procesom s pomočjo "in-line" beleženja FTIR spektrov.</t>
  </si>
  <si>
    <t>in-line FTIR data collection</t>
  </si>
  <si>
    <t>010292</t>
  </si>
  <si>
    <t>009</t>
  </si>
  <si>
    <t>P1-0153</t>
  </si>
  <si>
    <t>Matevž Pompe</t>
  </si>
  <si>
    <t>Ionski kromatograf Dionex</t>
  </si>
  <si>
    <t>The cost of the service depends on the duration of the experiment and the time needed for data evaluation.</t>
  </si>
  <si>
    <t>Določanje organskin in anorganskih ionov</t>
  </si>
  <si>
    <t>Determination of organic and inorganic ions</t>
  </si>
  <si>
    <t>013896</t>
  </si>
  <si>
    <t>Matevž Pompe Gregor Marolt</t>
  </si>
  <si>
    <t xml:space="preserve">Izotermni filtracijski mikrokalorimeter </t>
  </si>
  <si>
    <t>Nano ITC isothermal titration calorimeter</t>
  </si>
  <si>
    <t>Termodinamika vezanja molekul v raztopinah.</t>
  </si>
  <si>
    <t>Thermodynamics of molecular binding in solutions.</t>
  </si>
  <si>
    <t>014710</t>
  </si>
  <si>
    <t>Izotermni titracijski (ITC) mikrokalorimeter</t>
  </si>
  <si>
    <t>VP-ITC Isothermal Titration Calorimeter</t>
  </si>
  <si>
    <t>011247</t>
  </si>
  <si>
    <t xml:space="preserve"> </t>
  </si>
  <si>
    <t>010</t>
  </si>
  <si>
    <t xml:space="preserve"> P2-0346</t>
  </si>
  <si>
    <t>Barbara Novosel</t>
  </si>
  <si>
    <t>07027</t>
  </si>
  <si>
    <t>Komora eksplozijska 20l</t>
  </si>
  <si>
    <t>Kuhner</t>
  </si>
  <si>
    <t>Po dogovoru, več informacij zainteresirane osebe dobijo pri doc. dr. Barbari Novosel, barbara.novosel@fkkt.uni-lj.si.</t>
  </si>
  <si>
    <t>The equipment is avalable for pedagogical and research work and interested customer.</t>
  </si>
  <si>
    <t>Določitev eksplozijskih parametrov prašnih, plinskih in hibridnih eksplozij. Določitev maksimalnega tlaka, maksimalne hitrosti porasta tlaka in izračun Kst. Določitev Minimalne eksplozijske koncentracije in mejne koncentracije kisika.</t>
  </si>
  <si>
    <t>Determination of explosion parameters of dust, gas and hybrid explosions. Determination of the maximum pressure, maximum pressure rate and calculation of Kst. Determination of Minimum Explosion Concentrations and Limit Oxygen Concentrations.</t>
  </si>
  <si>
    <t>014582</t>
  </si>
  <si>
    <t>pedagoško delo</t>
  </si>
  <si>
    <t>diplomanti 1. in 2. stopnje</t>
  </si>
  <si>
    <t>Katedra KPPPV</t>
  </si>
  <si>
    <t>Barbara Novosel, vzdrževanje</t>
  </si>
  <si>
    <t>trg</t>
  </si>
  <si>
    <t>vzdrževanje, servis</t>
  </si>
  <si>
    <t>Romana Cerc Korošec</t>
  </si>
  <si>
    <t>Masni spektrometer GSD</t>
  </si>
  <si>
    <t xml:space="preserve">Thermostar Gas GSD </t>
  </si>
  <si>
    <t>Oprema  se uporablja sklopljeno s termično analizo, kadar je potrebna analiza plinov pri termični razgradnji snovi.</t>
  </si>
  <si>
    <t>The instrument is used for coupled thermogravimetry-mass spectrometry analysis, when analysis of evolved gases during thermal decomposition is required.</t>
  </si>
  <si>
    <t>013883</t>
  </si>
  <si>
    <t>Programska skupina P1-0134, Katedra za anorgansko kemijo, ostali uporabniki FKKT</t>
  </si>
  <si>
    <t xml:space="preserve">zunanji sofinancerji </t>
  </si>
  <si>
    <t>Melamin, Fenolit</t>
  </si>
  <si>
    <t>zunanji naročniki</t>
  </si>
  <si>
    <t>Helena Prosen</t>
  </si>
  <si>
    <t>Plinski kromatograf z MS detektorjem in TD ter pirolizno enoto (Agilent GC-7890A, MS-5975C)</t>
  </si>
  <si>
    <t>GC-MS System with TD and Pyrolysis units (Agilent GC-7890A, MS-5975C)</t>
  </si>
  <si>
    <t>GC-MS sistem za analizo organskih hlapnih komponent</t>
  </si>
  <si>
    <t>GC-MS system for analysis of volatile organic compounds</t>
  </si>
  <si>
    <t>012564</t>
  </si>
  <si>
    <t>003</t>
  </si>
  <si>
    <t>Reometer</t>
  </si>
  <si>
    <t>Physica MCR 301</t>
  </si>
  <si>
    <t>Agreement with operator/Institution</t>
  </si>
  <si>
    <t>Celica za določanje reoloških lastnosti polimerov do 400 °C. Modul za določanje nizkoviskoznih tekočin.</t>
  </si>
  <si>
    <t>Rheological characterisation of non-newtionian materials in wide range of shear deformations: highly viscous materials in temp. range -20°C to 200°C and low viscosity fluids in tem pange -20 to 100°C.</t>
  </si>
  <si>
    <t>012692</t>
  </si>
  <si>
    <t>005</t>
  </si>
  <si>
    <t>P1-0207</t>
  </si>
  <si>
    <t>Gregor Gunčar</t>
  </si>
  <si>
    <t>Robot za proteinsko kristalizacijo DUNN</t>
  </si>
  <si>
    <t>Crystal Gryphon mit Laptop</t>
  </si>
  <si>
    <t>Oprema je dostopna po predhodnem dogovoru in jo lahko uporablja uporabnik sam, če je za to usposobljen. Drugače je na voljo strokovna pomoč.</t>
  </si>
  <si>
    <t>Equipment is available to all qualified users upon request. For other users we will provide on-site support.</t>
  </si>
  <si>
    <t>Priprava kristalizacijskih nastavkov proteinov z različnimi pufri v nanokapljicah (100nL) na mikrotiterskih ploščah s 96-vdolbinicami.</t>
  </si>
  <si>
    <t>Nanoliter pipetting of 96-well plate protein crystalization screens and protein samples.</t>
  </si>
  <si>
    <t>013842</t>
  </si>
  <si>
    <t>Katedra za Biokemijo,FKKT</t>
  </si>
  <si>
    <t>Katedra za Fizikalno kemijo, FKKT</t>
  </si>
  <si>
    <t>diplomanti 1. in 2. stopnje, vzdrževanje</t>
  </si>
  <si>
    <t>13822</t>
  </si>
  <si>
    <t>Tekočinski kromatograf z masnim detektorjem na čas preleta (TOF)</t>
  </si>
  <si>
    <t>Agilent 6224 Accurate Mass TOF LC/MS system</t>
  </si>
  <si>
    <t>Načela za uporabo inštrumentalnega časa so objavljena na spletni strani IC UL FKKT (http://www.fkkt.uni-lj.si/sl/raziskovalna-infrastruktura/enota-za-analizo-organskih-molekul/hrms/)</t>
  </si>
  <si>
    <t>Services are available to all subject to previous notice. Details can be found at (http://www.fkkt.uni-lj.si/sl/raziskovalna-infrastruktura/enota-za-analizo-organskih-molekul/hrms/)</t>
  </si>
  <si>
    <t>Oprema je namenjena raziskovalcem za določanje čitoče in natančne molekulske mase spojin.</t>
  </si>
  <si>
    <t>The equipmnet is intended for the determination of purity and exact molecular mass of compounds</t>
  </si>
  <si>
    <t>013835</t>
  </si>
  <si>
    <t>P-0179</t>
  </si>
  <si>
    <t>Jurij Svete</t>
  </si>
  <si>
    <t>Urška Lavrenčič Štangar</t>
  </si>
  <si>
    <t>Vzdrževanje, drugi uporabniki, pedagoško delo</t>
  </si>
  <si>
    <t xml:space="preserve">Tekočinski kromatograf z masno spektrometričnim detektorjem (HPLC-MS/MS, Perkin Elmer Series 2000, Applied Biosystems 3200 Q Trap) </t>
  </si>
  <si>
    <t>HPLC-MS/MS System (Perkin Elmer Series 2000, Applied Biosystems 3200 Q Trap)</t>
  </si>
  <si>
    <t>Določanje in identifikacija organskih komponent</t>
  </si>
  <si>
    <t>Determination and identification of organic constituents</t>
  </si>
  <si>
    <t>011914</t>
  </si>
  <si>
    <t>Matevž Pompe Jernej Markelj</t>
  </si>
  <si>
    <t xml:space="preserve">Visokoločljivi rentgenski praškovni difraktometer </t>
  </si>
  <si>
    <t>High resolution X-ray powder diffractometer</t>
  </si>
  <si>
    <t>Zainteresirani uporabnik se obrne na skrbnika opreme, ki organizira snemanje vzorcev in po potrebi poskrbi za interpretacijo. Za uporabnike z UL FKKT je storitev brezplačna, drugi uporabniki plačajo stroške snemanja in interpretacije. Cena je zelo odvisna od načina senamnja in zahtevnosti interpretacije, informacijo o ceni dobite od skrbnika pred dogovorom za snemanje, okvirna vrednost je 100 EUR na uro snemanja.</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</si>
  <si>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strongly dependent on the data collection parameters and the difficulty of the interpretation, the information on the price is obtained fom the caretaker before the agreement for data collection, informational price is 100 EUR per hour of data collection.</t>
  </si>
  <si>
    <t>Osnovna uporaba je kvalitativna in kvantitativna fazna anliza polikristaliničnih snovi (trdnih ali uprašenih). V določenih primerih je možno  tudi natančno merjenje parametrov osnovne celice, indeksiranje, Rietveldova analiza in reševanje kristalne strukture.</t>
  </si>
  <si>
    <t>The basic application is qualitative and quantitative phase analysis of polycrystalline samples (solid or powdered). Precise measurement of the unit cell parameters, indexing, Rietveld refinement and crystal structure determination are also possible in certain cases.</t>
  </si>
  <si>
    <t>011405</t>
  </si>
  <si>
    <t>007</t>
  </si>
  <si>
    <t>Marjan Marinšek</t>
  </si>
  <si>
    <t>Visokoločljivi vrstični električni mikroskop na poljsko emisijo (FE-SEM)</t>
  </si>
  <si>
    <t>High resolution electron microscope Zeiss FE-SEM ULTRA plus</t>
  </si>
  <si>
    <t>Načela za uporabo inštrumentalnega časa so objavljena na spletni strani IC UL FKKT (http://www.fkkt.uni-lj.si/sl/raziskovalna-infrastruktura/enota-za-analizo-malih-molekul/sem-ultra/)</t>
  </si>
  <si>
    <t>Services are available to all subject to previous notice. Details can be found at (http://www.fkkt.uni-lj.si/sl/raziskovalna-infrastruktura/enota-za-analizo-malih-molekul/sem-ultra/)</t>
  </si>
  <si>
    <t>Oprema je namenjena raziskovalcem za opazovanje površine vzorcev (SE, BSE, EDX) na mikro in nano nivoju</t>
  </si>
  <si>
    <t>The equipment enables the determination of samples' microstructure (SE, BSE, EDX) on micro- and nano-level</t>
  </si>
  <si>
    <t>013635</t>
  </si>
  <si>
    <t>http://www.fkkt.uni-lj.si/sl/raziskovalna-infrastruktura/enota-za-analizo-malih-molekul/zeiss-ultra-plus/</t>
  </si>
  <si>
    <t>zunanji</t>
  </si>
  <si>
    <t>KI, Zavod za gradbeništvo, Calcit, IJS</t>
  </si>
  <si>
    <t>Ručigaj Aleš</t>
  </si>
  <si>
    <t xml:space="preserve">Multi-detektorski GPC sistem;
Tekočinski kromatograf s kombinacijo detektorjev za UV, refrakcijski indeks, sipanje svetlobe in viskoznost
</t>
  </si>
  <si>
    <t xml:space="preserve">Multi-detector GPC system; 
Liquid chromatography with the combination of UV, refractive index, light scattering and viscosity detectors.
</t>
  </si>
  <si>
    <t>Paket 16</t>
  </si>
  <si>
    <t>Po dogovoru z odgovorno osebo. Načela za uporabo inštrumentalnega časa so objavljena na spletni strani IC UL FKKT (http://www.fkkt.uni-lj.si/sl/raziskovalna-infrastruktura/enota-za-analizo-makromolekul/gpc/)</t>
  </si>
  <si>
    <t>Agreement with operator. Details can be found at http://www.fkkt.uni-lj.si/sl/raziskovalna-infrastruktura/enota-za-analizo-makromolekul/gpc/</t>
  </si>
  <si>
    <t>Analizni sistem za določanje molekulski mas, porazdelitve molekulskih mas, velikosti molekul, razvejenosti in konformacije</t>
  </si>
  <si>
    <t xml:space="preserve">Analytic system for molecular weights determination, molecular weight distribution, molecule size, conformation and branching. </t>
  </si>
  <si>
    <t>015269</t>
  </si>
  <si>
    <t>Lah Jurij</t>
  </si>
  <si>
    <t>Absorpcijski in emisijski spektropolarimeter - JASCO J-1500</t>
  </si>
  <si>
    <t>Absorption and emission CD spectrophotometer - JASCO J-1500</t>
  </si>
  <si>
    <t xml:space="preserve">Spremljanje (strukturnih) lastnosti (bio)molekul v raztopinah preko njihove interakcije s polarizirano svetlobo </t>
  </si>
  <si>
    <t>Monitoring (structural) characteristics of (bio)molecules in solution based on their interaction with polarized light</t>
  </si>
  <si>
    <t>015270</t>
  </si>
  <si>
    <t>Župunski Vera</t>
  </si>
  <si>
    <t>Visoko zmogljivi fluorescenčni mikroskop za bio.anal.kem.spojin</t>
  </si>
  <si>
    <t>High performance fluorescence microscope for biological analysis of chemical compounds</t>
  </si>
  <si>
    <t>Vizualizacija fluorescenčnih makromolekul ali molekul, označenih s fluorescenčnimi barvili, njihove lokalizacije in kolokalizacije v celicah. Vizualizacija neobarvanih vzorcev z metodo DIC (Differential Interference Contrast).</t>
  </si>
  <si>
    <t>Visualisation of fluorescent macromolecules or fluorescently labelled molecules, their localisation and co-localisation in the cells. Visualisation of unstained samples using DIC (Differential Interference Contrast).</t>
  </si>
  <si>
    <t>015271</t>
  </si>
  <si>
    <t>P1-0140</t>
  </si>
  <si>
    <t>diplomanti 2. stopnje</t>
  </si>
  <si>
    <t>J1-2465</t>
  </si>
  <si>
    <t>Vera Župunski</t>
  </si>
  <si>
    <t>08284</t>
  </si>
  <si>
    <t>Elementni analizator CHNS/O Analyser 2400 Series II.</t>
  </si>
  <si>
    <t>2400 Series II CHNS/O Elemental Analyzer</t>
  </si>
  <si>
    <t>Po dogovoru s prof.dr. Jurijem Svetetom. Aparatura za mikroanalizo C, H, N, S v organskih spojinah je dostopna vsem potencialnim uporabnikom, glede na njihovo povpraševanje.</t>
  </si>
  <si>
    <t>Agreement with operator Prof.Dr. Jurij Svete:Phone No. +386 479 8562; E-mail: jurij.svete@fkkt.uni-lj.si</t>
  </si>
  <si>
    <t>Mikroanalize CHNS</t>
  </si>
  <si>
    <t>Elemental microanalyses</t>
  </si>
  <si>
    <t>015278</t>
  </si>
  <si>
    <t>http://www.fkkt.uni-lj.si/sl/raziskovalna-infrastruktura/enota-za-analizo-organskih-molekul/chnso/</t>
  </si>
  <si>
    <t>za pedagoško delo - 10</t>
  </si>
  <si>
    <t>Pavšič Miha</t>
  </si>
  <si>
    <t>Sistem za kromatografijo bioloških makromolekul, sklopljen z naprednim karakterizacijskim sistemom</t>
  </si>
  <si>
    <t>Chromatographic system for biological macromolecules coupled to an advanced characterization system</t>
  </si>
  <si>
    <t>Kromatografija bioloških makromolekul v analitičnem in preparativnem merilu in njihova karakterizacija.</t>
  </si>
  <si>
    <t>Chromatography of biological macromolecules at analytical and semipreparative scale and their characterization.</t>
  </si>
  <si>
    <t>015855, 015856</t>
  </si>
  <si>
    <t>http://www.fkkt.uni-lj.si/sl/raziskovalna-infrastruktura/enota-za-analizo-makromolekul/sistem-za-kromatografijo-bioloskih-makromolekul-sklopljen-z-naprednim-karakterizacijskim-sistemom/</t>
  </si>
  <si>
    <t>N1-0191</t>
  </si>
  <si>
    <t>Brigita Lenarčič, Kristina Djinović-Carugo, Miha Pavšič, Jošt Hočevar</t>
  </si>
  <si>
    <t>Gregor Gunčar, Vera Župunski, Miha Pavšič</t>
  </si>
  <si>
    <t>Brigita Lenarčič, Marko Novinec, Aljaž Gaber</t>
  </si>
  <si>
    <t>vzdrževanje, ostali projekti</t>
  </si>
  <si>
    <t>Sistem LitesizerTM 500 omogoča določanje 6 različnih eksperimentalnih parametrov: velikosti, elektroforetske mobilnosti, zeta-potenciala in molekulske mase koloidnih delcev ter prepustnosti in lomnega količnika preiskovane raztopine.</t>
  </si>
  <si>
    <t>System LitesizerTM 500 can be used to experimentally determine 6 parameters: size, electrophoretic mobility, zeta potential and molecular mass of the colloidal particles and the transmittance and refractive index of the sample solution.</t>
  </si>
  <si>
    <t>015738</t>
  </si>
  <si>
    <t>http://www.fkkt.uni-lj.si/sl/raziskovalna-infrastruktura/enota-za-analizo-makromolekul/laserski-sistem-za-karakterizacijo-nanodelcev-v-raztopinah-in-suspenzijah-litesizertm-500/</t>
  </si>
  <si>
    <t>Sklopljen sistem za termično analizo: termogravimetrija ‒ vmesnik za shranjevanje plinskih komponent ‒ plinska kromatografija/masna spektrometrija</t>
  </si>
  <si>
    <t>Coupled system for thermal analysis: thermogravimetry ‒ gas storage interface ‒ gas chromatography/mass spectrometry</t>
  </si>
  <si>
    <t>Sklopljen sistem omogoča analizo kompleksnejših termičnih razpadov, vzorčevanje sproščenih plinov pri določeni stopnji razpada in njihovo nadaljnjo analizo s plinsko kromatografijo/masno spektrometrijo.</t>
  </si>
  <si>
    <t xml:space="preserve">Coupled system enables analysis of complex thermal decompositions, collection of the evolved gasses during different stages of thermal decomposition and their further analysis using gas chromatography/mass spectrometer. </t>
  </si>
  <si>
    <t>http://www.fkkt.uni-lj.si/sl/raziskovalna-infrastruktura/enota-za-analizo-malih-molekul/sklopljen-sistem-za-termicno-analizo/#c1228</t>
  </si>
  <si>
    <t>FKKT - Oddelek za tehnično varnost</t>
  </si>
  <si>
    <t>Mitja Kožuh</t>
  </si>
  <si>
    <t>Ultra visokoločljivostni tekočinski kromatograf s tandemsko masno spektrometrijo</t>
  </si>
  <si>
    <t>Ultra high resolution liquid chromatograph with tandem mass spectrometry</t>
  </si>
  <si>
    <t>Paket 18</t>
  </si>
  <si>
    <t>https://www.fkkt.uni-lj.si/sl/raziskovalna-infrastruktura/enota-za-analizo-makromolekul/ultra-visokolocljivostni-tekocinski-kromatograf-s-tandemsko-masno-spektrometrijo/</t>
  </si>
  <si>
    <t>Bruker Avance NEO 600 MHz NMR spektrometer</t>
  </si>
  <si>
    <t>Bruker Avance NEO 600 MHz NMR spectrometer</t>
  </si>
  <si>
    <t>Paket 19</t>
  </si>
  <si>
    <t>Načela za uporabo inštrumentalnega časa so objavljena na spletni strani IC UL FKKT (https://www.fkkt.uni-lj.si/sl/raziskovalna-infrastruktura/enota-za-analizo-organskih-molekul/nmr-600/)</t>
  </si>
  <si>
    <t>https://www.fkkt.uni-lj.si/sl/raziskovalna-infrastruktura/enota-za-analizo-organskih-molekul/nmr-600/</t>
  </si>
  <si>
    <t>Matija Strlič</t>
  </si>
  <si>
    <t>Komore za pospešeno razgradnjo (sklop opreme)</t>
  </si>
  <si>
    <t>Accelerated degradation chamber set</t>
  </si>
  <si>
    <t>Zainteresirani uporabnik se obrne na skrbnika opreme, ki organizira izvedbo eksperimentov. Cena je odvisna od zahtevnosti eksperimentov in interpretacije podakov. Informacijo o ceni dobite od skrbnika ob dogovoru za izvedbo eksperimentov</t>
  </si>
  <si>
    <t>Interested researchers should contact the person responsible for the instrument, to agree on sample exposure and data collection and, if needed, their interpretation. The cost of use depends on the type and length of experiment and on data interpretation. Information about the cost can be obtained from the person in charge of the instrument.</t>
  </si>
  <si>
    <t>Pospešena razgradnja in testiranje materialov pod vplivom povišane temperature in/ali vlage ter svetlobe.</t>
  </si>
  <si>
    <t>Accelerated degradation and testing of materials at conditions of elevated T and RH and/or light.</t>
  </si>
  <si>
    <t>016733, 016734, 016735</t>
  </si>
  <si>
    <t>https://www.fkkt.uni-lj.si/index.php?id=785</t>
  </si>
  <si>
    <t>Tjasa Rijavec</t>
  </si>
  <si>
    <t xml:space="preserve">Kemijski inštitut </t>
  </si>
  <si>
    <t>P1-0005</t>
  </si>
  <si>
    <t>Naumoska Katerina</t>
  </si>
  <si>
    <t>34548</t>
  </si>
  <si>
    <t>Tekočinski kromatograf HPLC</t>
  </si>
  <si>
    <t>Liquid chromatograph HPLC</t>
  </si>
  <si>
    <t>Usposobljeni uporabniki sistema dostopajo do le-tega po predhodnem medsebojnem dogovoru in z dovoljenjem skrbnika sistema.</t>
  </si>
  <si>
    <t>Qualified users access to the system by a previous mutual agreement and with the permission of the system manager.</t>
  </si>
  <si>
    <t>Analitika organskih analitov, sistem je prednostno namenjen separacijam na osnovi reverzne faze.</t>
  </si>
  <si>
    <t xml:space="preserve">Analytics of organic analytes. The primary system purpose are reversed-phase separations. </t>
  </si>
  <si>
    <t>KI 13516</t>
  </si>
  <si>
    <t>https://www.ki.si/departments/d06-department-of-food-chemistry/equipment/</t>
  </si>
  <si>
    <t>/</t>
  </si>
  <si>
    <t/>
  </si>
  <si>
    <t>P4-0176</t>
  </si>
  <si>
    <t xml:space="preserve">Mohorčič Martina </t>
  </si>
  <si>
    <t>Kromatografski sistem za čiščenje peptidov in proteinov</t>
  </si>
  <si>
    <t>Chromatographic system for purification of peptides and proteins</t>
  </si>
  <si>
    <t>Programi,  projekti ARRS</t>
  </si>
  <si>
    <t>Opremo lahko uporabljajo usposobljeni operaterji ali pa separacijo izvede tehnik odseka D-12.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</si>
  <si>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Collaborative research</t>
  </si>
  <si>
    <t xml:space="preserve">Naprava je namenjana za separacijo proteinov in peptidov iz bioloških vzorcev. Doslej so bili to večinoma rekombinantni proteini ter peptidi označeni z različnimi reagenti. Naprava ima UV detektor in je računalniško krmiljena. </t>
  </si>
  <si>
    <t>Äkta - chromatographic system for protein purification with programmable injector and fraction collector</t>
  </si>
  <si>
    <t>KI 17275</t>
  </si>
  <si>
    <t>https://www.ki.si/odseki/d12-odsek-za-sintezno-biologijo-in-imunologijo/oprema/</t>
  </si>
  <si>
    <t>Roman Jerala</t>
  </si>
  <si>
    <t>ERC AdG MaCChines</t>
  </si>
  <si>
    <t>J1-2481</t>
  </si>
  <si>
    <t>J1-1711</t>
  </si>
  <si>
    <t>Helena Gradišar</t>
  </si>
  <si>
    <t>Mohorčič Martina</t>
  </si>
  <si>
    <t>23939</t>
  </si>
  <si>
    <t xml:space="preserve">Laboratorijski SAXS sistem - difraktometer za sipanje rentgenske svetlobe pod nizkimi koti </t>
  </si>
  <si>
    <t>SAXS - small-angle X-ray scattering system</t>
  </si>
  <si>
    <t xml:space="preserve">Analiza velikosti in oblike delcev na nanometrski skali v trdnem ali tekočem agregatnem stanju bioloških in nebioloških vzorcev. Pri preučevanju bioloških makromolekul omogoča študij strukture in njene konformacijske dinamike pod fiziološko relevantnimi pogoji. </t>
  </si>
  <si>
    <t>Analysis of particle size and shape on a nanometer scale in the solid or liquid state of biological and non-biological samples. In the study of biological macromolecules, it enables the study of structure and its conformational dynamics under physiologically relevant conditions.</t>
  </si>
  <si>
    <t>KI 17018</t>
  </si>
  <si>
    <t>2019/149</t>
  </si>
  <si>
    <t>MSCA-IF CC-LEGO</t>
  </si>
  <si>
    <t>Ajasja Ljubetič</t>
  </si>
  <si>
    <t>MaCChines (ERC)</t>
  </si>
  <si>
    <t>P1-0242</t>
  </si>
  <si>
    <t>Janez Plavec</t>
  </si>
  <si>
    <t>Križman Mitja</t>
  </si>
  <si>
    <t>HPLC sistem 
(HPLC-PDA-FL-CAD-ECD)</t>
  </si>
  <si>
    <t>HPLC system 
(HPLC-PDA-FL-CAD-ECD)</t>
  </si>
  <si>
    <t>KI 15340</t>
  </si>
  <si>
    <t>2015/138</t>
  </si>
  <si>
    <t>P2-0393</t>
  </si>
  <si>
    <t>Bele Marjan</t>
  </si>
  <si>
    <t>Mikroskop na atomsko silo / vrstični tunelski mikroskop z elektrokemijsko celico</t>
  </si>
  <si>
    <t>MultiMode V Scanning Probe Microscope (Veeco Instruments Inc.)</t>
  </si>
  <si>
    <t>Trenutno je oprema na voljo zgolj partnerjem pri nakupu opreme, ki obsegajo raziskovalce na KI ter zunanje solastnike iz FKKT, FFA, IJS in FS MB.</t>
  </si>
  <si>
    <t>Access to the machine is limited to partners, which claim a share. These are employes of different laboratories of NIC, Faculty of chemistry and chemical technology, Faculty of pharmacy and Faculty of mechanical engineering MB.</t>
  </si>
  <si>
    <t>Karakterizacija vse vrste materialov na molekularnem nivoju. Možnost meritev v sistemih med njihovim delovanjem ter uporaba v bioloških sistemih pri pogojih, ki so prisotni v njihovih naravnih okoljih.</t>
  </si>
  <si>
    <t>Characterisation of different materials at the molecular level. Possiblity of in situ measurements and use to analyse biological systems in their living environment.</t>
  </si>
  <si>
    <t>KI 9798, KI 9797</t>
  </si>
  <si>
    <t>https://www.ki.si/odseki/d10-odsek-za-kemijo-materialov/elektronska-mikroskopija-in-katalizatorji/elektronska-mikroskopija/</t>
  </si>
  <si>
    <t>KI</t>
  </si>
  <si>
    <t>KI - D10</t>
  </si>
  <si>
    <t>Angelja Kjara Surca</t>
  </si>
  <si>
    <t>KI - D12</t>
  </si>
  <si>
    <t>Iva Hafner Bratkovič</t>
  </si>
  <si>
    <t>Zunanji naročnik: Univerza v Mariboru</t>
  </si>
  <si>
    <t>Uroš Maver</t>
  </si>
  <si>
    <t>Benčina Mojca</t>
  </si>
  <si>
    <t>Večnamenski kinetični optični čitalec mikrotiterskih plošč</t>
  </si>
  <si>
    <t>Plater reader</t>
  </si>
  <si>
    <t>dostop ni omejen za raziskovalce s ARRS financiranjem</t>
  </si>
  <si>
    <t>acces is not limited for researchers with ARRS projects</t>
  </si>
  <si>
    <t>Detekcija sprememb luminiscence, fluorescence ali absorbance večjega števila vzorcev .</t>
  </si>
  <si>
    <t>Detection of changes in luminiscence, fluorescence or absorbance of a larger number of samples.</t>
  </si>
  <si>
    <t>KI 7526, KI 7526/1</t>
  </si>
  <si>
    <t>J3-1752</t>
  </si>
  <si>
    <t>J4-1779</t>
  </si>
  <si>
    <t>Mojca Benčina</t>
  </si>
  <si>
    <t>J3-1746</t>
  </si>
  <si>
    <t xml:space="preserve">Mikroskop za prostorsko in časovno upodabljanje sprememb v živih celicah </t>
  </si>
  <si>
    <t xml:space="preserve">Microscope for spatial and temporal imaging of life cells </t>
  </si>
  <si>
    <t>Časovno dostop ni omejen, če oprema ni zasedena. Zunanji uporabniki plačajo ceno ure z ali brez tehnične pomoči. Vrednost je izračunana iz vrednosti opreme, tekočih stroškov in stroškov servisiranja ter ure tehnične pomoči.</t>
  </si>
  <si>
    <t>If the machine is not occupaied, the time is available for external users. The external users pay the price per hour with or without technical assistance. The value is calculated from the value of the machine, running costs and servicing costs, and hours of technical assistance.</t>
  </si>
  <si>
    <t>Upodabljanje prostorskih in časovnih sprememb fluorescenčno označenih molekul v fiksiranih ali živih celičnih preparatih.</t>
  </si>
  <si>
    <t>Imaging of spatial and temporal changes in fluorescence-labeled molecules in live or fixed cell preparations.</t>
  </si>
  <si>
    <t>KI 8391, KI 8391/1, KI 8391/2,KI 8391/3,KI 8391/4,KI 8391/5</t>
  </si>
  <si>
    <t>Sistem za gojenje živali za delo s patogeni drugega varnostnega razreda: Modul opreme za anestezijo, Lumi-Box, 1.sklop</t>
  </si>
  <si>
    <t xml:space="preserve">The laboratory for exerimental animals for work with pathogens second security class: anesthesia, Lumi-Box, 1. part
 </t>
  </si>
  <si>
    <t>Uporaba opreme je omejena in je možna samo po dogovoru.</t>
  </si>
  <si>
    <t>Use of equipment is limited and is only possible by appointment.</t>
  </si>
  <si>
    <t>Gojenje eksperimentalnih živali.</t>
  </si>
  <si>
    <t xml:space="preserve">Hausing of experimental animals.
Growing experimental animals.
</t>
  </si>
  <si>
    <t>KI 10530, KI 10276, KI 9998</t>
  </si>
  <si>
    <t>P1-0391</t>
  </si>
  <si>
    <t>Caserman Simon</t>
  </si>
  <si>
    <t>Kriobanka elementi in postavitev</t>
  </si>
  <si>
    <t>Cryobank</t>
  </si>
  <si>
    <t>Zaradi nevarnosti okužb hranjenih kultur, opreme ni možno uporabljati za zunanje interesente.</t>
  </si>
  <si>
    <t>Due to the risk of infection of stored cell cultures, equipment can not be used for any external clients.</t>
  </si>
  <si>
    <t xml:space="preserve">Oprema je namenjena za shranjevanje celičnih kultur, ki se uporabljajo na oddelku L-11. </t>
  </si>
  <si>
    <t>The equipment is used for storage of cell cultures, which are used in Labooratory L-11.</t>
  </si>
  <si>
    <t>KI 9359</t>
  </si>
  <si>
    <t>https://www.ki.si/index.php?id=704</t>
  </si>
  <si>
    <t>-</t>
  </si>
  <si>
    <t>dr. Simon Caserman</t>
  </si>
  <si>
    <t>Industrija</t>
  </si>
  <si>
    <t>Jamnik Maja</t>
  </si>
  <si>
    <t>39711</t>
  </si>
  <si>
    <t>Sistem za tekočinsko kromatografijo ultra visoke ločljivosti (UPLC) Waters Acquitiy H-Class Bio</t>
  </si>
  <si>
    <t xml:space="preserve">Waters Acquity H-Class Bio UPLC System </t>
  </si>
  <si>
    <t>Oprema se uporablja za analize na oddelku L-11. Uporaba za zunanje partnerje je možna ob dogovoru, kjer analize izvedejo zaposleni na L-11, ki so ustrezno izobraženi za uporabo aparature.</t>
  </si>
  <si>
    <t>Equipment is used for analytics in Laboratory L-11. The use for external partners is possible, under the conditions, where our trained staff performs analysis.</t>
  </si>
  <si>
    <t>Oprema je namejnena za analitiko proteinov in peptidov.</t>
  </si>
  <si>
    <t>The equipment is used for protein and peptide analytics.</t>
  </si>
  <si>
    <t>KI 11756</t>
  </si>
  <si>
    <t>https://www.ki.si/odseki/d11-odsek-za-molekularno-biologijo-in-nanobiotehnologijo/podrocja-dejavnosti/</t>
  </si>
  <si>
    <t>Maja Jamnik</t>
  </si>
  <si>
    <t>Dražić Goran</t>
  </si>
  <si>
    <t>02556</t>
  </si>
  <si>
    <t>Supermikroskop HR TEM (Jeol)</t>
  </si>
  <si>
    <t xml:space="preserve">ARSTEM - Atomic resolution Cs corrected scanning transmission electron microscope </t>
  </si>
  <si>
    <t>Dostop je projekten. Na eni do dveh straneh potencialni uporabnik opiše problem, ki ga želi rešiti z napravo. Če je metoda ustrezna, se z odgovorno osebo dogovori za začetek in obseg dela. Možno je tudi izobraževanje operaterjev s predznanjem.</t>
  </si>
  <si>
    <t>Project type. Customer describes the problem on one to two pages and in the case that the equipment is suitable the customer and responsible person define the date of the start and the extent of the work.</t>
  </si>
  <si>
    <t>Preiskovanje mikrostrukture na atomskem nivoju. Določanje kristalne strukture, kemijske sestave, načina vezave in oksidacijskih stanj. Določanje morfologije in velikosti nanodelcev, tomografija.</t>
  </si>
  <si>
    <t xml:space="preserve">Study of microstructure at atomic level. Determination of crystal structure, chemical composition, bonding, valence state, morphology and size of the nanoparticles. Tomography. </t>
  </si>
  <si>
    <t>KI 13393</t>
  </si>
  <si>
    <t>Elena Tchernishova, Francisco Ruiz Zepeda, Gorazd Koderman Podboršek, Goran Drazic</t>
  </si>
  <si>
    <t>P2-0084</t>
  </si>
  <si>
    <t>Sorour Parapari</t>
  </si>
  <si>
    <t>P2-0091</t>
  </si>
  <si>
    <t>Nina Daneu</t>
  </si>
  <si>
    <t>P2-0105</t>
  </si>
  <si>
    <t>Andreja Benčan Golob, Mojca Otoničar</t>
  </si>
  <si>
    <t>Ostali operaterji iz IJS</t>
  </si>
  <si>
    <t>I0 0005 Sandra Drev, P2-0082 Janez Zavašnik, P2-0089 Dare Makovec</t>
  </si>
  <si>
    <t>Servis Jeol - Francija</t>
  </si>
  <si>
    <t>Scan d.o.o.</t>
  </si>
  <si>
    <t>Segrevalno-napetostni nosilec za vzorce</t>
  </si>
  <si>
    <t>Protochips Fusion in situ nosilec za vzorce</t>
  </si>
  <si>
    <t>In situ nosilec za vzorce je dodatek k ARSTEM mikroskopu (ga ni mogoče uporabljati ločeno), zato zanj veljajo enaka pravila kot za zgoraj opisano opremo.</t>
  </si>
  <si>
    <t>In situ sample holder is just an attachment to the ARSTEM microscope (can not be used alone), so all the rules for access to the equipment are the same.</t>
  </si>
  <si>
    <t>In situ 4 točkovne meritve električne prevodnosti, študij vpliva električnega polja (+/- 50V DC/AC) na spremembe v strukturi materialov, in situ segrevanje (v vakumu) do 1200 °C.</t>
  </si>
  <si>
    <t>In situ 4 probe electrical conductivity measurements, study of structural changes durigng electrical biasing (+/- 50V DC/AC), in situ heating experiments (in vacuum) up to 1200 °C.</t>
  </si>
  <si>
    <t>KI 15325</t>
  </si>
  <si>
    <t>Goran Dražić, Gorazd Koderman Podboršek</t>
  </si>
  <si>
    <t>Andraja Bencan Golob, Oana Condurach</t>
  </si>
  <si>
    <t>P2-0152</t>
  </si>
  <si>
    <t>Fele Žilnik Ljudmila</t>
  </si>
  <si>
    <t>06259</t>
  </si>
  <si>
    <t>HP ravnotežna celica</t>
  </si>
  <si>
    <t>HP equilibrium cell</t>
  </si>
  <si>
    <t xml:space="preserve">Meritve so mogoče po predhodnem dogovoru. </t>
  </si>
  <si>
    <t xml:space="preserve">Measurements available after prelimenary agreement. </t>
  </si>
  <si>
    <t xml:space="preserve">HP ravnotežna celica (visokotlačna ravnotežna celica) je prvenstveno namenjena določanju faznih ravnotežij pri visokih tlakih z uporabo različnih eksperimentalnih metod ter za določevanje kritičnih točk v večkomponentnih mešanicah. Meritve lahko izvajamo pri konstantnem ali spremenljivem volumnu celice, pri tlakih do 350 bar in temperaturi do 200˚C. Z novo aparaturo lahko študiramo in načrtujemo separacijske in reakcijske procese tudi v bližini ali pod superkritičnimi pogoji. </t>
  </si>
  <si>
    <t>HP equilibrium cell (high-pressure equilibrium cell) is primarily for the determination of phase equilibria at high pressures using a variety of experimental methods and the determination of critical points in multicomponent mixtures. Measurements can be carried out at a constant or a variable volume cell at pressures up to 350 bar and temperatures up to 200 ˚ C. The new apparatus can be studied and planned separation and reaction processes in the near or under supercritical conditions.</t>
  </si>
  <si>
    <t>KI 11159</t>
  </si>
  <si>
    <t>www.ki.si/odseki/d13-odsek-za-katalizo-in-reakcijsko-inzenirstvo/oprema/</t>
  </si>
  <si>
    <t>Glavnik Vesna</t>
  </si>
  <si>
    <t>“Flash”/preparativni kromatografski sistem</t>
  </si>
  <si>
    <t>“Flash”/preparativne chromatographic system</t>
  </si>
  <si>
    <t>Preparativna kromatografija organskih analitov.</t>
  </si>
  <si>
    <t>Preparative chromatography of organic analytes.</t>
  </si>
  <si>
    <t>KI 16823</t>
  </si>
  <si>
    <t>Jerman Ivan</t>
  </si>
  <si>
    <t>27945</t>
  </si>
  <si>
    <t>Visoko ločljivostni vakumski spektrometer</t>
  </si>
  <si>
    <t>High resolution vacuum spectrometer</t>
  </si>
  <si>
    <t xml:space="preserve">Usposobljeni uporabniki sistema dostopajo do le-tega po predhodnem medsebojnem dogovoru in z dovoljenjem skrbnika sistema.
</t>
  </si>
  <si>
    <t>Analitikaanorganskih in  organskih analitov.</t>
  </si>
  <si>
    <t xml:space="preserve">Analytics of inorganic and organic analytes.  </t>
  </si>
  <si>
    <t>KI 16195</t>
  </si>
  <si>
    <t>https://www.ki.si/odseki/d10-odsek-za-kemijo-materialov/razvoj-premazov/oprema/</t>
  </si>
  <si>
    <t>2018/114</t>
  </si>
  <si>
    <t>Nigel Van de Velde</t>
  </si>
  <si>
    <t>J2-1720</t>
  </si>
  <si>
    <t>Helena Spreizer</t>
  </si>
  <si>
    <t>Kapun Gregor</t>
  </si>
  <si>
    <t>Napraševalec PECS za pripr.vzorc.za mikroskopijo</t>
  </si>
  <si>
    <t>Sputer Coater PECS 682 (precision etching coating system</t>
  </si>
  <si>
    <t xml:space="preserve">Napraševalec PECS je pripomoček pri pripravi vzorcev za vrstično elektronsko mikroskopijo, transmisijsko elektronsko mikroskopijo, služi pa tudi kot tehnika oblaganja delcev. Pri elektronski mikroskopiji, še posebej pri kvantitativni elementni analizi, je pomembno, da je površina prevodna. Zaradi te omejitve imamo večkrat težave pri analizi organskih vzorcev, ki so večinoma neprevodni. Pri konkurenčnih aparatih, ki so dostopni na tržišču je največja pomanjkljivost, da pri nanosu prevodne obloge, posamezni delci v nanešeni oblogi, zaradi svoje velikosti, zakrijejo številne morfološke značilnosti in tako popačijo površino. Napraševalec PECS se ponaša z izjemno majhnimi delci v nanosu, s čemer preseže vso konkurenco. Omenjene lastnosti omogočajo vrhunsko pripravo vzorcev, ki je nepogrešljiva za vrhunske objave. </t>
  </si>
  <si>
    <t xml:space="preserve">Sputter Coater PECS is a tool in the preparation of samples for scanning electron microscopy, transmission electron microscopy, and also serves as a cladding technique particles. In electron microscopy, especially in quantitative elemental analysis, it is important that the surface is conductive. Because of this limitation, we have several problems in the analysis of organic samples, most of which are non-conductive. In case of competing appliances, which are available on the market is the biggest drawback to the application of conductive coatings, individual particles in the deposited coating, due to its size, many obscure morphological characteristics and thus distort the surface. Sputter Coater PECS offers exceptionally small particle size in the application, with which exceeds all competition. These features provide superior sample preparation, which is indispensable for the top post.
</t>
  </si>
  <si>
    <t>KI 9799, KI 9799/1</t>
  </si>
  <si>
    <t>https://www.ki.si/odseki/d10-odsek-za-kemijo-materialov/</t>
  </si>
  <si>
    <t>dr. Miran Gaberšček</t>
  </si>
  <si>
    <t>P1-0021</t>
  </si>
  <si>
    <t>dr. Nataša Zabukovec Logar</t>
  </si>
  <si>
    <t>Zuananji uporabniki</t>
  </si>
  <si>
    <t>dr. Blaž Likozar</t>
  </si>
  <si>
    <t>P1-0034</t>
  </si>
  <si>
    <t>dr. Samo Hočevar</t>
  </si>
  <si>
    <t>P2-0145</t>
  </si>
  <si>
    <t>dr. Ema Žagar</t>
  </si>
  <si>
    <t>Peric Tanja</t>
  </si>
  <si>
    <t>Sklop naprav za PCR in PCR v realnem času</t>
  </si>
  <si>
    <t>PCR Gradient Palm–Cycler (Corbett) (12) and Real time PCR Light Cycler 480 (Roche) (11)</t>
  </si>
  <si>
    <t>Druge raziskovalne organizacije imajo dostop ob predhodni rezervaciji. Dostop časovno ni omejen, v kolikor naprave niso zasedene. Ceno uporabe naprav izračunamo iz vrednosti aparature, tekočih stroškov, stroškov servisiranja, časa uporabe ter časa tehnične pomoči.</t>
  </si>
  <si>
    <t>Other research organizations  can use the equipment upon request. The costs  are estimated from the value of the apparatus, running and servicing costs,  time of usage, and hours of technical assistance.</t>
  </si>
  <si>
    <t xml:space="preserve">Z napravo PCR izvajamo verižno reakcijo s polimerazo (PCR). Naprava PCR v realnem času omogoča sprotno zasledovanje količine nastalega produkta in kvantitativno detekcijo nukleinskih kislin s pomočjo reakcije PCR. </t>
  </si>
  <si>
    <t>The polymerase chain reaction (PCR) is performed in a PCR thermal cycler. The LightCycler ® 480 Real-Time PCR System is a rapid high-throughput, plate-based real-time PCR amplification and detection instrument.</t>
  </si>
  <si>
    <t>KI 9326</t>
  </si>
  <si>
    <t>Gregor Anderluh</t>
  </si>
  <si>
    <t>P1-0010</t>
  </si>
  <si>
    <t>Franc Avbelj</t>
  </si>
  <si>
    <t>L19 ERC</t>
  </si>
  <si>
    <t>Jernej Ule</t>
  </si>
  <si>
    <t>Kisovec Matic</t>
  </si>
  <si>
    <t>Krio presevni elektronski mikroskop Glacios</t>
  </si>
  <si>
    <t>Cryogenic transmission electron microscope Glacios</t>
  </si>
  <si>
    <t xml:space="preserve">Oprema je na voljo notranjim in zunanjim uporabnikom. Uporabniki naj najprej kontaktirajo skrbnika naprave skupaj z osnovnimi podatki o vzorcu. Če je projekt izvedljiv potem lahko uporabnik_ca dobi vnaprej določen termin na mikroskopu za zajem podatkov. Samostojna uporaba opreme je mogoča le za zelo izkušene uporabnike_ce. V primeru neizkušenih uporabnikov_c bo eksperiment lahko izveden s sodelovanjem dokazano izkušenih uporabnikov_c in/ali skrbnika naprave. </t>
  </si>
  <si>
    <t>Equipment is accessible to internal and external users. Potential users should first contact the facility manager  (Matic Kisovec) and discuss the feasibility of the project. If the project is feasible the user may get a predetermined time slot to record data. Only advanced users, who have extensive experience with such equipment can do the experiment themselves. In the case of non-experienced users, the experiments will be done either in collaboration with certified experienced users and/or facility manager.</t>
  </si>
  <si>
    <t>Krioelektronski mikroskop Glacios nam omogoča izvajanje treh glavnih krio tehnik: analiza posameznega delca, kriotomografija in sipanje elektronov na mikro kristalih. S pomočjo teh pristopov lahko opazujemo biološke molekule v skoraj naravnem okolju. Opazovanje ne-bioloških vzorcev je mogoče. Priprava vzorcev za krio mikroskopijo je mogoče na Odseku kjer je oprema nameščena. Cene so okvirne in so lahko različne za različne projekte.</t>
  </si>
  <si>
    <t>CryoEM microscope Glacios enables: single-particle analysis, cryo-tomography and electron diffraction on microcrystals. In this way we can observe biological samples in near native environment. Observation of non-biological samples is also possible. Sample preparation is also possible at the Department where the equipment is located. The prices are approximate and may vary from project to project.</t>
  </si>
  <si>
    <t>KI 16312</t>
  </si>
  <si>
    <t>https://www.ki.si/odseki/d11-odsek-za-molekularno-biologijo-in-nanobiotehnologijo/oprema/krioelektronski-mikroskop-glacios</t>
  </si>
  <si>
    <t>2018/169</t>
  </si>
  <si>
    <t>P4-0407</t>
  </si>
  <si>
    <t>Žel Jana</t>
  </si>
  <si>
    <t>Servisi, redno vzdrževanje, redni cikli čiščenja, izobraževanje</t>
  </si>
  <si>
    <t>Matic Kisovec</t>
  </si>
  <si>
    <t>Kovačič Sebastijan</t>
  </si>
  <si>
    <t>Plinski absorpcijski analizator s helijevim piknometrom</t>
  </si>
  <si>
    <t>Gas sorption apparatus and helium pycnometer</t>
  </si>
  <si>
    <t>kontaktna oseba: dr. Sebastijan Kovačič (tel. št.: +386 1 4760 205);
cena analize: se obračunava po efektivnih delovnih urah</t>
  </si>
  <si>
    <t>Contact person: dr. Sebastijan Kovačič 
Price analysis: is charged at the actual working hours</t>
  </si>
  <si>
    <t>Plinski adsorpcijski analizator se uporablja za določevanje teksturnih lastnosti poroznih materialov, kot sta velikost por od mikropor do mezopor in makropor (od 0.4 nm do več kot 330 nm), določanje  specifične površine in porazdelitev velikosti por. Za natančno določanje poroznosti je potrebna tudi določitev skeletne gostote materiala in v ta namen služi avtomatski plinski helijev piknometer.</t>
  </si>
  <si>
    <t>The gas sorption analyzer is used to determine the structural properties of porous materials, such as pore size from micropores to mesopores to macropores (0.4 nm to over 330 nm), determination of specific surface area, and pore size distribution. Accurate determination of porosity also requires determination of the skeletal density of the material. An automatic gas-helium pycnometer is used for this purpose.</t>
  </si>
  <si>
    <t>KI 17531</t>
  </si>
  <si>
    <t>https://www.ki.si/odseki/d07-odsek-za-polimerno-kemijo-in-tehnologijo/l07equipment/</t>
  </si>
  <si>
    <t>2020-164</t>
  </si>
  <si>
    <t>Dr. Sebastijan Kovačič, Tomaž Kotnik (doktorski študent)</t>
  </si>
  <si>
    <t>LC-MS (Tekočinski kromatograf sklopljen z masnim spektrometrom)</t>
  </si>
  <si>
    <t>LC-MS (Liquid chromatograph hyphenated with mass spectrometer)</t>
  </si>
  <si>
    <t>Določanje analitev na osnovi MS po separaciji s tekočinsko kromatografijo visoke ločljivosti.</t>
  </si>
  <si>
    <t>Determination of analytes based on MS after separation by high-performance liqid chromatography.</t>
  </si>
  <si>
    <t>KI 11566, KI 11566/1</t>
  </si>
  <si>
    <t>64005</t>
  </si>
  <si>
    <t>Mateja Puklavec</t>
  </si>
  <si>
    <t>P1-0152</t>
  </si>
  <si>
    <t>Likozar Blaž</t>
  </si>
  <si>
    <t xml:space="preserve">Reaktorski/termogravimetrični sistem DynTHERM (TG) -&gt; Rubotherm TG-GC MS </t>
  </si>
  <si>
    <t xml:space="preserve">Reaction/thermogravimetric system DynTHERM (TG)   -&gt; Rubotherm TG-GC MS </t>
  </si>
  <si>
    <t>Oprema je dostopna vsak delavnik, najmanj med 8:00 in 16:00 uro, in sicer samo ob spremstvu izšolanega (laboratorijskega) operaterja. Za raziskovalce, ki so že predhodno ustrezno izšolani glede uporabe opreme, je dostop možen tudi izven običajnega delovnega časa.</t>
  </si>
  <si>
    <t>Equipment is accessible every work day, at least between 8 am and 4 pm that is only when accompanied by a trained (laboratory) operator. For the researchers, which have been suitably trained beforehand regarding equipment use, the access is possible also beyond the usual working hours.</t>
  </si>
  <si>
    <t>Oprema oziroma reaktor je namenjena za meritve s tehtnico, oziroma ponuja možnost termogravimetrične analize, pri čemer so njegove glavne značilnosti sorazmerno široko območje obratovalnih temperatur, tlakov in pretokov nosilnih plinov. Druga značilnost je možnost uvajanja tako ali drugače agresivnih (oksidativnih, reduktivnih, korozivnih…) plinov v reaktorski del brez poškodbe tehtnice.</t>
  </si>
  <si>
    <t>The equipment, that is the reactor, equipped with a scale or an alternate thermogravimetric analysis, is intended for reaction/process measurements within wide range of operating temperatures, pressures and carrier gas flow rates. The other essential characteristic is the possibility of dosing gases, which are aggressive in this way or the other (oxidative, reducing, corrosive, etc.), into the reaction partition without causing any permanent damage to the scale.</t>
  </si>
  <si>
    <t>KI 12128, KI 12128/1</t>
  </si>
  <si>
    <t>www.ki.sihttps://www.ki.si/odseki/d13-odsek-za-katalizo-in-reakcijsko-inzenirstvo/oprema/</t>
  </si>
  <si>
    <t>Urška Kavčič / Blaž Likozar</t>
  </si>
  <si>
    <t>Kromatograf plinski Shimadzu + detektor</t>
  </si>
  <si>
    <t>Oprema je namenjena za kvalitativno in kvantitavno analizo vzorcev, ki jih je moč upariti, na podlagi kromatografske ločbe posamičnih komponent.</t>
  </si>
  <si>
    <t>Equipment is intended for the qualitative and quantitative of samples, which can be evaporated, based on the chromatographic separation of individual components.</t>
  </si>
  <si>
    <t>KI 15074</t>
  </si>
  <si>
    <t>Urška Kavčič / Miha Grilc/Florian Harth</t>
  </si>
  <si>
    <t>Reaktorski sistem (6x Multiple Autoclave system)</t>
  </si>
  <si>
    <t>Reactor system (6x Multiple Autoclave system)</t>
  </si>
  <si>
    <t>Reaktorski sistem s šestimi paralelnimi mešalnimi reaktorji je namenjem hitrejšemu testiranju ter optimizaciji reakcijskih in separacijskih procesov pri povišanih temperaturah in tlakih (max: 350 °C , 200 bar). Volumen posameznega reaktorja je 250 mL.</t>
  </si>
  <si>
    <t>Reactor system with six parallel mixing reactors for  testing and optimization of reaction and separation processes at elevated temperatures and pressures (max: 350 ° C, 200 bar). The volume of each reactor is 250 mL.</t>
  </si>
  <si>
    <t>KI 15297</t>
  </si>
  <si>
    <t>Urška Kavčič / Miha Grilc</t>
  </si>
  <si>
    <t>Kromatograf tekočinski ultra visoke ločljivosti  (Thermo-Fisher Scinetific UltiMate™ 3000 UHPLC z DAD/RI)</t>
  </si>
  <si>
    <t xml:space="preserve">Thermo-Fisher Scientific UltiMate™ 3000 UHPLC with DAD/RI </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</si>
  <si>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RI detector. </t>
  </si>
  <si>
    <t>UHPLC je kromatografska tehnika, ki se uporablja za ločevanje, identifikacijo in kvantifikacijo spojin, raztopljenih v tekoči fazi. Spojine se adsorbirajo v stacionarno fazo kolone, ki se postopoma eluirajo z mobilno fazo in so detektirane s pomočjo detektorja UV-VIS ali RI.</t>
  </si>
  <si>
    <t>KI 15206, KI 15206/1</t>
  </si>
  <si>
    <t>Urška Kavčič / Uroš Novak / Ana Jakob</t>
  </si>
  <si>
    <t>P1-0017</t>
  </si>
  <si>
    <t>Mavri Janez</t>
  </si>
  <si>
    <t>08611</t>
  </si>
  <si>
    <t>Gruča računalnikov - Mlacom Supermicro</t>
  </si>
  <si>
    <t>Računalniška gruča z 20 vozlišči (Supermicro, Intel Xeon E5-2660v2x2, 32GB RAM, 1TB HDD, Mellanox ConnetX-2 VPI Infiniband) in Infiniband switch (Mellanox IS5030)</t>
  </si>
  <si>
    <t>Oddaljen dostop preko SSH protocola in Client-Server Integracijska shema</t>
  </si>
  <si>
    <t>SSH remote access and Client-Server Integration Scheme</t>
  </si>
  <si>
    <t>Modeliranje in simuliranje procesov na področju znanosti o življenju s poudarkom na optimizaciji procesov pri odkrivanju novih zdravilnih učinkovin (Accelrys Enterprise Platform (AEP)); Kvantno-kemijski izračuni grafenskih sistemov (Gaussian); Optimizacija umetnih nevronskih mrež z genetskim algoritmom (Fortran)</t>
  </si>
  <si>
    <t>Life science modeling and simulation focused on optimizing the drug discovery processes (Accelrys Enterprise Platform (AEP)); Quantum chemical calculations on graphenes (Gaussian); Optimization of Artificial Neural Networks by Genetic Algorithm (Fortran)</t>
  </si>
  <si>
    <t>KI 13418, KI 13418/1, KI 13418/2, KI 13418/3</t>
  </si>
  <si>
    <t>https://www.ki.si/odseki/d01-teoreticni-odsek/azmanov-racunski-center/</t>
  </si>
  <si>
    <t>D01 – L03 Novic</t>
  </si>
  <si>
    <t>P1-0012</t>
  </si>
  <si>
    <t>D01 - L01 Mavri</t>
  </si>
  <si>
    <t>D01 - L14  Merzel</t>
  </si>
  <si>
    <t>D11 - Anderluh</t>
  </si>
  <si>
    <t>D13 - Likozar</t>
  </si>
  <si>
    <t>Ristić Alenka</t>
  </si>
  <si>
    <t>Termogravimetrični analizator Q5000IR povezan z masnim spektrometrom ThermoStar GSD320</t>
  </si>
  <si>
    <t>Thermogravimetric Analyzer Q5000IR Coupled with a Mass Spectrometer ThermoStar GSD320</t>
  </si>
  <si>
    <t xml:space="preserve">Meritve na voljo vse delovne dni  po predhodnem dogovoru. </t>
  </si>
  <si>
    <t xml:space="preserve">Measurements available on all the working days after prelimenary agreement. </t>
  </si>
  <si>
    <t xml:space="preserve">TG analizator z masnim spektrometrom je nepogrešljivo orodje za karakterizacijo adsorbentov, nanoporoznhi katalizatorjev, ionskih imenjevalcev, polimerov, keramike, zdravil, in drugih materialov. Ti analizatorji služijo za določevanje lastnosti materialov, kot so termična stabilnost materialov, oksidativna stabilnost materialov, sestava večkomponentnih sistemov, kinetika razgradnje materialov, življenjska doba materialov, vplivi korozivne atmosfere na materiale, vsebnost vlage in hlapnih komponent v materialih. Q5000IR je vrhunska raziskovalna TGA aparatura s temperaturno-kontrolirano termotehtnico z visoko občutljivostjo (&lt; 0,1 mikrogram) in ločljivostjo (0,01 mikrogram) ter z dinamičnim odklonom bazne linije: &lt; 10 µg (od 50 do 1.000 °C) in je sklopljen z masnim spektrometrom ThermoStar GSD 320 (merilno območje od 1 do 200 AMU; inštrument ima visoko občutljivost in selektivnost), kar omogoča identifikacijo plinastih komponent, ki nastajajo ali se sproščajo med analizo, kar je še posebej pomembno pri analizi novih materialov. </t>
  </si>
  <si>
    <t xml:space="preserve">TG analyzer with mass spectrometry is an indispensable tool for the characterization of nanoporous catalysts, ion exchangersi, polymers, ceramics, medicine, and other materials. These analyzers are used for the determination of material properties such as thermal stability of materials, oxidative stability of materials, the composition of multicomponent systems, the kinetics of degradation of materials, materials life cycle, the effects of corrosive materials in the atmosphere, moisture and volatile components in materials. Q5000IR is a top research TGA apparatus with a temperature-controlled termotehtnico with high sensitivity (&lt;0.1 microgram) and resolution (0.01 microgram) and a dynamic baseline deviation: &lt;10 mg (50 to 1000 ° C) and is coupled with a mass spectrometer ThermoStar GSD 320 (measuring range from 1 to 200 AMU; instrument has high sensitivity and selectivity), enabling the identification of gaseous components produced or released during the analysis, which is especially important in the analysis of new materials. 
</t>
  </si>
  <si>
    <t>KI 11752, KI 11787</t>
  </si>
  <si>
    <t>https://www.ki.si/departments/d09-department-of-inorganic-chemistry-and-technology/equipment/</t>
  </si>
  <si>
    <t>Suzana Mal, Nika Vrtovec, Chiara Byrne, Matjaž Mazaj</t>
  </si>
  <si>
    <t>Temperaturno moduliran diferenčno dinamični kalorineter (Q2000 MDSC)</t>
  </si>
  <si>
    <t>Differential scanning calorimeter (Q2000 MDSC)</t>
  </si>
  <si>
    <t>Diferenčni dinamični kalorimeter se uporablja za proučevanje fizikalno-kemijskih lastnosti trdnih vzorcev, kot je polimorfizem, kristaliničnost in amorfnost. Določamo tališče, temperaturno območje taljenja, temperaturo kristalizacije, entalpijo taljenja, toplotno kapaciteto in steklasti prehod. Q2000 Temperaturno moduliran diferenčno dinamični kalorineter (MDSC) ima avtomatski podajalec vzorcev, omogoča delovanje v temperaturnem območju od -90 ºC do 550 ºC ter kontrolo masnega pretoka plinov. Patentirana T-Zero tehnologija omogoča veliko občutljivost (&lt; 0,2 mW), ločljivost (&gt; 60) ter linearni potek bazne linije z majhnim odstopanjem (&lt; 10 mW),  in direktne meritve toplotne kapacitete preiskovanega vzorca.  Kontrolo, upravljanje ter prikaz trenutnega statusa inštrumenta omogoča programski paket Thermal Advantage preko menijev in programskih funkcij na barvnem ekranu, občutljivem na dotik.</t>
  </si>
  <si>
    <t xml:space="preserve">DSC provides rapid and precise determinations of transition temperatures using minimum amounts of a sample. Common temperature measurements include the following: melting, crystallization, glass transition, heat capacity, polymorphic transition, thermal stability,... Q2000 Modulated Differential Scanning Calorimeter with Autosampler and Mass Flow Control: An advanced research grade MDSC, whose patented Tzero technology provides best sensitivity (&lt; 0.2 uW), resolution (RRI &gt;60), baseline bow and baseline drift (&lt;10 uW) and provides direct heat capacity measurements. The operating temperature range is cooling system dependent with a maximum of 550 to -90 °C. The Q2000 includes  a full VGA color touch screen display for convenient control and monitoring of instrument status. </t>
  </si>
  <si>
    <t>KI 11786</t>
  </si>
  <si>
    <t>Alenka Ristić, Suzana Mal, Chiara Byrne, Aljaž Škrjanc</t>
  </si>
  <si>
    <t xml:space="preserve">Mazaj Matjaž </t>
  </si>
  <si>
    <t xml:space="preserve">Dinamični analizator za vodno paro IGAsorp-XT </t>
  </si>
  <si>
    <t xml:space="preserve">Dynamic analyzer for water vapour IGAsorp-XT </t>
  </si>
  <si>
    <t>Meritve na voljo vse delovne dni  po predhodnem dogovoru glede .</t>
  </si>
  <si>
    <t>Measurements available on all the working days after prelimenary agreement.</t>
  </si>
  <si>
    <t>Dinamični analizator za vodno paro je optimiziran za visokotemperaturne meritve sorpcijskih izoterm (do 300 °C) preko aktivne regulacije parcialnega vodnega tlaka. S tem popolnoma avtomatiziranim sistemom lahko izvajamo izotermalne, izobarne in temperaturno-programabilne eksperimente.</t>
  </si>
  <si>
    <t>The dynamic water vapor analyzer is optimized for high-temperature measurements of sorption isotherms (up to 300 ° C) via active partial water pressure regulation. A fully automated system can be used for isothermal, isobaric and temperature-program experiments.</t>
  </si>
  <si>
    <t>KI 16893</t>
  </si>
  <si>
    <t>https://www.ki.si/odseki/d09-odsek-za-anorgansko-kemijo-in-tehnologijo/oprema/</t>
  </si>
  <si>
    <t>2019/73</t>
  </si>
  <si>
    <t>Nataša Zabukovec Logar</t>
  </si>
  <si>
    <t>Matjaž Mazaj</t>
  </si>
  <si>
    <t>25023</t>
  </si>
  <si>
    <t>Gravimetrični sorpcijski analizator za plinske in parne faze</t>
  </si>
  <si>
    <t>Gravimetric sorption analyzer for gas and vapour phases</t>
  </si>
  <si>
    <t xml:space="preserve">Gravimetrični sorpcijski analizator omogoča vrednotenja učinkovitosti ločevanja plinskih in parnih komponent na preiskovanih adsorbentih, mehanizmov adsorpcije, adsorpcijskih kapacitet,kinetičnih študij kot tudi izračun energije vezave adsorbatov na preiskovane </t>
  </si>
  <si>
    <t xml:space="preserve">Gravimetric sorption analyzer for gas and vapor phases enables evaluation of separation abilities for gaseous and vapor componennts on the investigated materials, mechanisms of adsorption, adsorption capacities, kinetic studies and adsorbate-to-material binding energy calculations. </t>
  </si>
  <si>
    <t>KI 17282</t>
  </si>
  <si>
    <t>P-00221</t>
  </si>
  <si>
    <t>Merzel Franci</t>
  </si>
  <si>
    <t>Gruča računalnikov Supermicro sistem Quad</t>
  </si>
  <si>
    <t>Computer claster Supermicro system Quad</t>
  </si>
  <si>
    <t>Oddaljen dostop preko SSH protocola in Client-Server Integracijska shema. Dostop je mogoč po predhodnem dogovoru.</t>
  </si>
  <si>
    <t xml:space="preserve">SSH remote access and Client-Server Integration Scheme. Access is possible after prelimenary agreement. </t>
  </si>
  <si>
    <t>Sistem 50 32-jedrnih strežnikov (skupaj 1600 procesorskih jeder), nameščenih v strežniških omarah in povezanih z GigaBit Ethernet stikali. Za določeno število enot, predvidenih za najbolj zahtevne simulacije, je možna nadgradnja na InfiniBand komunikacijo. Računalniški sistem je primeren za široko paleto simulacijskih orodij (kvantne simulacije, QM/MM, klasična dinamika, zvitje proteinov, problemi strukture in reaktivnosti snovi, kemometrijske analize, podpora eksperimentalnim spektroskopskim tehnikam, difuzijski problem, dinamika fluidov). Kemijski inštitut razpolaga z vso potrebno programsko opremo.</t>
  </si>
  <si>
    <t>The computer system consists of 50 32-core servers (with total of 1600 processor cores) installed in server racks and connected by Gigabit Ethernet switches. For the most demanding simulations it is possible to upgrade to the InfiniBand communication. The computer system is suitable for a wide range of different simulations: quantum simulations, QM/MM, classical dynamics, protein folding, structure and reactivity problems, chemometric analysis, support to experimental spectroscopic techniques, diffusion problem, and fluid dynamics. Institute of Chemistry has all the necessary software.</t>
  </si>
  <si>
    <t>KI 11007, KI 11007/1, KI 11007/2, KI 11007/3</t>
  </si>
  <si>
    <t>D01 – L01 Mavri</t>
  </si>
  <si>
    <t>D01 - L14 Merzel</t>
  </si>
  <si>
    <t>D13-Likozar</t>
  </si>
  <si>
    <t xml:space="preserve">Računalniški sistem za Preglov računski center </t>
  </si>
  <si>
    <t>Računalniška gruča z 20 vozlišči (Supermicro, Intel Xeon E5-2660v3 @ 2.60 GHz 64GB RAM, 1TB HDD Toshiba, Infiniband)</t>
  </si>
  <si>
    <t xml:space="preserve">KI 15203,
KI 15204, KI 15204/1
</t>
  </si>
  <si>
    <t>D01 - L01  Mavri</t>
  </si>
  <si>
    <t>Sistem za gojenje živali za delo s patogeni drugega varnostnega razreda - 2. sklop, Centrifuga</t>
  </si>
  <si>
    <t xml:space="preserve">Animal facility for work with BSL2 pathogens, Centrifuge </t>
  </si>
  <si>
    <t>Dostop ni omejen za raziskovalce s financiranjem ARRS</t>
  </si>
  <si>
    <t>Access is not limited to researchers with ARRS projects</t>
  </si>
  <si>
    <t>Centrifugiranje</t>
  </si>
  <si>
    <t>Centrifugation</t>
  </si>
  <si>
    <t>K1 10275</t>
  </si>
  <si>
    <t>ERC AdG MaCChines ID 787115</t>
  </si>
  <si>
    <t>Tekočinski kromatograf visoke ločljivosti za hitro analitsko in preparativno separacijo proteinov in organskih spojin</t>
  </si>
  <si>
    <t>HPLC chromatograph</t>
  </si>
  <si>
    <t>Opremo lahko uporabljajo usposobljeni operaterji ali pa separacijo izvede tehnik laboratorija L-12.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</si>
  <si>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HPLC with manual injector and fraction collector</t>
  </si>
  <si>
    <t>KI 6777</t>
  </si>
  <si>
    <t>Z4-2657</t>
  </si>
  <si>
    <t>Tina Fink</t>
  </si>
  <si>
    <t>Kromatografski sistem 
za čiščenje proteinov</t>
  </si>
  <si>
    <t>Äkta chromatographic system for protein purification</t>
  </si>
  <si>
    <t>KI 15333</t>
  </si>
  <si>
    <t>MaCChines ERC AdG</t>
  </si>
  <si>
    <t>Sistem za gojenje živali za delo s patogeni drugega varnostnega razreda-3. sklop, Modul IVC</t>
  </si>
  <si>
    <t>The laboratory for exerimental animals for work with pathogens second security class - IVC</t>
  </si>
  <si>
    <t xml:space="preserve">Do opreme za vzrejo živali je dostop na dnevni bazi, za opremo menjave in čišlenja kletk na tedenski bazi. Do določenih kosov opreme namenjenih za izvajanje postopkov na živalih (aparat za anestezijo, laminar) se dosopta po potrebi gleden an vrsto poskusa </t>
  </si>
  <si>
    <t xml:space="preserve">Equipment for breeding animals is accessible on a daily basis, whereas equipement for cage washing and changing on a weekly basis. Some aparati are used on demand (anestesia aparatus, procedure laminar flow etc) whenever needed for certain experiments. </t>
  </si>
  <si>
    <t>Oprema je namenjena vzreji poskusinh živali ter izvedbi poskusov in vivo.</t>
  </si>
  <si>
    <t>Equipmetn is dedicated for animal breeding and performing in vivo experiments.</t>
  </si>
  <si>
    <t>K1 10532</t>
  </si>
  <si>
    <t>Matjaž Sever</t>
  </si>
  <si>
    <t>KI 15656, KI 15656/1</t>
  </si>
  <si>
    <t>Sistem za gojenje živali za delo s patogeni drugega varnostnega razreda, Elektroporator</t>
  </si>
  <si>
    <t>Biorad Gene Pulser  Xcell</t>
  </si>
  <si>
    <t xml:space="preserve">Elektroporator se nahaja v laboratoriju za biotehnologijo (L12) v celičnem laboratoriju 106 (varnostni razred 2). </t>
  </si>
  <si>
    <t>Electroporator can be found in the department of biotecnology  L12 in the  cell culture  106 (safety level 2) laboratory</t>
  </si>
  <si>
    <t xml:space="preserve">Elektroporator se uporablja za vnos plazmidne DNA v prokariontske in evkariontkske celice. </t>
  </si>
  <si>
    <t xml:space="preserve">Electroporator is used to facilitate entry of plasmid DNA into pro and eu kariont cells. </t>
  </si>
  <si>
    <t>K1 10303</t>
  </si>
  <si>
    <t>J7-1818</t>
  </si>
  <si>
    <t>Toni Petan</t>
  </si>
  <si>
    <t>Spektralni pretočni citometer</t>
  </si>
  <si>
    <t>Spectral flow cytometer</t>
  </si>
  <si>
    <t>Opremo lahko uporabljajo usposobljeni operaterji ali pa analizo izvede tehnik odseka D-12. Prednost uporabe inštrumenta imajo člani programske skupine P4-176 ter raziskovalci Kemijskega inštituta. Za zunanje uporabnike bo pripravljen cenik, ko se bo pojavil večji interes za uporabo inštrumenta.</t>
  </si>
  <si>
    <t>Pretočna citometrija je tehnika, s katero merimo in analiziramo lastnosti posameznih celic, ki v suspenziji ena za drugo potujejo skozi pretočni citometer in jih osvetljujemo z ozkim snopom laserske svetlobe. Spektralna pretočna citometrija uporablja difrakcijske rešetke za razpršitev oddane svetlobe markerja po detektorski mreži, kar omogoča merjenje celotnih spektrov vsakega delca.</t>
  </si>
  <si>
    <t>Flow cytometry is a technique used to detect and measure physical and chemical characteristics of a population of cells or particles. Spectral flow cytometry uses diffraction gratings to disperse the emitted light of a marker across a detector array, which allows for the full spectra from each particle to be measured.</t>
  </si>
  <si>
    <t>KI 16816</t>
  </si>
  <si>
    <t>2019/68</t>
  </si>
  <si>
    <t>Moškon Jože</t>
  </si>
  <si>
    <t>Potenciostat/Galvanostat 
50A</t>
  </si>
  <si>
    <t>The Arbin instrument (5V-50A) has a multi-channel configuration, whereby each of 8 channels are totally independent potentiostats/galvanostats. Software allows straightforward writing of test settings, real-time monitoring of the condition at each channel with multi-mode graphical displaying of the data and possibility of direct data transfer, processing, and plotting. Connection to cell(s) is with 4-point terminals; maximum current (per channel) is 50 A. Current ranges are: 50 A, 10 A, 1 A, 0.1 A; voltage range from 0 V to +5 V. Auxiliary module for recording of temperature is included.</t>
  </si>
  <si>
    <t xml:space="preserve">Vpenjanje (vezava) merilnih celic, kakor tudi nastavitve, sprožitev in spremljanje meritev se izvajajo ročno na mestu inštalacije opreme (PRC -1.18). Dostop na daljavo ni omogočen.  </t>
  </si>
  <si>
    <t>Mounting (connecting) of meassuring cells, as well as test settings, initiating and monitoring of the measurements progress are carried out manually on-site where the equipment is installed (PRC -1.18). Remote access is not enabled.</t>
  </si>
  <si>
    <t>Oprema se uporablja za izvajanje elektrokemijskih meritev na polindustrijskih in industrijskih (komercialnih) kondenzatorjih in baterijah s cilindrično geometrijo ohišja.</t>
  </si>
  <si>
    <t xml:space="preserve">The equipment is used to conduct electrochemical measurements of semi-industrial and industrial (commercial) capacitors and batteries with cylindric </t>
  </si>
  <si>
    <t>KI 15345</t>
  </si>
  <si>
    <t>https://www.ki.si/odseki/d10-odsek-za-kemijo-materialov/moderni-baterijski-sistemi/</t>
  </si>
  <si>
    <t>J2-2494</t>
  </si>
  <si>
    <t>HPLC–MS sistem z masnim analizatorjem na osnovi 3D ionske pasti</t>
  </si>
  <si>
    <t xml:space="preserve">HPLC–MS system with mass analyzer based on 3D ion trap </t>
  </si>
  <si>
    <t>KI 15885,     KI 15886</t>
  </si>
  <si>
    <t>2018/165</t>
  </si>
  <si>
    <t xml:space="preserve">Omersa Neža </t>
  </si>
  <si>
    <t>Izotermalni titracijski kalorimeter (VP-ITC, Microcal)</t>
  </si>
  <si>
    <t>Isothermal Titration Calorimeter (VP-ITC, Microcal)</t>
  </si>
  <si>
    <t>VP-ITC je instrument kupljen in uporabljen znotraj konzorcija treh laboratorijev s Kemijskega inštituta in enega iz Leka. Ocena (groba) cene ure za zunanje uporabnike temelji na njeni nabavni vrednosti (oziroma stroških amortizacije), stroških dela in materialov. Odstopanje od te cene je možno glede na različne dejavnike. Uporaba aparature - po dogovoru s skrbnico.</t>
  </si>
  <si>
    <t>VP-ITC is an instrument bought and used by the group of laboratories from the National Institute of Chemistry and by the company Lek.  We are offering a rough estimation of a service price  for external users. This includes the purchase price of the instrument (or amortization), costs of work and materials. The price may vary due to several factors. External users should contact the person responsible for the equipment.</t>
  </si>
  <si>
    <t>Izotermalna titracijska kalorimetrija (ITC) je zlati standard za merjenje biomolekularnih interakcij. Z ITC lahko določimo parametre vezave med molekulami (n, K, ∆H in ΔS) istočasno v enem eksperimentu, kar je velika prednost, saj nam tega ne nudi nobena druga metoda.</t>
  </si>
  <si>
    <t>Isothermal Titration Calorimetry (ITC) is the gold standard for measuring biomolecular interactions.  ITC simultaneously determines all binding parameters (n, K, ∆H and ΔS) in a single experiment – information that cannot be obtained from any other method.</t>
  </si>
  <si>
    <t>KI 8135, KI 8135/1, KI 8136, KI 8136/1</t>
  </si>
  <si>
    <t>http://www.ki.si/index.php?id=704</t>
  </si>
  <si>
    <t>Aparatura za merjenje molekulskih interakcij, Biacore X100</t>
  </si>
  <si>
    <t>Measurement of molecular interactions, Biacore X100</t>
  </si>
  <si>
    <t>Raziskovalci, ki želijo opremo uporabljati, lahko rezervirajo aparaturo preko aplikacije na spletni strani in jo nato uporabljajo po začetnem uvajanju samostojno.</t>
  </si>
  <si>
    <t>Researchers who want to use the equipment can reserve the appliance through the application on the web site and then use it after the initial introduction independently.</t>
  </si>
  <si>
    <t>Oprema je namenjena študiji molekulskih interakcij.  Opremo uporabljajo raziskovalci z D11 in drugih odsekov na KI, kot tudi zunanji uporabniki po predhodnem dogovoru.</t>
  </si>
  <si>
    <t>The eequipment is being used by the researchers from D11 and other deparments from NIC and other researchers from different institutes or University.</t>
  </si>
  <si>
    <t>KI 15130</t>
  </si>
  <si>
    <t>Neža Omersa</t>
  </si>
  <si>
    <t>Jovanovič Primož</t>
  </si>
  <si>
    <t>Sklopljeni sistem elektro. celice z masnim spektrometrom</t>
  </si>
  <si>
    <t>Electrochemistry - Mass Spectrometry (EC-MS)</t>
  </si>
  <si>
    <t>Do opreme se lahko dostopa v dogovoru z operaterko (ursa.petek@ki.si)</t>
  </si>
  <si>
    <t xml:space="preserve">Equipment can be accessed by contating the operator at ursa.petek@ki.si. </t>
  </si>
  <si>
    <t xml:space="preserve">EC-MS sistem (Spectro Inlets) se uporablja za MS detekcijo hlapnih in plinskih komponent, ki nastanejo na delovni elektrodi med elektrokemijskim procesom v celici, krmiljeni s potenciostatom (BioLogic). Detektirati je mogoče fragmente z m/z od 1 do 200. Kot delovne elektrode se uporabljajo standardni diski (5 mm premer, 4 mm debeline, Pine), celica je primerna za vodne elektrolite. </t>
  </si>
  <si>
    <t xml:space="preserve">EC-MS (Spectro Inlets) is used to detect gaseous and volatile species evolving from the surface of the working electrode during an electrochemical experiment, as controlled with a potentiostat (BioLogic). Species with m/z 1 to 200 can be detected. The working electrode can be any disk of standard size (5 mm diameter, 4 mm thickness, Pine), the system is designed for aqueous electrolytes. </t>
  </si>
  <si>
    <t>KI 16872</t>
  </si>
  <si>
    <t>https://www.ki.si/odseki/d10-odsek-za-kemijo-materialov/elektrokataliza/oprema/</t>
  </si>
  <si>
    <t>2019/141</t>
  </si>
  <si>
    <t>ERC 123STABLE</t>
  </si>
  <si>
    <t>Nik Maselj</t>
  </si>
  <si>
    <t>NATO OFICeR</t>
  </si>
  <si>
    <t>ARRS Paket 18</t>
  </si>
  <si>
    <t>P2-0150</t>
  </si>
  <si>
    <t>Pintar Albin</t>
  </si>
  <si>
    <t>Sistem za avtomatsko karakterizacijo katalizatorjev in trdnih snovi (AutoChem 2910)</t>
  </si>
  <si>
    <t>Computer Controlled Device for Characterization of Catalysts and Solid Materials (Micromeritics, AutoChem II 2920)</t>
  </si>
  <si>
    <t>Trajanje izvedbe analiz: 5-7 dni.</t>
  </si>
  <si>
    <t>Sample turnaround time: 5-7 days.</t>
  </si>
  <si>
    <t>Instrument omogoča računalniško podprto karakterizacijo katalizatorjev z naslednjimi metodami: temperaturno-programirana redukcija (-100 - 1100 stopinj Celzija), temperaturno-programirana oksidacija, temperaturno-programirana desorpcija (med drugim določitev kislinsko-bazičnih lastnosti katalizatorjev, adsorbentov in drugih trdnih snovi, tj. koncentracije in porazdelitve jakosti kislinsko-bazičnih centrov na površini materiala, določitev toplote adsorpcije z uporabo različnih adsorbatov (npr. CO, CO2, H2, NH3, voda, ogljikovodiki (npr. benzen, toluen, piridin) na površini trdnih materialov), temperaturno-programirana reakcija, kemisorpcijska analiza (selektivno določitev specifične površine aktivnih faz in stopnje disperzije kovinskih skupkov na nosilcih (katalizatorjih) s kemisorpcijo ogljikovega monoksida, vodika, metana, dušikovih oksidov, amoniaka in drugih kemijsko aktivnih plinov z uporabo dinamične metode), enotočkovna določitev BET specifične površine.</t>
  </si>
  <si>
    <t>The instrument enables computer assisted characterization of catalysts by means of the following techniques: temperature-programmed reduction (-100 – 1100 deg. Centigrade), temperature-programmed oxidation, temperature-programmed desorption (determination of acidic/basic properties of catalysts and other solids, determination of heat of adsorption by using various adsorbates such as CO, CO2, H2, water vapour, saturated and unsaturated hydrocarbons (e.g., benzene, toluene, pyridine)), temperature-programmed reaction, chemisorption analysis (determination of active metal area, crystallite size, active metal dispersion by means of dynamic chemisorption method using various probe molecules such as carbon monoxide, hydrogen, methane, nitrogen oxides, ammonia etc.), single-point determination of BET surface area.</t>
  </si>
  <si>
    <t>KI 7019</t>
  </si>
  <si>
    <t>https://www.ki.si/o-institutu/raziskovalna-infrastruktura/</t>
  </si>
  <si>
    <t>Urška Kavčič</t>
  </si>
  <si>
    <t>Računalniško vodeni sistem za določevanje teksturalnih in adsorpcijskih lastnosti katalizatorjev in trdnih materialov (ASAP 2020)</t>
  </si>
  <si>
    <t>Computer Controlled Device for Determination of Textural and Adsorption Properties of Catalysts and Solid Materials (Micromeritics, ASAP 2020 MP/C)</t>
  </si>
  <si>
    <t xml:space="preserve">Trajanje izvedbe analiz: 5-7 dni. </t>
  </si>
  <si>
    <t>Instrument omogoča: eno- in večtočkovno določitev specifične površine prahov, katalizatorjev, adsorbentov, tabletk, filmov, gelov, kompozitov, polnil, rudnin itd. na osnovi B.E.T. adsorpcijske izoterme v območju od 0.001 do preko 3000 m2/g; določevanje Langmuirjeve površine; določevanje Freundlichovih in Temkinovih izoterm; določevanje volumna por in porazdelitve velikosti por v območju od 0.35 do 500 nm ter evaluacijo rezultatov meritev z uporabo različnih metod (mikropore: MP metoda, t-plot, alfa-S plot, Dubinin-Raduškevič metoda, Dubinin-Astakhov metoda, Horvath-Kawazoe metoda; mezo- in makropore: BJH metoda); analizo adsorpcijskih/desorpcijskih izoterm v celotnem območju mikro- in mezopor z uporabo DFT (Density Functional Theory) metode; določitev volumna in oblike por ter porazdelitve površine por in površinske energije v odvisnosti od velikosti por; določevanje adsorpcijskih/desorpcijskih izoterm in toplote adsorpcije z uporabo različnih adsorbatov (N2, Ar, Kr, CO, CO2, H2, He, voda, ogljikovodiki (benzen, toluen)), ciklično izvajanje adsorpcijskih/desorpcijskih izoterm v poljubno izbranem območju tlakov; določevanje hitrosti adsorpcije različnih adsorbatov na površino adsorbentov pri izbranem tlaku; določitev kislinsko-bazičnih lastnosti katalizatorjev, adsorbentov in drugih trdnih snovi, tj. koncentracije in porazdelitve jakosti kislinsko-bazičnih centrov na površini materiala z uporabo statične (volumetrične) metode; selektivno določitev specifične površine aktivnih faz in stopnje disperzije kovinskih skupkov na nosilcih (katalizatorjih) s kemisorpcijo ogljikovega monoksida, vodika, metana, dušikovih oksidov, amoniaka in drugih kemijsko aktivnih plinov z uporabo statične (volumetrične) metode; določitev jakosti in toplote kemisorpcije različnih adsorbatov na površino trdnih materialov.</t>
  </si>
  <si>
    <t>The device enables: determination of single- and multipoint BET surface area of solid materials in the range of 0.001-3000 m2/g; determination of Langmuir surface area; determination of Freundlich and Temkin isotherms; determination of pore volume and pore area distributions in the range 0.35-500 nm and the evaluation of results by means of various methods (such as MP method, t-plot, alpha-S plot, Dubinin-Radushkevich method, Dubinin-Astakhov method, Horvath-Kavazoe method, BJH method, etc.); analysis of adsorption/desorption isotherms by means of DFT (Density Functional Theory) method in the entire range of micro- and mesopores; determination of adsorption/desorption isotherms and heat of adsorption by using various adsorbates (N2, Ar, Kr, CO, CO2, H2, He, water vapour, saturated and unsaturated hydrocarbons); cyclic determination of adsorption/desorption isotherms in the selected pressure range; determination of rate of adsorption of various adsorbates on the surface of investigated solid at a selected pressure; determination of acidic/basic properties of catalysts and other solids by means of static (volumetric) method; determination of active metal area, crystallite size, active metal dispersion, heat of chemical adsorption, strong and weak chemisorption by means of static (volumetric) chemisorption method.</t>
  </si>
  <si>
    <t>KI 8711, KI 8711/1, KI 8711/2</t>
  </si>
  <si>
    <t>11874</t>
  </si>
  <si>
    <t>Računalniško vodeni večfazni katalitski reaktor</t>
  </si>
  <si>
    <t xml:space="preserve">Computer Controlled Multiphase Catalytic Reactor </t>
  </si>
  <si>
    <t xml:space="preserve">Trajanje izvedbe poskusov: 5 do 15 delovnih dni. </t>
  </si>
  <si>
    <t xml:space="preserve">Duration of catalytic tests: 5 to 15 working days. </t>
  </si>
  <si>
    <t>Računalniško vodeni večfazni katalitski reaktor ima naslednje lastnosti: (i) omogoča računalniško podprto vodenje dvo- in trifaznih katalitskih reakcij pri temperaturah do 900 stopinj Celzija (z natančnostjo +/- 2 stopinji Celzija) in celokupnem tlaku do 100 bar (z natančnostjo +/- 0.2 bar) v kontinuirnem načinu obratovanja (kapalni LIR tokovni režim); (ii) opremljen je s šestimi elektronskimi regulatorji pretoka, s čimer omogoča kontrolirano in ločeno uvajanje več plinskih mešanic ter zagotavlja njihovo učinkovito mešanje pred vstopom plinaste faze v katalitski reaktor; (iii) reaktorski sistem je skonstruiran tako, da omogoča predgrevanje plinaste in kapljevinaste faze pred njunim vstopom v katalitski reaktor, v katerem se nahaja katalizator (do pet gramov); (iv) opremljen je s hladilnikom/kondenzatorjem kapljevinaste faze, ki deluje na Peltier-evem principu; (v) reaktorski sistem je opremljen z visokotlačnim separatorjem plinaste in kapljevinaste faze, pri čemer je zadrževani volumen kapljevinaste faze v separatorju manjši od 0.5 mililitra; (vi) reaktorski sistem je opremljen s HPLC črpalko, ki zagotavlja natančno uvajanje kapljevinaste faze v reaktorski sistem z volumskim pretokom od 0.01 do 5.0 ml/min; (vii) reaktorski sistem ima priključek za sklopitev z analiznim instrumentom (npr. s plinskim kromatografom) za analizo plinske faze ob izstopu iz katalitičnega sloja.</t>
  </si>
  <si>
    <t>Computer Controlled Multiphase Catalytic Reactor has the following properties: (i) the reactor unit enables to carry out computer-controlled two- or three-phase heterogeneously catalyzed reactions at temperatures up to 900 degrees Centigrade (precision +/- 2 deg. C) and pressures up to 100 bar (precision +/- 0.2 bar) in a continuous operating mode (LIR trickle-flow regime in the case of three-phase reactions); (ii) the reactor system is equipped with six electronic mass-flow controllers that enable controlled delivery of several gas mixtures to the top of the catalytic bed. The unit is equipped with a gas mixer that provides efficient mixing of fed gases before entering the catalytic reactor; (iii) the construction of reactor system enables preheating of both gas and liquid phase before entering the catalytic reactor; (iv) the unit enables testing of up to 5 grams of a solid catalyst in the catalytic reactor.; (v) the reactor is equipped with a high-pressure gas-liquid separator that is cooled by a Peltier-based cooler. Dead volume of the liquid phase in the separator is below 0.5 ml; (vi) the reactor system is equipped with a HPLC pump that enables accurate delivery of a feed liquid-phase in the volumetric range of 0.01-5.0 ml/min; (vii) the reactor system is designed in such a way that it enables to connect an analytical instrument (e.g. GC chromatograph) to the reactor outlet in order to perform representative analysis of gas phase discharged from the catalytic bed.</t>
  </si>
  <si>
    <t>KI 10208, KI 10208/1</t>
  </si>
  <si>
    <t>Albin Pintar</t>
  </si>
  <si>
    <t>Instrument za karakterizacijo heterogenih katalizatorjev (Micromeritics, model AutoChem II 2920)</t>
  </si>
  <si>
    <t>Computer Controlled Device for Characterization of Catalysts and Solid Materials (Micromeritics, model AutoChem II 2920)</t>
  </si>
  <si>
    <t>KI 13758</t>
  </si>
  <si>
    <t>Gregor Žerjav</t>
  </si>
  <si>
    <t>J7-3151</t>
  </si>
  <si>
    <t>Hue Tong Vu</t>
  </si>
  <si>
    <t>Instrument za sklopitveno karakterizacijo heterogenih katalizatorjev (Pfeiffer Vacuum, model Thermostar)</t>
  </si>
  <si>
    <t>Instrument for hyphenated characterization of heterogeneous catalysts (Pfeiffer Vacuum, model Thermostar)</t>
  </si>
  <si>
    <t>Analizator za sklopitveno karakterizacijo heterogenih katalizatorjev (i) omogoča sklopitev z inštrumenti za karakterizacijo heterogenih katalizatorjev, in sicer za izvajanje temperaturno programiranih (TPR, TPO, TPD) in kemisorpcijskih analiz, kot tudi temperaturno programiranih reakcij; (ii) omogoča kvalitativno, semikvantitativno in kvantitativno selektivno spremljanje teh analiz, kakor tudi temperaturno programiranih reakcij, z različnimi testnimi specijami v masnem območju od 1 do 300 amu; (iii) opremljen je s cevno in neprestano odprto kvarčno kapilaro in končnim modulom za povezavo z inštrumentom za TPR/TPO/TPD in kemisorpcijske analize; (iv) opremljen je z dvema detektorjema (C-SEM detektor in Faradayev detektor), ki omogočata časovno selektivno in neprekinjeno spremljanje sestave plinske faze. Programska oprema aparata deluje v Windows okolju in omogoča računalniško vodeno obratovanje inštrumenta ter naknadno analizo izmerjenih podatkov.</t>
  </si>
  <si>
    <t>The instrument for hyphenated characterization of heterogeneous catalysts (i) enables hyphenation with instruments for characterization of heterogeneous catalysts that perform temperature-programmed (TPR, TPO, TPD) and chemisorption analyses, as well as temperature-programmed reactions; (ii) enables qualitative, semi-quantitative and quantitative as well as selective monitoring of these analyses and temperature-programmed reactions with a variety of test species in a mass range of 1-300 amu; (iii) it is equipped with a constantly open quartz capillary and a module for connection to the instrument for TPR/TPO/TPD and chemisorption analyses; (iv) it is equipped with two (C-SEM and Faraday) detectors, which allow selective and time-continuous monitoring of the composition of the gas phase. The software operates in a Windows environment and allows computerized operation of the instrument and subsequent analysis of the measured data.</t>
  </si>
  <si>
    <t>KI 15010</t>
  </si>
  <si>
    <t>Ionski kromatograf za analizo anionov</t>
  </si>
  <si>
    <t>Ion chromatograph for analysis of anions in liquid samples</t>
  </si>
  <si>
    <t>Ionski kromatograf s prevodniškim detektorjem omogoča analizo anionov v tekočih vzorcih. Kromatograf je sklopljen z avtomatskim vzorčnikom, ki omogoča analizo do 148 vzorcev. Analiza lahko poteka izokratično - pri konstantni sestavi eluenta ali gradientno - s spreminjajočo sestavo eluenta. Instrument ima vgrajen supresor, kar omogoča analizo sledov  v µg/l.</t>
  </si>
  <si>
    <t>Ion chromatograph equipped with the conductivity detector enables the analysis of anions in liquid samples. The chromatograph is hyphenated with an automatic sampler which is capable to analyse up to 148 samples. Two types of analysis are available: isocratic analyses with the constant eluent composition, and gradient analyses with the varying eluent composition. The instrument has a built in suppressor which enables the analysis of traces (µg/l).</t>
  </si>
  <si>
    <t>KI 15144</t>
  </si>
  <si>
    <t>Špela Božič</t>
  </si>
  <si>
    <t>Sistem za določanje elektronskih lastnosti trdnih praškastih katalizatorjev (Metrohm Autolab, model PGSTAT 302N)</t>
  </si>
  <si>
    <t>System for determing electronic properties of solid powder catalysts - potentiostat (Metrohm Autolab, model PGSTAT 302N)</t>
  </si>
  <si>
    <t>Potenciostat/galvanostat (Metrohm Autolab, model PGSTAT 302N),opremljen z impedančnim modulom FRA32, omogoča določevanje elektronskih lastnosti katalizatorjev v različnih elektrolitih z naslednjimi metodami: ciklična voltametrija , impedančna spektroskopija in določanje gostote električnega toka na površini katalizatorja, pridobljenega z vzbujanjem katalizatorja z vidno ali UV svetlobo. Rezultati elektrokemičnih meritev nam omogočajo določiti hitrost migracije nosilcev nabojev  in gostot električnega toka na površini testiranih katalizatorjih, kar nam omogoča podrobnejši vpogled v  delovanje katalizatorjev, npr. v naprednih oksidacijskih procesih čiščenja voda s uporabo UV ali vidne svetlobe. Sistem za določanje elektronskih lastnosti je sestavljen iz potentiostata/galvanostata in tri-elektrodne elektrokemijske celice. Tri-elektrodna elektrokemijska celica je  sestavljene iz števne elektrode (Pt elektroda), referenčne elektrode (Ag/AgCl elektroda) in delovne elektrode (steklena ogljikova elektroda).</t>
  </si>
  <si>
    <t>The potentiostat/galvanostat (Metrohm Autolab, model PGSTAT 302N), equipped with the impedance module FRA32, allows us to determinate electronic properties of solid powder catalysts in different electrolytes with the following methods: cyclic voltammetry, impedance spectroscopy and determination of photocurrent density on the surface of catalysts obtained by exciting the catalyst with visible or UV light. The results of electrochemical measurements allow us to determine the migration rate of carrier charges and the current density on the surface of tested catalysts, which enables a more detailed insight into the operating  mechanism of catalysts, for example in advanced oxidation processes for cleaning water with the use of UV or visible light. The system for determining the electronic properties consists of the potentiostat/galvanostat and a three-electrode electrochemical cell. The three-electrode electrochemical cell is made of counter electrode (Pt electrode), reference electrode (Ag / AgCl electrode), and working electrode (glassy carbon electrode).</t>
  </si>
  <si>
    <t>KI 15336</t>
  </si>
  <si>
    <t>HPLC instrument</t>
  </si>
  <si>
    <t>HPLC kromatograf z UV DAD detektorjem omogoča analizo različnih analitov v kapljevinastih vzorcih. Kromatograf je opremljen z avtomatskim vzorčevalnikom, ki omogoča analizo do 288 vzorcev. Analiza lahko poteka pri tlakih do 700 bar izokratično - pri konstantni sestavi eluenta ali gradientno - s spreminjajočo sestavo eluenta.</t>
  </si>
  <si>
    <t>HPLC chromatograph equipped with the UV DAD detector enables the analysis of various analytes in liquid samples. The chromatograph is further equipped with an automatic sampler which is capable to analyse up to 288 samples. Two types of analysis are available at pressures up to 700 bar: isocratic analyses with the constant eluent composition, and gradient analyses with the varying eluent composition.</t>
  </si>
  <si>
    <t>KI 16611</t>
  </si>
  <si>
    <t>Matevž Roškarič</t>
  </si>
  <si>
    <t>Špela Slapničar</t>
  </si>
  <si>
    <t>Pirc Katja</t>
  </si>
  <si>
    <t>30762</t>
  </si>
  <si>
    <t>Aparatura za merjenje molekularnih interakcij, Microscale Thermophoresis MST MonoLith NT.115, NanoTemper Technologies</t>
  </si>
  <si>
    <t>Measurements of molecular interactions, Microscale Thermophoresis MST MonoLith NT.115, NanoTemper Technologies</t>
  </si>
  <si>
    <t>Oprema dostopna po predhoni rezervaciji. Rezervacija na spletni strani: http://www.molekulske-interakcije.si/en/reservations/6/mst-monolith-nt115</t>
  </si>
  <si>
    <t>Equipment available by prior reservation on website: http://www.molekulske-interakcije.si/en/reservations/6/mst-monolith-nt115</t>
  </si>
  <si>
    <t>Študije molekularnih interakcij.</t>
  </si>
  <si>
    <t>Analyses of molecular interactions.</t>
  </si>
  <si>
    <t>KI 13517, KI 13517/1</t>
  </si>
  <si>
    <t>http://www.molekulske-interakcije.si/en/equipment/6/mst-monolith-nt115</t>
  </si>
  <si>
    <t xml:space="preserve">114391: D11/L11 P1-0391 (Anderluh) 2021 </t>
  </si>
  <si>
    <t>Maksimiljan Adamek</t>
  </si>
  <si>
    <t>Plavec Janez</t>
  </si>
  <si>
    <t xml:space="preserve">DAVID - VNMRS 800 MHz NMR spektrometer, hladna sonda </t>
  </si>
  <si>
    <t>2006, 2010,2014,2020</t>
  </si>
  <si>
    <t xml:space="preserve">DAVID - VNMRS 800 MHz NMR spectrometer, cold sonda </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</si>
  <si>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farmacevtskih podjetij Krka in Lek.</t>
  </si>
  <si>
    <t xml:space="preserve">We have established transperent reservation system on the NMR centre web page, where our users can make the reservation of the time period for their work. Projects of NMR measurments are confirmed by Programm Council of the NMR centre. The largest users of 800 MHz NMR spectrometer are researchers from NIC, IJS, UL FCCT, UL FFa and pharmaceutic companies Krka and Lek.   </t>
  </si>
  <si>
    <t xml:space="preserve">800 MHz NMR spektrometer služi študijam molekul in sistemov, ki zahtevajo visoko ločljivost in občutljivost. </t>
  </si>
  <si>
    <t>800 MHz NMR spectrometer is used for studies of molecules and systems that require high resolution and sensitivity.</t>
  </si>
  <si>
    <t>KI 7781, KI7781/1-7</t>
  </si>
  <si>
    <t>Delo poteka v skladu s programom dela NMR centra. NMR center sodeluje pri izvajanju več kot 70 domačih in tujih programov in projektov.</t>
  </si>
  <si>
    <t>www.slonmr.si in www.ki.si</t>
  </si>
  <si>
    <t xml:space="preserve">Delo poteka v skladu s programom dela NMR centra. NMR center sodeluje pri izvajanju 110 domačih in tujih programov in projektov. </t>
  </si>
  <si>
    <t>Vzdrževanje</t>
  </si>
  <si>
    <t>MAGIC - VNMRS 600 MHz NMR spektrometer</t>
  </si>
  <si>
    <t>2009/2018</t>
  </si>
  <si>
    <t>MAGIC - VNMRS 600 MHz NMR spectrometer</t>
  </si>
  <si>
    <t>Drugi javni viri</t>
  </si>
  <si>
    <t>600 MHz spektrometer omogoča merjenje trdnih vzorcev.</t>
  </si>
  <si>
    <t>600 MHz spectrometer allows measurement of samples in the solid state.</t>
  </si>
  <si>
    <t>KI 8484, KI 8484/1, KI 5279, KI5279/1,  KI 5279/2, KI 5279/4</t>
  </si>
  <si>
    <t>Delo poteka v skladu s programom dela NMR centra. NMR center sodeluje pri izvajanju 110 domačih in tujih programov in projektov.</t>
  </si>
  <si>
    <t>10082</t>
  </si>
  <si>
    <t>ASKA - AVANCE NEO 600 MHz NMR spektrometer</t>
  </si>
  <si>
    <t>ASKA - AVANCE NEO 600 MHz NMR spectrometer</t>
  </si>
  <si>
    <t>600 MHz NMR spektrometer služi študijam vzorcev v raztopini.</t>
  </si>
  <si>
    <t>600 MHz NMR spectrometer is used for studies of samples in solution state.</t>
  </si>
  <si>
    <t>KI 16309</t>
  </si>
  <si>
    <t xml:space="preserve">LARA - AVANCE NEO 600 MHz NMR spektrometer </t>
  </si>
  <si>
    <t>2019-2020</t>
  </si>
  <si>
    <t>LARA - AVANCE NEO 600 MHz NMR spectrometer</t>
  </si>
  <si>
    <t>KI 16398, KI 16398/1-2</t>
  </si>
  <si>
    <t>NIKA - AVANCE NEO 400 MHz NMR spektrometer</t>
  </si>
  <si>
    <t>NIKA - AVANCE NEO 400 MHz NMR spectrometer</t>
  </si>
  <si>
    <t>400 MHz NMR spektrometer služi spremljanju organske sinteze in analitiki v industriji.</t>
  </si>
  <si>
    <t>400 MHz NMR spectrometer is used for monitoring organic synthesis and analytics related to the industry.</t>
  </si>
  <si>
    <t>KI 16877, 16877/1</t>
  </si>
  <si>
    <t>ORO - AVANCE NEO 600 MHz NMR spektrometer</t>
  </si>
  <si>
    <t>ORO - AVANCE NEO 600 MHz NMR spectrometer</t>
  </si>
  <si>
    <t xml:space="preserve">600 MHz NMR spektrometer služi študijam vzorcev v raztopini. </t>
  </si>
  <si>
    <t>KI 16797, KI 16797/1-3</t>
  </si>
  <si>
    <t>P1-0002</t>
  </si>
  <si>
    <t>Praprotnik Matej</t>
  </si>
  <si>
    <t>VRANA 15 - nadgradnja (27x računalnik)</t>
  </si>
  <si>
    <t>27 X compute node (Intel(R) Core(TM) i7-6700 CPU @ 3.40GHz; 16 GiB RAM; 25 X GM204 [GeForce GTX 980])</t>
  </si>
  <si>
    <t>Oprema je dostopna vsem sodelavcem Laboratorija za molekularno modeliranje. Dostopnost za ostale uporabnike je mogoča po predhodnem dogovoru.</t>
  </si>
  <si>
    <t>The equipment is available to all the coworkers from the Laboratory for Molecular Modeling. The accessibility of the equipment is also possible for other users with prior agreement.</t>
  </si>
  <si>
    <t xml:space="preserve">Računalniško gručo VRANA uporabljamo za izvajanje simulacij na področju ved o življenju in materialov, pri čemer uporabljamo pristope molekularnega modeliranja. Z opremo tako večskalno modeliramo in simuliramo mehke in biološke snovi, razvijamo simulacijske algoritme za molekularne sisteme z odprtimi mejami in študiramo strukture in funkcije proteinov ter njihove interakcije. </t>
  </si>
  <si>
    <t>The computer cluster VRANA is used for research in life and material sciences using molecular modeling approaches. With the equipment we perform multiscale modeling and simulation of soft and biological matter, we develop open boundary molecular simulation algorithms, and study  structure and function of proteins and protein interactions.</t>
  </si>
  <si>
    <t>KI 13780 , KI 13780/1</t>
  </si>
  <si>
    <t>http://www.cmm.ki.si/vrana/</t>
  </si>
  <si>
    <t xml:space="preserve">prof. dr. Matej Praprotnik </t>
  </si>
  <si>
    <t>VRANA 15 - nadgradnja (40xračunalnik)</t>
  </si>
  <si>
    <t>40 X compute node (Intel(R) Core(TM) i7-7700 CPU @ 3.60GHz; 16GiB RAM)</t>
  </si>
  <si>
    <t>KI 15616</t>
  </si>
  <si>
    <t xml:space="preserve">Visoko zmogljiva rač gruča </t>
  </si>
  <si>
    <t>KI 16606</t>
  </si>
  <si>
    <t>2019/144</t>
  </si>
  <si>
    <t>Anžlovar Alojz</t>
  </si>
  <si>
    <t>08675</t>
  </si>
  <si>
    <t>Diferenčni dinamični kalorimeter</t>
  </si>
  <si>
    <t>Differential Scanning calorimeter</t>
  </si>
  <si>
    <t xml:space="preserve">Za merjenje na DSC je potrebno poklicati skrbnika instrumenta ali vodjo Laboratorija za polimerno kemijo in tehnologijo. Čas za izvedbo meritev običajno ni daljši od 1 tedna.  </t>
  </si>
  <si>
    <t xml:space="preserve">To perform measurements it is necessary to contact caretaker or head of Laboratory for Polymer Chemistry and Technology. Waiting time is usually not longer than one week. 
</t>
  </si>
  <si>
    <t>DSC je instrument s katerim določamo termične spremembe v materialu. Te so lahko fizikalne (temperatura in entalpija taljenja, temperatura steklastega prehoda, toplotna kapaciteta) ali kemijske (entalpija reakcije).</t>
  </si>
  <si>
    <t>DSC is instrument used to determine thermal changes in material. The changes can be physical (temperature and enthalpy of melting, glass transition temperature, heat capacity) or chemical (enthalpy of reaction).</t>
  </si>
  <si>
    <t>KI 13476</t>
  </si>
  <si>
    <t>https://www.ki.si/za-gospodarstvo/storitve/kemijska-analiza/termicna-analiza/termicna-karakterizacija-polimerov/</t>
  </si>
  <si>
    <t>paket 18</t>
  </si>
  <si>
    <t>J7-1814</t>
  </si>
  <si>
    <t>Zunanji naročnik</t>
  </si>
  <si>
    <t>industrija</t>
  </si>
  <si>
    <t>8675</t>
  </si>
  <si>
    <t>High performance computer cluster (HPC)</t>
  </si>
  <si>
    <t>Oddaljen dostop preko SSH protokola in Client-Server integracijske sheme. Kontaktirati vodjo Ažmanovega računskega centra (marjana.novič@ki.si) ali skrbnika opreme (jernej.stare@ki.si). Dostop urejen v 15 dneh.</t>
  </si>
  <si>
    <t>SSH remote access and Client-Server Integration Scheme. Send request to head of Ažman Computing Center (marjana.novic@ki.si) or responsible researcher (jernej.stare@ki.si). Access can be arranged in 15 days.</t>
  </si>
  <si>
    <t>Izvajanje računalniških simulacij in numeričnih algoritmov v paralelnem okolju. Oprema je v prvi vrsti namenjena raziskavam s področja kemije in sorodnih ved, možna pa je tudi uporaba na drugih področjih znanosti ali v komercialne namene.</t>
  </si>
  <si>
    <t>Computer simulations and numerical techniques in a highly parallelized environment. The preferred use of equipment is research in the field of chemistry and related disciplines, but can be extended to other fields of science or commercial applications.</t>
  </si>
  <si>
    <t xml:space="preserve">KI 16292, KI 16292/1,  KI 16292/2, KI 16292/3 </t>
  </si>
  <si>
    <t>2018/72</t>
  </si>
  <si>
    <t>sodelavci programa D01/L01 (vodja J. Mavri)</t>
  </si>
  <si>
    <t>sodelavci programa D01/L03 (vodja M. Novič)</t>
  </si>
  <si>
    <t>sodelavci programa D01/L14 (vodja F. Merzel)</t>
  </si>
  <si>
    <t>sodelavci programa D13 (vodja B. Likozar)</t>
  </si>
  <si>
    <t>sodelavci programa D01/L17 (vodja M. Praprotnik)</t>
  </si>
  <si>
    <t>sodelavci programa D12 (vodja R. Jerala)</t>
  </si>
  <si>
    <t>Stare Jernej</t>
  </si>
  <si>
    <t>Supermicro strežnik 6049P-E1CR45L 4 U</t>
  </si>
  <si>
    <t>HPC data server</t>
  </si>
  <si>
    <t>Zagotovljen oddaljeni dostop prek SSH protokola in Client-Server integracijske sheme. Dostop je vezan na uporabo HPC računalniške gruče. ZA uporabo gruče In podatkovnega strežnika kontaktirati vodjo Ažmanovega računskega centra (marjana.novič@ki.si) ali skrbnika opreme (jernej.stare@ki.si). Dostop urejen v 15 dneh.</t>
  </si>
  <si>
    <t>SSH remote access and Client-Server Integration Scheme. Data server is used simulatneously with the HPC cluster. Send request to head of Ažman Computing Center (marjana.novic@ki.si) or responsible researcher (jernej.stare@ki.si). Access can be arranged in 15 days.</t>
  </si>
  <si>
    <t xml:space="preserve">Ustvarjanje, shranjevanje in upravljanje podatkov, pridobljenih na HPC gruči s simulacijskimi orodji. </t>
  </si>
  <si>
    <t>Data creation, storage and management associated with the usage of HPC cluster by using molecular simulation tools.</t>
  </si>
  <si>
    <t>KI 16906, KI 16907</t>
  </si>
  <si>
    <t>2019/119</t>
  </si>
  <si>
    <t>Šala Martin</t>
  </si>
  <si>
    <t>25442</t>
  </si>
  <si>
    <t>Sklopljeni analizni sistem ionska kromatografija - masna spektrometrija</t>
  </si>
  <si>
    <t>Hyphenated analytical system Ion chromatography - mass spectrometry</t>
  </si>
  <si>
    <t>Analitika anorganskih in organskih analitov, sistem je prednostno namenjen separacijam na osnovi ionske izmenjave.</t>
  </si>
  <si>
    <t xml:space="preserve">Analytics of inorganic and organic analytes. The primary system purpose are ion-exchange separations. </t>
  </si>
  <si>
    <t>KI 9787</t>
  </si>
  <si>
    <t>https://www.ki.si/odseki/d04-odsek-za-analizno-kemijo/oprema/</t>
  </si>
  <si>
    <t>Martin Šala, Breda Novak, Ana Kroflič</t>
  </si>
  <si>
    <t xml:space="preserve">Elementni masni spektrometer z lasersko ablacijo </t>
  </si>
  <si>
    <t>Elemental Mass Spectrometer with Laser Ablation Unit (LA-ICP-MS)</t>
  </si>
  <si>
    <t>Sistem LA-ICP-MS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</si>
  <si>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The hyphenated system LA-ICP-MS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</si>
  <si>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Sklopljeni analizni sistem LA-ICP-MS je sestavljen iz dveh komponent in sicer iz enote za lasersko ablacijo (LA), namenjeno za direktno mikrovzorčenje trdnih materialov s pomočjo laserskega žarka, in masnega spektrometra z ionizacijo v sklopljeni plazmi (ICP-MS), ki služi za detekcijo praktično vseh elementov periodnega sistema. ICP-MS enoto se lahko uporablja tudi ločeno za elementno analitiko različnih raztopin. LA-ICP-MS je sodobna oprema namenjena za površinsko sondiranje (vzdolžno in globinsko
profiliranje) in hkratno določevanje elementov v sledovih in ultrasledovih ter je uporabna na mnogih področjih kot so razvoj novih materialov, farmacija, medicina, biologija, arheologija, forenzika, geologija itd.</t>
  </si>
  <si>
    <t>The hyphenated analytical LA-ICP-MS system consists of two components: a laser ablation unit (LA) for direct microsampling of solid materials, and an inductively coupled plasma mass spectrometer (ICP-MS) for the detection of practicaly all elements of the periodic table. The ICP-MS unit can also be separately used for elemental analysis of various solutions. LA-ICP-MS is an advanced instrument used for surface and depth microprofiling (mapping) of solid materials for trace and ultratrace element analysis and can be applied in different fields, such as material science R&amp;D, farmaceutics, medicine, biology, archeology, forensics, geology, etc.</t>
  </si>
  <si>
    <t>KI 8225, KI 8070, KI 8070/1</t>
  </si>
  <si>
    <t>https://www.ki.si/departments/d04-department-of-analytical-chemistry/equipment/</t>
  </si>
  <si>
    <t>Johannes T van Elteren, Vid Simon Šelih, Martin Šala, Iris Štucin</t>
  </si>
  <si>
    <t>Elementni masni spektrometer z ionizacijo v induktivno sklopljeni plazmi (Agilent, ICP-MS 7900x) + Instrument za lasersko ablacijo (Photon Machines, Analyte G2)</t>
  </si>
  <si>
    <t>Inductively coupled plasma elemental mass spectrometer (Agilent ICP-MS 7900x) + Laser Ablation instrument (Photon Machines, Analyte G2)</t>
  </si>
  <si>
    <t>Po dogovoru s skrbnikom (Vid Simon Šelih)</t>
  </si>
  <si>
    <t xml:space="preserve">Upon agreement with a responsible person (Vid Simon Šelih) </t>
  </si>
  <si>
    <t>Analize sledov elementov, vzorčenje in analiza trdnih vzorcev, površinsko elementno oslikovanje</t>
  </si>
  <si>
    <t>Trace elemental analysis, solid sample analysis, elemental imaging</t>
  </si>
  <si>
    <t>KI 13514, KI 13514/1, KI 13515</t>
  </si>
  <si>
    <t>Odsek za analizno kemijo in FKKT (UL)</t>
  </si>
  <si>
    <t xml:space="preserve">Šala Martin </t>
  </si>
  <si>
    <t>3D interferenčni optični profilometer</t>
  </si>
  <si>
    <t xml:space="preserve">3D interference optical profilometer </t>
  </si>
  <si>
    <t>3D interferenčni optični profilometer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</si>
  <si>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3D interference optical profilometer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</si>
  <si>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Brezkontaktno merjenje topologije vzorcev.</t>
  </si>
  <si>
    <t>Contactless topological measurements.</t>
  </si>
  <si>
    <t>KI 16610</t>
  </si>
  <si>
    <t xml:space="preserve">Odsek za analizno kemijo in Odsek za kemijo materialov </t>
  </si>
  <si>
    <t>Švigelj Tomaž</t>
  </si>
  <si>
    <t>Naprava za elektrofiziološke meritve, Orbit mini, Nanion Technologies</t>
  </si>
  <si>
    <t>Instrument for electrophysiological measurements, Orbit mini, Nanion Technologies</t>
  </si>
  <si>
    <t>Kontakt za rezervacijo opreme: tomaz.svigelj@ki.si.  Minimalni cas rezervacije je en dan. Rezervacija naj bo sporocena nekaj dni vnaprej.</t>
  </si>
  <si>
    <t>Contact for reservation: tomaz.svigelj@ki.si. Minimum period for reservation is one day. Reservation should be reported couple of day in advance.</t>
  </si>
  <si>
    <t xml:space="preserve">Naprava je namenjena za merjenje karakteristike por. Naredimo umetni lipidni dvosloj in dodamo protein, ki tvori pore. Apliciramo napetost in merimo spremembe v toku. </t>
  </si>
  <si>
    <t>Purpose of this equipment is to measure pore characteristics.  We prepare an artificial lipid bilayer and add a pore forming protein. Than we apply voltage and measure changes in the current.</t>
  </si>
  <si>
    <t>KI 14346</t>
  </si>
  <si>
    <t>https://www.nanion.de/en/products/orbit-mini.html</t>
  </si>
  <si>
    <t>114391: L 11 P1-0391 (Anderluh) 2016 in 111248: L 11 J7-7248 (Ravnikar NIB Podobnik) 2016</t>
  </si>
  <si>
    <t>Marija Srnko</t>
  </si>
  <si>
    <t>38473</t>
  </si>
  <si>
    <t>Kromatografski sistem za čiščenje bioloških molekul</t>
  </si>
  <si>
    <t>Chromatographic system for protein purification ÄKTA pure 25 M1</t>
  </si>
  <si>
    <t>Drugi odseki na Kemijskem inštitutu ali druge raziskovalne organizacije imajo dostop ob predhodem povpraševanju. Opremo lahko uporabljajo usposobljeni operaterji ali pa separacijo izvede osebje odseka D-11. Ceno uporabe naprav izračunamo iz vrednosti aparature, tekočih stroškov, stroškov servisiranja, časa uporabe ter časa tehnične pomoči.</t>
  </si>
  <si>
    <t>Other research organizations  can use the equipment upon request. The equipment can be used by qualified users or in a collaboration with experienced users from D11. The costs  are estimated from the value of the apparatus, running and servicing costs,  time of usage, and hours of technical assistance.</t>
  </si>
  <si>
    <t xml:space="preserve">Naprava je namenjana separacijo in čiščenju proteinov in peptidov iz bioloških vzorcev. Doslej so bili to večinoma rekombinantni proteini. Naprava ima UV detektor in je računalniško krmiljena. </t>
  </si>
  <si>
    <t xml:space="preserve">Chromatographic system is used for protein separation and purification with programmable injector, fraction collector and UV sensor. </t>
  </si>
  <si>
    <t>KI 16883</t>
  </si>
  <si>
    <t>https://www.ki.si/akta</t>
  </si>
  <si>
    <t>2019/147</t>
  </si>
  <si>
    <t>Nejc Petrišič</t>
  </si>
  <si>
    <t>Tomaž Švigelj</t>
  </si>
  <si>
    <t>391: L 11 P1-0391 (Anderluh) 2016 in 111248: L 11 J7-7248 (Ravnikar NIB Podobnik) 2016</t>
  </si>
  <si>
    <t>Zabukovec Logar Nataša</t>
  </si>
  <si>
    <t>Rentgenski praškovni difraktometer za visokotemperaturne meritve</t>
  </si>
  <si>
    <t>High-Temperature X-Ray Powder Diffractometer</t>
  </si>
  <si>
    <t xml:space="preserve">Meritve kadarkoli (24 ur na dan, 365 dni v letu) po predhodnem dogovoru. </t>
  </si>
  <si>
    <t xml:space="preserve">Measurements available during 24 hours, 365 days a year at any time, after prelimenary agreement. </t>
  </si>
  <si>
    <t>Meritve praškovnih difraktogramov pri temperaturah od sobne do 1200 st C (sledenje faznih sprememb in kristaliničnosti vzorcev v odvisnosti od temperature)</t>
  </si>
  <si>
    <t>Measurements of powder X-Ray diffractograms in the temperature interval from the room temperature up to 1200 degrees Celsius (to follow phase changes and crystallinity of samples as a function of temperature).</t>
  </si>
  <si>
    <t>KI 9664, KI 9664/1, KI 9664/2</t>
  </si>
  <si>
    <t>Miran Gaberšček</t>
  </si>
  <si>
    <t>Analizator za paro, gravimetrični, adsorpcijski</t>
  </si>
  <si>
    <t>Analyzer for steam, gravimetric, adsorption</t>
  </si>
  <si>
    <t xml:space="preserve">Gravimetrični sorpcijski analizator za vodo (IGA-100) je namenjen meritvam adsorpcije/desorpcije vode par v tlačnem območju od 10-7 do 1 bar z gravimetrično metodo. Meritve se lahko izvajajo v širokem temperaturnem območju (20 – 500 oC), možne pa so tudi meritve pri nižjih  temperaturah (77 K). Namen nakupa je bil pridobiti aparaturo za testiranje sorpcijskih kapacitet za vodo pri različnih pogojih v novih anorganskih in kovinsko-organskih poroznih materialih ter drugih nanostrukturnih materialih v okviru raziskovalnega projekta Napredni materiali za shranjevanje toplotne energije (2010-2013). Študije sorpcijskih kapacitet so nujno potrebne za oceno možnosti uporabe preiskovanih materialov za shranjevanje toplote za daljše obdobje brez izgub (npr. shranjevanje sončne toplote v sončnih kolektorjih pridobljene v toplejših mesecih za uporabo le-te v zimskem času). Nova aparatura nam omogoča efektivnejši  razvoj novih materialov z izboljšanimi sorpcijskimi lastnostmi v primerjavi z dosedaj znanimi adsorbenti, pri katerih je gostota shranjene energije premajhna za širšo uporabo. </t>
  </si>
  <si>
    <t>Gravimetric sorption analyzer for water (IGA-100) is designed to measure the adsorption / desorption of water in porous solids in the pressure range from 10-7 to 1 bar by the gravimetric method. Measurements can be made over a wide temperature range (20 - 500 oC), and also at low temperatures (77 K). The purpose of the purchase was to acquire the apparatus for testing sorption capacity for water at various conditions of new inorganic and metal-organic porous materials and other nanostructured materials in a research project Advanced materials for thermal energy storage (2010-2013). Sorption capacity studies are necessary to evaluate the use of test materials to store heat for long periods without loss (eg solar heat storage in solar thermal collectors produced in the warmer months to use it in the winter). The new apparatus allows the most effective development of new materials with improved sorption properties compared to previously known adsorbents, where the density of the stored energy is too low for wider use.</t>
  </si>
  <si>
    <t>KI 11660</t>
  </si>
  <si>
    <t>Plinski adsorpcijski analizator  Quantachrome IQ3</t>
  </si>
  <si>
    <t>Analyzer for gas adsorption Quantachrome</t>
  </si>
  <si>
    <t xml:space="preserve">Plinski adsorpcijski analizator je nepogrešljivo orodje za karakterizacijo in razvoj novih poroznih materialov. Analizator Quantachrome IQ3 je popolnoma avtomatizirana aparatura primerna za natančno določevanje teksturnih lastnosti materialov, kot sta velikost in oblika por v območju od ultramikropor (od 0.4 nm) do mezopor (do 330 nm), specifična površina in porazdelitev por. Naštete lastnosti so zelo pomembne, ker določajo in pogojujeo vrednost ter uporabnost različnih materialov, npr. keramike, pigmentov, premazov, heterogenih katalizatorjev, cementov, polimerov, adsorbentov in drugih trdnih materialov. Sistem omogoča hkratno analizo treh vzorcev z uporabo različnih adsorbatov (argon, dušik, ogljikov dioksid, kripon, kisik) z manometrično metodo v tlačnem območju od visokega vakuuma (od 1x10-7 torr) do sobnih pogojev (750 torr, oz. 1 bar) in temperaturnem območju od 77K do sobne temperature. Sistem je opremljen z integrirano enoto za hkratno degaziranje 4 vzorcev do 450 °C z namenom predhodne priprave. </t>
  </si>
  <si>
    <t xml:space="preserve">Gas sorption analyzer is basic tool for characterization and development of new porous materials. Analyzer Quantachrome IQ3 is fully automated system suitable for accurate determination of texturalproperties of materials, such as size and shape of the pores within the ultramicropore and wide mesopore region (0.4 - 330 nm), specific surface area and pore size distribution. These properties are very important, since they govern the application value of investigated materials, e.g. ceramics, dyes, coatings, heterogenous catalysts, cements, polymers, adsorbents, etc. System enables simultaneous analysis of three samples using different adsobates (argon, nitrogen, carbon dioxide, kripton, oxygen) with manometric method at pressure range from ultra-high vacuum (from 1.10-7 torr) up to ambient pressure (750 torr or 1 bar) and temperature rtange from 77K to room temperature. System is equipped with integrated unit for simultaneous degassing of four samples up to 450 °C for the purposes of pre-measuement sample preparation.   </t>
  </si>
  <si>
    <t>KI 16140</t>
  </si>
  <si>
    <t>2018/201</t>
  </si>
  <si>
    <t>Rentgenski praškovni difraktometer s tremi valovnimi dolžinami</t>
  </si>
  <si>
    <t>X-Ray Powder diffractometer with three wavelenghts</t>
  </si>
  <si>
    <t>Meritve praškovnih difraktogramoz različnimi valovnimi dolžinami (Cu, Mo, Ag), PDF, in-situ analiza)</t>
  </si>
  <si>
    <t>Measurements of powder X-ray diffractograms with Cu, Mo, Ag wave., PDF, in-situ analysis)</t>
  </si>
  <si>
    <t>KI 16469</t>
  </si>
  <si>
    <t>https://www.ki.si/odseki/d09-odsek-za-anorgansko-kemijo-in-tehnologijo/oprema-in-ekspertiza-za-industrijo/</t>
  </si>
  <si>
    <t>2018/192</t>
  </si>
  <si>
    <t>Žagar Ema</t>
  </si>
  <si>
    <t>Laserski fotometer za statične in dinamične meritve sipanja svetlobe za povezavo s tekočinsko kromatografijo</t>
  </si>
  <si>
    <t xml:space="preserve">Static and Dynamic Light Scattering Device for Light Scattering Measurements in Combination with Liquid Chromatography </t>
  </si>
  <si>
    <t>kontaktna oseba: dr. Ema Žagar (tel. št.: 01-4760203);
cena analize: se obračunava po efektivnih delovnih urah</t>
  </si>
  <si>
    <t>Contact person: dr. Ema Žagar 
Price analysis: is charged at the actual working hours</t>
  </si>
  <si>
    <t xml:space="preserve">Določanje:
absolutnih povprečij molskih mas polimerov
porazdelitvi molskih mas (polidisperznost) polimerov 
povprečno velikost makromolekul (povprečen radij sukanja)
kvaliteta izbranega topila (drugi virialni koeficient)
konformacija makromolekul v raztopini
interakcije različnih polimerov v raztopini
preferenčna solvatacija polimerov v večkomponentnih topilih
heterogenosti kemijske sestave polimerov </t>
  </si>
  <si>
    <t>Determination of:
Absolute molar mass averages of polymers
Molar mass distribution (polydispersity) of polymers
Average macromolecular size (average radius of gyration)
Solvent quality (second virial coefficient) 
Macromolecular conformation in solution
Interactions of polymers in solutions
Polymer preferential solvatation in multicomponent solvents
Heterogeneity of polymer chemical composition</t>
  </si>
  <si>
    <t>KI 8682, KI 8682/1, KI 8683</t>
  </si>
  <si>
    <t xml:space="preserve">P2-0145 </t>
  </si>
  <si>
    <t>KI, industrija, EU projekti</t>
  </si>
  <si>
    <t>POLYNSPIRE</t>
  </si>
  <si>
    <t>Ema Žagar</t>
  </si>
  <si>
    <t>J2-9214</t>
  </si>
  <si>
    <t>Pretočni sistem za ločevanje makromolekul ali delcev po velikosti z uporabo asimetričnega prečnega pretoka kot zunanjega polja (Asimetric Flow - Field Flow Fractionation, AFFF)</t>
  </si>
  <si>
    <t>Asimetric Flow - Field Flow Fractionation, AFFFF</t>
  </si>
  <si>
    <t xml:space="preserve">Določanje:
absolutnih povprečij molskih mas polimerov
porazdelitvi molskih mas (polidisperznost) polimerov 
povprečno velikost makromolekul (povprečen radij sukanja)
</t>
  </si>
  <si>
    <t xml:space="preserve">Determination of:
Absolute molar mass averages of polymers
Molar mass distribution (polydispersity) of polymers
Average macromolecular size (average radius of gyration)
</t>
  </si>
  <si>
    <t>KI 10531, KI 10531/1</t>
  </si>
  <si>
    <t>Limnoplast</t>
  </si>
  <si>
    <t>SF</t>
  </si>
  <si>
    <t>Laserski fotometer</t>
  </si>
  <si>
    <t>Laser photometer</t>
  </si>
  <si>
    <t xml:space="preserve">Laserski fotometer je detektor, ki meri sipanje svetlobe raztopin makromolekul in omogoča določitev povprečij in porazdelitev molskih mas polimerov ter konformacije makromolekul v raztopini. Uporablja se v kombinaciji z AFFF pretočnim sistemom frakcioniranja. </t>
  </si>
  <si>
    <t>Laser photometer, a detector that measures the light scattering of solutions of macromolecules and to determine averages and molecular weight distribution of polymers and conformation of macromolecules in solution. Used in combination with AFFF flow fractionation system.</t>
  </si>
  <si>
    <t>KI 10628</t>
  </si>
  <si>
    <t>N2-0131</t>
  </si>
  <si>
    <t>Zetasizer</t>
  </si>
  <si>
    <t>KI 17419</t>
  </si>
  <si>
    <t>2020-0013</t>
  </si>
  <si>
    <t>28562</t>
  </si>
  <si>
    <t>Sistem za ekstrakcijo pod povišanim tlakom</t>
  </si>
  <si>
    <t>ASE 350 Accelerated Solvent Extractor</t>
  </si>
  <si>
    <t>Pospešeni ekstraktor topil Thermo Scientific Dionex ™ ASE ™ 350 je avtomatiziran sistem za ekstrakcijo organskih spojin iz različnih trdnih in poltrdnih vzorcev.
Dionex ASE 350 uporablja kombinacijo povišane temperature in tlaka
s skupnimi topili za povečanje učinkovitosti postopka ekstrakcije.</t>
  </si>
  <si>
    <t xml:space="preserve">The Thermo Scientific Dionex™ ASE™ 350 Accelerated Solvent Extractor is an automated system for extracting organic compounds from a variety of solid and semisolid samples. 
The Dionex ASE 350 uses a combination of elevated temperature and pressure
with common solvents to increase the efficiency of the extraction process.
</t>
  </si>
  <si>
    <t>KI 17405</t>
  </si>
  <si>
    <t>2020-0047</t>
  </si>
  <si>
    <t>Zala Ivančič</t>
  </si>
  <si>
    <t>25446</t>
  </si>
  <si>
    <t>Reaktorski sistem (6x +3x multi sistem)</t>
  </si>
  <si>
    <t>Reactor system (6x +3x multi system)</t>
  </si>
  <si>
    <t>Reaktorski sistem s šestimi in tremi manjšimi paralelnimi mešalnimi reaktorji je namenjem hitrejšemu testiranju ter optimizaciji reakcijskih in separacijskih procesov pri povišanih temperaturah in tlakih (max: 300 °C , 200 bar). Volumen posameznega reaktorja je 75 in 10 mL.</t>
  </si>
  <si>
    <t>Reactor system with six parallel mixing reactors for  testing and optimization of reaction and separation processes at elevated temperatures and pressures (max: 300 ° C, 200 bar). The volume of each reactor is 75 and 10 mL.</t>
  </si>
  <si>
    <t>KI 17496</t>
  </si>
  <si>
    <t>https://www.ki.si/odseki/d13-odsek-za-katalizo-in-reakcijsko-inzenirstvo/oprema/</t>
  </si>
  <si>
    <t>2020-0070</t>
  </si>
  <si>
    <t>Miha Grilc, Urška Kavčič</t>
  </si>
  <si>
    <t>Visokotlačni (kemi)sorpcijski pretočni (mikro)reaktor</t>
  </si>
  <si>
    <t>FR-200 flow reactor system in parallel configuration</t>
  </si>
  <si>
    <t>Dostop do opreme je omogočon po predhodnem dogovoru z vodjo odseka in uskladitvi z obstoječimi uporabniki.</t>
  </si>
  <si>
    <t>Access to the equipment is possible by prior approval by the head of the department who coordinates with designated users.</t>
  </si>
  <si>
    <t>Oprema je namenjena kemisorpcijski analizi materialov, prav tako pa se lahko uporablja kot visokotlačni pretočni (mikro)reaktor.</t>
  </si>
  <si>
    <t>The equipment is intended for chemisorption analysis of materials, and can also be used as a high-pressure flow (micro) reactor.</t>
  </si>
  <si>
    <t>KI 17510</t>
  </si>
  <si>
    <t>2019-187</t>
  </si>
  <si>
    <t xml:space="preserve">	P1-0152</t>
  </si>
  <si>
    <t>Janvit Teržan, Andrii Kostyniuk</t>
  </si>
  <si>
    <t>Tekočinski kromatograf UHPLC z detektorjema (DAD+CAD)</t>
  </si>
  <si>
    <t>Liquid chromatograph  UHPLC with detectors (DAD+CAD)</t>
  </si>
  <si>
    <t>UHPLC je kromatografska tehnika, ki se uporablja za ločevanje, identifikacijo in kvantifikacijo spojin, raztopljenih v tekoči fazi. Spojine se adsorbirajo v stacionarno fazo kolone, ki se postopoma eluirajo z mobilno fazo in so detektirane s pomočjo detektorja UV-VIS ali CAD.</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</si>
  <si>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CAD detector. </t>
  </si>
  <si>
    <t>KI 16894</t>
  </si>
  <si>
    <t>Uroš Novak, Ajda Delić</t>
  </si>
  <si>
    <t>Aparatura za merjenje molekulskih interakcij Biacore T200</t>
  </si>
  <si>
    <t>Instrument for measuring molecular interactions Biacore T200</t>
  </si>
  <si>
    <t>Raziskovalci lahko opremo rezervirajo preko spletne strani http://www.molekulske-interakcije.si/sl/rezervacije.html in se o izvedbi poskusa posvetujejo s skrbnico opreme (neza.omersa@ki.si).</t>
  </si>
  <si>
    <t>Researchers can reserve the equipment via the website http://www.molecular-interactions.si/en/reservations.html and consult with the equipment administrator (neza.omersa@ki.si) about the implementation of the experiment.</t>
  </si>
  <si>
    <t>Biacore T200 je avtomatski refraktometer, ki omogoča hitro analizo velikega števila interakcij. Za meritve interakcij označevanje molekul ni potrebno. S sistemom lahko pridobimo kvalitetne podatke o kinetiki, afiniteti, koncentraciji, specifičnosti in termodinamiki interakcij. Meritve potekajo na senzorskem čipu s štirimi pretočnimi celicami, kar omogoča hkratno merjenje interakcij s tremi različnimi ligandi.</t>
  </si>
  <si>
    <t>Biacore T200 is a versatile, label-free system for detailed studies of biomolecular interactions. The system delivers high quality kinetic, affinity, concentration, specificity, selectivity, comparability, and thermodynamic interaction data in real time with high sensitivity. It is fully automated and enables fast screening of many interactions. The chips are equipped eith four flow cells offering three ligands to be tested simultaneously.</t>
  </si>
  <si>
    <t>KI 17561</t>
  </si>
  <si>
    <t>http://www.molekulske-interakcije.si/sl/index.html</t>
  </si>
  <si>
    <t>6316-3/2020-164</t>
  </si>
  <si>
    <t>Eva Rajh</t>
  </si>
  <si>
    <t>Katja Leben</t>
  </si>
  <si>
    <t>Nacionalni inštitut za biologijo</t>
  </si>
  <si>
    <t xml:space="preserve"> 0105-003</t>
  </si>
  <si>
    <t>Magda Tušek Žnidarič</t>
  </si>
  <si>
    <t>Presevni elektronski mikroskop (Philips CM100)</t>
  </si>
  <si>
    <t>Transmission electron microscope (Philips CM100)</t>
  </si>
  <si>
    <t>Oprema je vključena v IP NIB. Za uporabo opreme je potrebno kontaktirati vodjo IC Planta (http://www.nib.si/infrastruktura/infrastrukturni-center-planta). Čakalna doba za uporabo opreme je do 1 mesec.</t>
  </si>
  <si>
    <t>The equipment is a part of Infrastructural program NIB. For the access of the equipment contact the Head of IC Planta (http://www.nib.si/eng/index.php/infrastructure/infrastructural-centre-planta). Waiting time for the access of the equipment is up to 1 month.</t>
  </si>
  <si>
    <t>TEM Philips CM 100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S TEM Philips CM 100 se izvajajo analize strukture in imunolokalizacija v različnih bioloških vzorcih.</t>
  </si>
  <si>
    <t>TEM Philips CM 100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TEM Philips CM 100 is used for analyses of structure and immunolocalization in different biological samples.</t>
  </si>
  <si>
    <t>http://www.nib.si/infrastruktura/infrastrukturni-center-planta</t>
  </si>
  <si>
    <t>P4-0121</t>
  </si>
  <si>
    <t xml:space="preserve">
Biokemijska in biofizikalno-kemijska karakterizacija naravnih snovi</t>
  </si>
  <si>
    <t>MR Katja Kunčič</t>
  </si>
  <si>
    <t>Vaje pri predmetu Biologija celice na študiju Dvopredmetni učitelj smeri Biologija</t>
  </si>
  <si>
    <t>Presevni elektronski mikroskop (Talos L120C)</t>
  </si>
  <si>
    <t>Transmission electron microscope (Talos L120C)</t>
  </si>
  <si>
    <t>TEM Talos L120C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in imunolokalizacijo. TEM Talos L120C poleg tega omogoča tudi raziskave tridimenzionalne zgradbe vzorcev z elektronsko tomografijo.</t>
  </si>
  <si>
    <t>TEM Talos L120C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and immunolocalization. Besides, TEM Talos L120C enables also the research of three-dimensional structure if samples by electron tomography.</t>
  </si>
  <si>
    <t>P17-152</t>
  </si>
  <si>
    <t>Okoljska in aplikativna virologija: virusi, prijatelji in sovražniki</t>
  </si>
  <si>
    <t>J1-2467</t>
  </si>
  <si>
    <t>Odkrivanje dinamike omrežja v interakciji krompirjev virus Y-rastlinska celica</t>
  </si>
  <si>
    <t>J4-3088</t>
  </si>
  <si>
    <t>Med-bakterijska dinamika biofilma: vpliv na tvorbo in strukturo biofilma bakterij Campylobacter z namenom razvoja novih inovativnih strategij nadzora</t>
  </si>
  <si>
    <t>L2-2617</t>
  </si>
  <si>
    <t>Inovativna metoda za čiščenje odpadnih voda</t>
  </si>
  <si>
    <t xml:space="preserve">J4-2542 </t>
  </si>
  <si>
    <t>Mikrobne interakcije kot temelj biokontrole bakterij Campylobacter jejuni</t>
  </si>
  <si>
    <t>6 drugih uporabnikov</t>
  </si>
  <si>
    <t>David Dobnik</t>
  </si>
  <si>
    <t>Konfokalni stereomikroskop (Leica TCS LSI)</t>
  </si>
  <si>
    <t>Confocal stereomicroscope (Leica TCS LSI)</t>
  </si>
  <si>
    <t>Konfokalni stereomikroskop (Leica TCS LSI) omogoča neinvazivno opazovanje fluorescence v vzorcih. Posebnost tega mikroskopa je širok spekter povečav, saj omogoča povečave od 0,7x (vidno polje velikosti 16 mm) vse do 20x. Zaradi tako širokega obsega povečav je mogoče opazovanje tako večjih objektov kot tudi posameznih celic. Stereomikroskop omogoča tudi precejšnjo delovno razdaljo, kar pomeni da lahko pod objektiv postavimo tudi večje objekte (na primer rastline v lončkih).</t>
  </si>
  <si>
    <t xml:space="preserve">Confocal stereomicroscope (Leica TCS LSI) enables non-invasive observation of the fluorescence in the samples. The speciality of the Confocal stereomicroscope (Leica TCS LSI) is broad spectrum of magnifications from 0.7x (16 mm field of view) to 20x. Therefore larger object as well as single cells could be investigated. Stereomicroscope has long working distance what enables investigation of big objects (e.g. plants in pots). </t>
  </si>
  <si>
    <t>P4-0165</t>
  </si>
  <si>
    <t>Biotehnologija in sistemska biologija rastlin</t>
  </si>
  <si>
    <t>J4-1777</t>
  </si>
  <si>
    <t>Odkrivanje mehanizmov učinkovitosti in specifičnosti imunske signalizacije v krompirju z inovativnih pridobivanje podatkov in modeliranjem</t>
  </si>
  <si>
    <t>Dejan Štebih</t>
  </si>
  <si>
    <t>Aparatura za PCR v realnem času (ABI 7900) (Oprema za razvoj diagnostike in raziskave bakterij, virusov, gliv in gensko spremenjenih organizmov)</t>
  </si>
  <si>
    <t>Real-time PCR (ABI 7900)</t>
  </si>
  <si>
    <t>Oprema je odpisana in ni več v uporabi.</t>
  </si>
  <si>
    <t>The equipment is not in use any more.</t>
  </si>
  <si>
    <t>4, 35</t>
  </si>
  <si>
    <t>Aparatura za PCR v realnem času (ABI 7900HT Fast) (Sistem za pomnoževanje nukleinskih kislin)</t>
  </si>
  <si>
    <t>Real-time PCR (ABI 7900HT Fast)</t>
  </si>
  <si>
    <t>Z navedeno opremo je možno pomnoževanje nukleinskih kislin in njihova kvantifikacijia.</t>
  </si>
  <si>
    <t xml:space="preserve">The equipment is used for amplification and quantification of nucleic acids. </t>
  </si>
  <si>
    <t>J1-1703</t>
  </si>
  <si>
    <t>Razvoj delujočih protokolov za uporabo eDNA iz mrež pajkov</t>
  </si>
  <si>
    <t>GA 813542</t>
  </si>
  <si>
    <t>INEXTVIR - inovativna mreža za izobraževanje in raziskave na področju določanja viromov</t>
  </si>
  <si>
    <t>GP/EFSA/AFSCO/2017/04</t>
  </si>
  <si>
    <t>Nadzor prisotnosti glivnih spor v zraku: razvoj aerobiologije, molekularne diagnostike in oddaljenega vzorčenja za pomoč pri oceni tveganja zdravja rastlin v Evropi</t>
  </si>
  <si>
    <t>C2337-19-000017</t>
  </si>
  <si>
    <t>Pogodba o izvajanju in financiranju strokovnih nalog s področja zdravstvenega varstva rastlin</t>
  </si>
  <si>
    <t>Aparatura za PCR v realnem času (ABI QuantStudio7)</t>
  </si>
  <si>
    <t>Real-time PCR (ABI QuantStudio7)</t>
  </si>
  <si>
    <t>C2337-19-000013</t>
  </si>
  <si>
    <t>Pogodba o izvajanju dejavnosti analiz uradnih vzorcev živil rastlinskega izvora, krme in NRL</t>
  </si>
  <si>
    <t>2550-18-310008</t>
  </si>
  <si>
    <t>Analiziranje in testiranje odvzetih vzorcev, razvoj analitičnih in testnih metod ter druge naloge, povezane s kontrolo določanja gensko spremenjenih organizmov</t>
  </si>
  <si>
    <t>preverjanje</t>
  </si>
  <si>
    <t>Katja Stare</t>
  </si>
  <si>
    <t>Visoko pretočni sistem za izolacijo, detekcijo in kvantifikacijo nukleinskih kislin</t>
  </si>
  <si>
    <t>High throughput system for isolation, detection and quantification of nucleic acids</t>
  </si>
  <si>
    <t>Z navedeno opremo je možna izolacija, pomnoževanje nukleinskih kislin ter njihova detekcija in kvantifikacijia.</t>
  </si>
  <si>
    <t xml:space="preserve">The equipment is used for isolation, amplification, detection and quantification of nucleic acids. </t>
  </si>
  <si>
    <t>L4-3179</t>
  </si>
  <si>
    <t>Odkrivanje in z vodo povezana epidemiologija porajajočih se tobamovirusov, ki okužujejo kmetijske rastline</t>
  </si>
  <si>
    <t>Aparatura za PCR v realnem času (Roche Light Cycler 480)</t>
  </si>
  <si>
    <t>Real-time PCR instrument (Roche Light Cycler 480)</t>
  </si>
  <si>
    <t>Prenosna aparatura za PCR v realnem času (Cepheid Smart Cycler) (Sistem za pomnoževanje nukleinskih kislin)</t>
  </si>
  <si>
    <t>Portable real-time PCR (Cepheid Smart Cycler)</t>
  </si>
  <si>
    <t>Oprema ni v uporabi.</t>
  </si>
  <si>
    <t>The equipment is not in use.</t>
  </si>
  <si>
    <t>Avtomatizirana aparatura za kapljični digitalni PCR (Biorad QX200) (Sistem za avtomatizirano pripravo in analizo kapljične digitalne verižne reakcije s polimerazo)</t>
  </si>
  <si>
    <t>Automated droplet digital PCR instrument (Biorad QX200)</t>
  </si>
  <si>
    <t>Navedena oprema omogoča avtomatizirano pripravo in analizo nukleinskih kislin v različnih vzorcih s kapljično digitalno verižno reakcijo s polimerazo (ddPCR).</t>
  </si>
  <si>
    <t>The equipment enables droplet digital PCR (ddPCR). It enables also absolute quantification of nucleic acids.</t>
  </si>
  <si>
    <t>Aparatura za kapljični digitalni PCR (Biorad QXOne) (Avtomatiziran sistem za pripravo, izvedbo in analizo večtarčne kapljične digitalne verižne reakcije s polimerazo)</t>
  </si>
  <si>
    <t>Droplet digital PCR instrument (Biorad QXOne)</t>
  </si>
  <si>
    <t>L4-3180</t>
  </si>
  <si>
    <t>Razvoj in uporaba novih pristopov za reševanje izzivov v povezavi s čistostjo in kvaliteto terapevtskih virusnih vektorjev</t>
  </si>
  <si>
    <t>MR Mojca Janc</t>
  </si>
  <si>
    <t>Robot za pipetiranje (PerkinElmer MultiProbe II) (Robot za normalizacijo koncentracije in PCR nastavitev )</t>
  </si>
  <si>
    <t xml:space="preserve">Robot for pipeting (PerkinElmer MultiProbe II) </t>
  </si>
  <si>
    <t>klasifikacija ni mogoča</t>
  </si>
  <si>
    <t>Robot za pipetiranje (Hamilton Microlab STARlet)</t>
  </si>
  <si>
    <t>Robot for pipeting (Hamilton Microlab STARlet)</t>
  </si>
  <si>
    <t>Robot se uporablja za pripravo vzorcev in reagentov ter nastavitev PCR reakcij.</t>
  </si>
  <si>
    <t xml:space="preserve">Pipetting robot can be used for sample and reagent preparation and PCR reaction setup. </t>
  </si>
  <si>
    <t>J4-9302</t>
  </si>
  <si>
    <t>Raziskave medceličnih komunikacij v večceličnih skupnostih različnih izolatov bakterije iz rodu Bacillus</t>
  </si>
  <si>
    <t>Špela Prijatelj Novak</t>
  </si>
  <si>
    <t>Sistem za hitro pripravo in koncentriranje bioloških vzorcev z možnostjo bioloških analiz na gojiščih</t>
  </si>
  <si>
    <t>System for concentration and analyses of biological samples</t>
  </si>
  <si>
    <t>Sistem omogoča hitro pripravo in koncentriranje bioloških vzorcev z možnostjo bioloških analiz na gojiščih.</t>
  </si>
  <si>
    <t>System enables concentration and analyses of biological samples on plates.</t>
  </si>
  <si>
    <t>P1-0245</t>
  </si>
  <si>
    <t>Ekotoksiologija, toksikološka genomika in karcinogeneza</t>
  </si>
  <si>
    <t>GA 771567</t>
  </si>
  <si>
    <t>CABUM - Raziskave mehanizmov ob interakcijah kavitacijskih mehurčkov s kontaminanti</t>
  </si>
  <si>
    <t>Z13190</t>
  </si>
  <si>
    <t>Neužiten pod stresom: ali temperatura in pH stres omogočata pektinolitičnim bakterijam, da se izognejo bakteriofagom?</t>
  </si>
  <si>
    <t>Aleš Blatnik</t>
  </si>
  <si>
    <t>Komore za gojenje rastlin in tkivnih kultur (Kambič)</t>
  </si>
  <si>
    <t>Growth chambers for plant and tissue culture breeding (Kambič)</t>
  </si>
  <si>
    <t>Oprema je vključena v IP NIB. Za uporabo opreme je potrebno kontaktirati vodjo IC Planta (http://www.nib.si/infrastruktura/infrastrukturni-center-planta). Čakalna doba za uporabo opreme je do 3 mesece.</t>
  </si>
  <si>
    <t>The equipment is a part of Infrastructural program NIB. For the access of the equipment contact the Head of IC Planta (http://www.nib.si/eng/index.php/infrastructure/infrastructural-centre-planta). Waiting time for the access of the equipment is up to 3 months.</t>
  </si>
  <si>
    <t>Komore za gojenje rastlin in tkivnih kultur omogočajo gojenje rastlin v kontroliranih pogojih temperature, svetlobe in vlage. Ena komora je namenjena gojenju rastlin v zemlji, dve komori pa sta namenjeni gojenju rastlinskih tkivnih kultur.</t>
  </si>
  <si>
    <t>Growth chambers for plant and tissue culture breeding enable breeding of plants under controlled temperature, light and humidity conditions. One growth chamber is designed for breeding plants in soil and two growth chambers are designed for breeding plant tissue cultures.</t>
  </si>
  <si>
    <t>2 druga uporabnika</t>
  </si>
  <si>
    <t>Komore za ločeno gojenje rastlin (Kambič)</t>
  </si>
  <si>
    <t>2009, 2012</t>
  </si>
  <si>
    <t>Plant growth chambers for separate breeding (Kambič)</t>
  </si>
  <si>
    <t>Komore za ločeno gojenje rastlin (Kambič) sestavljajo 4 ločene samostoječe komore, ki omogočajo gojenje rastlin v zemlji v kontroliranih pogojih temperature, svetlobe in vlage.</t>
  </si>
  <si>
    <t>Plant growth chambers for separate breeding (Kambič) consist of 4 separate self-standing chambers that provide for breeding of plants in soil under controlled temperature, light and humidity conditions.</t>
  </si>
  <si>
    <t>5903 in 6348</t>
  </si>
  <si>
    <t>J4-2544</t>
  </si>
  <si>
    <t>Ciljana mutageneza s CRISPR/CAS9 za odpornost vinske trte in krompirja proti fitoplazmam</t>
  </si>
  <si>
    <t>Karantenski rastlinjak (Oprema za razvoj diagnostike in raziskave bakterij, virusov, gliv in gensko spremenjenih organizmov)</t>
  </si>
  <si>
    <t>Quarantine greenhouse</t>
  </si>
  <si>
    <t xml:space="preserve">Rastlinjak omogoča gojenje rastlin v karantenskih razmerah. </t>
  </si>
  <si>
    <t>The greenhouse enables growing of plants in quarantine conditions. Quantitative PCR is used for quantitation of nucleic acids.</t>
  </si>
  <si>
    <t>L73184</t>
  </si>
  <si>
    <t>Učinkovitost inaktivacije z vodo prenosnih virusov s prototipno napravo, ki združuje
neravnovesno plazmo in hidrodinamično kavitacijo</t>
  </si>
  <si>
    <t>MR Mojca Juteršek</t>
  </si>
  <si>
    <t>Karantenski rastlinjak s podtlakom (Oprema za razvoj doagnostike in raziskave mikroorganizmov in gensko spremenjenih organizmov - sklop 2)</t>
  </si>
  <si>
    <t>Quarantine greenhouse with negative pressure</t>
  </si>
  <si>
    <t xml:space="preserve">Paket 14 </t>
  </si>
  <si>
    <t>Rastlinjak omogoča gojenje rastlin v karantenskih razmerah. Podtlak še dodatno preprečuje prenos organizmov v okolje, kar je posebej pomembno pri gojenju rastlin, okuženih s karantenskimi povzročitelji bolezni in gensko spremenjenih rastlin.</t>
  </si>
  <si>
    <t>The quarantine greenhouse with negative pressure enables growing of plants in quarantine conditions. Negative pressure additionally prevents transmission of organisms in the environment, what is especially important for breeding plants infected with quarantine plant pests and genetically modified organisms.</t>
  </si>
  <si>
    <t>Tanja Dreo</t>
  </si>
  <si>
    <t>Sistem za identifikacijo bakterij z analizo celičnih maščobnih kislin s plinsko kromatografijo</t>
  </si>
  <si>
    <t>System for identification of bacteria with analyses of cell fatty acids by gas chromatography</t>
  </si>
  <si>
    <t>0105-008</t>
  </si>
  <si>
    <t>Anton Brancelj</t>
  </si>
  <si>
    <t xml:space="preserve">Plinski kromatograf z masnim spektrometrom </t>
  </si>
  <si>
    <t>2005 (2004)</t>
  </si>
  <si>
    <t>GC/MS Gas Chromatograph hypenated to mass spectrometer</t>
  </si>
  <si>
    <t>Oprema ni vključena v IP NIB. GC/MS je mogoče uporabljati brez omejitev po predhodnem dogovoru s skrbnikom. Cena po dogovoru v skladu s časom in namenom uporabe</t>
  </si>
  <si>
    <t xml:space="preserve">The equipment is not a part of Infrastructural program NIB. The equipment can be used w/o limitations according to previous agreement with the guardian. Price is agreed according to the time and purpose of the use. </t>
  </si>
  <si>
    <t xml:space="preserve">Trenutno je sistem nastavljen na analizo maščobnih kislin, po potrebi lahko GC/MS preuredimo, tako da lahko z njim analiziramo tudi pesticide, PAH-e, in podobne snovi. </t>
  </si>
  <si>
    <t xml:space="preserve">Equipment is currently set up for the analysis of FAME (fatty acid methyl esters), however we can change the instrument to fit applications such as pesticides analysis, analysis of PAH or similar substances. </t>
  </si>
  <si>
    <t>http://www.nib.si/storitve-in-produkti/raziskovalna-oprema</t>
  </si>
  <si>
    <t>LIFEIP-LIFE-IP-NATURA.SI</t>
  </si>
  <si>
    <t>Alenka Žunič Kosi</t>
  </si>
  <si>
    <t>P1-0255</t>
  </si>
  <si>
    <t>Meta Virant-Doberlet</t>
  </si>
  <si>
    <t>Laserski mikroablacijski sistem  (mikroskop Carl Zeiss Axioskop)</t>
  </si>
  <si>
    <t>Laser system for cell ablation</t>
  </si>
  <si>
    <t>Oprema ni vključena v IP NIB. Sistem za ablacijo celic z laserjem je možno uporabljati brez omejitev in takoj v skladu z dogovorom. Cena po dogovoru v skladu s časom in namenom uporabe</t>
  </si>
  <si>
    <t>The equipment is not a part of Infrastructural program NIB. Laser system for cell ablation can be used without limitations and immediately according to agreement. The price  is agreed according to the time and purpose of the use.</t>
  </si>
  <si>
    <t>Sistem obsega mikroskop z dodanim laserjem. Z njim je možno pri živem organizmu uničiti posamezno celico tako, da organizem preživi. Na ta način lahko na primer pri embriju uničimo izvorno celico in nato zasledujemo razvoj organizma  ter ugotovimo, katere funkcije so bile zaradi ablacije prizadete v razvoju.</t>
  </si>
  <si>
    <t xml:space="preserve">The system is composed of a microscope and laser. It enables in living organisms ablation of a single cell so that the organism survives. In such a way for example we can destroy in embrio an identified cell and follow its development to find out which functions have been modified in organism's development. </t>
  </si>
  <si>
    <t>P3-0333</t>
  </si>
  <si>
    <t>Belušič Gregor</t>
  </si>
  <si>
    <t>Sistem za ekscitacijo in lasersko merjenje vibracij (vibrometer laserski)</t>
  </si>
  <si>
    <t>Laser vibrometer with the system for controlled excitation of vibrations with software</t>
  </si>
  <si>
    <t>Oprema ni vključena v IP NIB. Laserski vibrometer s sistemom za kontrolirano vzbujanje vibracij in programsko opremo je možno uporabljati brez omejitev v skladu z dogovorom. Cena po dogovoru v skladu s časom in namenom uporabe</t>
  </si>
  <si>
    <t>The equipment is not a part of Infrastructural program NIB. Laser vibrometer with the system for controlled excitation of vibrations with software can be used without limitations according to the agreement. The price is agreed according the time and purpose of the use.</t>
  </si>
  <si>
    <t>Sistem sestavljajo laserski vibrometer, vzbujevalnik in pripadajoča programska oprema. Z njim je možno natančno določati resonančne lastnosti različnih materialov.</t>
  </si>
  <si>
    <t>The system is composed of a laser vibrometer, exciter and software. It enables exact measurement of resonant properties of different materials.</t>
  </si>
  <si>
    <t>4, 19</t>
  </si>
  <si>
    <t>J1-3016</t>
  </si>
  <si>
    <t>Anka Kuhelj</t>
  </si>
  <si>
    <t xml:space="preserve">MR </t>
  </si>
  <si>
    <t>Rok Janža</t>
  </si>
  <si>
    <t>MR</t>
  </si>
  <si>
    <t>Juan J. Lopez Diez</t>
  </si>
  <si>
    <t>Nataša Stritih Peljhan</t>
  </si>
  <si>
    <t>0105-007</t>
  </si>
  <si>
    <t>Metka Filipič</t>
  </si>
  <si>
    <t>Mikroskop raziskovalni z motoriziranim manipulatorjem</t>
  </si>
  <si>
    <t>2012, 2014</t>
  </si>
  <si>
    <t>Fluorescent microscope, with motorized micromanipulator</t>
  </si>
  <si>
    <t>Oprema ni vključena v IP NIB. Opremo je možno uporabljati brez omejitev in v skladu z dogovorom. Cena po dogovoru v skladu s časom in namenom uporabe.</t>
  </si>
  <si>
    <t>The equipment is not a part of Infrastructural program NIB. The equipment can be used without limitations and immediately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</si>
  <si>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 Ta mikroskop omogoča motoriziran pomik mizice, kar se kaže v večji natančnosti in možnosti avtomatizacije nekaterih procesov.</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</si>
  <si>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 This microscope allows motorized window tables, which results in higher accuracy and the possibility of automation of some processes.</t>
  </si>
  <si>
    <t>6428, 6652</t>
  </si>
  <si>
    <t>http://www.nib.si/storitve-in-oprema/raziskovalna-oprema</t>
  </si>
  <si>
    <t>4,11,66</t>
  </si>
  <si>
    <t>Bojana Žegura</t>
  </si>
  <si>
    <t>Maša Zupančič</t>
  </si>
  <si>
    <t xml:space="preserve">ARRS-PROGRAM                  </t>
  </si>
  <si>
    <t xml:space="preserve">Matjaž Novak        </t>
  </si>
  <si>
    <t>Anamarija Habič</t>
  </si>
  <si>
    <t>Bernarda Majc</t>
  </si>
  <si>
    <t>Drugi uporabniki</t>
  </si>
  <si>
    <t>Citometer pretočni FACS CALIBUR</t>
  </si>
  <si>
    <t>Flow cytometer, FACS CALIBUR</t>
  </si>
  <si>
    <t>Citometer pretočni</t>
  </si>
  <si>
    <t>Flow cytometer</t>
  </si>
  <si>
    <t>Oprema ni vključena v IP NIB. Pretočni citometer je možno uporabljati  v skladu z dogovorom s skrbnikom. Cena po dogovoru v skladu s časom in namenom uporabe.</t>
  </si>
  <si>
    <t xml:space="preserve">The equipment is not a part of Infrastructural program NIB. Flow cytometer can be used  according to the agreement. The price is agreed according the time and purpose of the use. </t>
  </si>
  <si>
    <t>Pretočni citometer omogoča spremljanje flourescence celic,  bakterij in drugih karakterisi na  različnih kanalih.</t>
  </si>
  <si>
    <t>Flow cytometer is used for flourescence detection of cells,  bacteria and other different characteristic with different fluorescence channels.</t>
  </si>
  <si>
    <t>J3-2516</t>
  </si>
  <si>
    <t xml:space="preserve">Barbara Breznik </t>
  </si>
  <si>
    <t>J1-2465 </t>
  </si>
  <si>
    <t>Martina Štampar</t>
  </si>
  <si>
    <t>Tina Eleršek</t>
  </si>
  <si>
    <t>Mikroskop ECLIPSE E 600 s poveč. modilom, kondenzator</t>
  </si>
  <si>
    <t>Fluorescent microscope ECLIPSE E 600</t>
  </si>
  <si>
    <t>CelVivo BioArray Matrix (BAM) bioreaktor - ClinoStar</t>
  </si>
  <si>
    <t>CelVivo BioArray Matrix (BAM) bioreactor - ClinoStar</t>
  </si>
  <si>
    <t>The equipment is not a part of Infrastructural program NIB. The equipment can be used without limitations and  according to agreement. The price  is agreed according to the time and purpose of the use.</t>
  </si>
  <si>
    <t>The ClinoStar bioreactor enables the growth of 3D cell structures (spheroids) under in vitro dynamic conditions, which is important in studies of long-term effects of a wide variety of compounds as well as in cancer research.</t>
  </si>
  <si>
    <t>Alja Štern</t>
  </si>
  <si>
    <t>Z1-3191</t>
  </si>
  <si>
    <t xml:space="preserve">M. Štampar </t>
  </si>
  <si>
    <t xml:space="preserve">J3-2526 </t>
  </si>
  <si>
    <t>BioTek Cytation 5 sistem za konvencionalno vetfunkcijsko detekcijo
(absorbanca, fluorescenca in luminiscenca) in avtomatsko digltalno mikroskopijo, 2021</t>
  </si>
  <si>
    <t>BioTek Cytation 5</t>
  </si>
  <si>
    <t>Oprema ni vključena v IP NIB. BioTek Cytation 5 je možno uporabljati  v skladu z dogovorom s skrbnikom. Cena po dogovoru v skladu s časom in namenom uporabe.</t>
  </si>
  <si>
    <t xml:space="preserve">BioTek Cytation sistem za konvencionalno večfunkcijsko detekcijo in avtomatsko digitalno mikroskopijo prestavlja novo generacijo aparatur za avtomatizirano visoko-pretočno pridobivanje podatkov in in avtomatiziran zajem mikroskopskih podatkov/slik in programskega orodja za analizo teh podatkov. </t>
  </si>
  <si>
    <t>The BioTek Cytation system for conventional multifunctional detection and automatic digital microscopy represents a new generation of devices for automated high-flow data acquisition and and automated capture of microscopic data / images and software tools for data analysis.</t>
  </si>
  <si>
    <t>Katja Kološa</t>
  </si>
  <si>
    <t>J1-2471 </t>
  </si>
  <si>
    <t>Metka Novak</t>
  </si>
  <si>
    <t xml:space="preserve"> 0105-001</t>
  </si>
  <si>
    <t>Oliver Bajt</t>
  </si>
  <si>
    <t>Plinski kromatograf z masnoselektivnim detektorjem</t>
  </si>
  <si>
    <t>Gas chromatograph with MS detector</t>
  </si>
  <si>
    <t>http://www.nib.si/images/stories/datoteke2/Delovanje_centra/arrs-ri-evidenca-opreme-105-nib.pdf</t>
  </si>
  <si>
    <t>Vesna Flander Putrle</t>
  </si>
  <si>
    <t>16383</t>
  </si>
  <si>
    <t>HPLC</t>
  </si>
  <si>
    <t>High-performance
liquid chromatograph</t>
  </si>
  <si>
    <t>Oprema ni vključena v IP NIB. Opremo je možno uporabljati brez omejitev in takoj v skladu z dogovorom. Cena po dogovoru v skladu s časom in namenom uporabe.</t>
  </si>
  <si>
    <t>Oprema se uporablja za določanje fitoplanktonskih barvil v vzorcih</t>
  </si>
  <si>
    <t xml:space="preserve">The equipment is used for the separation and identification of firoplanktonic pigmentsorganic compounds </t>
  </si>
  <si>
    <t>P1-0237</t>
  </si>
  <si>
    <t>Tristan Bartole</t>
  </si>
  <si>
    <t>54609</t>
  </si>
  <si>
    <t>Plovilo raziskovalno Sagita</t>
  </si>
  <si>
    <t>Research Vessel
 "Sagita"</t>
  </si>
  <si>
    <t xml:space="preserve">Raziskovalno plovilo je možno uporabljati  v skladu z dogovorom s skrbnikom. Cena po dogovoru v skladu s časom in namenom uporabe. </t>
  </si>
  <si>
    <t xml:space="preserve">The Research vessel is possible to use  according to the agreement. The price is agreed according the time and purpose of the use. </t>
  </si>
  <si>
    <t>Raziskovalno plovilo se uporablja za izvedbo raziskovalnih križarjen v obalnem pasu in odprtih vodah.</t>
  </si>
  <si>
    <t>The research vessel is used for various research cruise in coastal and international waters.</t>
  </si>
  <si>
    <t>01VRSTNA-SPREMLJ.VRSTNE PESTR.</t>
  </si>
  <si>
    <t>Tihomir Makovec</t>
  </si>
  <si>
    <t>18338</t>
  </si>
  <si>
    <t>Sonda mikrostrukturna</t>
  </si>
  <si>
    <t>CTD Probe</t>
  </si>
  <si>
    <t>Oprema je vključena v IP NIB vendar jo pretečno uporabljamo z raziskovalnim plovilom. Opremo je možno uporabljati brez omejitev in takoj v skladu z dogovorom. Cena po dogovoru v skladu s časom in namenom uporabe.</t>
  </si>
  <si>
    <t>The equipment is a part of Infrastructural program IC MBC but is preferentially used on the research vessel. The equipment can be used without limitations and  according to agreement. The price  is agreed according to the time and purpose of the use.</t>
  </si>
  <si>
    <t>Mikrostrukturna sonda se uporablja za meritve različnih parametrov v vodnem (morskem) okolju (Temperatura vode, slanost, prevodnost, pH, raztopljeni kisik)</t>
  </si>
  <si>
    <t>The CTD probe is used for measurement of various parameters in the aquatic environmen (preferentially marine)( Sea temperature, salinity, conductivity, pH, dissolved oxygen)</t>
  </si>
  <si>
    <t>Katja Klun</t>
  </si>
  <si>
    <t>Boja raziskovalna Vida</t>
  </si>
  <si>
    <t>Oceanographic Buoy "Vida"</t>
  </si>
  <si>
    <t>Oceanografska boja je laboratorij na morju. Njene storitev ali možnost namestitve dodatnih merilnih instrumentov na bojo je potrebno urediti v skladu z dogovorom s skrbnikom. Cena po dogovoru v skladu s časom in namenom uporabe.</t>
  </si>
  <si>
    <t xml:space="preserve">Oceanographic Buoy is a marine lab in situF. It's  product can be used according to the agreement. The price is agreed according the time and purpose of the use. </t>
  </si>
  <si>
    <t>Oceanografske boje, si ni možno sposoditi. Boja je laboratorij na morju. Uporabniki lahko uporabljajo podatke meritev ali namestijo na bojo dodatni merilni instrument.</t>
  </si>
  <si>
    <t>Oceanographic Buoy "Vida" can 't be used . User can use the data it provides or eventuially add some instrument to the Buoy.</t>
  </si>
  <si>
    <t>IP NIB
 (IC MBP)</t>
  </si>
  <si>
    <t>Vlado Malačič</t>
  </si>
  <si>
    <t>05226</t>
  </si>
  <si>
    <t>Instrument lisst za merjenje sedimentov</t>
  </si>
  <si>
    <t>Particle Size Analyzer</t>
  </si>
  <si>
    <t>Patricija Mozetič</t>
  </si>
  <si>
    <t>11360</t>
  </si>
  <si>
    <t>Mikroskop invertni raziskovalni</t>
  </si>
  <si>
    <t>Invert microscope</t>
  </si>
  <si>
    <t>Oprema je namenjena mikroskopiranju vzoprcev.</t>
  </si>
  <si>
    <t>The microscope is use for microscopy of biological samples.</t>
  </si>
  <si>
    <t>01UVHVVR-PROJEKT UVVHVVR 2022</t>
  </si>
  <si>
    <t>Janja France</t>
  </si>
  <si>
    <t>01MONI22-MONIT.MORJA 2022</t>
  </si>
  <si>
    <t>Milijan Šiško</t>
  </si>
  <si>
    <t>01020501 ARRS PROGRAM MBP</t>
  </si>
  <si>
    <t>Petra Slavinec</t>
  </si>
  <si>
    <t>Plovilo Carolina</t>
  </si>
  <si>
    <t>Research boat</t>
  </si>
  <si>
    <t>7,5 m dolgo plovilo služi kot plovilo za manjše in hitrejše posege ali vzorčevanja na morju. Možno ga je uporabljati  v skladu z dogovorom s skrbnikom. Cena po dogovoru v skladu s časom in namenom uporabe.</t>
  </si>
  <si>
    <t xml:space="preserve">7,5 m long boat can be used as a quick shuttle for various measurements at sea. The price is agreed according the time and purpose of the use. </t>
  </si>
  <si>
    <t>Čoln uporabljamo za hitre izhode na morje, kjer je potrebno hitro pobrati vzorce ali izpeljati meritve .</t>
  </si>
  <si>
    <t>The boat is used for various quick interventions at sea.</t>
  </si>
  <si>
    <t>Branko Čermelj</t>
  </si>
  <si>
    <t>13407</t>
  </si>
  <si>
    <t>Visoko frekvenčni radar</t>
  </si>
  <si>
    <t>HF Radar</t>
  </si>
  <si>
    <t>HF radar je merilnik površinskih valov in tokov. Ker meri, so produkt njegovega obratovanja podatki. Ti podatki se shranjujejo v bazo IC MBP. Podatki so javni, stroški visoko kvalificiranega osebja, ki zna podatke pripraviti za uporabnika pa so stvar dogovora.</t>
  </si>
  <si>
    <t>HF radar is a radio transmitting and receiving instrument. It transmits a signal with a central frequency of 25.525 MHz over large marine areas and receives the signal returned back from the rough sea surface. The information is the elaborated and transformed in surface current and wave information.</t>
  </si>
  <si>
    <t>Instrument je namenjen meritvam površinskih valov in tokov. Omogoča raziskave gibanja morskih mas na površini po celotnem Tržaškem zalivu. S tem nadgrajuje točkovne meritve, ki so se in se še opravljajo z merilnimi instrumenti nameščenimi na bojah ali opazovalnih postajah. Je učinkovito orodje, s katerim si lahko pomagamo v primeru razlitij nevarnih snovi na morju in iskanju pogrešanih na morju.</t>
  </si>
  <si>
    <t>The instrument is used for measurements of surface currents and waves only. The information can be used for various purposes – activities on sea</t>
  </si>
  <si>
    <t>http://www.nib.si/mbp/sl/about-us/products-and-services/laboratory-equipment</t>
  </si>
  <si>
    <t>Segmentni pretočni analizator za nutriente (QuAAtro)</t>
  </si>
  <si>
    <t>Segmented flow analyser for nutrients (QuAAtro)</t>
  </si>
  <si>
    <t>Oprema se uporablja predsvem za določanje koncentracijo anorganskih hranil v vodnih vzorcih.</t>
  </si>
  <si>
    <t>The instrument is used for inorganic nutrient analysis in water.</t>
  </si>
  <si>
    <t>Ana Jančar</t>
  </si>
  <si>
    <t>Ana Fortič, Patricija Mozetič</t>
  </si>
  <si>
    <t>Vrstični elektronski mikroskop (TESCAN MIRA)</t>
  </si>
  <si>
    <t>Scanning electron microscope (TESCAN MIRA)</t>
  </si>
  <si>
    <t>Oprema je vključena v IP NIB.  Za uporabo opreme je potrebno kontaktirati skrbnika opreme. Cena po dogovoru v skladu s časom in namenom uporabe.</t>
  </si>
  <si>
    <t>The equipment is not a part of Infrastructural program NIB. For the access of the equipment contact the equipment administrator.</t>
  </si>
  <si>
    <t>Visokoločljivi vrstični elektronski mikroskop z variabilnim tlakom in korelacijsko mikroskopijo se uporablja za opazovanje ultrastruktur na površini bioloških vzorcev, tj. od enoceličnih organizmov do večceličnih organizmov in tkiv. Oprema omogoča delovanje v visokem in nizkem vakuumu za opazovanje fiksiranih in svežih vzorcev, pretežno iz morskega okolja. SEM je modularna platforma, ki se, glede na potrebe uporabnikov, lahko prilagodi različnim detektorjem. Pomembna funkcionalnost SEM-a je tudi visoka ločljivost slike in optimalni kontrast pri širokem razponu različnih povečav.</t>
  </si>
  <si>
    <t>A high-resolution linear electron microscope with variable pressure and correlation microscopy is used to observe ultrastructures on the surface of biological samples, from single-celled organisms to multicellular organisms and tissues. The equipment allows high and low vacuum operation for observation of fixed and fresh samples, mainly from the marine environment. The SEM is a modular platform that can be adapted to different detectors, depending on the needs of the users. Another important functionality of the SEM is the high image resolution and optimal contrast at a wide range of different magnifications.</t>
  </si>
  <si>
    <t>Janja France, pedagoško delo</t>
  </si>
  <si>
    <t>Institut "Jožef Stefan"</t>
  </si>
  <si>
    <t>Janez Pirš</t>
  </si>
  <si>
    <t>Analizator ionov v tekočih kristalih</t>
  </si>
  <si>
    <t>Ion analyzer in liquid crystals</t>
  </si>
  <si>
    <t>Dostop dovoljen po dogovoru, ni posebnih omejitev</t>
  </si>
  <si>
    <t>Service available upon request, no special limitation</t>
  </si>
  <si>
    <t>Določitev fizikalno-kemijskih lastnosti tekočih kristalov</t>
  </si>
  <si>
    <t>Determination of physical-chemical properties of liquid crystals</t>
  </si>
  <si>
    <t>https://www.ijs.si/ijsw/Znotraj%20hi%C5%A1e/Desno?action=AttachFile&amp;do=get&amp;tar
get=ARRS_Evidenca_opreme_2021.xlsx</t>
  </si>
  <si>
    <t>11/265</t>
  </si>
  <si>
    <t>P1-0099</t>
  </si>
  <si>
    <t>Slobodan Žumer</t>
  </si>
  <si>
    <t>Polona Umek</t>
  </si>
  <si>
    <t>ATR-FTIR spektrometer</t>
  </si>
  <si>
    <t xml:space="preserve">ATR-FTIR spektrometer (Attenuated Total Reflection Fourier Transform Infrared Spectrometer) </t>
  </si>
  <si>
    <t>Oprema je dostopna za zunanje uporabnike. Kontaktni osebi sta polona.umek@ijs.si in zoran.arsov@ijs.si</t>
  </si>
  <si>
    <t>Equipment is available for external users. Contact pearsons are polona.umek@ijs.si and zoran.arsov@ijs.si</t>
  </si>
  <si>
    <t>Oprema je namenjena snemanju IR spektrov v FAR in MID IR področju snovi v trdnem stanju in vodnih raztopinah.</t>
  </si>
  <si>
    <t>The equipment is intended for the recording of IR spectra in the FAR and MID IR regions for solid-state materials and aqueous solutions.</t>
  </si>
  <si>
    <t>49240 50421</t>
  </si>
  <si>
    <t>14/191</t>
  </si>
  <si>
    <t>IJS</t>
  </si>
  <si>
    <t>Boris Turk</t>
  </si>
  <si>
    <t xml:space="preserve">Avtomatizirani sistem za izrezovanje gelov za proteomiko </t>
  </si>
  <si>
    <t>2D gel cutter for proteomics sample preparation</t>
  </si>
  <si>
    <t>Uporaba in cena po dogovoru, za uporabo kontaktirati Dr. Marka Fonovića (marko.fonovic@ijs.si)</t>
  </si>
  <si>
    <t>Equipment is used for automatic extraction of protein bands from 2D PAGE gels</t>
  </si>
  <si>
    <t>Oprema se uporablja za avtomatsko izrezovanje velikega števila proteinskih lis, ločenih s pomočjo 2D elektroforeze</t>
  </si>
  <si>
    <t>12/138</t>
  </si>
  <si>
    <t>P1-0048</t>
  </si>
  <si>
    <t>Dušan Turk</t>
  </si>
  <si>
    <t>Igor Križaj</t>
  </si>
  <si>
    <t>P4-0127</t>
  </si>
  <si>
    <t>Janko Kos</t>
  </si>
  <si>
    <t>P1-0135</t>
  </si>
  <si>
    <t>Vladimir Cindro</t>
  </si>
  <si>
    <t>Avtomatski ožičevalnik elektronskih vezij z mikroskopom</t>
  </si>
  <si>
    <t>Automatic Al wire bonder with rotating head</t>
  </si>
  <si>
    <t>Kontaktna oseba. Vladimir Cindro, tel 4773726</t>
  </si>
  <si>
    <t>Contact person: Vladimir Cindro, phone no. +3861 4773726</t>
  </si>
  <si>
    <t xml:space="preserve">Povezovanje elektronskih vezij z Al žico debeline 20-30 mikronov, presledki večji od 80 mikronov </t>
  </si>
  <si>
    <t xml:space="preserve">Wire bonding with 20-30 micron Al wire. Minimum pitch 80 microns. </t>
  </si>
  <si>
    <t>50155 50165</t>
  </si>
  <si>
    <t>14/184</t>
  </si>
  <si>
    <t>P1-0102</t>
  </si>
  <si>
    <t>Andrej Likar</t>
  </si>
  <si>
    <t>Clover detektor</t>
  </si>
  <si>
    <t>High purity germanium clover detector</t>
  </si>
  <si>
    <t>Po predhodnem dogovoru z doc.dr. Lipoglavškom 01/477-34-93 matej.lipoglavsek@ijs.si</t>
  </si>
  <si>
    <t>Contact assist.prof. Matej Lipoglavšek 01/477-34-93 matej.lipoglavsek@ijs.si</t>
  </si>
  <si>
    <t>Detektor za žarke gama, sestavljen iz štirih koaksialnih germanijevih kristalov tipa N, rezkanih v končno obliko in sestavljenih v strukturo, ki spominja na štiriperesno deteljico</t>
  </si>
  <si>
    <t>A gamma-ray detector consisting of four coaxial N-type high purity germanium crystals, each machined to shape and arranged to form a structure resembling a four-leaf clover</t>
  </si>
  <si>
    <t>12/152</t>
  </si>
  <si>
    <t>Simon Širca</t>
  </si>
  <si>
    <t>P1-0112</t>
  </si>
  <si>
    <t>Matjaž Žitnik</t>
  </si>
  <si>
    <t>P6-0283</t>
  </si>
  <si>
    <t>Janka Istenič</t>
  </si>
  <si>
    <t>Primož Pelicon</t>
  </si>
  <si>
    <t>Detekcijski sistem s hlajeno CCD-kamero</t>
  </si>
  <si>
    <t xml:space="preserve">A thermoelectrically cooled back illuminated CCD x-ray camera system (ANDOR DX-438 BV)  </t>
  </si>
  <si>
    <t xml:space="preserve">Termoelektrično hlajen CCD detektor je sestavni del visokoločljivega spektrometra rentgenskih žarkov. Omogoča pozicijsko občutljivo detekcijo rentgenskih fotonov v energijskem področju 1 - 10 keV. </t>
  </si>
  <si>
    <t>TE cooled CCD x-ray camera is integrated within the Bragg type high-resolution x-ray spectrometer to detect diffracted photons within 1-10 keV range.</t>
  </si>
  <si>
    <t>10/235,10</t>
  </si>
  <si>
    <t>Barbara Malič</t>
  </si>
  <si>
    <t>Diferenčni dinamični kalorimeter (temperaturno območje: - 180ºC do + 700ºC)</t>
  </si>
  <si>
    <t>Differential Scanning Calorimeter (temperature range  - 180ºC do + 700ºC)</t>
  </si>
  <si>
    <t xml:space="preserve">Diferenčni dinamični kalorimeter je dostopen za termične analize različnih trdnih in tekočih vzorcev. Pomembno je, da so vzorci v izbranem temperaturnem območju analize obstojni, oziroma, da razpadajo brez ljudem, aparaturi in okolju nevarnih  produktov. Cena analiz je odvisna predvsem od izbranega temperaturnega programa, torej temperaturnega območja, hitrosti segrevanja in/ali ohlajanja, dolžine izotermnih segmentov  in atmosfere. </t>
  </si>
  <si>
    <t xml:space="preserve">Differential scanning calorimeter is suitablle for thermal analyses of different solid and liquid samples. The samples should be stable in the selected temperature range of the analysis, or the evolved products of decomposition should not be harmful for staff, equipment and environment. The cost of the analyses depends mainly on the selected temperature programme, that is the temperature range, heating/cooling rate, duration of isothermal segments and atmosphere. </t>
  </si>
  <si>
    <t>Diferenčni dinamični kalorimeter (DSC) je aparatura, s katero določamo entalpijske spremembe in temperature prehodov, ki so posledica različnih kemijskih ali fizikalnih procesov (kemijske reakcije, fazne premene,...) med segrevanjem in/ali ohlajanjem vzorcev po izbranem temperaturnem programu in v izbrani atmosferi. Metoda je primerna za analizo trdnih in tekočih vzorcev z masami od nekaj mg do nekaj 10 mg v temperaturnem območju od -180ºC do + 700ºC.</t>
  </si>
  <si>
    <t>Differential scanning calorimeter (DSC) is research equipment for determination of enthalpy changes and transition temperatures in
solids and liquid samples due to chemical and physical processes (chemical reactions, phase transitions,...) under controlled
temperature change in a controlled atmosphere. The method is suitable for analysis of solid and liquid samples with masses of a few mg to a few 10 mg in the temperature range between  -180ºC to + 700ºC.</t>
  </si>
  <si>
    <t>13/229</t>
  </si>
  <si>
    <t>Marija Kosec</t>
  </si>
  <si>
    <t>J2-1227</t>
  </si>
  <si>
    <t>L2-2343</t>
  </si>
  <si>
    <t>Janez Holc</t>
  </si>
  <si>
    <t>P2-0001</t>
  </si>
  <si>
    <t>Stanislav Strmčnik</t>
  </si>
  <si>
    <t>Eksperimentalni energetski sistem s PEM gorivno celico</t>
  </si>
  <si>
    <t xml:space="preserve">Experimental power system based on PEM fuel cells </t>
  </si>
  <si>
    <t>Opremo je možno uporabljati po predhodnem dogovoru s potencialnim uporabnikom in lastnikom opreme. Pogoje, trajanje in način uporabe se določi s pogodbo.</t>
  </si>
  <si>
    <t>The equipment can be exploited upon precedent agreement between the potential user and the owner. The conditions, duration and modes of the equipment exploitation are to be defined with a contract.</t>
  </si>
  <si>
    <t xml:space="preserve">Eksperimentalni sistem sestavlja 1kW PEM gorivne celice, viri vodika, hranilnik vodika, elektronsko breme in kontrolni sistem za nadzor in vodenje. Sistem je namenjen testiranju različnih podsklopov, ki se uporabljajo pri gradnji sistemov, ki kot energetski vir uporabljajo PEM gorivne celice. </t>
  </si>
  <si>
    <t>The experimental system consists of 1kW PEM fuel cells generator setup, various hydrogen sources, hydrogen storage, elecronic load and computer system for monitoring and control. The system is used for testing of various devices and subsystems that are used in the design of different PEM fuel cells based systems.</t>
  </si>
  <si>
    <t>45812, 46080, 46025, 46023,46022,45438, 45939,46780</t>
  </si>
  <si>
    <t>13/200</t>
  </si>
  <si>
    <t xml:space="preserve">P2-0001 </t>
  </si>
  <si>
    <t>Đani Juričić</t>
  </si>
  <si>
    <t xml:space="preserve">Razvoj demonstracijskega prototipa kogeneracije na osnovi gorivnih celic za vojaške namene </t>
  </si>
  <si>
    <t xml:space="preserve">Keramični procesor za razklop goriva in čiščenje izhodnih plinov </t>
  </si>
  <si>
    <t>Femtosekundni sistem za mešanje optičnih frekvenc</t>
  </si>
  <si>
    <t>Femtosecond optical frequency mixing system</t>
  </si>
  <si>
    <t>Oprema je dosegljiva po dogovoru s skrbnikom</t>
  </si>
  <si>
    <t>Equipment is available upon agreement</t>
  </si>
  <si>
    <t>Osnovna sestavna komponenta sistema za mešanje optičnih frekvenc.</t>
  </si>
  <si>
    <t>Basic component of the system for the mixing of the optical frequencies.</t>
  </si>
  <si>
    <t>11/260</t>
  </si>
  <si>
    <t>Dragan D. Mihailović</t>
  </si>
  <si>
    <t>P1-0192</t>
  </si>
  <si>
    <t>Martin Čopič</t>
  </si>
  <si>
    <t>Femtosekundni sistem za mešanje optičnih frekvenc s priborom</t>
  </si>
  <si>
    <t>Femtosecond optical frequency mixing system with acompanying equiment</t>
  </si>
  <si>
    <t>Pikosekundna spektroskopija v IR področju z nastavljivo valovno dolžino svetlobe, posebej še nelinearno resonančno optično mešanje frekvenc na površinah.</t>
  </si>
  <si>
    <t>Picosecond spectroscopy in IR region with tunable wavelength, especially non-linear resonant optical mixing of frequencies on surfaces.</t>
  </si>
  <si>
    <t>12/126</t>
  </si>
  <si>
    <t>Tomaž Skapin</t>
  </si>
  <si>
    <t>FTIR spektrometer</t>
  </si>
  <si>
    <t>FTIR spectrometer</t>
  </si>
  <si>
    <t>Dostop do in delo na opremi sta možna. Pogoji dostopa in cena: po dogovoru. Kontakt: T. Skapin</t>
  </si>
  <si>
    <t>Access and work on the equipment is possible. Access conditions and prices:  individually appointed. Contact: T. Skapin</t>
  </si>
  <si>
    <t>Raziskovalni FTIR spektrometer srednjega razreda. Območje: 30 - 10.000 cm-1; ločljivost &lt; 0.3 cm-1. Dodatna oprema: visokotemperaturna celica, nizkotemperaturna celica, fotoakustični detektor.</t>
  </si>
  <si>
    <t>Medium class research FTIR spectrometer. Range: 30 - 10.000 cm-1; resolution &lt; 0.3 cm-1. Additional equipment: low temperature cell, high temperature cell, photoacoustic detector.</t>
  </si>
  <si>
    <t>12/148</t>
  </si>
  <si>
    <t>L2-2211</t>
  </si>
  <si>
    <t>Andrej Stergaršek</t>
  </si>
  <si>
    <t>V4-0490</t>
  </si>
  <si>
    <t>Z1-6524</t>
  </si>
  <si>
    <t>Boris Žemva</t>
  </si>
  <si>
    <t>Z1-7037</t>
  </si>
  <si>
    <t>P1-0143</t>
  </si>
  <si>
    <t>Milena Horvat</t>
  </si>
  <si>
    <t>GC/HPLC/ICP-MS</t>
  </si>
  <si>
    <t>Inductively Coupled Plasma Mass Spectrometer coupled to GC/HPLC</t>
  </si>
  <si>
    <t>Po dogovoru; materialni stroški + ure operaterja</t>
  </si>
  <si>
    <t>Pon agreement; material  + personnel costs</t>
  </si>
  <si>
    <t>Uporablja se za določanje elementov in njihovih zvrsti v različnih vzorcih (okoljski,  biološki vzorci...).</t>
  </si>
  <si>
    <t>It is used for determination of elements and theitr compounds in different samples (environmental, biological…)</t>
  </si>
  <si>
    <t>12/125</t>
  </si>
  <si>
    <t>PR-01670</t>
  </si>
  <si>
    <t>PR-00438</t>
  </si>
  <si>
    <t>PR-01156</t>
  </si>
  <si>
    <t>PR-01872           PR-02727</t>
  </si>
  <si>
    <t>GC-C-IRMS (Gas Chromatograph - Combustion - Isope Ratio Mass Spectrometer)</t>
  </si>
  <si>
    <t>Isotope ratio mass spectrometer equipped with gas chromatograph and combustion unit</t>
  </si>
  <si>
    <t>Upon agreement; material  + personnel costs</t>
  </si>
  <si>
    <t>Analiza izotopske sestave vodika, ogljika in dušika v organskih spojinah po ločbi s plinskim kromatografom</t>
  </si>
  <si>
    <t>Compound-specific stable isotope analysis of  hydrogen, carbon and nitrogen after separation by gass chromatography and combustion</t>
  </si>
  <si>
    <t>11/284</t>
  </si>
  <si>
    <t>L4-9653</t>
  </si>
  <si>
    <t>Tomislav Levanič</t>
  </si>
  <si>
    <t>V4-0312</t>
  </si>
  <si>
    <t>Nives Ogrinc</t>
  </si>
  <si>
    <t>J1-2136</t>
  </si>
  <si>
    <t>Jadran Faganeli</t>
  </si>
  <si>
    <t>P1-0035</t>
  </si>
  <si>
    <t>Svjetlana Fajfer</t>
  </si>
  <si>
    <t>Heterogeni multiprocesorski sistem - GRID</t>
  </si>
  <si>
    <t>Heterogeneous multi processing system-GRID</t>
  </si>
  <si>
    <t>By arrangement</t>
  </si>
  <si>
    <t>Numerično modeliranje kompleksnih sistemov</t>
  </si>
  <si>
    <t>Numerical modelling of complex systems</t>
  </si>
  <si>
    <t>46613 01,46613 02,47447 XIV 207</t>
  </si>
  <si>
    <t xml:space="preserve">13/207 </t>
  </si>
  <si>
    <t>P1-0044</t>
  </si>
  <si>
    <t>Janez Bonča</t>
  </si>
  <si>
    <t>P1-0055</t>
  </si>
  <si>
    <t>Rudolf Podgornik</t>
  </si>
  <si>
    <t>P2-0076</t>
  </si>
  <si>
    <t>Leon Žlajpah</t>
  </si>
  <si>
    <t>Humanoidni robot</t>
  </si>
  <si>
    <t>Humanoid robot</t>
  </si>
  <si>
    <t xml:space="preserve">Humanoidnega robota zaradi kompleksnosti upravljanja in s tem povezane nevarnosti poškodb opreme ne posojamo. Po predhodnem dogovoru se lahko pri nas izvajajo eksperimenti, ki jih sami pripravimo. Pri tem zaračunamo ceno ure po ceniku IJS </t>
  </si>
  <si>
    <t>The robot can be hired for experimental work providing that the experiments are prepared and executed by our personnel.  We charge according to the JSI personnel price list.</t>
  </si>
  <si>
    <t>Imitacija človeškega gibanja in akcij. Robot ima 28 prostostnih stopenj,  je visok 63 cm in težek 8,8 Kg</t>
  </si>
  <si>
    <t xml:space="preserve">The humanoid robot imitates human motion and can perform actions in simmilar way as humans. It has 28 DOF. The height of the robot is 63cm and the weight is 8,8 kg, The robot is equipped with vision system, force sensors and audio system. </t>
  </si>
  <si>
    <t>45460,45740, 45741, 45739, 46077, 45747, 45748 XIII 199</t>
  </si>
  <si>
    <t>13/199</t>
  </si>
  <si>
    <t xml:space="preserve">6.OP PACO+ </t>
  </si>
  <si>
    <t>Jadran Lenarčič</t>
  </si>
  <si>
    <t>Ionski izvor velike svetlosti</t>
  </si>
  <si>
    <t>High-brightness ion source</t>
  </si>
  <si>
    <t xml:space="preserve">Oprema je dostopna  akademskim institucijam in gospodarskim družbam (primoz.pelicon@ijs.si), kot tudi raziskovalcem in industriji iz evropskega raziskovalnega prostora (EU FP7 SPIRIT, www.spirit-ion.eu). </t>
  </si>
  <si>
    <t xml:space="preserve">Equipment is accesible for all academic institutions and companies (primoz.pelicon@ijs.si), as well as to the european researchers and industry in the frame of 7th FPEU project "SPIRIT" (www.spirit-ion.eu). </t>
  </si>
  <si>
    <t>Oprema je namenjena tvorbi visokoenergijskega fokusiranega protonskega žarka za določanje elementnih porazdelitev v bioloških in geoloških vzorcih in za mikroobdelavo.</t>
  </si>
  <si>
    <t>The equipment is dedicated to the formation of high-energy focused proton beams for elemental mapping of biological tissue, geological samples and micromachining.</t>
  </si>
  <si>
    <t>53759 XIV 200</t>
  </si>
  <si>
    <t>14/200</t>
  </si>
  <si>
    <t>P1-0212</t>
  </si>
  <si>
    <t>Gaberščik Alenka</t>
  </si>
  <si>
    <t>IsoPrime MultiFlow Bio</t>
  </si>
  <si>
    <t>Equilibration unit for oxygen and hydrogen isotope analyses in water</t>
  </si>
  <si>
    <t>upon agreement; material  + personnel costs</t>
  </si>
  <si>
    <t>Ekvilibracija vode oz. vodnih raztopin s CO2 ali H2 za analizo izotopske sestave O in H</t>
  </si>
  <si>
    <t>Equilibration of water and water solution with CO2 or H2 for stable isotope analysis of O and H</t>
  </si>
  <si>
    <t>47422 XIV 222</t>
  </si>
  <si>
    <t>14/222</t>
  </si>
  <si>
    <t>J1-9498</t>
  </si>
  <si>
    <t>Sonja Lojen</t>
  </si>
  <si>
    <t>V4-0539</t>
  </si>
  <si>
    <t>Matjaž Čater</t>
  </si>
  <si>
    <t>J2-1433</t>
  </si>
  <si>
    <t>Jožef Pezdič</t>
  </si>
  <si>
    <t>Klimatska komora</t>
  </si>
  <si>
    <t>Climatic chamber</t>
  </si>
  <si>
    <t>Nudimo vse vrste uslug in najema klimatske komore. Cena klimatske komore na dan se oblikuje po dogovoru, delo se zaračunava po ceniku IJS.</t>
  </si>
  <si>
    <t>We offer our climatic chamber for all kinds of experiments and treatments. The daily rate is approximatelly 200 EUR. The work of our personnel we charge according to the JSI personnel price list.</t>
  </si>
  <si>
    <t xml:space="preserve">Klimatska komora je namenjena testiranju v eksteremnih okoljih. Omogoča simuliranje pogojev od -30°  do +50°C, različne stopnje vlažnosti zraka in koncenracijo kisika do višine 15000m. Dimenzije komore so 3m x 3m x 3m.
</t>
  </si>
  <si>
    <t xml:space="preserve">The climatic chamber enables testing of human performance and equipment in extreme climatic conditions. The climatic chamber simulates ambient conditions ranging from –30°C to +50°C, and can also maintain relative humidity under these conditions. It is also equipped with a vacuum pressure absorption system (VPSA), which can accurately maintain oxygen levels inside the climatic chamber to simulate altitudes up to 15,000 m above sea level. </t>
  </si>
  <si>
    <t>12/144</t>
  </si>
  <si>
    <t>L7-9731</t>
  </si>
  <si>
    <t>Igor Mekjavić</t>
  </si>
  <si>
    <t>M2-0103                M2-0018</t>
  </si>
  <si>
    <t>L7-2413</t>
  </si>
  <si>
    <t>Konfokalna optika za rentgenske žarke</t>
  </si>
  <si>
    <t>confocal multilayer optics for X-rays</t>
  </si>
  <si>
    <t>Uporaba in cena cena po dogovoru, za uporabo kontaktirati dr. Dušana Turka (dusan.turk@ijs.si)</t>
  </si>
  <si>
    <t>This equipment is part of the system for measurement of diffraction pattern of crystals of macromolecules</t>
  </si>
  <si>
    <t>Oprema je del sistema za snemanje difrakcijskih vzorcev kristalov makromolekul.</t>
  </si>
  <si>
    <t>31837 03</t>
  </si>
  <si>
    <t>11/292</t>
  </si>
  <si>
    <t>J1-0733</t>
  </si>
  <si>
    <t>J1-9359</t>
  </si>
  <si>
    <t>P2-0037</t>
  </si>
  <si>
    <t>Borka Jerman Blažič</t>
  </si>
  <si>
    <t>Laboratorij za antropocentrične študije in računalniško forenziko</t>
  </si>
  <si>
    <t xml:space="preserve">Laboratory for anthropocentric studies and computer forensics </t>
  </si>
  <si>
    <t>Ni na razpolago</t>
  </si>
  <si>
    <t>Not for public use</t>
  </si>
  <si>
    <t>Evalvacija uporabnosti programske opreme</t>
  </si>
  <si>
    <t>Usability evaluation software</t>
  </si>
  <si>
    <t>46474,46478,46033,45549,45555,45550,46072,46061,46062,46064,46055,46056,56057,46058,460589,46473,46053,46015 XIII_208</t>
  </si>
  <si>
    <t>13/208</t>
  </si>
  <si>
    <t>Borka Džonova Jerman B.</t>
  </si>
  <si>
    <t xml:space="preserve">Laboratorijska izostatska stiskalnica </t>
  </si>
  <si>
    <t>Laboratory isostatic pressure</t>
  </si>
  <si>
    <t>Izostasko stiskanje prahov v končno obliko do velikost 7 x 20 cm. Cena in čas po dogovoru.</t>
  </si>
  <si>
    <t>Izostatic pressing of different powders in to final shape with dimensions 7 x 20 cm.  Price and availabillity by arragement.</t>
  </si>
  <si>
    <t xml:space="preserve">Izostasko stiskanje, maksimalni pritisk 400 Mpa, temperatura 80oC. </t>
  </si>
  <si>
    <t>Izostatic pressing with maksimum poressure of 400 Mpa and temperature of 80oC.</t>
  </si>
  <si>
    <t>12/112</t>
  </si>
  <si>
    <t>J2-9090</t>
  </si>
  <si>
    <t>Marko Hrovat</t>
  </si>
  <si>
    <t>Laboratorijska naprava za naparevanje in naprševanje Leybold UNIVX 300</t>
  </si>
  <si>
    <t>Laboratory sputtering equipment</t>
  </si>
  <si>
    <t>Naprševanja kovinskih elektrod (Au, Pt, Ag, Ti, Cr, Cu, zlitine itd) na različne vzorce do velikost 4 cm. Cena in čas po dogovoru.</t>
  </si>
  <si>
    <t>Sputtering of metallic electrode on different materials(Au, Pt, Ag, Ti, Cr, Cu, alloys etc.). Price and availabillity by arragement.</t>
  </si>
  <si>
    <t>Naprševanje kovinskih elektrod na različne materiale. Možnost naprševanja do treh različnih kovinskih plasti v enem ciklusu.</t>
  </si>
  <si>
    <t>Sputtering of metal electrodes on different materials. Option sputtering up to three different metal layers in a single cycle.</t>
  </si>
  <si>
    <t>11/290</t>
  </si>
  <si>
    <t>L2-1187</t>
  </si>
  <si>
    <t>Igor Muševič</t>
  </si>
  <si>
    <t>Laserska pinceta</t>
  </si>
  <si>
    <t>Laser tweezers</t>
  </si>
  <si>
    <t>Možnost meritev po ceniku IJS, možnost brezplačne uporabe v primeru izvajanja skupnih RR projektov. Dodatni podatki o skrbnikih opreme na razpolago na RO</t>
  </si>
  <si>
    <t>Posibility of measurements according to the IJS price-list, possibility for free usage in case of joined projects</t>
  </si>
  <si>
    <t>Sistem omogočija manipulacijo mikronskih in submikronskih delcev v mehki snovi, npr. koloidov trdnih delcev v tekočih kristalih</t>
  </si>
  <si>
    <t>The system provides for manipulation of micro- and submicro-sized particles in soft matter, in particular colloids of solid particles and liquid crystals.</t>
  </si>
  <si>
    <t>44433, 45528,46085,46017,46079,45830,46555,46464 XIII219</t>
  </si>
  <si>
    <t>13/219</t>
  </si>
  <si>
    <t>Tomaž Apih</t>
  </si>
  <si>
    <t>Magnetno-resonančni relaksometer (s hitrim cikliranjem magnetnega polja)</t>
  </si>
  <si>
    <t>Fast field cycling NMR relaxomer</t>
  </si>
  <si>
    <t>Meritve molekularne dinamike snovi</t>
  </si>
  <si>
    <t>Investigations of molecular dynamics</t>
  </si>
  <si>
    <t>11/280</t>
  </si>
  <si>
    <t>Robert Blinc</t>
  </si>
  <si>
    <t>P2-0082</t>
  </si>
  <si>
    <t>Peter Panjan</t>
  </si>
  <si>
    <t>Magnetronska izvira in napajalniki za vgradnjo v napravo za nanašanje niozkotemperaturnih prevlek</t>
  </si>
  <si>
    <t>Magnetron sources and power supply for deposition of low temperature hard coatings</t>
  </si>
  <si>
    <t>Depozicija 3 µm debele trde prevleke na podlage, ki zasedajo volumen 400 mm v premeru in 400 mm v višino se oblikuje po dogovoru (cena vključuje izrabo tarč, porabo električne energije in delovnih plinov, mehansko predpripravo in čiščenje podlag, saržiranje, delo dveh operaterjev). Postopek nanašanja 3 µm debele prevleke traja okrog 8ur.</t>
  </si>
  <si>
    <t>Deposition of 3µm thick hard coating on substrates which occupy the usable volume 400 mm in diameter and 400 mm in height cost app. 600 € (the cost include the  target, gases and energy consumption, mechanical preatreatment and cleaning of substrates, loading, fixturing, personnel cost). Total time needed for one batch is app. 8 hour.</t>
  </si>
  <si>
    <t>Nanos trdih PVD prevlek pri temperaturi pod 200 °C z pulznim magnetronskim naprševanjem.</t>
  </si>
  <si>
    <t>Deposition of low temperature hard coatings by pulsed magnetron sputtering at temperature bellow 200 °C.</t>
  </si>
  <si>
    <t>46032 XIV 205</t>
  </si>
  <si>
    <t>13/205</t>
  </si>
  <si>
    <t>Miran Mozetič</t>
  </si>
  <si>
    <t>L2-9189</t>
  </si>
  <si>
    <t>Darinka Kek Merl</t>
  </si>
  <si>
    <t>L2-0858</t>
  </si>
  <si>
    <t>Tomaž Gyergyek</t>
  </si>
  <si>
    <t>L2-2100</t>
  </si>
  <si>
    <t>Adolf Jesih</t>
  </si>
  <si>
    <t>Masni spektrometer</t>
  </si>
  <si>
    <t>Mass spectrometer</t>
  </si>
  <si>
    <t>Čas dostopa do opreme vsak delovni dan od 8:00 do 16:00 po predhodnem dogovoru s skrbnikom. Kontakt preko el. Pošte na naslovu adolf.jesih@ijs.si</t>
  </si>
  <si>
    <t>Acces is posible every working day from 8:00 to 16:00 after agreement on terms of use. Contact  on email adolf.jesih@ijs.si</t>
  </si>
  <si>
    <t>Oprema je montirana na vakuumski sistem in je namenjena karakterizaciji in identifikaciji plinskih komponent v plazmi in analizi plinskih komponent mešanic plinov.</t>
  </si>
  <si>
    <t>The equipment is connected to a vacuum system and is devoted to the characterization and identification of gaseous components in plasma as well as to the analysis of gas mixtures.</t>
  </si>
  <si>
    <t>53396 XIV 189</t>
  </si>
  <si>
    <t>14/189</t>
  </si>
  <si>
    <t>Marko Fonović</t>
  </si>
  <si>
    <t>Masni spektrometer LTQ Orbitrap XL ETD</t>
  </si>
  <si>
    <t>Mass Spectrometer LTQ Orbitrap XL ETD</t>
  </si>
  <si>
    <t xml:space="preserve">Oprema je dostopna vsem akademskim institucijam in gospodarskim družbam, bodisi proti plačilu, ki krije stroške analize ali pa skozi sodelavo. Stranka lahko direktno kontaktira osebo odgovorno za opremo, od katere dobi navodila za pripravo vzorca. Odgovorna oseba se po opravljeni analizi s stranko tudi pogovori o dobljenih rezultatih.  </t>
  </si>
  <si>
    <t>Equipment is accesible for all academic institutions and companies through direct collaborations or payment which covers the cost of analysis. Clients can directly contact the person in charge if the instrument, who instructs them regarding the sample preparation procedures and after the analysis he also discusses the results with them.</t>
  </si>
  <si>
    <t xml:space="preserve">Oprema se uporablja za kvantitativno in kvalitativno analizo proteiniv v kompleksnih bioloških vzorcih. </t>
  </si>
  <si>
    <t xml:space="preserve">Equipment is used for quantitative and qualitative analysis of proteins in complex biological samples. </t>
  </si>
  <si>
    <t>50846 XIV 170</t>
  </si>
  <si>
    <t>14/170</t>
  </si>
  <si>
    <t>Janez Kovač</t>
  </si>
  <si>
    <t>Masni spektrometer sekundarnih ionov SIMS</t>
  </si>
  <si>
    <t>Time of flight secondary ion mass spectrometer TOF SIMS</t>
  </si>
  <si>
    <t>Uporaba je možna za zunanje uporabnike po predhodnem dogovoru. Kontaktirati dr. Janeza Kovača (janez.kovac@ijs.si, 01 477 3403)</t>
  </si>
  <si>
    <t>Application for external users is possible, contact person dr. Janez Kovač (janez.kovac@ijs.si, 01 477 3403)</t>
  </si>
  <si>
    <t>TOF–SIMS spektrometer na osnovi masne spektroskopije molekul s površine omogoča precizno analizo elemntne sestave in molekularne strukture površin, tankih plasti in faznih mej organskih in anorganskih trdih materialov, kot so: polimeri, biomateriali, polprevodniki, prevleke, barve, kovine, keramika, steklo, zdravila... Masna ločljivost instrumenta je okoli 10.000, lateralno ločljivostjo je okoli 100 nm in analizna globina 2-3 monoplasti.</t>
  </si>
  <si>
    <t>TOF-SIMS spectrometer provides detailed elemental and molecular information about surfaces, thin layers and interfaces of organic and inorganic materials like polymers, biomaterials, semiconductors, coatings, paint, metals, ceramics, glass, pharmaceuticals...Mass resolution is about 10.000, lateral resolution is 100 nm and analysed depth is 2-3 monolayers.</t>
  </si>
  <si>
    <t>53366 XIV 188</t>
  </si>
  <si>
    <t>14/188</t>
  </si>
  <si>
    <t>J2-4287</t>
  </si>
  <si>
    <t>L7-4009</t>
  </si>
  <si>
    <t>L2-4225</t>
  </si>
  <si>
    <t>Uroš Cvelbar</t>
  </si>
  <si>
    <t>L7-4035</t>
  </si>
  <si>
    <t>Alenka Vesel</t>
  </si>
  <si>
    <t xml:space="preserve">Masni spektrometer visoke ločljivosti s tekočinskim kromatografom, z API in MALDI ionizacijami in Q-Tof masnima analizatorjema </t>
  </si>
  <si>
    <t>High resolution mass spectrometer coupled with LC, API and MALDI ionisation, Q-Tof mass analysers</t>
  </si>
  <si>
    <t xml:space="preserve">Masnospektrometrične analize organskih spojin, proteinov in drugih biomolekul z direktnim uvajanjem vzorca ali preko LC oz. nano LC. Določitev elementne sestave z HRMS analizo. Določitev strukture ionov z MS-MS meritvami. </t>
  </si>
  <si>
    <t>Analysis of organic compounds, proteins and other bimolecules by mass spectrometry. HRMS analysis for elemental composition. MS-MS measurements for structure elucidation.</t>
  </si>
  <si>
    <t>12/114</t>
  </si>
  <si>
    <t>PR-00132</t>
  </si>
  <si>
    <t>PR-00506</t>
  </si>
  <si>
    <t>J3-9470</t>
  </si>
  <si>
    <t>Joško Osredkar</t>
  </si>
  <si>
    <t>PR-01084</t>
  </si>
  <si>
    <t>Radmila Milačič</t>
  </si>
  <si>
    <t>Masni spektrometer z induktivno sklopljeno plazmo ICP-MS</t>
  </si>
  <si>
    <t>Inductively coupled plasma mass spectrometer ICP-MS</t>
  </si>
  <si>
    <t>Dostop dovoljen po predhodnem dogovoru. Kontaktna oseba je izr.prof.dr. Radmila Milačič e-mail:radmila.milacic@ijs.si, Tel: +3861 4773560</t>
  </si>
  <si>
    <t>Access is allowed after privious agreement. The contact person is Assoc.prof.dr.  Radmila Milačič e-mail:radmila.milacic@ijs.si, Tel: +3861 4773560</t>
  </si>
  <si>
    <t>Določanje celotnih koncentracij elementov in njihovih kemijskih zvrsti v vzorcih iz okolja in v bioloških vzorcih.</t>
  </si>
  <si>
    <t>Determination of totel element concentration and their species in the environmental and biological samples.</t>
  </si>
  <si>
    <t>49127 XIV 202</t>
  </si>
  <si>
    <t>14/202</t>
  </si>
  <si>
    <t>Marko Mikuž</t>
  </si>
  <si>
    <t>Merilna oprema za izvrednotenje prototipov detektorjev</t>
  </si>
  <si>
    <t xml:space="preserve">Detector evaluation equippment </t>
  </si>
  <si>
    <t>Ni dostopna</t>
  </si>
  <si>
    <t>None</t>
  </si>
  <si>
    <t>Modularna elektronika je vgrajena v več eksperimentalnih postavitev</t>
  </si>
  <si>
    <t>Modular electronics is built into various experimental set-ups</t>
  </si>
  <si>
    <t>12/146</t>
  </si>
  <si>
    <t>P1-0031</t>
  </si>
  <si>
    <t>Danilo Zavrtanik</t>
  </si>
  <si>
    <t>Merilni sistem za nevtronsko aktivacijsko analizo in gama spektrometrijo</t>
  </si>
  <si>
    <t>HPGe detector (45%), hardware and software for MCA emulator</t>
  </si>
  <si>
    <t>po dogovoru; materialni stroški + ure operaterja</t>
  </si>
  <si>
    <t>pon agreement; material  + personnel costs</t>
  </si>
  <si>
    <t>Uporablja se za določanje naravnih in umetnih radionuklidov v različnih vzorcih iz okolja (okoljski, biološki vzorci, sedimenti, tla…)</t>
  </si>
  <si>
    <t>It is used for determination of natural and artificial radionuclides in different samples (environmental, biological, sediment, soil …)</t>
  </si>
  <si>
    <t>11/285</t>
  </si>
  <si>
    <t>PR-01800</t>
  </si>
  <si>
    <t>PR-02178-1           PR-00786-4</t>
  </si>
  <si>
    <t>PR-00549</t>
  </si>
  <si>
    <t xml:space="preserve">Merilnik mikrotrdote </t>
  </si>
  <si>
    <t>Microhardness tester</t>
  </si>
  <si>
    <t>Zunanjim uporabnikom zaračunavamo delo operaterja (28.2 €/uro)</t>
  </si>
  <si>
    <t>Only operator cost is charged (28,2 €/h)</t>
  </si>
  <si>
    <t>Merjenje mikrotrdote  in modula indentacije z metodo odtiskovanja z diamantno konico. Obtežitev konice je od 40 mg do 100 g.</t>
  </si>
  <si>
    <t>Microhardness in indentation modul measurements using a diamond tip. The load range is from 40 mg to 100 g.</t>
  </si>
  <si>
    <t>41239,41239 01</t>
  </si>
  <si>
    <t>12/120</t>
  </si>
  <si>
    <t>L2-0388</t>
  </si>
  <si>
    <t>Jože Flašker</t>
  </si>
  <si>
    <t>Mikro LC sistem za zbiranje in nanašanje frakcij</t>
  </si>
  <si>
    <t>Micro LC system for collection and application of fraction</t>
  </si>
  <si>
    <t>According to agreement</t>
  </si>
  <si>
    <t>Sistem za tekočinsko kromatorgrafijo, namenjen separaciji bioloških molekul na osnovi razlik molekul po masi, električnem naboju, biološki afiniteti in adsorbcijskih lastnostih pri višjem tlaku (FPLC/HPLC). Fotometrična detekcija, avtomatsko zbiranje frakcij</t>
  </si>
  <si>
    <t>Liquid chromatography system for separation of biological molecules on the basis of their difference in molecular mass, electric charge, biological affinity and adsorption characteristics at higher pressure (FPLC/HPLC). Photometric detection, automatic fraction collexction</t>
  </si>
  <si>
    <t xml:space="preserve">
48324,46879,46853,47552,47553,47428,46659,48203,47586,47712,46285,48112 XIV_217</t>
  </si>
  <si>
    <t>14/217</t>
  </si>
  <si>
    <t>J3-0389</t>
  </si>
  <si>
    <t>J3-0386</t>
  </si>
  <si>
    <t>Jože Pungerčar</t>
  </si>
  <si>
    <t>J7-2230</t>
  </si>
  <si>
    <t>Marija Nika Lovšin</t>
  </si>
  <si>
    <t>Spomenka Kobe</t>
  </si>
  <si>
    <t>Mikroskop na atomsko silo</t>
  </si>
  <si>
    <t>Atomic Force Microscope</t>
  </si>
  <si>
    <t>Opremo uporabljajo šolani operaterji, ki lahko analize izvajajo tudi za druge raziskovalne organizacije. Cena je odvisna od zahtevnosti analiz.</t>
  </si>
  <si>
    <t>Specific training is required to operate the equipment. Trained operaters can perform analyses for users from other research institutions. Price is dependent on a complexity of analyses.</t>
  </si>
  <si>
    <t>Oprema je namenjena za merjenje lokalnih lastnosti materialov,  kot sta morfologija ali magnetno polje, s pomočjo sonde, ki se nahaja zelo blizu površine. Omogoča  kvalitativno in kvantitativno analizo.</t>
  </si>
  <si>
    <t xml:space="preserve">Dedicated for measurements of local magnetic fields and morphology by applying a probe very close to the investigated surface. Qualitative and quantitavie types of analysis are possible. </t>
  </si>
  <si>
    <t>44551,44551-1,44551-2,44551-01 XIII_221</t>
  </si>
  <si>
    <t>13/221</t>
  </si>
  <si>
    <t>J2-6705</t>
  </si>
  <si>
    <t>Miran Čeh</t>
  </si>
  <si>
    <t>J2-7432</t>
  </si>
  <si>
    <t>Aleksander Rečnik</t>
  </si>
  <si>
    <t>J2-7133</t>
  </si>
  <si>
    <t>Johannes Teun Van Elteren</t>
  </si>
  <si>
    <t>Mikroskop na atomsko silo AFM</t>
  </si>
  <si>
    <t>Atomic force microscope AFM</t>
  </si>
  <si>
    <t>Uporaba je možna za zunanje uporabnike. Kontaktirati dr. Janeza Kovača.</t>
  </si>
  <si>
    <t>Application for external users is possible, contact person dr. Janez Kovač</t>
  </si>
  <si>
    <t>AFM mikroskop je namenjen preiskavi topografije površine trdnih vzorcev z visoko ločljivostjo. Možna je preiskava področij velikosti do 50 mikronov z natančnostjo 0,1 nm. Možna je analiza hrapavosti, porazdelitev magnetnega in električnega polja, litografija in meritev interakcijskih sil med iglo in podlago.</t>
  </si>
  <si>
    <t>AFM microscope provides information on topography on solid surfaces with very high spatial resolution. Analyses can be done over a region of 50 microns with accuracy of 0.1 nm. It is possible to measure the surface roughness, distribution of magnetic and electric fields and interaction forces between tip and substrate.</t>
  </si>
  <si>
    <t>12/117</t>
  </si>
  <si>
    <t>Mikrovalovni sistem za razklope in ekstrakcije</t>
  </si>
  <si>
    <t>Advanced Microwave Digestion System ETHOS 1</t>
  </si>
  <si>
    <t>Mikrovalovni sistem je namenjen za razkroj in ekstrakcije večjega števila tako anorganskih kot organskih vzorcev.</t>
  </si>
  <si>
    <t>Microwave system is suitable for the digestion and extraction of inorganic and organic sampples</t>
  </si>
  <si>
    <t>48311 XIV_223</t>
  </si>
  <si>
    <t>14/223</t>
  </si>
  <si>
    <t>Modularna elektronika</t>
  </si>
  <si>
    <t>Modular Electronics</t>
  </si>
  <si>
    <t>11/255</t>
  </si>
  <si>
    <t>MultiPROBE II HT Digestion Station</t>
  </si>
  <si>
    <t>equipment is used for high throughput trypsin degradation of protein samples. Trypsin degradation is a standard procedure for the protein sample preparation for proteomic analysis.</t>
  </si>
  <si>
    <t>Oprema se uporablja za visokopretočno razgradnjo proteinskih vzorcev s tripsinom. Tripsinska razgradnja je standarden način priprave proteinskih vzorcev za proteomsko analizo.</t>
  </si>
  <si>
    <t>12/133</t>
  </si>
  <si>
    <t>Nadgradnja dvobarvne laserske pincete</t>
  </si>
  <si>
    <t>Two-color laser tweezers</t>
  </si>
  <si>
    <t>Kontaktirati prof. I.Muševiča, igor.musevic@ijs.si. Potrebno je opraviti plačljivo usposabljanje za samostojno upravljanje s pinceto.</t>
  </si>
  <si>
    <t>Contact Prof. I.Musevic for details, igor.musevic@ijs.si. A payable course is obligatory if you want to use the equipment by yourself.</t>
  </si>
  <si>
    <t>Uporaba za optično manipuliranje koloidnih delcev.</t>
  </si>
  <si>
    <t>For optical manipulation of colloids.</t>
  </si>
  <si>
    <t>46464 01-04, 49085.50427 XIV 183</t>
  </si>
  <si>
    <t>14/183</t>
  </si>
  <si>
    <t>Andrej Filipčič</t>
  </si>
  <si>
    <t>Nadgradnja grid vozlišča SiGNET</t>
  </si>
  <si>
    <t>Upgrade of SiGNET grid center</t>
  </si>
  <si>
    <t>Oprema je vključena v grid vozlišče SIGNET in dostopna preko infrastrukture EGI/NGI. Uporaba je omogočena z uporabo vmesne programske opreme gLite in ARC.</t>
  </si>
  <si>
    <t>The equipment is integrated into SiGNET grid site and provides the access through  EGI/NGI infrastructure. The access is provided by using the gLite and ARC grid middleware.</t>
  </si>
  <si>
    <t>Oprema je namenjena izvajanju računskih nalog in shranjevanju podatkov pri mednarodnih eksperimentih ATLAS, Pierre Auger in Belle. Po dogovoru je na voljo tudi slovenskim raziskovalnim in akademskim ustanovam.</t>
  </si>
  <si>
    <t>The purpose of the equipment is to provide the computing and storage resources to international experiments ATLAS, Pierre Auger and Belle. The access is also provided to slovenian research and academic institutions.</t>
  </si>
  <si>
    <t>49932-49951 XIV 195</t>
  </si>
  <si>
    <t>14/195</t>
  </si>
  <si>
    <t>Igor Sega</t>
  </si>
  <si>
    <t>Nadgradnja heterogene računalniške gruče</t>
  </si>
  <si>
    <t>HPC cluster upgrade</t>
  </si>
  <si>
    <t>Oprema bo vključena v slovenski grid in dostopna na podlagi recipročnosti (kontaktna oseba: dr. Rok Žitko)</t>
  </si>
  <si>
    <t>Equipment will be accessible as a part of the Slovenian national grid on a reciprocity basis (contact person: Dr. Rok Žitko)</t>
  </si>
  <si>
    <t>Oprema se uporablja za numerične izračune na področju fizike kondenzirane snovi, biofizike in fizike osnovnih delcev in polj</t>
  </si>
  <si>
    <t>Equipment is used for numerical calculations in the fields of condensed matter physics, biophysics and particle physics</t>
  </si>
  <si>
    <t>53681,53682 XIV 192</t>
  </si>
  <si>
    <t>14/192</t>
  </si>
  <si>
    <t xml:space="preserve">P1-0035 </t>
  </si>
  <si>
    <t xml:space="preserve">P1-0044 </t>
  </si>
  <si>
    <t xml:space="preserve">P1-0055 </t>
  </si>
  <si>
    <t>Nadgradnja identifikacije delcev v detektorju Belle</t>
  </si>
  <si>
    <t>Belle particle identification detector upgrade</t>
  </si>
  <si>
    <t>Oprema vgrajena v detektor Belle v KEK, Tsukuba, Japonska</t>
  </si>
  <si>
    <t>Part of the Belle detector at KEK in Tsukuba, Japan</t>
  </si>
  <si>
    <t>OS25616</t>
  </si>
  <si>
    <t>13/214</t>
  </si>
  <si>
    <t>Nadradnja TIER-1 demonstratorja</t>
  </si>
  <si>
    <t>TIER-2 Demonstrator Upgrade</t>
  </si>
  <si>
    <t>Računalniška oprema ni več v uporabi</t>
  </si>
  <si>
    <t>Obsolete</t>
  </si>
  <si>
    <t>Oprema vključena v slovensko Grid vozlišče SiGNET</t>
  </si>
  <si>
    <t>Part of Slovenian Grid node SiGNET</t>
  </si>
  <si>
    <t>12/145</t>
  </si>
  <si>
    <t>Nanoreaktor</t>
  </si>
  <si>
    <t>Nanoreactor</t>
  </si>
  <si>
    <t>Kemijske reakcije na molekularnem nivoju</t>
  </si>
  <si>
    <t>Chemical reactions at the molecular level</t>
  </si>
  <si>
    <t>11/281</t>
  </si>
  <si>
    <t>Naprava za funkcionalizacijo površin novih materialov</t>
  </si>
  <si>
    <t>Instrument for functionalization of surfaces of modern materials</t>
  </si>
  <si>
    <t>Naprava omogoča pripravo tankih večkomponentnih anorganskih in organskih plasti z naparevanjem v vakuumu z namenom študija osnovnih procesov med rastjo tankih plasti in interakcijo s podlago, kakor tudi funkcionalizacijo površin. Omogočena je toplotna obdelava tankih plasti, obdelava z ionskimi curki in funkcionalizacija površin s plazmo. Naprava je direktno povezana z XPS spektrometrom za karakterizacijo obdelanih površin in nanesenih tankih plasti brez izpostave zračni atmosferi.</t>
  </si>
  <si>
    <t>Instrument can be used for preparation of thin, multicomponent inorganic and organic films as well as for functionalization of solid surfaces. It is possible to perform heat treatment, ion bombardment and plasma functionalization of surfaces. Instrument is directly connected with XPS spectrometer for characterization of treated surfaces and deposited films without exposure to air atmosphere.</t>
  </si>
  <si>
    <t>45942 XIV 202</t>
  </si>
  <si>
    <t>13/202</t>
  </si>
  <si>
    <t>Nizko-energijska ionska erozija materialov</t>
  </si>
  <si>
    <t>Low-energy ion-miller for TEM specimen preparation (Technoorg Linda, Gentle Mill)</t>
  </si>
  <si>
    <t xml:space="preserve">Opremo uporabljajo šolani operaterji, ki lahko analize izvajajo tudi za druge raziskovalne organizacije. Cena je odvisna od zahtevnosti analiz. </t>
  </si>
  <si>
    <t>Oprema je namenjena pripravi vzorcev za presevno elektronsko mikroskopijo (TEM). Nizka energija ionskega jedkanja omogoča pripravo vzorcev brez amorfne plasti na površini vzorca.</t>
  </si>
  <si>
    <t>The equipment is dedicated for specimen preparation for TEM observations. Low-energy ion-milling enables preparation of specimens without amorphous thin film on the specimen surface.</t>
  </si>
  <si>
    <t>11/278</t>
  </si>
  <si>
    <t>Z2-6621</t>
  </si>
  <si>
    <t>Z1-6493</t>
  </si>
  <si>
    <t>Tadej Dolenec</t>
  </si>
  <si>
    <t>Pavel Cevc</t>
  </si>
  <si>
    <t>Obnovitev 9,6 GHz spektrometra za elektronsko paramagnetno resonanco</t>
  </si>
  <si>
    <t>Refurbishing of 9,6 GHz electron paramagnetic resonance spectrometer</t>
  </si>
  <si>
    <t>Določitev fizikalno-kemijskih lastnosti trdnih in tekočih snovi</t>
  </si>
  <si>
    <t xml:space="preserve">Determination of physical-chemical properties of solids and liquids </t>
  </si>
  <si>
    <t>12/130</t>
  </si>
  <si>
    <t>P2-0103</t>
  </si>
  <si>
    <t>Igor Mozetič</t>
  </si>
  <si>
    <t>Oprema za analitiko podatkov in tekstov</t>
  </si>
  <si>
    <t>Data and text analytics equipment</t>
  </si>
  <si>
    <t>Po predhodnem dogovoru z dr. Igorjem Mozetičem je možen dostop do opreme (igor.mozetic@ijs.si)</t>
  </si>
  <si>
    <t>Acces for equipment is possible by arrangement with Dr. Igor Mozetič (email: igor.mozetic@ijs.si)</t>
  </si>
  <si>
    <t>Oprema služi raziskovalnem delu, ki obsega razvoj in testiranje novih metod za analiziranje velikih količin podatkov in tekstov in njihovega spreminjanja skozi čas</t>
  </si>
  <si>
    <t>The equipment serves the research work, which includes the development and testing of new methods for analyzing large amounts of data, texts and their variations over time</t>
  </si>
  <si>
    <t>50696,50563,50590,50591,.......... XIV_190</t>
  </si>
  <si>
    <t>14/190</t>
  </si>
  <si>
    <t>Oprema za visokozmogljivostno subcelularno vizualizacijo</t>
  </si>
  <si>
    <t>Equipment for high-performance subcellular visualization</t>
  </si>
  <si>
    <t>Za delo na sistemu za visokozmogljivostno subcelularno vizualizacijo se je potrebno predhodno najaviti in dogovoriti pri doc. dr. Toniju Petanu (01 477 3713).</t>
  </si>
  <si>
    <t>To work on the high-performance subcellular visualization system previous appointment at Assist. Prof. Dr. Toni Petan (01 477 3713) is obligatory.</t>
  </si>
  <si>
    <t>Oprema je namenjena visokozmogljivostni subcelularni vizualizaciji fluorescenčno označenih molekul.</t>
  </si>
  <si>
    <t>The equipment is devoted to the high-performance subcellular visualization of fluorescently labelled molecules.</t>
  </si>
  <si>
    <t>53794,50284,51173, 50930, 50929, 50932, 50723, 50689, 46931, 50281 XIV 173</t>
  </si>
  <si>
    <t>14/173</t>
  </si>
  <si>
    <t>Nada Lavrač</t>
  </si>
  <si>
    <t>Oprema za zajemanja in semantično analizo multimedijskih podatkov</t>
  </si>
  <si>
    <t>Equipment for recording and semantic analysis of multimedia data</t>
  </si>
  <si>
    <t>Storitve delno ali v celoti producirane, ali delujoče na opremi iz paketa so prosto dosegljive preko http://www.videolectures.net (video predavanja), http://isambard.ijs.si/triplet/semgraph/ (avtomatska analiza in izdelava povzetkov dokumentov), http://historyviz.ijs.si (predstavitev zgodovinskega pogleda na osebe in dogodke opisane v wikipedia.com)</t>
  </si>
  <si>
    <t>Services partialy or completely produced or running on the equipment can be acessed on http://www.videolectures.net (video lectures), http://isambard.ijs.si/triplet/semgraph/ ( automatic analysis and summarization of documents), http://historyviz.ijs.si (different entities from wikipedia data described and put in historical perspective)</t>
  </si>
  <si>
    <t>Zajemanje, shranjevanje, obdelava in semantični analiza velikih količin podatkov. Poudarek je na multimedijskih vsebinah (analiza slik in videa), tekstovnih in spletnih vsebinah in zbirkah strukturiranih podatkov.</t>
  </si>
  <si>
    <t>Recording, storage, processing and semantic analysis of large amounts of data. The focus is on multimedia content (image and video analysis), text and web content and structured data collections.</t>
  </si>
  <si>
    <t xml:space="preserve">45525
45813
45814
46012
46817
45874
45874  01
47093
46815
46956
46955
47204
47144
47262
47263
47495
48017
48018
48019
48027
48034
47797 XIII_206
</t>
  </si>
  <si>
    <t>13/206</t>
  </si>
  <si>
    <t>IST WORLD FP6-015823</t>
  </si>
  <si>
    <t xml:space="preserve">VoiceTRAN II M2-0132 </t>
  </si>
  <si>
    <t xml:space="preserve">IQ FP6-516169 </t>
  </si>
  <si>
    <t>medinet+</t>
  </si>
  <si>
    <t>Optični merilni sistem za analizo gibanja</t>
  </si>
  <si>
    <t>Human motion optical measurement system</t>
  </si>
  <si>
    <t>Po predhodnem dogovoru je možen najem opreme. Oprema je fiksno nameščena v laboratoriju na IJS in je pravilome ne prenašamo, razen v izjemnih primerih. Nudimo tudi tehnično pomoč pri uporabi opreme. Delo se zaračunava po ceniku IJS.</t>
  </si>
  <si>
    <t xml:space="preserve">We can arrange all kinds of kinematic and force measurement of human motion providing that measurements take place in our laboratory. The price is according to the JSI personnel price list. </t>
  </si>
  <si>
    <t>3D merjenje gibanja pri človeku z natančnostjo pod 1 mm s šestimi kamerami, volumen merjenja do 10 m3, frekvenca meritve do 100 Hz. Meritev se izvaja s pomočjo odsevnikov )markerjev=, ki jih nalepimo na točko, ki jo želimo opazovati.</t>
  </si>
  <si>
    <t xml:space="preserve">Equipement enables 3D motion measurement by using passive markers attached to measiring points.  The position accuracy of measurements is under 1mm. The measuring rate is up to 100Hz and  the measuring volume is up to 10m3. </t>
  </si>
  <si>
    <t>11/276</t>
  </si>
  <si>
    <t>7.OP CONFIDENCE</t>
  </si>
  <si>
    <t>Ester Heath</t>
  </si>
  <si>
    <t>Plinski kromatograf z masnoselektivnim detektorjem MS/MS načinom delovanja</t>
  </si>
  <si>
    <t>Gas Chromatograph with mass selective detection in MS/MS mode</t>
  </si>
  <si>
    <t>Po predhodni najavi dr. ester Heath (ester.heath@ijs.si, 01 477 3584)</t>
  </si>
  <si>
    <t>According to arrangement with dr. Ester Heath (ester.heath@ijs.si, +386 1 477 3584)</t>
  </si>
  <si>
    <t>Analiza organskih onesnažil v okoljskih vzorcih</t>
  </si>
  <si>
    <t>Analysis of organic pollutants in environmental smaples</t>
  </si>
  <si>
    <t>51078 XIV 197</t>
  </si>
  <si>
    <t>14/197</t>
  </si>
  <si>
    <t>Posodobitev profilometra</t>
  </si>
  <si>
    <t>Upgrade of stylus profilometer</t>
  </si>
  <si>
    <t>only operator cost is charged (28,2 €/h)</t>
  </si>
  <si>
    <t>Analiza topografije površine podlag pred in po nanosu prevlek. Merjenje debeline tankih plasti.</t>
  </si>
  <si>
    <t>Study of substrate topography before and after deposition. Thin film thickness measurement.</t>
  </si>
  <si>
    <t>41239,45284 XIII 218</t>
  </si>
  <si>
    <t>13/218</t>
  </si>
  <si>
    <t>L2-2150</t>
  </si>
  <si>
    <t>Marta Klanjšek-Gunde</t>
  </si>
  <si>
    <t>Danilo Suvorov</t>
  </si>
  <si>
    <t>Praškovni rentgenski difraktometer</t>
  </si>
  <si>
    <t>Powder X-ray diffraction, Bruker D4</t>
  </si>
  <si>
    <t>24 ur, tel. 4773708, dr. S. Škapin</t>
  </si>
  <si>
    <t>24 hours, Phone: +386 1 477 3708</t>
  </si>
  <si>
    <t>Praškovna rentgenska analiza</t>
  </si>
  <si>
    <t>Powder X-ray diffraction</t>
  </si>
  <si>
    <t>11/295</t>
  </si>
  <si>
    <t>L2-2410</t>
  </si>
  <si>
    <t>Monika Jenko</t>
  </si>
  <si>
    <t>L2-2185</t>
  </si>
  <si>
    <t>L2-2373</t>
  </si>
  <si>
    <t>Preparativna centrifuga</t>
  </si>
  <si>
    <t>Preparative centrifuge</t>
  </si>
  <si>
    <t>Uporaba in cena cena po dogovoru, za uporabo kontaktirati dr. Iztoka Dolenca (iztok.dolenc@ijs.si)</t>
  </si>
  <si>
    <t>Centrifugation of liquid samples; separation of liquid and solid phase, primarily biological material</t>
  </si>
  <si>
    <t>Separacija vzorcev s centrifugiranjem; ločevanje trdne in tekoče faze, pretežno za biološke vzorce</t>
  </si>
  <si>
    <t>11/267</t>
  </si>
  <si>
    <t>J1-0711</t>
  </si>
  <si>
    <t>J1-0185</t>
  </si>
  <si>
    <t xml:space="preserve">Pretočni citometer FACSCalibur (argonski laser 488 nm), Becton Dickinson  </t>
  </si>
  <si>
    <t>Flow Cytometer FACSCalibur (Argon Laser 488 nm), Becton Dickinson</t>
  </si>
  <si>
    <t>Uporaba in cena cena po dogovoru, za uporabo kontaktirati dr. Urško Repnik (urska.repnik@ijs.si)</t>
  </si>
  <si>
    <t xml:space="preserve">expression of surface or intracellular molecules - antibody binding; Lysotracker / Mitotracker staining; apoptosis analysis - annexin V &amp; PI; cell cycle analysis; analysis of cell proliferation - CFSE staining; further services by agreement </t>
  </si>
  <si>
    <t>Pretočna citometrija omogoča semikvantitativno in celo kvantitativno analizo fluorescence posameznih celic v suspenziji. Z uporabo protiteles, konjugiranih s fluorokromi, lahko spremljamo izražanje oz. prisotnost posameznih molekul na / v celicah. Z barvili, katerih fluorescenca se spreminja v odvisnosti od pH, oksidativnega stanja, koncentracije določenih ionov,... lahko spremljamo fiziološko stanje celic (mitohondrijski membranski potencial, mikrobicidni potencial nevtrofilcev, prenos signala s površinskih receptorjev). Z barvili, ki se vežejo v DNA, je mogoče analizirati celični ciklus in živost celic. Med pogostejše uporabe sodijo še analiza apoptotskih celic, vrednotenje uspešnosti transfekcije celic s fluorescenčnimi konstrukti in sledenje proliferaciji celic, obarvanih z barvilom CFSE. Najpomembnejše prednosti pretočne citometrije so: hitra priprava vzorcev, hitra analiza velikega števila celic, preučevanje medsebojne povezanosti več lastnosti in možnost statistične obdelave, tako v smislu deleža celic kot intenzitete parametrov.</t>
  </si>
  <si>
    <t>Argon laser (488 nm)</t>
  </si>
  <si>
    <t>11/294</t>
  </si>
  <si>
    <t>Računalniška in merilna oprema za upravljanje in diagnosticiranje kompleksnih sistemov</t>
  </si>
  <si>
    <t>Measurement and control modules for the laboratory of fault diagnosis systems</t>
  </si>
  <si>
    <t>Meritve akustičnih signalov in vibracij; računalniški zajem in analiza električnih signalov</t>
  </si>
  <si>
    <t>Measurement of acoustic signals and vibration; computer acquisition and analysis of electrical signals</t>
  </si>
  <si>
    <t>12/143</t>
  </si>
  <si>
    <t xml:space="preserve">L2-3504 </t>
  </si>
  <si>
    <t>Mina Žele</t>
  </si>
  <si>
    <t xml:space="preserve">L2-6554 </t>
  </si>
  <si>
    <t xml:space="preserve">L2-7537 </t>
  </si>
  <si>
    <t>Računalniška in merilno-regulacijska oprema laboratorija za tehnologijo vodenja sistemov</t>
  </si>
  <si>
    <t>Process and control modules for the laboratory of control systems technology</t>
  </si>
  <si>
    <t>Meritve EM emisij in analiza EM združljivosti naprav v procesnem okolju; preizkušanje metod vodenja na procesni opremi</t>
  </si>
  <si>
    <t xml:space="preserve">Measurement of EM emissions of electronic equipment and analysis of EM compatibility in the process environment </t>
  </si>
  <si>
    <t>38499.38500,38518,38519,38520,38521,38616,38897,38560,38597,38598,38531,38532,38594,38595,38596,38615,</t>
  </si>
  <si>
    <t>11/274</t>
  </si>
  <si>
    <t>P0-0536</t>
  </si>
  <si>
    <t>L2-4221</t>
  </si>
  <si>
    <t>P2-0209</t>
  </si>
  <si>
    <t>Matjaž Gams</t>
  </si>
  <si>
    <t>Računalniška oprema za raziskave ambientalne inteligence</t>
  </si>
  <si>
    <t>Computer equipment for research in ambient intelligence</t>
  </si>
  <si>
    <t>Oprema je dostopna po predhodnem dogovoru. Kontakt preko e-pošte na naslovu matjaz.gams@ijs.si</t>
  </si>
  <si>
    <t>Equipment is available on demand. Please contact matjaz.gams@ijs.si</t>
  </si>
  <si>
    <t>Oprema je namenjena zajemanju lokacije, orientacije in pospeškov nosljivih značk z namenom rekonstrukcije človeške poze. Na voljo so tudi procesni strežniki za procesiranje zajetih podatkov.</t>
  </si>
  <si>
    <t>Equipment is used for acquireing location, orientation and acceleration of wearable tags with aim to recunstruct persons gait. Servers for processing acuired data are also available.</t>
  </si>
  <si>
    <t xml:space="preserve">50043,49705,51514-19,51584-89,49881...XIV_186 </t>
  </si>
  <si>
    <t>14/186</t>
  </si>
  <si>
    <t>PR-03610</t>
  </si>
  <si>
    <t>Mitja Luštrek</t>
  </si>
  <si>
    <t>PR-04275</t>
  </si>
  <si>
    <t>Domen Marinčič</t>
  </si>
  <si>
    <t>PR-02778</t>
  </si>
  <si>
    <t>Aleš Tavčar</t>
  </si>
  <si>
    <t>Ivan Bratko</t>
  </si>
  <si>
    <t>Računalniška oprema za razvoj inteligentnih internetnih storitev</t>
  </si>
  <si>
    <t>Computer equipment for development of intelligent Internet services</t>
  </si>
  <si>
    <t>Oprema ni več v uporabi (je amortizirana in odpisana).</t>
  </si>
  <si>
    <t>The equipment is no more in use.</t>
  </si>
  <si>
    <t>Oprema je obsegala v mrežo povezane strežnike, namizne in prenosne računalnike, periferne in mobilne naprave ter pripadajočo programsko opremo. Namenjena je bila raziskavam in razvoju metod za podporo inteligentnih internetnih storitev, ki so računsko in pomnilniško zahtevne. Uporabljena je bila za dostopanje do informacij na globalnem omrežju, iskanje zakonitosti v velikih porazdeljenih zbirkah podatkov in podpori govornih komunikacij.</t>
  </si>
  <si>
    <t>The equipment consisted of a network of servers, desktop and laptop computers, peripheral and mobile devices, and related software. It was meant for research and development of methods for intelligent internet services that require high computational and storage capacities. It was used in accessing information on global network, knowledge discovery in large distributed databases, and speech communication support.</t>
  </si>
  <si>
    <t>11/270</t>
  </si>
  <si>
    <t>L2-5373</t>
  </si>
  <si>
    <t>V2-0893</t>
  </si>
  <si>
    <t>Tomaž Šef</t>
  </si>
  <si>
    <t>V2-0894</t>
  </si>
  <si>
    <t>Računalniška oprema za razvoj porazdeljenih inteligentnih sistemov</t>
  </si>
  <si>
    <t>Computer equipment for development of distributed intelligent systems</t>
  </si>
  <si>
    <t>Oprema je obsegala v mrežo povezane strežnike, namizne in prenosne računalnike, periferne in mobilne naprave ter pripadajočo programsko opremo. Namenjena je bila raziskavam in razvoju metod porazdeljenih inteligentnih sistemov. Z njo smo izvajali raziskovalne in razvojne projekte na področjih strojnega učenja, odkrivanja zakonitosti v podatkih, večagentnih sistemov, semantičnega spleta, evolucijskega računanja in jezikovnih tehnologij.</t>
  </si>
  <si>
    <t>The equipment consisted of a network of servers, desktop and laptop computers, peripheral and mobile devices, and related software. It was meant for research and development of methods of distributed intelligent systems. It was exploited in research and development projects in the fields of machine learning, data mining, multiagent systems, semantic web, evolutionary computing and language technologies.</t>
  </si>
  <si>
    <t>12/113</t>
  </si>
  <si>
    <t>L2-6234</t>
  </si>
  <si>
    <t>M2-0156</t>
  </si>
  <si>
    <t>V2-0130</t>
  </si>
  <si>
    <t>Računalniška oprema za semantične informacijske storitve</t>
  </si>
  <si>
    <t>Computer equipment for the semantic information services</t>
  </si>
  <si>
    <t>Storitve delno ali v celoti producirane na opremi iz paketa so prosto dosegljive preko http://www.videolectures.net (video predavanja), http://nl2.ijs.si/ (storitve za označevanje naravnega jezika in korpusi)</t>
  </si>
  <si>
    <t>Services partialy or completely produced or running on the equipment can be acessed on http://www.videolectures.net (video lectures), http://nl2.ijs.si/ (natural language tagging and corpora)</t>
  </si>
  <si>
    <t>Razvoj novih računalniških programov in metod za semantično analizo velikih podatkovnih in tekstovnih zbirk.</t>
  </si>
  <si>
    <t>Development of new computer programs and methods for semantic analysis of large data and text collections.</t>
  </si>
  <si>
    <t>12/150</t>
  </si>
  <si>
    <t>SEKT EU IST IP 2003-506826</t>
  </si>
  <si>
    <t>L6-6373</t>
  </si>
  <si>
    <t>Matija Ogrin</t>
  </si>
  <si>
    <t>ECOGEN QLRT-2001-01666</t>
  </si>
  <si>
    <t xml:space="preserve">MEDINET </t>
  </si>
  <si>
    <t>P2-0026</t>
  </si>
  <si>
    <t>Igor Simonovski</t>
  </si>
  <si>
    <t>Računska računalniška gruča</t>
  </si>
  <si>
    <t>High Performance Compute Cluster Mangrt</t>
  </si>
  <si>
    <t>Proste kapacitete so na voljo ostalim odsekom Instituta Jožef Stefan. Prošnja za dostop do prostih kapacitet se pošlje na naslov Dr. Igor Simonovski, Odsek za reaktorsko tehniko, ali na elektronski naslov Igor.Simonovski@ijs.si. Prošnja naj navede število potrebnih vozlišč oz. procesorjev, spomina in prostega diska ter predviden čas uporabe. Cena uporabe enega vozlišča z dvema Intel Xeon 5160 procesorjema in 8GB spomina je 10€ za uro uporabe (brez DDV-ja). Dostop do gruče je omogočen preko SSH povezave.</t>
  </si>
  <si>
    <t>Free capacities are available to other Jožef Stefan Institute departments. The request should be addressed to  Dr. Igor Simonovski, Reactor Engineering Division, Jožef Stefan Institute, Jamova cesta 39, Ljubljana or to e-mail address Igor.Simonovski@ijs.si. The request should state the number of required compute nodes and/or processors, memory, disk space and estimated time of usage. 10€ per hour (without VAT) is charged for one compute node with 2 Intel Xeon 5160 processors and 8 GB of memory. SSH connection is used for connecting to the cluster.</t>
  </si>
  <si>
    <t>Računalniška gruča za izvajanje znanstvenih simulacij. Nadzorno vozlišče ter 18 računskih vozlišč, dva dvo- oz. štiri-jedrna Intel Xeon procesorja na vozlišče, 3GHz, od 8 do 32GB spomina na vozlišče. Gigabitna povezava med vozlišči. 64-bitni Red Hat Enterprise Linux 4 WS, Update 4. Torque čakalni sistem.</t>
  </si>
  <si>
    <t>High performance compute cluster for performing scientific simulations. Master and 18 compute nodes, two dual- and quad-core Intel Xeon processors per node, 3GHz, from 8 to 32GB of memory per node. Gigabit interconnect. 64-bit Red Hat Enterprise Linux 4 WS, Update 4. Torque queuing system.</t>
  </si>
  <si>
    <t>45700,45700 01 XIII_225</t>
  </si>
  <si>
    <t>13/225</t>
  </si>
  <si>
    <t>PR-00691</t>
  </si>
  <si>
    <t>PR-01857</t>
  </si>
  <si>
    <t>PR-02538</t>
  </si>
  <si>
    <t>J2-9168</t>
  </si>
  <si>
    <t>Iztok Tiselj</t>
  </si>
  <si>
    <t>Cluster</t>
  </si>
  <si>
    <t>Računalniška gruča je ob oddobritvi vodij odsekov R4 ali F8, oz. mentorjev z obeh odsekov, dostopna vsem raziskovalcem in študentom omenjenih odsekov.</t>
  </si>
  <si>
    <t>Cluster is available to all members and students of  R4 and F8 departments after approval of department heads or senior researchers.</t>
  </si>
  <si>
    <t>Oprema se uporablja za simulacije na področjih računalniške fizike (predvsem Monte-Carlo simulacije), jedrske termohidravlike (simulacije v mehaniki tekočin, prenosu toplote in snovi z metodami končnih razlik, končnih volumnov oz. spektralnimi shemami) ter na področju strukturnih analiz (simulacije trdnosti struktur - predvsem z metodami končnih enlementov).</t>
  </si>
  <si>
    <t>Cluster is being used mainly for simulations in the field of reactor physics (Monte-Carlo simulations), nuclear thermal-hydraulics simulations (finite differences/volumes and pseudospectral methods used for computational fluid dynamics, heat and mass transfer simulations), and structural mechanics (finite element methods).</t>
  </si>
  <si>
    <t>51430,51430-1 XIV 177</t>
  </si>
  <si>
    <t>14/177</t>
  </si>
  <si>
    <t>Ramanski spektrometer</t>
  </si>
  <si>
    <t>Raman microscope Labram HR</t>
  </si>
  <si>
    <t>Čas dostopa do opreme vsak delovni dan od 8:00 do 16:00 po predhodnem dogovoru s skrbnikom. Kontakt preko el. Pošte na naslovu melita.tramsek@ijs.si</t>
  </si>
  <si>
    <t>Acces is posible every working day from 8:00 to 16:00 after agreement on terms of use. Contact  on email melita.tramsek@ijs.si</t>
  </si>
  <si>
    <t xml:space="preserve">Oprema je v prvi vrsti namenjena karakterizaciji in identifikaciji spojin in materialov in omogoča nedestruktivno analizo praktično brez priprave vzorca. </t>
  </si>
  <si>
    <t>The equipment is primarily used for the characterization and identification of compounds and materials and allows for the nondestructive analyses with practically no additional sample processing.</t>
  </si>
  <si>
    <t>50651 xiv 198</t>
  </si>
  <si>
    <t>14/198</t>
  </si>
  <si>
    <t>P2-0095</t>
  </si>
  <si>
    <t>Roman Trobec</t>
  </si>
  <si>
    <t>Raziskovalni vzporedni računalnik</t>
  </si>
  <si>
    <t>Parallel computer (34 CPU - toroidal 6-mesh)</t>
  </si>
  <si>
    <t xml:space="preserve">Glavni uporabniki vzporednega računalnika so raziskovalci programske skupine P2-0095. Oprema je ob predhodnem dogovoru prosto dostopna za raziskovalne namene. Preostali čas je na voljo tudi dodiplomskim in podiplomskim študentom. Uporaba računalnika je brezplačna.  </t>
  </si>
  <si>
    <t>Main users of the parallel computer are researchers from the Program Group P2-0095. The equipment is available also for research purposes after mutual agreement. The remaining CPU time is available for graduate and postgraduate students. No financial refund requested for the usage.</t>
  </si>
  <si>
    <t>Vzporedni računalnik je namenjen razvoju in izvajanju računsko zahtevnih programov, študiju zahtevnosti računanja in proučevanju povezovalnih omrežji.</t>
  </si>
  <si>
    <t>Parallel computer is intended for developing and running of the computationally demanding applications, for studying the computational complexity and for investigating the interconnection networks.</t>
  </si>
  <si>
    <t>12/149</t>
  </si>
  <si>
    <t xml:space="preserve">V2-0127 </t>
  </si>
  <si>
    <t>Boštjan Vilfan</t>
  </si>
  <si>
    <t xml:space="preserve">COST IC0805, </t>
  </si>
  <si>
    <t>BI-UA/09-10-001</t>
  </si>
  <si>
    <t xml:space="preserve">(CRP) Računske Grid tehnologije za učinkovitejo uporabo uporabo računalniških virov v podjetjih </t>
  </si>
  <si>
    <t>Rentgenski praškovni difraktometer</t>
  </si>
  <si>
    <t>X-ray powder diffractometer</t>
  </si>
  <si>
    <t>Dostop do opreme je možen. Delo na opremi je možno le z ustreznim izpitom iz varstva pred sevanji. Pogoji dostopa in cena: po dogovoru. Kontakt: T. Skapin</t>
  </si>
  <si>
    <t>Access to the equipment is possible. Work is possible only with a valid radiation safety certificate. Access conditions and prices:  individually appointed. Contact: T. Skapin</t>
  </si>
  <si>
    <t>Praškovni difraktometer za delo z občutljivimi vzorci, snemanje v kapilari.</t>
  </si>
  <si>
    <t>Powder diffractometer for sensitive samples, work in capillaries.</t>
  </si>
  <si>
    <t>46660 XIV_226</t>
  </si>
  <si>
    <t>14/226</t>
  </si>
  <si>
    <t>P2-0087</t>
  </si>
  <si>
    <t>Aleš Dakskobler</t>
  </si>
  <si>
    <t>Reometer (Physica MCR301 Modular Compact)</t>
  </si>
  <si>
    <t>Physica MCR301 Modular Compact Rheometer, Anton Paar</t>
  </si>
  <si>
    <t>Oprema je na voljo na Institutu Jožef Stefan, na Odseku za inženirsko keramiko</t>
  </si>
  <si>
    <t>Rotational and oscilation measurement of rheological properties of  liquids, suspensions and pastes.</t>
  </si>
  <si>
    <t>Oprema je namenjena merjenju reoloških lastnosti tekočin, suspenzij in past. Meritve je mogoče opravljati v rotacijskem in oscilacijskem načinu. Omogoča tudi merjenje reoloških lastnosti v magnetnem polju.</t>
  </si>
  <si>
    <t>The equipment is designed for the measurement of rheological properties of liquids, suspensions and pastes. The measurements can be conducted in rotational or oscilation modes. The measurement of rheologival properties can also be conducted in magnetic field.</t>
  </si>
  <si>
    <t>42727,42727 1,42727-1</t>
  </si>
  <si>
    <t>12/128</t>
  </si>
  <si>
    <t>Tomaž Kosmač</t>
  </si>
  <si>
    <t>L2-9360</t>
  </si>
  <si>
    <t>Kristoffer Krnel</t>
  </si>
  <si>
    <t>Sistem za čiščenje substratov</t>
  </si>
  <si>
    <t>System for substrate cleaning</t>
  </si>
  <si>
    <t>Oprema omogoča pripravo ultračistih površin za nanos tankih prevlek mehkih in trdnih snovi, predvsem tekočih kristalov.</t>
  </si>
  <si>
    <t>The equipment provides for preparation of ultra-clean surfaces for deposition of thin films of soft and solid matter, in particular liquid crystals.</t>
  </si>
  <si>
    <t>45692,46018,45735,45304,39948,46567,44552,45691,45875,46019,46051 XIII_210</t>
  </si>
  <si>
    <t>13/210</t>
  </si>
  <si>
    <t xml:space="preserve">P1-0040 </t>
  </si>
  <si>
    <t xml:space="preserve">Dragan Mihailović </t>
  </si>
  <si>
    <t>Sistem za ekscitacijsko spektroskopijo neravnovesnih pojavov</t>
  </si>
  <si>
    <t>Excitation spectroscopy system for study of non-equilibrium phenomena</t>
  </si>
  <si>
    <t xml:space="preserve">Oprema je dosegljiva po dogovoru s skrbnikom. Dodatni podatki o skrbnikih opreme na razpolago na RO </t>
  </si>
  <si>
    <t>Razširitev območja dosegljivih experimentalnih parametrov pri ekscitacijski spektroskopiji neravnovesnih pojavov in uvedba novih metod za analizo neravnovesnih sprememb elektronskih stanj in strukture z izboljšano površinsko občutljivostjo.</t>
  </si>
  <si>
    <t>Broadening the area of achieved experimental parameters at excitation spectroscopy of noequilibrium phenomenas.Introduction of new methods for analizing nonequilibrium changes of electronic states and structure, with improved surface sensitivity.</t>
  </si>
  <si>
    <t>46875.46727.47453.46923.47804.48250.48251.48238.47342.47448.46788.47940.  XIII_227</t>
  </si>
  <si>
    <t>13/228</t>
  </si>
  <si>
    <t>Janez Štrancar</t>
  </si>
  <si>
    <t>Sistem za fluorescenčno mikrospektroskopijo</t>
  </si>
  <si>
    <t>System for fluorescence microspectroscopy</t>
  </si>
  <si>
    <t>Možnost meritev po ceniku IJS, možnost brezplačne uporabe v primeru izvajanja skupnih RR projektov</t>
  </si>
  <si>
    <t>Oprema je namenjena raziskovanju celic in interakcij v bioloških sistemih s pomočjo fluorescenčne konfokalne mikrospektroskopije in omogoča zajem fluorescenčnega emisijskega spektra (spektralna ločljivost nekaj nm) znotraj posameznih slikovnih elementov 3D slike ločljivosti 180 nm x 180 nm x 450 nm s časovno ločljivostjo 10 ms. Za raziskave ni potrebna fiksacija biološkega materiala, ker sistem omogoča tudi in-vitro poskuse na vitalnih celičnih linijah direktno v gojilnih posodah z ultra-tankim dnom.</t>
  </si>
  <si>
    <t>System is devoted for exploration of cells and interactions in biological systems with the usage of fluorescence confocal microspectroscopy and enables detection of fluorescence emmision spectra (spectral resolution of few nm) within individual pixels of 3D picture with the resolution of 180 nm x 180 nm x 450 nm with time resolution of 10 ms. Fixation of biological material is not needed as the system allows in-vitro experimentation on vital cell-lines directly in ultra-thin-bottom flasks in which cell can grow.</t>
  </si>
  <si>
    <t>45811 XIV 211</t>
  </si>
  <si>
    <t>14/211 ALI 13 preveri</t>
  </si>
  <si>
    <t>P1-0060</t>
  </si>
  <si>
    <t>V4-0522</t>
  </si>
  <si>
    <t>J3-2270</t>
  </si>
  <si>
    <t>Milan Petelin</t>
  </si>
  <si>
    <t>J7-0337</t>
  </si>
  <si>
    <t>Marjeta Šentjurc</t>
  </si>
  <si>
    <t>Sistem za karakterizacijo radioaktivnih aerosolov velikosti od 2 do 400 nm</t>
  </si>
  <si>
    <t>System for characterization radioactivity aerosol size from 2 to 400 nm</t>
  </si>
  <si>
    <t>Uporablja se za karakterizacijo radioaktivnih aerosolov velikosti od 2 do 400 nm v vzorcih zraka</t>
  </si>
  <si>
    <t>It is used for characterization radioactivity aerosol size from 2 to 400 nm in air samples</t>
  </si>
  <si>
    <t>46078,46662 XIII_224</t>
  </si>
  <si>
    <t>13/224</t>
  </si>
  <si>
    <t>J1-0745</t>
  </si>
  <si>
    <t>Janja Vaupotič</t>
  </si>
  <si>
    <t>Sistem za lasersko mikrostrukturiranje in analizo tankoplastnih struktur</t>
  </si>
  <si>
    <t>System for laser microstructuring and thin layer structure analysis</t>
  </si>
  <si>
    <t xml:space="preserve">Hitra prototipna izdelava natančnih mikrostrukur s pomočjo direktne laserske fotolitografije. Karakterizacija tankoplastnih struktur. </t>
  </si>
  <si>
    <t xml:space="preserve">Rapid prototypintg of precision microstructures with direct laser photolitography. Characterization of thin layer structures. </t>
  </si>
  <si>
    <t>50652, 51353, 52280 01, 53361 XIV 203</t>
  </si>
  <si>
    <t>14/203</t>
  </si>
  <si>
    <t>Sistem za manipulacijo mikrobnih površin</t>
  </si>
  <si>
    <t>System for microbial surface manipulation</t>
  </si>
  <si>
    <t>Oprema je namenjena gojenju nenevarnih mikrobov za študij interakcije z nanomateriali s pomočjo magnetnih resonanc in mikrospektroskopij; še posebej za tiste namene, kjer mora biti kraj gojenja v neposredni bližini navedene eksperimentalne opreme. Oprema je specializirana za gojenje bakterij v tekočih gojiščih in zadošča osnovnim varnostnim standardom.</t>
  </si>
  <si>
    <t>The system is devoted for bacterial culture production to explore the microbes interacting with nanomaterials via magnetnic resonance methods and microspectroscopies; especially it is useful for those experiments where the growth place must be very close to the mentioned experimental equipment. Equipment is specialized for growing bacteria in liquid media and fulfill basic safety standards (class A).</t>
  </si>
  <si>
    <t>45125,44927,44928,44926,44789,45172,45811,45126,45132,45354 XIII_213</t>
  </si>
  <si>
    <t>13/213</t>
  </si>
  <si>
    <t>Tomaž Mertelj</t>
  </si>
  <si>
    <t>Sistem za optično femtosekundno spektroskopijo z ultravisoko časovno  ločljivostjo</t>
  </si>
  <si>
    <t>System for optical time resolved spectroscopy with ultrahigh time resolution</t>
  </si>
  <si>
    <t>Elektronsko sporočilo na tomaz.mertelj@ijs.si ali klic na 477 33 88 za dogovor.</t>
  </si>
  <si>
    <t>E-mail to tomaz.mertelj@ijs.si or call to 477 33 88 to make further arangement.</t>
  </si>
  <si>
    <t>Časovno ločljiva optična spektroskopija kondenzirane snovi.</t>
  </si>
  <si>
    <t>Time resolved optical spectroscopy of condensed matter.</t>
  </si>
  <si>
    <t>51442 XIV 201</t>
  </si>
  <si>
    <t>14/201</t>
  </si>
  <si>
    <t>Sistem za proizvodnjo rekombinantnih proteinov</t>
  </si>
  <si>
    <t>System for production of recombinant proteins</t>
  </si>
  <si>
    <t>Expression of recombinant proteins</t>
  </si>
  <si>
    <t>Sistem predstavlja infrastrukturno osnovo za pridobivanje rekombinantnih proteinov v bakteriji, kvasovki in insektnih celicah.</t>
  </si>
  <si>
    <t>The system represents an infrastructure platform for the production of recombinant proteins in bacteria, yeasts and insect cells.</t>
  </si>
  <si>
    <t xml:space="preserve">47438,47452,47974,47431,47439,47536,746892,46584,46293,46972,47441,47440,47382,47922,47936,                                 XIII_216
</t>
  </si>
  <si>
    <t>13/216</t>
  </si>
  <si>
    <t>Vid Bobnar</t>
  </si>
  <si>
    <t>Sistem za visokotemperaturno dielektrično karakterizacijo</t>
  </si>
  <si>
    <t>System for high-temperature dielectric characterization</t>
  </si>
  <si>
    <t>Oprema je namenjena za meritve dielektričnih lastnosti snovi pri visokih temperaturah, do 1000K</t>
  </si>
  <si>
    <t>The euipment is used for measurements of dielektric propertiers of matter at hight temperatures, up to 1000K.</t>
  </si>
  <si>
    <t>45321,44934, XIII_201</t>
  </si>
  <si>
    <t>13/201</t>
  </si>
  <si>
    <t>J1-9534</t>
  </si>
  <si>
    <t>J1-2015</t>
  </si>
  <si>
    <t>Zdravko Kutnjak</t>
  </si>
  <si>
    <t xml:space="preserve">Sistem za vizualizacijo gelov in drugih vzorcev </t>
  </si>
  <si>
    <t>System for visualization of SDS-PAGE gels and other fluorescently labeled samples</t>
  </si>
  <si>
    <t>Uporaba in cena po dogovoru, za uporabo kontaktirati Dr. Dejana Cagliča (dejan.caglic@ijs.si)</t>
  </si>
  <si>
    <t>Detection of storage phosphor, fluorescence and chemiluminescence on gels, blots and microarrays</t>
  </si>
  <si>
    <t>Sistem za vizualizacijo se uporablja za detekcijo radiaktivno označenih (3H, 14C, 125I, 32P, 33P, 35S) in z najrazličnejšimi fluorofori označenih vzorcev tako v poliakrilamidnih, agaroznih gelih, membranah in mikromrežah. S kombinacijo različnih laserjev lahko spremljamo prisotnosti enega, dveh ali več označevalcev hkrati. Sistem je do 20x bolj občutljiv od konkurenčnih sistemov in nekaj velikostnih redov občutljivejši od drugih tehnik za detekcijo.</t>
  </si>
  <si>
    <t>12/136</t>
  </si>
  <si>
    <t>Peter Križan</t>
  </si>
  <si>
    <t>Sledilni sistem za SuperBelle</t>
  </si>
  <si>
    <t>Tracking System for SuperBelle</t>
  </si>
  <si>
    <t>Oprema je dostopna 24 ur na dan po predhodnem dogovoru z prof. dr. Petrom Križanom preko e-maila peter.krizan@ijs.si. Oprema se nahaja v institutu KEK v Tsukubi na Japonskem, dostop je omejen na člane mednarodne raziskovalne skupine Belle.</t>
  </si>
  <si>
    <t xml:space="preserve">The equipment is avaliable 24/7, contact person Prof. Dr. Peter Križan; e-mail: peter.krizan@ijs.si. Equipment is avaliable on the institut KEK,Tsukuba,Japan. Access is restricted to the members of the international Belle collaboration.  </t>
  </si>
  <si>
    <t xml:space="preserve">Oprema je namenjena meritvi sledi nabitih delcev v magnetnem spektometru Belle.  </t>
  </si>
  <si>
    <t xml:space="preserve">The equipment is dedicated to the measurement of particle tracks in the Belle spectrometer. </t>
  </si>
  <si>
    <t>51962 XIV 204</t>
  </si>
  <si>
    <t>14/204</t>
  </si>
  <si>
    <t>TIER-2 demonstrator</t>
  </si>
  <si>
    <t>TIER-2 Demonstrator</t>
  </si>
  <si>
    <t>11/256</t>
  </si>
  <si>
    <t>TIER-2 grid vozlišče</t>
  </si>
  <si>
    <t>TIER-2 Grid Node</t>
  </si>
  <si>
    <t>Dostop iz Grid platform LCG in Nordugrid za imetnike akreditiranih virtualnih organizacij</t>
  </si>
  <si>
    <t>Access for acredited Virtual Organizations of LCG and Nordugrid platforms</t>
  </si>
  <si>
    <t>46964 XIV 215</t>
  </si>
  <si>
    <t>13/215</t>
  </si>
  <si>
    <t xml:space="preserve">Tipalni mikroskop in risalnik s spremljajočo opremo </t>
  </si>
  <si>
    <t>Atomic force microscope and lithography system with acompanying equipment</t>
  </si>
  <si>
    <t>Slikanje topografije površine in manipulacije nanostruktur ter sistem za risanje vezij s pomočjo elektronske litografije.</t>
  </si>
  <si>
    <t>Surface topography imaging and nanostructure manipulation. Electron litography for drawing circuits.</t>
  </si>
  <si>
    <t>12/139</t>
  </si>
  <si>
    <t>Večnamenski raziskovalni robot</t>
  </si>
  <si>
    <t>Universal research robot</t>
  </si>
  <si>
    <t>Robota zaradi kompleksnosti upravljanja in s tem povezane nevarnosti poškodb opreme ne posojamo. Po predhodnem dogovoru se lahko pri nas izvajajo eksperimenti, ki jih sami pripravimo. Delo se zaračunava po ceniku IJS.</t>
  </si>
  <si>
    <t xml:space="preserve">Univerzalni robot, 7 stopenj, nosilnost 10 Kg, frekvenca trajektorije do 700 Hz, regulacija sile na vrhu robota, integriran na mobilni ploščadi. </t>
  </si>
  <si>
    <t xml:space="preserve">The robot has 7DOF and 10kg payload. The controller is open and enables sampling rate up to 700Hz. The user can control end-effector forces by using the force/torque sensor. The robot can be mounted on a mobile platform. </t>
  </si>
  <si>
    <t>11/275</t>
  </si>
  <si>
    <t xml:space="preserve">5.OP EUROSHOE </t>
  </si>
  <si>
    <t>6.OP PACO+</t>
  </si>
  <si>
    <t>L2-6562</t>
  </si>
  <si>
    <t>Aleš Ude</t>
  </si>
  <si>
    <t>L2-6629</t>
  </si>
  <si>
    <t>Darja Lisjak</t>
  </si>
  <si>
    <t>Vektorski mrežni analizator</t>
  </si>
  <si>
    <t>Vector network analyzer</t>
  </si>
  <si>
    <t>Oprema je dostopna vsem raziskovalcem na osnovi znanstvene sodelave z RS 42.</t>
  </si>
  <si>
    <t>The VNA is available to all researchers in the frame of scientific collaboration with RS 42.</t>
  </si>
  <si>
    <t>Elektromagnetne meritve pri 0.04-40 GHz</t>
  </si>
  <si>
    <t>Electromagnetic measurements at 0.04-40 GHz</t>
  </si>
  <si>
    <t>11/289</t>
  </si>
  <si>
    <t>Mihael Drofenik</t>
  </si>
  <si>
    <t>L2-9151</t>
  </si>
  <si>
    <t>E!3451</t>
  </si>
  <si>
    <t>MATERA ERA-NET, 4302-31/2006/26</t>
  </si>
  <si>
    <t>Boštjan Zalar</t>
  </si>
  <si>
    <t xml:space="preserve">Visokoločljivi 500  MHz spectrometer na magnetno resonanco za trdno snov </t>
  </si>
  <si>
    <t>High-resolution 500 MHz magnetic resonance spectrometer for solid state</t>
  </si>
  <si>
    <t>Digitalni visokoločljivi spektrometer omogoča eno- in večddimenzionalne magnetoresonančne meritve lokalnih statičnih in dinamičnih lastnosti na molekularni in atomski skali v mehkih in trdnih snoveh, merjenje difuzijske konstante ter mikroslikanje z magnetno resonanco.</t>
  </si>
  <si>
    <t>Digital high-resolution spectrometer for one- and multidimensional magnetic resonance measurements of local static and dynamic properties on the molecular and atomic scale in soft and solid matter, measurements of diffusion coefficients as well as magnetic resonance microimaging.</t>
  </si>
  <si>
    <t>50097 XIV 212</t>
  </si>
  <si>
    <t>14/212</t>
  </si>
  <si>
    <t>Goran Dražić</t>
  </si>
  <si>
    <t>Visokoločljivi metalografski in polarizacijski optični mikroskop z zajemom slike in dodatki</t>
  </si>
  <si>
    <t>High resolution polarised light optical micros</t>
  </si>
  <si>
    <t>Optični mikroskop je namenjen opazovanju in slikanju vzorcev s pomočjo vidne</t>
  </si>
  <si>
    <t>Optical microscope is used for observation and imaging of samples using</t>
  </si>
  <si>
    <t>46323 XIII_228</t>
  </si>
  <si>
    <t>L2-9175</t>
  </si>
  <si>
    <t>Slavko Bernik</t>
  </si>
  <si>
    <t>Vrstični elektronski mikroskop s FEG izvorom elektronov (FEG SEM)</t>
  </si>
  <si>
    <t>Scanning electron microscope with field emission gun (FEG) electron source (Jeol JEM-7600F)</t>
  </si>
  <si>
    <t>Oprema je namenjena mikrostrukturni karakterizaciji materialov. Gre za vrhunsko aparaturo, ki omogoča slikovne ločljivosti nekaj nm, kvalitativno in kvantitativno kemijsko analizo z mikronskega področja z metodama EDXS in WDXS ter elektronsko litografijo.</t>
  </si>
  <si>
    <t>The FEG-SEM is state-of-art scanning electron microscope that enables complete microstructural characterization of materials: image resolution of few nm, qualitative and quantitative chemical analysis on micron scale and electron litography.</t>
  </si>
  <si>
    <t>50259
50259 02
50259 04
50259 06
50259 08
50259 10
50259 12
50259 14
50259 16
50259 18
47615 01 XIII_220</t>
  </si>
  <si>
    <t>13/220</t>
  </si>
  <si>
    <t>Maja Remškar</t>
  </si>
  <si>
    <t>Vrstični tunelski mikroskop</t>
  </si>
  <si>
    <t>Scanning tunneling microscope</t>
  </si>
  <si>
    <t>Fizika površin</t>
  </si>
  <si>
    <t>Surface physics</t>
  </si>
  <si>
    <t>12/129</t>
  </si>
  <si>
    <t>EU projekt Nanosafe</t>
  </si>
  <si>
    <t>EU projekt Foremeost</t>
  </si>
  <si>
    <t>EU projekt Impart</t>
  </si>
  <si>
    <t>XPS spektrometer</t>
  </si>
  <si>
    <t>XPS spectrometer</t>
  </si>
  <si>
    <t>Paket 9</t>
  </si>
  <si>
    <t>Preiskava površin in tankih plasti z rentgensko fotoelektronsko spektroskopijo - XPS (ESCA). Spektrometer XPS omogoča kvantitativno analizo sestave površine in določitev valenčnega stanja, oziroma tipa kemijske vezi v plasti debeline 3 - 5 nm. Vzorci so lahko kovinski, oksidni, kompozitni, praškasti, keramični, polimerni...  Možna je preiskava porazdelitve elementov po globini vzorca v smeri od površine proti notranjosti do globine okoli 200 nm.</t>
  </si>
  <si>
    <t>Characterization of surfaces and thin films with X-Ray photoelectron spectroscopy – XPS (ESCA). XPS spectrometer provides quantitative data on surface composition and type of chemical bonds of elements in the thin surface layer of thickness of 3 – 5 nm. Analysed samples can be metals, oxides, composites, powders, ceramics, polymers… By ion sputtering it is possible to analyse depth distribution of elements in subsurface region and in thin films up to depth of about 200 nm.</t>
  </si>
  <si>
    <t>paket 8 in 9</t>
  </si>
  <si>
    <t>Zeta meter</t>
  </si>
  <si>
    <t>ZETAPals, Zeta potential Analyser, Brookhaven Instruments Corporation</t>
  </si>
  <si>
    <t>Measurement of zeta potential of particles in aqueous and non-aqueous media.</t>
  </si>
  <si>
    <t>Oprema je namenjena merjenju zeta potenciala delcev v vodnih in nevodnih medijih v ombočju pH vrednosti od 1-14.</t>
  </si>
  <si>
    <t>The equipment is designed for the measurement of the zeta potential of the particles in aqueous and non-aqueous media in the pH range from 1-14.</t>
  </si>
  <si>
    <t>367626,37626 01</t>
  </si>
  <si>
    <t>10/235,28</t>
  </si>
  <si>
    <t>P2-0073</t>
  </si>
  <si>
    <t>Luka Snoj</t>
  </si>
  <si>
    <t>Nadgradnja računalniške gruče po sistemu &gt;&gt;na ključ &lt;&lt;</t>
  </si>
  <si>
    <t>Upgrade of the HPC computer cluster</t>
  </si>
  <si>
    <t>P_XVI_160</t>
  </si>
  <si>
    <t>Oprema je na voljo na reaktorskem centru Instituta Jožef Stefan, na Odseku za reaktorsko fiziko. Uporaba je možna za zunanje uporabnike. Kontaktirati dr. Luko Snoja.</t>
  </si>
  <si>
    <t>Cluster is available at  reactor center of  Jožef Stefan Institute. Application for external users is possible, contact person dr. Luka Snoj.</t>
  </si>
  <si>
    <t xml:space="preserve">Oprema je namenjena numerično intenzivnim računom. Oprema vsebuje računska vozlišča, vsako ima 2 procesorja, vsak s 14 jedri in 256GB spomina. </t>
  </si>
  <si>
    <t>Cluster is intended for numerical intensive calculations. Equipment consists of compute nodes, with 2 socket processors each, with 14 cores and 256GB of memory.</t>
  </si>
  <si>
    <t>56866 02
56866 03
56866 04
56866 05</t>
  </si>
  <si>
    <t>0.05 Eur/cpu hour</t>
  </si>
  <si>
    <t>0.03 Eur/cpu hour</t>
  </si>
  <si>
    <t>0.01 Eur/cpu hour</t>
  </si>
  <si>
    <t>Luka Snoj, raziskovalci odseka F-8</t>
  </si>
  <si>
    <t>PR-05877 (JET3)</t>
  </si>
  <si>
    <t>J2-6752</t>
  </si>
  <si>
    <t>J2-6756</t>
  </si>
  <si>
    <t>Igor Lengar</t>
  </si>
  <si>
    <t>PR-06286 (CEA)</t>
  </si>
  <si>
    <t>Gašper Žerovnik</t>
  </si>
  <si>
    <t>Sandi Cimerman</t>
  </si>
  <si>
    <t>Nadgradnja računalniške gruče</t>
  </si>
  <si>
    <t>UPGRADE OF HIGH PERFORMANCE COMPUTE CLUSTER</t>
  </si>
  <si>
    <t>P_XVI_005</t>
  </si>
  <si>
    <t>Oprema je na voljo glede na proste kapacitete in ob predhodnem dogovoru preko naslova r4@ijs.si.</t>
  </si>
  <si>
    <t>The equipment is available for usage during free resource times and upon previous arrangement at r4@ijs.si.</t>
  </si>
  <si>
    <t>Računalniška gruča za izvajanje znanstvenih računskih simulacij. Hitra mrežna komunikacija med računskimi vozlišči omogoča dobro skaliranje večprocesnih izračunov. Oprema vsebuje 10 računskih vozlišč po 2 procesorja, vsak z 14 jedri in 256GB spomina.</t>
  </si>
  <si>
    <t>Compute cluster for fast scientific calculations. Fast interconnect enables a good calculation scalability of multinode multicore jobs. Equipment consists of 10 compute nodes with 2 socket processors. each with 14 cores and 256GB of memory.</t>
  </si>
  <si>
    <t>56866 06
56866 07</t>
  </si>
  <si>
    <t>0.05/jedro</t>
  </si>
  <si>
    <t>0.03 EUR/jedro/ura</t>
  </si>
  <si>
    <t>0.01 EUR/jedro/ura</t>
  </si>
  <si>
    <t>0.05 EUR/jedro/ura</t>
  </si>
  <si>
    <t>Leon Cizelj</t>
  </si>
  <si>
    <t>PR-06291</t>
  </si>
  <si>
    <t>Matjaž Leskovar</t>
  </si>
  <si>
    <t>PR-06292</t>
  </si>
  <si>
    <t>Samir El Shawish</t>
  </si>
  <si>
    <t>Miha Čekada</t>
  </si>
  <si>
    <t>Visokotemperaturni tribometer</t>
  </si>
  <si>
    <t>high-temperature tribometer</t>
  </si>
  <si>
    <t>P_XVI_193</t>
  </si>
  <si>
    <t>Po predhodnem dogovoru na naslov miha.cekada@ijs.si. Zaradi dolgotrajnih meritev je treba računati z zamikom enega tedna</t>
  </si>
  <si>
    <t>Advance contact to the address miha.cekada@ijs.si. Due to long-term measurements a waiting time of one week is anticipated.</t>
  </si>
  <si>
    <t>Instrument omogoča meritev koeficienta trenja pri visokih temperaturah (do 1000 °C). Geometrijske zahteve za vzorce so ozko zastavljene, za detajle se obrnite na kontaktni naslov.</t>
  </si>
  <si>
    <t>The instrument enables the measurement of friction coefficient at elavated temperatures (up to 1000 °C). The geometrical constrains for the samples are very narrow; for details please ask the contact address.</t>
  </si>
  <si>
    <t>P2-0082-1</t>
  </si>
  <si>
    <t>PR-05012</t>
  </si>
  <si>
    <t>Aljaž Drnovšek</t>
  </si>
  <si>
    <t>Digitalni mikroskop</t>
  </si>
  <si>
    <t>digital microscope</t>
  </si>
  <si>
    <t>P_XVI_106</t>
  </si>
  <si>
    <t>Po predhodnem dogovoru na naslov miha.cekada@ijs.si. Brez posebnih časovnih omejitev</t>
  </si>
  <si>
    <t>Advance contact to the address miha.cekada@ijs.si. No specific time constrains.</t>
  </si>
  <si>
    <t>Namenjen je opazovanju in slikanju velikih vzorcev kompliciranih geometrij pri srednje veliki povečavi (35x-350x). Največja višina vzorca je 120 mm, največja masa pa 4 kg.</t>
  </si>
  <si>
    <t>The instruement is dedicated to observation and imaging of large samples with complicated geometry in medium range of magnification (35x-350x). Maximum sample height is 120 mm, maximum mass is 4 kg.</t>
  </si>
  <si>
    <t>L2-5470</t>
  </si>
  <si>
    <t>L2-6770</t>
  </si>
  <si>
    <t>Miha Butinar</t>
  </si>
  <si>
    <t>Mikro CT sistem za in vivo pred-kemično slikanje laboratorijskih živali</t>
  </si>
  <si>
    <t>microCT scanner</t>
  </si>
  <si>
    <t>P_XVI_096</t>
  </si>
  <si>
    <t>po predhodnem dogovoru na naslov miha.butinar@ijs.si. Zaradi narave poskusov je potrebno računati na 1 teden zamika.</t>
  </si>
  <si>
    <t>Advance contact to the address miha.butinar@ijs.si. Due to the nature of the experiment, waiting time of one week is expected.</t>
  </si>
  <si>
    <t>Namenjen je računalniško vodenem tomografskemu 3D rentegenskem slikanju miši in podgan (CT slikanje). Omogoča longitudinalne študije zaradi nizkih energijskih vrednosti rentgenskih žarkov.</t>
  </si>
  <si>
    <t>The instrument enables computed tomographic 3D X-ray scanning of rodents (CT scan). Enables long term experiments, due to the low energy of the X-ray beam.</t>
  </si>
  <si>
    <t>J1-6739</t>
  </si>
  <si>
    <t>Oprema za analitiko tokov tekstov in podatkov za KT računalniški oblak</t>
  </si>
  <si>
    <t>Text analytics servers</t>
  </si>
  <si>
    <t>Čas dostopa do opreme vsak delovni dan od 8:00 do 16:00 po predhodnem dogovoru s skrbnikom. Glede pogojev dostopa in razpoložljivosti kontaktirati skrbnika igor.mozetic@ijs.si</t>
  </si>
  <si>
    <t>The equipment is avaliable upon request every day from 8 am to 4 pm. For access conditions and availabilty contact igor.mozetic@ijs.si</t>
  </si>
  <si>
    <t>Supermicro strežnik</t>
  </si>
  <si>
    <t>Supermicro server</t>
  </si>
  <si>
    <t>60632
60638
60616
60809
60443
60442
61553
60240
60239
60433
61843
61794
61915
62024
62072
62118
62161
62375
62374
62373</t>
  </si>
  <si>
    <t>P_XVI_26</t>
  </si>
  <si>
    <t>Odsek za tehnologije znanja</t>
  </si>
  <si>
    <t>NADGRADNJA MBE SISTEMA</t>
  </si>
  <si>
    <t>UPGRADE MBE SISTEM</t>
  </si>
  <si>
    <t>Po predhodnem dogovoru na naslov jure.strle@ijs.si. Zaradi daljših časov priprave sistema na rasti drugih kristalov je potrebno računati na večtedenske zamike.</t>
  </si>
  <si>
    <t xml:space="preserve">Advance contact to the address jure.strle@ijs.si. Due to long times of preparing the growth of different crystals waiting time of several weeks is expected.  </t>
  </si>
  <si>
    <t>Namenjen je sintezi kristalnih tankih plasti dihalkogenidov prehodnih kovin. Velikost substratov je omejena na 9 mm x 9 mm, temperatura rasti doseže 800 °C. Na voljo so rasti s halkogenima elementoma S in Se ter prehodnimi kovinami Ta, Mo, Nb, W.</t>
  </si>
  <si>
    <t>The instrument is dedicated to the synthesis of transition metal dichalcogenides. Substrate size is limited to 9 mm x 9 mm, growth temperature reaches 800 °C. Available chalcogens are S and Se, available transition metals are Ta, Mo, Nb, W.</t>
  </si>
  <si>
    <t>60865
62494
60235
60149
60480</t>
  </si>
  <si>
    <t xml:space="preserve">P_XVI_158 </t>
  </si>
  <si>
    <t>J1-7201</t>
  </si>
  <si>
    <t>Jure Strle</t>
  </si>
  <si>
    <t>MAGNETOMETER SQUID</t>
  </si>
  <si>
    <t>SQUID magnetometer</t>
  </si>
  <si>
    <t>P_XVI_008</t>
  </si>
  <si>
    <t>Kontaktna oseba je prof. dr. Janez Dolinšek (jani.dolinsek@ijs.si) na IJS. Meritve izvajajo raziskovalci, usposobljeni za rokovanje z MPMS3 magnetometrom (člani raziskovalne skupine prof. Dolinška). Zunanji uporabniki prinesejo vzorce materiala in lahko sodelujejo pri meritvah.</t>
  </si>
  <si>
    <t xml:space="preserve">Contact person is prof. dr. Janez Dolinšek (jani.dolinsek@ijs.si) at JSI. Measurements are preformed by members of the research group of prof. dr. Janez Dolinšek. External users need to bring samples of materials and can participate in the measerements.   </t>
  </si>
  <si>
    <t xml:space="preserve"> Osnova magnetometra je SQUID detektor, ki omogoča delovanje magnetometra v klasičnem načinu in kot VSM (»vibrating sample magnetometer«). Možno je meriti istosmerno (dc) magnetizacijo, izmenično (ac) magnetizacijo, magnetizacijske M(H) krivulje ter časovni razpad termoremanentne magnetizacije na dolgih časovnih skalah. </t>
  </si>
  <si>
    <t xml:space="preserve">The magnetometer is based on a SQUID detector, which enables operation of the device in a classical dc mode and as a VSM (vibrating sample magnetometer). The measurements include determination of the dc and ac magnetizations, the magnetization vs. the magnetic field M(H) curves and the time-decay of the remanent magnetization on long time scales. </t>
  </si>
  <si>
    <t xml:space="preserve">Janez Dolinšek, </t>
  </si>
  <si>
    <t>J1-7032</t>
  </si>
  <si>
    <t>Andreja Jelen</t>
  </si>
  <si>
    <t>Dejan Lesjak</t>
  </si>
  <si>
    <t>NADRGRADNJA DISTRIBUIRANEGA RAČUNSKEGA VOZLIŠČA SIGNET ZA HTC</t>
  </si>
  <si>
    <t>P_XVI_169</t>
  </si>
  <si>
    <t>61648 - 61627, 61692 - 61686</t>
  </si>
  <si>
    <t>Dvofotonski 3D STED superločljivi mikroskop</t>
  </si>
  <si>
    <t>Two-photon STED microscope</t>
  </si>
  <si>
    <t>P_XVI_170</t>
  </si>
  <si>
    <t>Kontaktirati prof. J.Štrancarja, janez.strancar@ijs.si, predlagati kratek opis problema z utemeljitvijo, zakaj se potrebuje ločljivost med 30 in 200 nm pri fizioloških pogojih</t>
  </si>
  <si>
    <t>to contact prof. J.Štrancar, janez.strancar@ijs.si, propose short desription of planned work with argumentation why resolution is needed in 30 to 200 nm range under physiological conditions</t>
  </si>
  <si>
    <t>Superločljivo fluorescenčno slikanje pri fizioloških pogojih , 2-kanalno slikanje v x/y/z/t ter slikanje s spektralno ločljivostjo in ločljivostjo po življenjskem času fluorescence, eno ali dvofotonska ekscitacija</t>
  </si>
  <si>
    <t>Superresolution fluorescent imaging under physiological conditions, 2-channel imaging x/y/z/t as well as spectral-lifetime imaging, one or two-photon excitation</t>
  </si>
  <si>
    <t>78 EUR/h</t>
  </si>
  <si>
    <t>28 EUR/h</t>
  </si>
  <si>
    <t>36 EUR/h</t>
  </si>
  <si>
    <t>Tilen Koklič,
Rok Podlipec,
Boštjan Kokot,
Hana Majaron,
Aleksandar Sebastijanović,
Patrycja Zawilska,
Aleksandar Savić</t>
  </si>
  <si>
    <t>5,
15,
15,
15,
15,
15,
15,
5</t>
  </si>
  <si>
    <t>Andrej Sušnik</t>
  </si>
  <si>
    <t>Eksperimentalna oprema za merilno tehniko PIV (Particle Image Velocimetry, v nadaljevanju: PIV tehnika, sistem PIV)</t>
  </si>
  <si>
    <t>Experimental device for PIV tehnique</t>
  </si>
  <si>
    <t>P_XVI_187</t>
  </si>
  <si>
    <t>Raziskovalna oprema je instalirana na namensko eksperimentalno napravo v laboratoriju odseka R4, kjer je tudi predvidena njena uporaba. Prošnja za celodnevni dostop in uporabo raziskovalne opreme, se pošlje na naslov blaz.mikuz@ijs.si.</t>
  </si>
  <si>
    <t>The equipment is installed in special test facility within the laboratory r4, where its use is foreseen. Request for all-day access to the said equipment shall be sent to blaz.mikuz@ijs.si.</t>
  </si>
  <si>
    <t xml:space="preserve">Raziskovalna oprema je namenjena predvsem meritvam v termohidravliki; torej merjenju  hitrostnega polja na različnih skalah in v različnih sistemih ter spremljanju medfazne površine dvo-faznega toka. </t>
  </si>
  <si>
    <t xml:space="preserve">The main purpose of the equipment is focused on thermohydroulic and fluid flow measurements, i.e., on measurements of velocity field on different scales and in different systems and tracking of liquid-vapor interface.   </t>
  </si>
  <si>
    <t>IJS (R4)</t>
  </si>
  <si>
    <t>Boris Majaron</t>
  </si>
  <si>
    <t>Modularni spektrofluorometer s priborom</t>
  </si>
  <si>
    <t>Modular spectrofluorometer</t>
  </si>
  <si>
    <t>Po dogovoru z odgovorno osebo (boris.majaron@ijs.si)</t>
  </si>
  <si>
    <t>Please contact responsible person (boris.majaron@ijs.si)</t>
  </si>
  <si>
    <t xml:space="preserve">Samostojni instrument modularne sestave, ki omogoča polarizacijsko razločene meritve transmisije in emisijskih spektrov v UV, vidnem in bližnjem IR spektralnem območju, fluorescenčnih časov (od nekaj mikrosekund navzgor) ter kvantnega izkoristka fluorescence. Primeren je za meritve na tekočih vzorcih (z možnostjo termostatiranja), filmih in praških.  </t>
  </si>
  <si>
    <t xml:space="preserve">A stand-alone modular instrument, which allows polarization-resolved measurements of transmission and emission spectra in UV, visible, and near-IR spectral range, fluorescent times (longer than a few microseconds) and fluorescence quantum yields. Measurements can be performed in liquid samples (with a programmable thermostat), films, and powders.  </t>
  </si>
  <si>
    <t>62960
62575
62392
61954
62400</t>
  </si>
  <si>
    <t>P_XVI_23</t>
  </si>
  <si>
    <t xml:space="preserve">Dvožarkovni laserski interferometer </t>
  </si>
  <si>
    <t>Double beam laser interferometer</t>
  </si>
  <si>
    <t>Dostop dovoljen po dogovoru, ni posebnih omejitev. Kontakt: dr. Vid Bobnar, (01) 477-3172, vid.bobnar@ijs.si.</t>
  </si>
  <si>
    <t>Service available upon request, no special limitation. Contact: dr. Vid Bobnar, (01) 477-3172, vid.bobnar@ijs.si.</t>
  </si>
  <si>
    <t xml:space="preserve">Hkratne meritve elektromehanskih in električnih lastnosti tankih dielektričnih plasti in nanostrukturiranih materialov. Laserski žarek, ki zadane vzorec z zgornje in spodnje strani izloči vpliv upogibanja podlage. Sistem omogoča (i) hkratne meritve elektromehanskega raztezka in električne polarizacije pri velikem vzbujevalnem signalu, (ii) meritve piezoelektričnega koeficienta in dielektrične konstante pri majhnem vzbujevalnem signalu, tudi ob pritisnjeni dc napetosti in (iii) meritve utrujanja električnih in elektromehanskih lastnosti. </t>
  </si>
  <si>
    <t>Parallel measurements of electromechanical and electrical properties of thin dielectric films and nanostructured materials. The beam that hits the sample from the top and bottom side eliminates the influence of sample bending. The system enables (i) simultaneous electromechanical large signal strain and electrical polarization measurements, (ii) piezoelectric small signal coefficient and dielectric constant vs. bias voltage measurements, and (iii) measurements of the fatigue of electrical and electromechanical properties.</t>
  </si>
  <si>
    <t>P_XVI_61</t>
  </si>
  <si>
    <t>Matjaž Panjan</t>
  </si>
  <si>
    <t>Visokohitrostna kamera za opazovanje pojavov na mikrosekundnem nivoju</t>
  </si>
  <si>
    <t>High-speed camera for observing processes at the microsecond level</t>
  </si>
  <si>
    <t>P_XVII_022</t>
  </si>
  <si>
    <t>Po predhodnem dogovoru na naslov matjaz.panjan@ijs.si.</t>
  </si>
  <si>
    <t>Advance contact to the address matjaz.panjan@ijs.si.</t>
  </si>
  <si>
    <t xml:space="preserve">Visokohitrostna kamera je v splošnem namenjena opazovanju hitrih pojavov v različnih fizikalnih, kemijskih in bioloških procesih. </t>
  </si>
  <si>
    <t>High-speed camera can be used for observing fast changes in physical, chemical and biological processes.</t>
  </si>
  <si>
    <t>dr. Matjaž Panjan</t>
  </si>
  <si>
    <t>PR-08349</t>
  </si>
  <si>
    <t>Nastja Mahne</t>
  </si>
  <si>
    <t>Oprema za globoko učenje in aplikacije strojnega učenja za raziskovanje vesolja, analizo tekstovnih podatkov in semantičnih grafov</t>
  </si>
  <si>
    <t>Facilities for deep learning and applications of machine learning to space explorations, text mining and semantic graphs</t>
  </si>
  <si>
    <t>P_XVII_071</t>
  </si>
  <si>
    <t>Irena Drevenšek Olenik</t>
  </si>
  <si>
    <t>Dopolnilni elementi za nadgradnjo sistema za pripravo in nanašanje Langmuir-Blodgett filmov</t>
  </si>
  <si>
    <t>2018
2019</t>
  </si>
  <si>
    <t>Components for the upgrade of the system for preparing and applying Lanmuir-Blodgett films</t>
  </si>
  <si>
    <t>P_XVII_079</t>
  </si>
  <si>
    <t>Po dogovoru z odgovorno osebo (irena.drevensek@ijs.si)</t>
  </si>
  <si>
    <t>Please contact responsible person (irena.drevensek@ijs.si)</t>
  </si>
  <si>
    <t>Sistem za pripravo in nanašanje Langmuir-Blodgett filmov je modularna naprava namenjena pripravi in proučevanju zelo tankih plasti različnih amfifilnih molekul na površini vode in drugih tekočih podfaz ter prenosu teh plasti iz površine tekočine na trdne substrate, kot so steklo, sljuda, silicij...Dopolnilni elementi obstoječemu sistemu omogočajo večjo variabilnost pri pripravi Langmuirjevih slojev in boljšo karakterizacijo.</t>
  </si>
  <si>
    <t xml:space="preserve"> The Langmuir-Blodgett film preparation and application system is a modular device designed for the preparation and study of very thin layers of various amphiphilic molecules on the surface of water and other liquid sub-phases, and transferring these layers from the surface of the liquid onto solid substrates such as glass, mica, silicon ... Supplementary elements to the existing system allow for greater variability in the preparation of Langmuir layers and better characterization.</t>
  </si>
  <si>
    <t>51536
64175
64340
64414
64413
64412
64411
64416
64415
64527
64526
64758
65029
64898
65027</t>
  </si>
  <si>
    <t>AI ASIC sistem za raziskave v umetni inteligenci</t>
  </si>
  <si>
    <t>AI ASIC - artificial intelligence research system- Artificial Intelligence Application-
Specific Integrated Circuit)</t>
  </si>
  <si>
    <t>P_XVII_115</t>
  </si>
  <si>
    <t>Sistem z namenskim pospeševalnikom za signifikantno pohitritev izvajanja računskih operacij.</t>
  </si>
  <si>
    <t>A system with a dedicated accelerator to significantly speed up the execution of computational operations.</t>
  </si>
  <si>
    <t>65004 01
65008 01
65009 01
65010 01
65011 01
65007 01
65006 01
65005 01
65013 01
65014 01
65015 01
65077 02 01
65012 01</t>
  </si>
  <si>
    <t>Masni spektrometer z možnostjo merjenja energijske porazdelitve ionov</t>
  </si>
  <si>
    <t>Mass spectrometer with the ability to measure the energy distribution of the ions</t>
  </si>
  <si>
    <t>P_XVII_151</t>
  </si>
  <si>
    <t>Masni spektrometer je namenjen študiju masne in energijske porazdelitve ionov v nizkotlačnih plazmah (do tlaka 10 Pa).</t>
  </si>
  <si>
    <t>Mass spectrometer is used for measurements of mass and energy distribution of ions in low-pressure plasmas (up to 10 Pa).</t>
  </si>
  <si>
    <t>Visokozmogljiva računska gruča</t>
  </si>
  <si>
    <t>High Performance Compute Cluster</t>
  </si>
  <si>
    <t>P_XVII_008</t>
  </si>
  <si>
    <t>Oprema je na voljo glede na proste kapacitete in ob predhodnem dogovoru preko naslova r4@ijs.si. Več informacij na voljo na  http://r4.ijs.si/Gruce</t>
  </si>
  <si>
    <t>The equipment is available for usage during free resource times and upon previous arrangement at r4@ijs.si. More information available on http://r4.ijs.si/Gruce</t>
  </si>
  <si>
    <t>Računalniška gruča za izvajanje znanstvenih računskih simulacij. Hitra mrežna komunikacija med računskimi vozlišči omogoča dobro skaliranje večprocesnih izračunov. Oprema vsebuje 22 računskih vozlišč po 2 procesorja, vsak z 20 jedri in 192 GB spomina.</t>
  </si>
  <si>
    <t>Compute cluster for fast scientific calculations. Fast interconnect enables a good calculation scalability of multinode multicore jobs. Equipment consists of 22 compute nodes with 2 socket processors. each with 20 cores and 192 GB of memory.</t>
  </si>
  <si>
    <t>65270
65616</t>
  </si>
  <si>
    <t>0,057/jedro</t>
  </si>
  <si>
    <t>Leon Cizelj, raziskovalci odseka R4</t>
  </si>
  <si>
    <t>PR-07882</t>
  </si>
  <si>
    <t>računalniška gruča po sistemu »na ključ«</t>
  </si>
  <si>
    <t>P_XVII_029</t>
  </si>
  <si>
    <t>Po predhodnem dogovoru na naslov bojan.zefran@ijs.si ali sandi.cimerman@ijs.si</t>
  </si>
  <si>
    <t>Advance contact to address bojan.zefran@ijs.si or sandi.cimerman@ijs.si</t>
  </si>
  <si>
    <t>Računska gruča z Linux operacijskim sistemom vsebuje 15 računskih vozlišč, ki vsako vsebuje dva procesorja Intel Xeon in vsaj 192 GB highperformance ECC registered DDR4 DIMM pomnilnika, eno vozlišče pa vsaj 768 TB highperformance ECC registered DDR4 DIMM pomnilnika. Zmogljivi procesorji in velike količine delovnega pomnilnika omogočajo računsko zahtevne izračune, obsežne simulacije z visoko ločljivostjo in obdelavo velike količine podatkov, kakršne izvajamo za potrebe obstoječih in prihodnjih projektov.</t>
  </si>
  <si>
    <t>Cluster with Linux operational system consists of 15 computer nodes with two Intel Xeon processors and at least 192 GB high performance ECC registered DDR4 DIMM memory and one node with at least 768 TB high performance ECC registered DDR4 DIMM memory. High performance processors and high working memory capacity enable the performance of computational difficult calculations, extensive simulations with high resolution and large data processing, which are made for carrying out the ongoing and future project tasks.</t>
  </si>
  <si>
    <t>PR-08098</t>
  </si>
  <si>
    <t>Aljaž Čufar</t>
  </si>
  <si>
    <t>L2-8163</t>
  </si>
  <si>
    <t>Raziskovalci odseka F-8</t>
  </si>
  <si>
    <t>NC-0001</t>
  </si>
  <si>
    <t>NC-0005</t>
  </si>
  <si>
    <t>Rok Pestotnik</t>
  </si>
  <si>
    <t xml:space="preserve">Hitri 4 kanalni osciloskop s hitrostjo vzorcenja 80Gs/s  </t>
  </si>
  <si>
    <t>4 channel high bandwidth 80 Gs/s osciloscope Teledyne LeCroy LABMASTER 10-36ZIA</t>
  </si>
  <si>
    <t>P_XVII_035</t>
  </si>
  <si>
    <t>Oprema je na voljo glede na proste kapacitete in ob predhodnem dogovoru z odgovorno osebo rok.pestotnik@ijs.si.</t>
  </si>
  <si>
    <t>The equipment is available for usage during free resource times and upon previous arrangement at rok.pestotnik@ijs.si.</t>
  </si>
  <si>
    <t>Osciloskop za meritev hitrih elektronskih signalov.</t>
  </si>
  <si>
    <t>Osilloscope for measurement of fast electronic signals</t>
  </si>
  <si>
    <t xml:space="preserve">Rok Pestotnik </t>
  </si>
  <si>
    <t>Marjeta Maček Kržmanc</t>
  </si>
  <si>
    <t>Visokotlačni reactor (avtoklav)</t>
  </si>
  <si>
    <t>High pressure reactor vessel</t>
  </si>
  <si>
    <t>P_XVII_158</t>
  </si>
  <si>
    <t>Visokotlačni reaktor (avtoklav) je nameščen na odseku K-9 (Institut Jožef Stefan). Morebitna uporaba po dogovoru z odgovorno osebo (marjeta.macek@ijs.si)</t>
  </si>
  <si>
    <t>High pressure reactor vessel is positioned at K-9 (Jožef Stefan Institute). An eventual usage can be agreed with the responsible person (marjeta.macek@ijs.si)</t>
  </si>
  <si>
    <t xml:space="preserve">Visokotlačni reaktor (avtoklav) je namenjen za sintezo anorganskih  nanodelcev pretežno v vodnem mediju pri povišani temperaturi (s teflonskim (PTFE) vložkom-do 230°C-v jekleni (SS T316 TI) posodi-do 300°C) in tlaku do največ 200 barov. PTFE zaščita pokrova, mešala in PTFE vložek  omogočajo sintezo v zelo alkalnem mediju. </t>
  </si>
  <si>
    <t>High pressure reactor vessel is meant for the synthesis of inorganic (nano)particles in aqueous media  at high temperature (with PTFE insert-up to 230°C, with stainless steel (SS 316 Ti) reactor vessel up to 300°C) and pressure up to 200 bar. PTFE protection of the cover, PTFE stirrer and PTFE insert enable performing reactions under highly alkaline conditions.</t>
  </si>
  <si>
    <t>65574
65724</t>
  </si>
  <si>
    <t>Naprava za merjenje površinske energije na mikroskopskem nivoju</t>
  </si>
  <si>
    <t>Device for measuring surface tension on microscopic scale</t>
  </si>
  <si>
    <t>P_XVII_176</t>
  </si>
  <si>
    <t>Oprema je dostopna po predhodnem dogovoru. Kontakt preko e-pošte na naslovu alenka.vesel@ijs.si</t>
  </si>
  <si>
    <t>Equipment is available on demand. Please contact alenka.vesel@ijs.si</t>
  </si>
  <si>
    <t>Naprava je namenjena predvsem merjenju omočljivosti trdnih snovi</t>
  </si>
  <si>
    <t>The device is particularly useful for measuring wettability of solid materials</t>
  </si>
  <si>
    <t>pof. dr. Miran Mozetič</t>
  </si>
  <si>
    <t>L2-8179</t>
  </si>
  <si>
    <t>Nadgradnja distribuiranega računskega vozlišča SiGNET Tier-2.</t>
  </si>
  <si>
    <t>Upgrade of distributed computing center SiGNET Tier-2</t>
  </si>
  <si>
    <t>P_XVII_154</t>
  </si>
  <si>
    <t>Oprema je vključena v grid vozlišče SIGNET in dostopna preko infrastrukture SLINGI. Uporaba je omogočena z uporabo vmesne programske opreme gLite in ARC.</t>
  </si>
  <si>
    <t>The equipment is integrated into SiGNET grid site and provides the access through  SLING infrastructure. The access is provided by using the gLite and ARC grid middleware.</t>
  </si>
  <si>
    <t>Oprema je namenjena izvajanju računskih nalog in shranjevanju podatkov pri mednarodnih eksperimentih ATLAS, Pierre Auger in Belle II. Po dogovoru je na voljo tudi slovenskim raziskovalnim in akademskim ustanovam.</t>
  </si>
  <si>
    <t>The purpose of the equipment is to provide the computing and storage resources to international experiments ATLAS, Pierre Auger and Belle II. The access is also provided to slovenian research and academic institutions.</t>
  </si>
  <si>
    <t>65553
65552
65554
65551
65550
65549
65548
65547</t>
  </si>
  <si>
    <t>Linija za mikro in nanolitografijo z opremo za čisto sobo in analitično opremo</t>
  </si>
  <si>
    <t>Clean room for micro and nanolithography  technologies and analytical equipment</t>
  </si>
  <si>
    <t>P_XVII_014</t>
  </si>
  <si>
    <t>Oprema je dostopa po predhodnem dogovoru.Za uporabo zahtevnejše opreme je omogočeno šolanje. Cena storitev je odvisna od zahtevnosti meritev. Kontakt damjan.svetin@ijs.si</t>
  </si>
  <si>
    <t>Equipment is available on demand. Training can be arranged. The price of services depends on complexity of the measurements. Contact damjan.svetin@ijs.si</t>
  </si>
  <si>
    <t>Raziskovalna oprema je namenjena postavitvi čiste izdelavne linije in meritvenega sistema za mikro in nanolitografijo z izboljšanjem končne ločljivosti nanolitografije. Gre za sistem suhih komor, evaporator in sistema za vzdrževanje pogojev čiste sobe.</t>
  </si>
  <si>
    <t>The research equipment for clean production line and measurement system for micro and nanolithography by improving the final resolution of nanolithography. It is a system of dry-box chambers, an evaporator and a system for maintaining the conditions of a clean room.</t>
  </si>
  <si>
    <t>65037, 65502, 65928, 65939, 66657, 67389, 67736, 69104</t>
  </si>
  <si>
    <t>XJET, Izrael
3D tiskalnik za kovinske materiale in keramiko</t>
  </si>
  <si>
    <t>XJET, Israel 3D Printer for metalic and ceramic materials</t>
  </si>
  <si>
    <t>Do opreme dostopajo vsi sodelavci, ki to metodo uporabljajo pri raziskavah kovinskih, intermetalnih in keramičnih materialov. Oprema je polno zasedena.</t>
  </si>
  <si>
    <t>3D Printer is used by all researchers who need this equipment in their research tematics: metalic, intermetallic and ceramic materials. The equipment is fully occupied.</t>
  </si>
  <si>
    <t>3D tiskalnik se uporablja za izvajanje ARRS projektov. V prijavi je projekt za EIT Manufacturing, ki temelji na 3D tiskanju.</t>
  </si>
  <si>
    <t>The 3D Printer is used for execution of research in the frame of ARRS projects. We are applying a new project in EIT Manufacturing, the project is based solely on 3D printing.</t>
  </si>
  <si>
    <t>P_XVII_177</t>
  </si>
  <si>
    <t>L2-1829</t>
  </si>
  <si>
    <t>Podmiljšak</t>
  </si>
  <si>
    <t>Kobe</t>
  </si>
  <si>
    <t>Kocjan</t>
  </si>
  <si>
    <t>P2-0405-5</t>
  </si>
  <si>
    <t>Denis Arčon</t>
  </si>
  <si>
    <t>NV magnetometer za NMR spektroskopijo nanometrskih vzorcev in za površinsko določanje  magnetnih polj z nanometrsko ločljivostjo</t>
  </si>
  <si>
    <t>NV magnetometer for NMR spectroscopy of nanoscopic samples</t>
  </si>
  <si>
    <t>P_XVII_189</t>
  </si>
  <si>
    <t>Oprema je dostopna po predhodnem dogovoru na e-mail arcon.denis@ijs.si</t>
  </si>
  <si>
    <t>The equipment is available upon request at arcon.denis@ijs.si</t>
  </si>
  <si>
    <t>oprema je namenjena merjenju izredno šibkih magnetnih polj na površini vzorcev</t>
  </si>
  <si>
    <t>The purpose of the equipment is to measure extremely weak magnetic fields at the surface of samples</t>
  </si>
  <si>
    <t>66003, 66049, 66066, 66067, 66103, 66269, 66547, 66655, 66656, 66963, 66964, 68613, 68622, 68625, 68626, 68743, 68744, 68742</t>
  </si>
  <si>
    <t>Rok Žitko</t>
  </si>
  <si>
    <t>Računalniška oprema za opravljanje numeričnih izračunov na področju teoretične fizike</t>
  </si>
  <si>
    <t>Compter equipment for calculations in the field of theoretical physics</t>
  </si>
  <si>
    <t>P_XVII_030</t>
  </si>
  <si>
    <t>Uporaba je možna preko vmesne programske opreme ARC po predhodnem dogovru (rok.zitko@ijs.si).</t>
  </si>
  <si>
    <t>Access is possible using ARC middleware upon demand (rok.zitko@ijs.si).</t>
  </si>
  <si>
    <t>Izvajanje računskih nalog na področjih fizike trdne snovi, fizike osnovnih delcev in biofizke.</t>
  </si>
  <si>
    <t>Computing in the fields of solid state physics, particle physics and biophysics.</t>
  </si>
  <si>
    <t>66166, 66243, 66244, 66245, 66246, 66247, 66248, 67395, 67396, 67397, 67398</t>
  </si>
  <si>
    <t>Jernej F. Kamenik</t>
  </si>
  <si>
    <t>Primož Ziherl</t>
  </si>
  <si>
    <t>Gregor Dolanc</t>
  </si>
  <si>
    <t>Oprema za raziskave in aplikacije na področju tehnologije vodenja</t>
  </si>
  <si>
    <t>Equipment for research and development of the field of process control technology</t>
  </si>
  <si>
    <t>P_XVIII_161</t>
  </si>
  <si>
    <t>Oprema je dostopna po predhodnem dogovoru (gregor.dolanc@ijs.si)</t>
  </si>
  <si>
    <t>The equipment is available upon prior agreement  (gregor.dolanc@ijs.si)</t>
  </si>
  <si>
    <t>Oprema obsega industrijski  krmilnik Siemens, funkcijski generator ter razne merilne elementi za meritve v elektroniki.</t>
  </si>
  <si>
    <t>Equipment contains industrial controller Siemens, function generator and various elements for measurements in electronics.</t>
  </si>
  <si>
    <t>66420, 66457, 66537, 66543, 66546, 66589, 66714, 66728, 66796, 66797, 66838, 66907, 67099, 67767, 67768, 67769</t>
  </si>
  <si>
    <t>prof. dr. Đani Juričić</t>
  </si>
  <si>
    <t>Martin Žnidaršič</t>
  </si>
  <si>
    <t>Oprema za raziskave in aplikacije na področju umetne inteligence</t>
  </si>
  <si>
    <t>Equipment for research and applied work in the field of artificial intelligence</t>
  </si>
  <si>
    <t>P_XVIII_076</t>
  </si>
  <si>
    <t>Čas dostopa do opreme vsak delovni dan od 8:00 do 16:00 po predhodnem dogovoru s skrbnikom. Glede pogojev dostopa in razpoložljivosti kontaktirati skrbnika martin.znidarsic@ijs.si</t>
  </si>
  <si>
    <t>The equipment is avaliable upon request every day from 8 am to 4 pm. For access conditions and availabilty contact martin.znidarsic@ijs.si</t>
  </si>
  <si>
    <t>GPU in CPU strežniki za razvoj, testiranje in uporabo metod umetne inteligence</t>
  </si>
  <si>
    <t>GPU and CPU servers for the development, testing and application of AI methods</t>
  </si>
  <si>
    <t>67054, 67339, 67606, 67951, 67952, 68378, 68499, 68500, 68627</t>
  </si>
  <si>
    <t>Pospeševalniki za vzporedno računanje na področju teoretične fizike</t>
  </si>
  <si>
    <t>Accelerators for parallel computing in the field of theoretical physics</t>
  </si>
  <si>
    <t>P_XVIII_028</t>
  </si>
  <si>
    <t>69539, 69540, 69541, 69542, 69543, 69544, 69545, 69546</t>
  </si>
  <si>
    <t>Reaktorska komora z elektronsko kolono za in-situ opazovanje procesov in reakcij</t>
  </si>
  <si>
    <t>Reactor chamber with electronic column for in-situ observation of processes and reactions</t>
  </si>
  <si>
    <t>P_XVIII_134</t>
  </si>
  <si>
    <t>Oprema je dostopna po predhodnem dogovoru . Kontakt preko e-pošte na uros.cvelbar@ijs.si</t>
  </si>
  <si>
    <t>Equipment is available by prior arrangement.  Please contact uros.cvelbar@ijs.si</t>
  </si>
  <si>
    <t>raziskovalna oprema z uporabo diferencialnega črpanja omogoča prosto preklapljanje med tremi vakuumskimi režimi, ob potencialni sočani uporabi različnih reaktivnih plinov.  Omogoča insitu in operando opazovanje mikroskopskih vzorcev pri različnih talkih in atmosferah.</t>
  </si>
  <si>
    <t>Research equipment using differential pumping allows free switching between three vacuum modes, with the potential simultaneous use of different reactive gases.</t>
  </si>
  <si>
    <t>1, 5</t>
  </si>
  <si>
    <t>6, 1</t>
  </si>
  <si>
    <t>P2-0082-50</t>
  </si>
  <si>
    <t>raziskovalci odseka F6</t>
  </si>
  <si>
    <t>PR-09455</t>
  </si>
  <si>
    <t xml:space="preserve">prof. dr. Uroš Cvelbar, raziskovalci, ki delajo na projektu </t>
  </si>
  <si>
    <t>Blaž Mikuž</t>
  </si>
  <si>
    <t>Termografska kamera za raziskovalne namene</t>
  </si>
  <si>
    <t>High-speed infrared camera for research</t>
  </si>
  <si>
    <t>P_XVII_069</t>
  </si>
  <si>
    <t>Po dogovoru z odgovorno osebo (blaz.mikuz@ijs.si)</t>
  </si>
  <si>
    <t>Please contact responsible person (blaz.mikuz@ijs.si)</t>
  </si>
  <si>
    <t>Kamera je namenjena termografskim meritvam hitrih procesov, tj. dolgovalovni IR 7.5 - 12.0 µm, 640 x 512 pixels, 1 kHz. Oprema ni prenosljiva in je na voljo le v laboratoriju.</t>
  </si>
  <si>
    <t>Camera is specialized for thermography of fast phenomena, i.e. long wave IR 7.5 - 12.0 µm, 640 x 512 pixels, 1 kHz. The equipment is available in our laboratory and it is not portable.</t>
  </si>
  <si>
    <t>L2-9210</t>
  </si>
  <si>
    <t>I0-0005</t>
  </si>
  <si>
    <t>Visokoločljivostni vrstični elektronski mikroskop s FEG izvorom, EDX sistemom in STEM detektorjem</t>
  </si>
  <si>
    <t>High-resolution FES SEM with EDX and STEM detector</t>
  </si>
  <si>
    <t>P_XVII_076</t>
  </si>
  <si>
    <t xml:space="preserve">Vrstični elektronski mikroskop v okviru Centra za elektronsko mikroskopijo in mikroanalizo (CEMM) je dostopen na podlagi on-line rezervacijskega sistem vsem tistim operaterjem IJS, ki so uspešno opravili tečaj, ki ga brezplačno organizira in izvaja kader CEMM. Za tiste odseke IJS, druge raziskovalne in izobraževalne institucije in industrijske partnerje, ki nimajo svojih operaterjev, izvede zahtevane analize kader CEMM. </t>
  </si>
  <si>
    <t>The scanning electron microscope within the Center for Electron Microscopy and Microanalysis (CEMM) is accessible via the on-line reservation system to all JSI operators who have successfully completed a teaching course organized and conducted free of charge by the CEMM personnel . For those departments of the JSI, other research and educational institutions and industrial partners that do not have their own operators, the required analyses are performed by the CEMM personnel.</t>
  </si>
  <si>
    <t xml:space="preserve">Visokoločljivostni vrstični elektronski mikroskop FEG SEM omogoča morfološko karakterizacijo različnih anorganskih in organskih materialov na nanometrskem nivoju, tudi pri zelo nizkih vzbujevalnih napetostih. Poleg tega omogoča mikroskop določevanje kemijske sestave, saj je mikroskop opremljen s sistemom EDX. Novo kvaliteto pa predstavlja detektor  za preiskave vzorcev v presevnem načinu.  </t>
  </si>
  <si>
    <t>The high-resolution FEG SEM scanning electron microscope enables the morphological characterization of various inorganic and organic materials at the nanometer level, even at very low excitation voltages. In addition, the microscope allows the determination of the chemical composition of materials since the microscope is equipped with the EDX system. A new quality is a detector for examining samples in transmission mode.</t>
  </si>
  <si>
    <t>122.58</t>
  </si>
  <si>
    <t>31.72</t>
  </si>
  <si>
    <t>Kombiniran sistem za nanofabrikacijo</t>
  </si>
  <si>
    <t>Nanofabrication system</t>
  </si>
  <si>
    <t>P_XVIII_072</t>
  </si>
  <si>
    <t>Kombiniran sistem za nanofabrikacijo omogoča izdelavo nanometrskih elektronskih vezij z
dvodimenzionalnimi in enodimenzionalnimi nanomateriali. Sestavlja ga optični stereo mikroskop visoke ločljivosti in AFM, ki sta funkcionalno sklopljena in vgrajena v posebno komoro, ki vsebuje elektronski evaporator in drugo opremo za izdelavo funkcionalnih vezij.</t>
  </si>
  <si>
    <t>The combined nanofabrication system enables the fabrication of nanometer electronic circuits with two-dimensional and one-dimensional nanomaterials. It consists of a high-resolution optical stereo microscope and AFM, which are functionally coupled and built into a special chamber containing an electronic evaporator and other equipment for functional circuits manufacturing.</t>
  </si>
  <si>
    <t>66717, 66727, 66831, 66875, 66876, 67144, 67786, 68992, 68993</t>
  </si>
  <si>
    <t>SNOM mikroskop</t>
  </si>
  <si>
    <t>SNOM Microscope</t>
  </si>
  <si>
    <t>P_XVIII_136</t>
  </si>
  <si>
    <t>Oprema je dostopna po predhodnem dogovoru. Kontakt preko e-pošte  janez.kovac@ijs.si</t>
  </si>
  <si>
    <t>Equipment is available on demand. Please contact janez.kovac@ijs.si</t>
  </si>
  <si>
    <t>Mikroskop omogoča karakterizacijo optičnih in morfoloških lastnosti površin trdnih materialov na nanometrskem nivoju</t>
  </si>
  <si>
    <t>Microscope allows characterization of optical and morphological properties of surfaces of solid materials on nanoscale</t>
  </si>
  <si>
    <t>Prometheus NT.48, Nano diferenčni dinamični fluorimeter (angl. nanoDSF, nano differential scanning fluorimetry)</t>
  </si>
  <si>
    <t>Prometheus NT.48, nano differential scanning fluorometry (nanoDSF)</t>
  </si>
  <si>
    <t>P_XVIII_087</t>
  </si>
  <si>
    <t>Oprema je dostopna po predhodnem dogovoru preko e-pošte: dusan.turk@ijs.si ali aleksandra.usenik@ijs.si</t>
  </si>
  <si>
    <t>The equipment is available upon e-mail request: dusan.turk@ijs.si or aleksandra.usenik@ijs.si</t>
  </si>
  <si>
    <t xml:space="preserve">Oprema je namenjena meritvam termične in kemične stabilnosti proteinov na osnovi njihove intrinzične fluorescence ter agregacije proteinov na osnovi upada intenzitete svetlobe, ki potuje skozi vzorec. Oprema omogoča paralelne meritve 48 vzorcev v kapilarah po 10 µL. </t>
  </si>
  <si>
    <t xml:space="preserve"> The equipment is used for measuring thermal and chemical stability of proteins based on their intrinsic  fluorescence as well as aggregation of proteins based on attenuation of the light 
going through the sample. Paralel measurements of 48 samples in 10µL capillaries are possible.</t>
  </si>
  <si>
    <t>14,59 EUR (0.5 EUR/standardna kapilara ali 2 EUR/visoko občutljiva kapilara)</t>
  </si>
  <si>
    <t>Neformalno sodelovanje</t>
  </si>
  <si>
    <t>Stipan Jonjič (Univerza v Rijeki)</t>
  </si>
  <si>
    <t>Pulzni napajalnik za magnetronsko naprševanje pri visoki pulzni moči</t>
  </si>
  <si>
    <t>Power supply for high impulse power magnetron sputtering</t>
  </si>
  <si>
    <t>P_XVIII_142</t>
  </si>
  <si>
    <t>Napajalnik deluje v sklopu vakuumskega sistema in magnetronskega izvira (katode). Zagotavlja kratke pulze (10-1000 µs) pri visoki vršni moči, kar omogoča popolno ionizacijo razpršenih atomov tarče</t>
  </si>
  <si>
    <t>The power supply is operational in line with a vacuum system and magnetron source (cathode). It provides short pulses (10-1000 µs) at high peak power which allows for a complete ionization of the sputtered target atoms.</t>
  </si>
  <si>
    <t>J2-2509</t>
  </si>
  <si>
    <t>J2-2513</t>
  </si>
  <si>
    <t>Okoljski vrstični elektronski mikroskop (ESEM) z veliko komoro, sistemom za analizo morfologije površin in EDX sistemom</t>
  </si>
  <si>
    <t>Environmental scanning electron microscope</t>
  </si>
  <si>
    <t>P_XVIII_157</t>
  </si>
  <si>
    <t>Okoljski vrstični elektronski mikroskop (ESEM) omogoča morfološko in kemijsko karakterizacijo različnih anorganskih in organskih materialov. Mikroskop je opremljen z veliko komoro za vzorce, sistemom EDX in programsko opremo za 3D predstavitev morfologije površine. Omogoča tudi opazovanje vzorcev pri nizkem vakuumu (do 4000 Pa) in je kot tak primeren za opazovanje vlažnih vzorcev.</t>
  </si>
  <si>
    <t xml:space="preserve">The environmental scanning electron microscope (ESEM) enables morphological and chemical characterization of various inorganic and organic materials. The microscope is equipped with large specimen chamber, EDX system and software for 3D surface morphology presentation. It also enables observation of specimens at low vacuum (up to 4000 Pa) and is as such suitable for observation of not completely dried specimens. </t>
  </si>
  <si>
    <t>P2-0405</t>
  </si>
  <si>
    <t>Sabina Markelj</t>
  </si>
  <si>
    <t xml:space="preserve">Spektrometer za spektroskopijo Augerjevih  elektronov </t>
  </si>
  <si>
    <t xml:space="preserve">  Spectrometer for Auger electron spectroscopy</t>
  </si>
  <si>
    <t>P_XVIII_057</t>
  </si>
  <si>
    <t xml:space="preserve">Nacin dostopa je po predhodnem dogovoru. Kontakt sabina.markelj@ijs.si. </t>
  </si>
  <si>
    <t>The method of access is by prior arrangement. Contact sabina.markelj@ijs.si.</t>
  </si>
  <si>
    <t xml:space="preserve">Spektrometer za spektroskopijo Augerjevih elektronov je namenjen za analizo površine
različnih materialov, še posebej pa omogoča: določitev kontaminacije vzorcev z ogljikovodiki, oksidi; analizo količine adsorbiranh molekul na preučevanih vzorcih ter analizno sestavo tankih plasti. </t>
  </si>
  <si>
    <t>The spectrometer for Auger electron spectroscopy is intended for the analysis of the surface of various materials, and in particular allows: determination of contamination of samples with hydrocarbons, oxides; analysis of the amount of adsorbed molecules on the studied samples and analytical composition of thin layers.</t>
  </si>
  <si>
    <t>Matjaž Žitnik, Primož Pelicon</t>
  </si>
  <si>
    <t>Rok Zaplotnik</t>
  </si>
  <si>
    <t>Generator za vzbujanje induktivno sklopljene plazme velike moči</t>
  </si>
  <si>
    <t xml:space="preserve">Generator with a high nominal power for the excitation of inductively coupled plasma </t>
  </si>
  <si>
    <t>P_XVIII_150</t>
  </si>
  <si>
    <t>Oprema je običajno dostopna od ponedeljka do petka med 8:00 in 14:00. Za dogovor o uporabi se je potrebno dogovoriti z vodjo Odseka za tehnologijo površin prof. Miranom Mozetičem.</t>
  </si>
  <si>
    <t>Equipment is usually available Monday through Friday between 8:00 and 14:00. It is necessary to talk about the use beforehand with the head of the Department of Surface Engineering prof. Miran Mozetič.</t>
  </si>
  <si>
    <t xml:space="preserve">Oprema se bo uporabljala za vzbujanje induktivno sklopljene plazme. Nominalna moč generatorja je velika, predvsem zaradi potrebe velike gostote moči plazme v H-načinu. Pri veliki gostoti moči namreč lahko plazmo vzdržujemo pri višjih tlakih (srednji vakuum), kar posledično pomeni večjo gostoto reaktivnih delcev. </t>
  </si>
  <si>
    <t>The equipment will be used for excitation of inductively coupled plasma. The nominal power of the generator is high, mainly due to the need for high plasma power density in H-mode. At high power densities, the plasma can be maintained at higher pressures (medium vacuum), which consequently means a higher density of reactive particles.</t>
  </si>
  <si>
    <t>L2-1834</t>
  </si>
  <si>
    <t>Gregor Primc</t>
  </si>
  <si>
    <t>P2-0098</t>
  </si>
  <si>
    <t>Gregor Papa</t>
  </si>
  <si>
    <t xml:space="preserve">Visokozmogljiv hibridni adaptivni računski sistem </t>
  </si>
  <si>
    <t>High-performance hybrid adaptive computing system</t>
  </si>
  <si>
    <t>P_XVIII_064</t>
  </si>
  <si>
    <t>Oprema je dostopna preko infrastrukture SLING, po predhodnem dogovoru s skrbnikom.</t>
  </si>
  <si>
    <t xml:space="preserve"> The equipment is available through SLING infrastructure, upon agreement with the administrator.</t>
  </si>
  <si>
    <t>Oprema je namenjena hitri obdelavi kompleksnih podatkov. Hibridna oprema omogoča razvoj in testiranje sodobnih adaptivnih metod, ki temeljijo na računsko zahtevnih umetni in računski inteligenci.</t>
  </si>
  <si>
    <t>The equipment is intended for fast processing of complex data. Hybrid equipment allows the development and testing of modern adaptive methods based on computationally demanding artificial and computational intelligence.</t>
  </si>
  <si>
    <t>67501, 67502, 67503, 67504, 68882, 68944, 68945, 68991, 69027</t>
  </si>
  <si>
    <t>Matjaž Vencelj</t>
  </si>
  <si>
    <t>Segmentirani detektor z velikim prostorskim kotom</t>
  </si>
  <si>
    <t>Large solid angle segmented detector</t>
  </si>
  <si>
    <t>P_XVII_187</t>
  </si>
  <si>
    <t xml:space="preserve">Komunikacija z opisom zahtev meritve, tipa ionskega žarka na E-mail skrbnika. Za tujce tudi v okviru mednarodnega dostopa na pospeševalnik IJS, H2020 Radiate: https://www.ionbeamcenters.eu/ </t>
  </si>
  <si>
    <t xml:space="preserve">Communication with the description of the measurement specifics to the E-mail of the responsible person. Alternatively, transnational Access via the H2020 Radiate:https://www.ionbeamcenters.eu/  </t>
  </si>
  <si>
    <t>Segmentni detektor rentgenskih žarkov SDD je vgrajen v merilno postajo z ionskim mikrožarkom za mikro-PIXE. Omogoča elementno mapiranje vzorcev s pokrivanjem ekstremno velikega prostorskega kota 1 strd.</t>
  </si>
  <si>
    <t>The segmented X-ray SDD is mounted at the ion microprobe measuring chamber. It enables elemental mapping with micro_PIXE with extremely large solid angle 1 strd.</t>
  </si>
  <si>
    <t>Pelicon</t>
  </si>
  <si>
    <t>Hladilnik QD 3He/4He za ultranizke temperature</t>
  </si>
  <si>
    <t>3He/4He dilution refrigerator for ultra-low temperatures</t>
  </si>
  <si>
    <t>P_XVII_021</t>
  </si>
  <si>
    <t>Za uporabo opreme kontaktirajte prof. dr. Janeza Dolinška (janez.dolinsek@ijs.si) na Institutu Jožefa Stefana kadarkoli. Meritve izvajajo člani naše raziskovalne skupine, zunanji uporabniki lahko prisostvujejo meritvam.</t>
  </si>
  <si>
    <t>To use the equipment, please contact prof. dr. Janez Dolinšek (janez.dolinsek@ijs.si) at the Jožef Stefan Institute anytime. The measurements are executed by our trained researchers. External users can take part in the measurements.</t>
  </si>
  <si>
    <t>Hladilnik 3He/4He za ultranizke temperature omogoča meritve fizikalnih lastnosti materialov (električna upornost, magnetoupornost, specifična toplota in Hallov koeficient) v območju temperatur do 50 mK nad absolutno ničlo v magnetnih poljih do 9 T.</t>
  </si>
  <si>
    <t>Dilution refrigerator 3He/4He for ultralow temperatures enables measurements of physical properties of materials (electrical resistivity, magnetoresistance, specific heat, Hall coefficient) in the range of temperatures down to 50 mK above absolute zero at magnetic fields up to 9 T.</t>
  </si>
  <si>
    <t>Računske gruča</t>
  </si>
  <si>
    <t>HPC computer cluster</t>
  </si>
  <si>
    <t>P_XVIII_014</t>
  </si>
  <si>
    <t>65270 06</t>
  </si>
  <si>
    <t>P1-0389</t>
  </si>
  <si>
    <t>PR-05883-1 (EUROfusion, Education)</t>
  </si>
  <si>
    <t>Igor Lengar, Ivo Kodeli, Bor Kos, Domen Kotnik, Andrej Žohar</t>
  </si>
  <si>
    <t>Gašper Žerovnik, raziskovalci odseka F-8</t>
  </si>
  <si>
    <t>L2-8163, PR-08098, PR-05877</t>
  </si>
  <si>
    <t>Močnostni plazemski sistem za depozicijo nanosov tankih plasti s plazmo molekularnih plinov na vzorce večjih dimenzij</t>
  </si>
  <si>
    <t>Plasma system for the deposition of thin films with plasma of molecular gases on larger samples</t>
  </si>
  <si>
    <t>P_XVIII_037</t>
  </si>
  <si>
    <t>Oprema je običajno dostopna od ponedeljka do petka med 8:00 in 14:00. Za dogovor o uporabi se je potrebno dogovoriti z vodjo Odseka za tehnologijo površin.</t>
  </si>
  <si>
    <t>Equipment is usually available Monday through Friday between 8:00 and 14:00. It is necessary to talk about the use beforehand with the head of the Department of Surface Engineering.</t>
  </si>
  <si>
    <t>Sistem je primeren za pripravo vzorcev industrijsko pomembnih dimenzij. Posebnost naprave je v tem, da omogoča nanos plasti z uporabo različnih prekurzorjev na vzorce premera do 0.4 m ter regulacijo moči za vzbujanje nizkotlačne plazme do 12 kW.</t>
  </si>
  <si>
    <t>The system is designed for preparation of industrial-size samples. The device enables thin film coatings by using various precursors on samples up to 0.4 m in diameter and power regulation for sustaining low-pressure plasma up to 12 kW.</t>
  </si>
  <si>
    <t>L2-2616</t>
  </si>
  <si>
    <t>Matjaž Spreitzer</t>
  </si>
  <si>
    <t>UHV sistema za premikanje grelnika in tarč</t>
  </si>
  <si>
    <t>UHV heater- and target stage</t>
  </si>
  <si>
    <t>P_XVIII_170</t>
  </si>
  <si>
    <t>Po predhodnem dogovoru s skrbnikom (matjaz.spreitzer@ijs.si)</t>
  </si>
  <si>
    <t>By prior arrangement with corresponding persopn (matjaz.spreitzer@ijs.si)</t>
  </si>
  <si>
    <t>UHV sistema za premikanje grelnika in tarč v sistemu za pulzno lasersko nanašanje.</t>
  </si>
  <si>
    <t>UHV heater- and target stage for a pulsed laser depostion system.</t>
  </si>
  <si>
    <t>N2-0149</t>
  </si>
  <si>
    <t>N2-0187</t>
  </si>
  <si>
    <t>Manjši sistem za pulzno lasersko nanašanje</t>
  </si>
  <si>
    <t>Small pulsed laser deposition system</t>
  </si>
  <si>
    <t>P_XVII_188</t>
  </si>
  <si>
    <t>Manjši sistem za pulzno lasersko nanašanje je namenjen pripravi visoko-kakovostnih tankih plasti in heterostruktur.</t>
  </si>
  <si>
    <t>Small pulsed laser depostion system is used for the preparation of high-quality thin films and heterostructures.</t>
  </si>
  <si>
    <t>Hana Uršič Nemevšek</t>
  </si>
  <si>
    <t>Mikroskop na atomsko silo z moduli za piezoelektrične, električne in magnetne meritve</t>
  </si>
  <si>
    <t>Atomic force microscopy (AFM) with piezo-response force microscopy, conductive-atomic force microscopy and magnetic-force microscopy moduli</t>
  </si>
  <si>
    <t>P_XVIII_010</t>
  </si>
  <si>
    <t>po dogovoru: hana.ursic@ijs.si</t>
  </si>
  <si>
    <t>by agreement: hana.ursic@ijs.si</t>
  </si>
  <si>
    <t>Mikroskop na atomsko silo z različnimi moduli je zelo uporabno orodje za raziskovanje feroelektrične domenske strukture, feroelektričnih, piezoelektričnih in magnetnih lastnosti na lokalni (nanometrski) ravni.</t>
  </si>
  <si>
    <t xml:space="preserve">
An atomic force microscope with various modules is a very useful tool for investigating the ferroelectric domain structure, ferroelectric, piezoelectric, and magnetic properties at the local (nanometer) level.</t>
  </si>
  <si>
    <t>.6</t>
  </si>
  <si>
    <t>.1</t>
  </si>
  <si>
    <t>Hana Uršič</t>
  </si>
  <si>
    <t>Igor Mandić</t>
  </si>
  <si>
    <t>Sistem za meritve tranzientov v silicijevih detektorjih z dvofotonsko absorpcijo</t>
  </si>
  <si>
    <t>System for measurements of transients in silicon detectors caused by two photon abosrption.</t>
  </si>
  <si>
    <t>P_XVIII_107</t>
  </si>
  <si>
    <t>Oprema se nahaja na IJS, v laboratoriju odseka F9, Jamova 39, Ljubljana. Dostop do opreme je možen po dogovoru. Kontakt: igor.mandic@ijs.si</t>
  </si>
  <si>
    <t>The system is installed in the laboratory of F9 department at JSI, Jamova 39, Ljubljana. Equipment is available, for posibility of usage please contact igor.mandic@ijs.si</t>
  </si>
  <si>
    <t>Sistem je namenjen meritvam tranzientov, ki jih v silicijevih detektorjih povzročimo z dvofotonsko absorpcijo s ~ 100 fs pulzi laserske svetlobe z valovno dolžino 1560 nm.</t>
  </si>
  <si>
    <t>The system enables measruements of transients in silicon detectors caused by two photon absorption with ~100 fs pulses of laser light  with wavelength of 1560 nm.</t>
  </si>
  <si>
    <t>Matic
Lozinšek</t>
  </si>
  <si>
    <t>Integriran sistem za sintezo in karakterizacijo spojin pod inertnimi pogoji, pri nizkih
temperaturah in pod visokimi tlaki</t>
  </si>
  <si>
    <t>Integrated system for synthesis and characterisation of compounds under inert conditions, at low temperatures, and at high pressure</t>
  </si>
  <si>
    <t>P_XIX_001</t>
  </si>
  <si>
    <t>Uporaba je možna po predhodnem dogovoru (matic.lozinsek@ijs.si)</t>
  </si>
  <si>
    <t>Access is possible upon demand (matic.lozinsek@ijs.si)</t>
  </si>
  <si>
    <t>Sistem suhih celic omogoča delo v inertni atmosferi N2 (O2, H2O &lt; 1 ppm), ATR-FTIR karakterizacijo, pregled vzorcev s stereomikroskopom, in sušenje topil</t>
  </si>
  <si>
    <t>Glovebox system enables the work in inert N2 atomsphere (O2, H2O &lt; 1 ppm), ATR-FTIR characterization, stereomicroscopy, and solvent drying</t>
  </si>
  <si>
    <t>69217
70673
70674
71180
71313 
70677
70676
69720
69976
69193
69816
69817
69818
70271
70272
71941
71940
71939
71938</t>
  </si>
  <si>
    <t>N1-0189</t>
  </si>
  <si>
    <t>N1-0225</t>
  </si>
  <si>
    <t>ERC StG HiPeR-F</t>
  </si>
  <si>
    <t>Leon
Cizelj</t>
  </si>
  <si>
    <t>Nadgradnja visokozmogljive računske gruče</t>
  </si>
  <si>
    <t>P_XIX_002</t>
  </si>
  <si>
    <t>Računalniška gruča za izvajanje znanstvenih računskih simulacij. Hitra mrežna komunikacija med računskimi vozlišči omogoča dobro skaliranje večprocesnih izračunov. Oprema vsebuje 24 računskih vozlišč po 2 procesorja, vsak z 28 jedri in 196GB spomina.</t>
  </si>
  <si>
    <t>Compute cluster for fast scientific calculations. Fast interconnect enables a good calculation scalability of multinode multicore jobs. Equipment consists of 23 compute nodes with 2 socket processors. each with 28 cores and 196GB of memory.</t>
  </si>
  <si>
    <t>P2-0405-1</t>
  </si>
  <si>
    <t>Boštjan Končar</t>
  </si>
  <si>
    <t>L2-1827</t>
  </si>
  <si>
    <t>L2-1828</t>
  </si>
  <si>
    <t>NC-0026</t>
  </si>
  <si>
    <t>PR-10884</t>
  </si>
  <si>
    <t>Nadgradnja računalniške gruče po sistemu »na
ključ«</t>
  </si>
  <si>
    <t>P_XIX_003</t>
  </si>
  <si>
    <t>Glede na proste kapacitete in ob predhodnem dogovoru je oprema na voljo preko bojan.zefran@ijs.si. Več informacij je na: https://f8.ijs.si/gruce-f8/.</t>
  </si>
  <si>
    <t xml:space="preserve"> Depending on the availability of the resources the arrangements can be made through bojan.zefran@ijs.si. More information on: https://f8.ijs.si/gruce-f8/.</t>
  </si>
  <si>
    <t>Računalniška gruča z večjim številom jeder, namenjena izračunom, ki kjer lahko uporabimo paralelno računanje za pospešitev računanja. Nadgradnja gruče vsebuje 20 računskih vozlišč, ki vsebujejo po 2 28 jedrna procesorja  in vsaj 192 GB spomina.</t>
  </si>
  <si>
    <t xml:space="preserve">Compute cluster with large number of CPU cores for simulations that can take advantage of parallel computing. Cluster upgrade consists of 20 nodes with 2 28-core processors and at least 192 GB of memory.  </t>
  </si>
  <si>
    <t>PR-11716-1 (EUROfusion)</t>
  </si>
  <si>
    <t>P2-0405-23 (EUROfusion education)</t>
  </si>
  <si>
    <t>Domen Kotnik, Andrej Žohar</t>
  </si>
  <si>
    <t>Razširitev računske gruče s hitrimi rezinami z
veliko pomnilnika</t>
  </si>
  <si>
    <t>Expansion of the computer cluster with fast high-memory nodes</t>
  </si>
  <si>
    <t>P_XIX_023</t>
  </si>
  <si>
    <t>Computing in the fields of solid state physics, particle physics,  biophysics and quantum physics.</t>
  </si>
  <si>
    <t>71881, 71882</t>
  </si>
  <si>
    <t>P1-0416</t>
  </si>
  <si>
    <t>Janez
Dolinšek</t>
  </si>
  <si>
    <t>Hladilnik 3He za SQUID magnetometer 7T</t>
  </si>
  <si>
    <t>3He refrigerator for SQUID magnetometer 7T</t>
  </si>
  <si>
    <t>P_XIX_024</t>
  </si>
  <si>
    <t>Hladilnik 3He za SQUID magnetometer omogoča meritve magnetnih lastnosti materialov v območju temperatur do 400 mK nad absolutno ničlo v magnetnih poljih do 7 T.</t>
  </si>
  <si>
    <t>3He refrigerator for SQUID magnetometer enables measurements of magnetic properties of materials in the range of temperatures down to 400 mK above absolute zero at magnetic fields up to 7 T.</t>
  </si>
  <si>
    <t>P6-0282</t>
  </si>
  <si>
    <t>Marijan
Nečemer</t>
  </si>
  <si>
    <t>Mikro-XRF analitski mikroskop</t>
  </si>
  <si>
    <t>Mikro XRF for elemental  imaging</t>
  </si>
  <si>
    <t>P_XIX_036</t>
  </si>
  <si>
    <t>po dogovoru marijan.necemer@ijs.si</t>
  </si>
  <si>
    <t>by agreement marijan.necemer@ijs.si</t>
  </si>
  <si>
    <t>elementni imaging z micro XRF</t>
  </si>
  <si>
    <t>elemental imaging by XRF microscop</t>
  </si>
  <si>
    <t>Marijan Nečemer</t>
  </si>
  <si>
    <t>Igor
Mekjavić</t>
  </si>
  <si>
    <t>P_XIX_041</t>
  </si>
  <si>
    <t>69769, 71260</t>
  </si>
  <si>
    <t>Miran
Mozetič</t>
  </si>
  <si>
    <t>Plazemska naprava za in-situ meritve VUV in UV
sevanja med obdelavo površin trdnih materialov</t>
  </si>
  <si>
    <t xml:space="preserve">Plasma device for in-situ measurements of VUV and UV radiation during treatment of solid materials </t>
  </si>
  <si>
    <t>P_XIX_042</t>
  </si>
  <si>
    <t>Oprema je običajno dostopna od ponedeljka do petka med 8:00 in 14:00. Za dogovor o uporabi se je potrebno dogovoriti z vodjo Odseka za tehnologijo površin in skrbnikom. Opravljanje analiz glede n.a ceno po dogovoru</t>
  </si>
  <si>
    <t>Equipment is usually available Monday through Friday between 8:00 and 14:00. It is necessary to talk about the use beforehand with the head of the Department of Surface Engineering and equipment's caretaker. Upon agreement, performing price-based analyzes.</t>
  </si>
  <si>
    <t>Sistem je primeren za obdelavo trdnih vzorcev, ki so nameščeni v plazemsko komoro ali pa padajo skoznjo. Sistem omogoča obdelavo s plazmo nizke (nekaj 100 W) in visoke (nekaj 10 kW) moči. Omogoča tudi sprotno spremljenje optičnih spektrov v UV in VUV področju.</t>
  </si>
  <si>
    <t>The system is suitable for processing solid samples that are placed in the plasma chamber or fall through it. The system allows plasma processing of low (some 100 W) and high (some 10 kW) power. It also enables real-time monitoring of optical spectra in the UV and VUV range.</t>
  </si>
  <si>
    <t>Rok Zaplotnik, Gregor Primc</t>
  </si>
  <si>
    <t>Vladimir
Cindro</t>
  </si>
  <si>
    <t>Avtomatska preskuševalna postaja elektronskih
komponent</t>
  </si>
  <si>
    <t xml:space="preserve">Automatic probe station for testing of electronic components </t>
  </si>
  <si>
    <t>P_XIX_046</t>
  </si>
  <si>
    <t>Oprema je dostopna po predhodnem dogovoru. Kontakt preko e-pošte  na naslovu  vladimir.cindro@ijs.si</t>
  </si>
  <si>
    <t xml:space="preserve">Eqiuipment is available on demand. Please contact vladimir. cindro@ijs.si </t>
  </si>
  <si>
    <t xml:space="preserve">Oprema je namenjena  testiranju  mikrovezij in merjenju lastnosti strukturiranih polprevodnikov. Kontaktiranje je pogojeno s probno kartico, ki je posebej izdelana  za merjeno vezje.  </t>
  </si>
  <si>
    <t>The equipment is intended for testing microcircuits and measuring the properties of structured semiconductors. Contacting is conditioned by a test card, which is specially designed for the measured circuit.</t>
  </si>
  <si>
    <t>Raziskovalci odseka</t>
  </si>
  <si>
    <t>Benjamin
Zorko</t>
  </si>
  <si>
    <t>320 kV rentgenski sistem za realizacijo
dozimetričnih standardov</t>
  </si>
  <si>
    <t>320 kV X - ray system for realization of dosimetric standards</t>
  </si>
  <si>
    <t>P_XIX_060</t>
  </si>
  <si>
    <t>Oprema je nameščena v Laboratoriju za dozimetrične standarde na IJS. Ker gre za prostore, ki so pod stalnim video sevalnim nadzorom, se je potrebno predhodno dogovoriti z vodjem laboratorija, Boštjanom Črničem, mag. med. fiz. Delo v laboratoriju lahko poteka le pod nadzorom vodje laboratorija.</t>
  </si>
  <si>
    <t>The equipment is installed in the Laboratory for Dosimetric Standards at the JSI. The facilities are under permanent video and radiation surveillance. Prior the use of the equipment, the arrangements must be made with the head of the laboratory, Boštjan Črnič, mag. med. phys. The work in the laboratory can only take place under the supervision of the head of the laboratory.</t>
  </si>
  <si>
    <t>Predmet javnega naročila je bila dobava, montaža in zagon  320 kV rentgenskega sistema za realizacijo dozimetričnih standardov, ki ga bomo uporabljali za razširitev obsega kalibracij nacionalnega meroslovnega sistema in raziskovalne študije na različnih raziskovalnih področjih fizike, tehnike in drugih ved. 320 kV rentgenski sistem z rentgensko cevjo MXR-320/26 bo omogočal emisijo fotonov z energijami od 15 do 320 KeV.</t>
  </si>
  <si>
    <t xml:space="preserve">The subject of public tender is supply, installation and start up of of the  320 kV X-ray system for the realization of dosimetric standards, which will be used to broaden the scope of calibrations in the framework of the national metrology system and research studies in various research fields of physics, engineering and other sciences. The 320 kV X-ray system with X-ray tube MXR 320/26 will enable the emission of photons with energies from 15 to 320 KeV.        </t>
  </si>
  <si>
    <t>PR-00674</t>
  </si>
  <si>
    <t>Boštjan Črnič</t>
  </si>
  <si>
    <t>PR-00608</t>
  </si>
  <si>
    <t>Klara Poiškruh</t>
  </si>
  <si>
    <t>PR-11529</t>
  </si>
  <si>
    <t>Sašo Džeroski</t>
  </si>
  <si>
    <t>Oprema za uporabo metod umetne inteligence v znanosti</t>
  </si>
  <si>
    <t>Equipment for use of AI methods in science</t>
  </si>
  <si>
    <t>P_XIX_068</t>
  </si>
  <si>
    <t>Čas dostopa do opreme vsak delovni dan od 8:00 do 16:00 po predhodnem dogovoru s skrbnikom. Glede pogojev dostopa in razpoložljivosti kontaktirati Martina Žnidaršiča (martin.znidarsic@ijs.si)</t>
  </si>
  <si>
    <t>The equipment is avaliable upon request every day from 8 am to 4 pm. For access conditions and availabilty contact Martin Žnidaršič (martin.znidarsic@ijs.si)</t>
  </si>
  <si>
    <t>Raziskovalci odseka E8</t>
  </si>
  <si>
    <t>Matjaž
Vencelj</t>
  </si>
  <si>
    <t>Vakuumska eksperimentalna postaja za jedrsko
astrofiziko</t>
  </si>
  <si>
    <t>Experimental vacuum station for nuclear astrophysics</t>
  </si>
  <si>
    <t>P_XIX_077</t>
  </si>
  <si>
    <t>Oprema je dostopna po predhodnem dogovoru na naši lokaciji. Kontakt preko e-pošte  na naslovu  matjaz.vencelj@ijs.si</t>
  </si>
  <si>
    <t xml:space="preserve">Equipment available on demand, at our location only. Please contact matjaz.vencelj@ijs.si </t>
  </si>
  <si>
    <t>Oprema je namenjena za rekonfigurabilne merilne postavitve v nizkoenergijski jedrski astrofiziki.</t>
  </si>
  <si>
    <t>The equipment serves as a reconfigurable experimental station for low-energy nuclear astrophysics experiments.</t>
  </si>
  <si>
    <t>Tadej Rojac</t>
  </si>
  <si>
    <t>Merilni sistemi za karakterizacijo kompleksnih termo-elektro-mehanskih lastnosti
feroelektričnih materialov</t>
  </si>
  <si>
    <t>Measurement systems for characterization  of complex thermo-electro-mechanical properties of ferroelectric materials</t>
  </si>
  <si>
    <t>P_XIX_080</t>
  </si>
  <si>
    <t xml:space="preserve">Oprema je dostopna  po predhodnem dogovoru preko email naslova tadej.rojac@ijs.si. Uporaba večjega dela opreme zahteva predhodno učenje in demonstracijo, ki se jo izvede po predhodnem dogovoru na isti email naslov..    </t>
  </si>
  <si>
    <t xml:space="preserve">The equipment  can be booked by contacting the reponsible person (tadej.rojac@ijs.si). The usage  of a great part of the  equipment requires training and demonstration , which can be arranged through the same contact.  </t>
  </si>
  <si>
    <t xml:space="preserve">Oprema je namenjena celoviti karakterizaciji elektro-termo-mehanskih lastnosti feroelektirčnih in sorodnih materialov, kar vključuje dielektričnost, piezoelektričnost, piroelektričnost, električno prevodnost in termoelektrični odziv. Meritve je možno opraviti na raznih vzorcih raznih oblik, kot so volumenska kermika, debele in tanke plasti.    </t>
  </si>
  <si>
    <t>The equipment is intended for a complete set of electro-thermo-mechanical measurements of ferroelectric and related materials, including dielectric permittivity,  pyezoelectricity, piroelectricity, electrical conductivity and thermoelectric effect. The measurements can be performed on samples of different shapes, such as ceramics, thick and thin films.</t>
  </si>
  <si>
    <t>69662, 69766, 69767, 69795, 69765, 70303, 70302, 70452, 70576, 70631, 70630, 70629, 70628,70627, 71154, 71146, 70622, 70621, 70620, 70619, 70618, 71187,
54036, 71453, 71458, 71586</t>
  </si>
  <si>
    <t>Mirela
Dragomir</t>
  </si>
  <si>
    <t>Oprema za študij lastnosti in strukture
materialov pod visokimi tlaki</t>
  </si>
  <si>
    <t>Equipment for the investigation of structure and properties of materials under high pressure</t>
  </si>
  <si>
    <t>P_XIX_083</t>
  </si>
  <si>
    <t>Oprema se nahaja v »Laboratoriju za kemijo pod ekstremnimi pogoji« (http://eccl.ijs.si) ECCL.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</si>
  <si>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"Extreme Conditions Chemistry Laboratory" under (http://eccl.ijs.si) ECCL. Researchers with proper training on the high-pressure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in the eccl.</t>
  </si>
  <si>
    <t>Oprema nam omogoča preiskave povezav struktura–lastnosti pod zelo visokim tlakom, in sicer preiskave sprememb strukture, magnetnih in elektronskih lastnosti snovi pod hidrostatskim tlakom v območju GPa. Oprema vključuje specializirane, zelo natančne visokotlačne celice z diamantnimi nakovali.</t>
  </si>
  <si>
    <t>The equipment enables the investigate the structure-properties relationship under high pressures (Gpa range), namely investigations of changes in the structure, magnetic and electronic properties. The equipment includes specialized, high-precision diamond anvil cells.</t>
  </si>
  <si>
    <t>Mirela Dragomir</t>
  </si>
  <si>
    <t>J2-2496</t>
  </si>
  <si>
    <t>Srečo
Davor
Škapin</t>
  </si>
  <si>
    <t>Nadgradnja rentgenskih difraktometrov</t>
  </si>
  <si>
    <t>Upgrading of X-Ray powder diffractometer with new operating system and data databases.</t>
  </si>
  <si>
    <t>P_XIX_088</t>
  </si>
  <si>
    <t>By prior arrangement with corresponding person (matjaz.spreitzer@ijs.si)</t>
  </si>
  <si>
    <t>Nova oprema omogoča zanesljivejše in kvalitetnejše analize kristaliničnih materialov, tako v obliki prahov, kot tudi ploščic, tankih plasti.</t>
  </si>
  <si>
    <t>X-Ray diffraction analysis</t>
  </si>
  <si>
    <t>38402
71185
71184
70787
70786
70785
70784</t>
  </si>
  <si>
    <t>Srečo Škapin</t>
  </si>
  <si>
    <t>J1-3026</t>
  </si>
  <si>
    <t>J1-3025</t>
  </si>
  <si>
    <t>Miran
Čeh</t>
  </si>
  <si>
    <t>State-of-the-art vrstični presevni elektronski
mikroskop z ultimativno slikovno in energijsko
ločljivostjo</t>
  </si>
  <si>
    <t>P_XIX_108</t>
  </si>
  <si>
    <t>Preparativna ultracentrifuga z rotorji in
rezalnikom centrifugirk</t>
  </si>
  <si>
    <t>Preparative ultracentrifuge with rotors and tube slicer</t>
  </si>
  <si>
    <t>P_XIX_109</t>
  </si>
  <si>
    <t>Oprema je nameščena v laboratoriju B417D Odseka za molekularne in biomedicinske znanosti (IJS). Uporaba opreme po predhodnem dogovoru (jernej.sribar@ijs.si).</t>
  </si>
  <si>
    <t>The equipment is installed in laboratory B417D of the Department of Molecular and Biomedical Sciences (JSI). The equipment is available by prior arrangement (jernej.sribar@ijs.si).</t>
  </si>
  <si>
    <t>Oprema omogoča centrifugiranje vzorcev pri visokih obratih in omogoča pripravo subcelularnih frakcij, ločbo lipoproteinov, virusov, virusnih delcev, nanodelcev ter izolacijo RNA in plazmidne DNA.</t>
  </si>
  <si>
    <t>The equipment enables high-speed  centrifugation of samples and allows the preparation of subcellular fractions, the separation of lipoproteins, viruses, viral particles, nanoparticles and the isolation of RNA and plasmid DNA.</t>
  </si>
  <si>
    <t>Jernej Šribar</t>
  </si>
  <si>
    <t>Emanuela Senjor</t>
  </si>
  <si>
    <t>Gregor
Dolanc</t>
  </si>
  <si>
    <t>Oprema za raziskave in aplikacije na področju
tehnologije vodenja</t>
  </si>
  <si>
    <t>Equipment for research and application of the field of control technologies</t>
  </si>
  <si>
    <t>P_XIX_112</t>
  </si>
  <si>
    <t>Oprema je dostopna po dogovoru, kontakt Gregor Dolanc (gregor.dolanc@ijs.si)</t>
  </si>
  <si>
    <t>Equipment is available upon agreement, please contact Gregor Dolanc (gregor.dolanc@ijs.si)</t>
  </si>
  <si>
    <t>Računalniška oprema za obdelavo podatkov, modeliranje in razvoj sistemov za vodenje. 
Merilna oprema proizvajalca Moor Electronics za izvedbo meritev na pacientih (laserski merilnik pretoka krvi,
merilnik nivoja kisika in temperature v tkivih,
merilnik nivoja globoke koncentracije kisika v tkivih)</t>
  </si>
  <si>
    <t>Computer equipment for data processing, modeling and development of control systems.
Measuring equipment from Moor Electronics to perform measurements on patients (laser blood flow meter,
oxygen level and temperature meter,
deep tissue oxygen level meter)</t>
  </si>
  <si>
    <t>69812
69821
70056
70021
70022
70023
70024
70585
71135
71133
71430
71263
71264</t>
  </si>
  <si>
    <t>4, 20, 25, 26, 59, 63</t>
  </si>
  <si>
    <t>Raziskovalci odseka E2</t>
  </si>
  <si>
    <t>Sašo
Šturm</t>
  </si>
  <si>
    <t>Ultra visokotlačni tekočinski kromatograf s PDA
detektorjem</t>
  </si>
  <si>
    <t>P_XIX_120</t>
  </si>
  <si>
    <t>Igor
Muševič</t>
  </si>
  <si>
    <t>Sistem za razvoj integriranih optičnih logičnih
vezij</t>
  </si>
  <si>
    <t>P_XIX_122</t>
  </si>
  <si>
    <t>70040,70039,70580,71163,70049</t>
  </si>
  <si>
    <t>Matjaž
Spreitzer</t>
  </si>
  <si>
    <t>RHEED sistem s pripadajočo opremo</t>
  </si>
  <si>
    <t>P_XIX_124</t>
  </si>
  <si>
    <t>70210, 70725</t>
  </si>
  <si>
    <t>Dragan D.
Mihailović</t>
  </si>
  <si>
    <t>Sistem za nelinearno spektroskopijo in
mikroskopijo v širokem energijskem območju z
dodatki</t>
  </si>
  <si>
    <t>System for nonlinear spectroscopy and microscopy in a wide energy range with accessories</t>
  </si>
  <si>
    <t>P_XIX_126</t>
  </si>
  <si>
    <t>Sistem za nelinearno spektroskopijo in mikroskopijo v širokem energijskem območju z dodatki omogoča proučevanje različnih materialov v okviru dveh tehnologij: (1) Nelinearne resonančne ekstremne ultravijolične spektroskopije in (2) Nelinearne optične mikroskopije.</t>
  </si>
  <si>
    <t>The system for nonlinear spectroscopy and microscopy in a wide energy range with accessories allows the study of various materials in two technologies: (1) Nonlinear resonant extreme ultraviolet spectroscopy and (2) Nonlinear optical microscopy.</t>
  </si>
  <si>
    <t>69572
70689
71045
71047
71046
70783
70782
70781
71044
70841
71016
71051
71083
71082
71081
71077
71076
71075
70767
70766
70765
70764
70763
71096
71095
71156
71172
70842
71103
70760
70759
70758
70757
71199
71197
71094
71121
71120
71119
71118
71117
70513
71140
71280
71099
71098
69651
70037
71162
41290
71349
71348
71374
71419</t>
  </si>
  <si>
    <t>Andrej
Filipčič</t>
  </si>
  <si>
    <t>Nadgradnja distribuiranega računskega vozlišča SiGNET Tier-2.</t>
  </si>
  <si>
    <t>Upgrade of SiGNET-T2 distributed cluster</t>
  </si>
  <si>
    <t>P_XIX_145</t>
  </si>
  <si>
    <t>Omogočen oddaljen dostop za vse uporabnike SLING infrastrukture preko strežnika ARC-CE</t>
  </si>
  <si>
    <t>Remote access for SLING users through ARC Computing Element</t>
  </si>
  <si>
    <t>Računska gruča za intenzivno obdelavo podatkov in računske simulacije, predvsem pri eksperimentih ATLAS in Belle-II</t>
  </si>
  <si>
    <t>Compute cluster for intensive data processing primarily for ATLAS and Belle-II experiments</t>
  </si>
  <si>
    <t>71350
71372
71370
71369
71368
71367
71366
71365
71364
71363
71362
71361
71360
71359
71358
71371</t>
  </si>
  <si>
    <t>raziskovalci</t>
  </si>
  <si>
    <t>Marko
Mikuž</t>
  </si>
  <si>
    <t>Obnova centra za analizo podatkov SiGNET</t>
  </si>
  <si>
    <t>Upgrade of analysis facility at SiGNET</t>
  </si>
  <si>
    <t>P_XIX_157</t>
  </si>
  <si>
    <t>Uporaba diskovnega prostora preko sistema dCache in Ceph</t>
  </si>
  <si>
    <t>Storage access through dCache and Ceph</t>
  </si>
  <si>
    <t>Diskovni prostor se uporablja za začasno shrambo vmesnih podatkov ter za obdelavo podatkov pri fizikalnih analizah</t>
  </si>
  <si>
    <t>Disk space used for temporary dataset storage and for permanent storage of analysis datasets</t>
  </si>
  <si>
    <t>XJET, Izrael 3D tiskalnik za kovinske materiale in keramiko</t>
  </si>
  <si>
    <t>65499, 70724</t>
  </si>
  <si>
    <t>Kontrolni sistem pospeševalnika Tandetron</t>
  </si>
  <si>
    <t>P_XVIII_018</t>
  </si>
  <si>
    <t xml:space="preserve">Oprema je dostopna  akademskim institucijam in gospodarskim družbam (primoz.pelicon@ijs.si), kot tudi raziskovalcem in industriji iz evropskega raziskovalnega prostora (EU H2020 RADIATE, https://www.ionbeamcenters.eu/). </t>
  </si>
  <si>
    <t>The equipment is available for national users at the contact "primoz.pelicon@ijs.si", as well as to the international users via EU Transbnational Access  (EU H2020 RADIATE, https://www.ionbeamcenters.eu/).</t>
  </si>
  <si>
    <t>Kontrolni sistem pospeševalnika nadzira delovanje celotnega sklopa strojne opreme od ionskih virov, pospeševanja in oblikovanja visokoenergijskih žarkov, kot tudi injeciranja v izbrano žarkovno linijo na pospeševalniku Instituta Jožef Stefan.</t>
  </si>
  <si>
    <t>The control system of the tandetron accelerator is providing the regulation and monitoring feedback of all the components of the ion accelerator, starting from the ion sources, beam shaping and acceleration, as well as beam injection into one of the beamlines at the tandem ion accelerator of Jožef Stefan Institute.</t>
  </si>
  <si>
    <t>Primož Vavpetič</t>
  </si>
  <si>
    <t>Magnetometer z tresočim vzorcem za termomagnetne meritve v različnih atmosferah</t>
  </si>
  <si>
    <t>P_XVIII_027</t>
  </si>
  <si>
    <t>Boštjan Jenčič</t>
  </si>
  <si>
    <t>Ionska optika za nanožarek</t>
  </si>
  <si>
    <t>P_XVIII_074</t>
  </si>
  <si>
    <t xml:space="preserve">Oprema je dostopna  akademskim institucijam in gospodarskim družbam (bostjan.jencic@ijs.si), kot tudi raziskovalcem in industriji iz evropskega raziskovalnega prostora (EU H2020 RADIATE, https://www.ionbeamcenters.eu/). </t>
  </si>
  <si>
    <t>The equipment is available for national users at the contact bostjan.jencic@ijs.si, as well as to the international users via EU Transbnational Access  (EU H2020 RADIATE, https://www.ionbeamcenters.eu/).</t>
  </si>
  <si>
    <t>Ionska optika je namenjena fokusiranju visokoenergijskih ionskih žarkov na premere žarkov manjše od enega mikrometra. S temi žarki izvajamo elemnetno in molekularno kartiranje vzorcev, kot tudi površinsko strukturirano implantacijo ionov.</t>
  </si>
  <si>
    <t>The ion optics forms high energy focused ion beam with sub-micrometre diameter, used for elemental and molecular mapping, as well as for patterned ion implantation.</t>
  </si>
  <si>
    <t>Paula Pongrac</t>
  </si>
  <si>
    <t>Jelena Vesić</t>
  </si>
  <si>
    <t xml:space="preserve">Teleskopski detektor Ge-Si </t>
  </si>
  <si>
    <t>Telescope detector Ge-Si</t>
  </si>
  <si>
    <t>P_XVIII_085</t>
  </si>
  <si>
    <t>Prijava na žarkovni čas na pospeševalniku Tandetron na IJS po predhodnem posvetovanju s skrbnikom opreme.</t>
  </si>
  <si>
    <t>Application for beam time at the Tandetron accelerator at JSI with a previous consultation with equipment guardian</t>
  </si>
  <si>
    <t>Meritve elektronov</t>
  </si>
  <si>
    <t>Electron measurements</t>
  </si>
  <si>
    <t xml:space="preserve">raziskovalci </t>
  </si>
  <si>
    <t xml:space="preserve">Hibridni kvadrupol-Orbitrap masni spektrometer (Q-Orbitrap MS) s pripadajočo opremo </t>
  </si>
  <si>
    <t>Hybride qudruple-Orbitrap mass spectrometer (Q-Orbitrap MS).</t>
  </si>
  <si>
    <t>P_XVIII_106</t>
  </si>
  <si>
    <t>Instrumet bo na voljo po instalaciji opreme v juniju 2022. Kontakt: Milena.horvat@ijs.si .</t>
  </si>
  <si>
    <t xml:space="preserve">Instrument will be available after final instalation in June 2022. Please contact: milena.horvat@ijs.si . </t>
  </si>
  <si>
    <t xml:space="preserve">Orbitrap masni spektrometer sklopljen s tekočinskim kromatografom (hibridni LC-MS) in opremljen s programsko opremo za interpretacijo MS-MS spektrov in karakterizacijo malih organskih molekul se bo uporabljal za kvalitativno in kvantitativno netarčno ter tarčno analizo organskih spojin v sledovih v vzorcih iz okolja, vode, hrane, zdravilnih učinkovin, bioloških in geoloških snovi ter podobnih materialov. </t>
  </si>
  <si>
    <t>Q-Orbitrap mass spectrometer is equipped with liquid chromatograph (LC-MS), atmospheric ionization ion source (ESI) and different software programs for interpretation MS-MS spectra. IT is used for characterization and structure determination of small organic molecules, qualitative and quantitative target and nontarget analysis of traces of organic compounds in samples from environment, water, food, pharmaceuticals, biological, geological and similar materials.</t>
  </si>
  <si>
    <t>In situ merilnik fizikalnih lastnosti na nanoskali</t>
  </si>
  <si>
    <t>in-situ system for measuring physical properties on nanoscale</t>
  </si>
  <si>
    <t>P_XVIII_167</t>
  </si>
  <si>
    <t xml:space="preserve">Uporaba naprave je vezana na  SEM mikroskop. Uporaba je možna po predhodnem pogovoru (aljaz.drnovsek@ijs.si) </t>
  </si>
  <si>
    <t>The use of the device is related to the use of the SEM microscope. Use is possible after a preliminary conversation (aljaz.drnovsek@ijs.si)</t>
  </si>
  <si>
    <t>meritve nanomehanskih lastnosti materialov majhnih volumnov pri sobni in povišani temperaturi</t>
  </si>
  <si>
    <t>measurements of nanomechanical properties of small volume materials at room and elevated temperatures</t>
  </si>
  <si>
    <t>PR-11236</t>
  </si>
  <si>
    <t>Žan Gostenčnik</t>
  </si>
  <si>
    <t>Inštitut za kovinske materiale in tehnologije</t>
  </si>
  <si>
    <t>P2-0050</t>
  </si>
  <si>
    <t>Bojan Podgornik</t>
  </si>
  <si>
    <t>INSTRON- STATIČNI 500KN</t>
  </si>
  <si>
    <t>Renovation and upgrade of static-dynamic test device INSTRON 1255 (500 kN)</t>
  </si>
  <si>
    <t>Obnovljena in nadgrajena naprava je namenjena statičnim mehanskim preskusom kovinskih materialov z obremenitvijo do 500 kN. Po predhodnem dogovoru so možne storitve tudi za zunanje naročnike.</t>
  </si>
  <si>
    <t>Renewed and upgraded device enables static mechanical tests of metallic materials with loads up to 500 kN. External services are possible after previous appointment of interested customers.</t>
  </si>
  <si>
    <t>Oprema omogoča raziskovalno delo kot tudi storitve za zunanje zainteresirane uporabnike pri statičnem preskušanju kovinskih materialov s tlačno in natezno obremenitvijo do 500 kN.</t>
  </si>
  <si>
    <t>Equipment enables research work as well as services for external interested customers for tests in static mode with tensile or compression loads up to 500 kN.</t>
  </si>
  <si>
    <t>https://www.imt.si/organizacijske-enote/infrastrukturna-organizacijska-enota</t>
  </si>
  <si>
    <t>P2-0132</t>
  </si>
  <si>
    <t>Matjaž Godec</t>
  </si>
  <si>
    <t>P2-0056</t>
  </si>
  <si>
    <t>Janez Šetina</t>
  </si>
  <si>
    <t>J2-1729</t>
  </si>
  <si>
    <t>L2-2613</t>
  </si>
  <si>
    <t>L3-2621</t>
  </si>
  <si>
    <t>L2-1831</t>
  </si>
  <si>
    <t>J2-2486</t>
  </si>
  <si>
    <t>FS-Zupančič</t>
  </si>
  <si>
    <t>J4-1771</t>
  </si>
  <si>
    <t>IJS-Sabotič</t>
  </si>
  <si>
    <t>raziskave materialov za industrijo</t>
  </si>
  <si>
    <t>Slovenska industrija</t>
  </si>
  <si>
    <t>Tuja industrija</t>
  </si>
  <si>
    <t>VAKUUMSKA PEČ ZA TOPLOTNO OBDELAVO IPSEN VTTC-324R Z HOLOGENIM OHLAJANJEM POD VISOKIM PRITISKOM DUŠIKA</t>
  </si>
  <si>
    <t xml:space="preserve">Vacuum furnace for heat treatment IPSEN VTTC-324R </t>
  </si>
  <si>
    <t>Izvajanje storitev po dogovoru.</t>
  </si>
  <si>
    <t>Performing service by agreement.</t>
  </si>
  <si>
    <t>Naprava se uporablja za toplotno obdelavo zlitin</t>
  </si>
  <si>
    <t>Equipment for heat treatment of tool steel</t>
  </si>
  <si>
    <t>VAKUUMSKA INDUKCIJSKA LABORATORIJSKA PEČ ZA IZDELAVO JEKLA IN DRUGIH ZLITIN</t>
  </si>
  <si>
    <t>Vacuum induction furnace for production of steel and other alloys</t>
  </si>
  <si>
    <t>Naprava se uporablja za izdelavo novih zlitin</t>
  </si>
  <si>
    <t>Equipment for melting and casting of alloys</t>
  </si>
  <si>
    <t>ELEKTRIČNA LABORATORIJSKA PEČ ZA IONSKO NITRIRANJE</t>
  </si>
  <si>
    <t>Laboratory nitriding furnace</t>
  </si>
  <si>
    <t>Naprava se uporablja za nitriranje površin orodij</t>
  </si>
  <si>
    <t>Equipment for plasma nitriding</t>
  </si>
  <si>
    <t>MICROLAB 310 F</t>
  </si>
  <si>
    <t>AES and AXP spectrometer</t>
  </si>
  <si>
    <t>Izvajanje storitev po dogovoru</t>
  </si>
  <si>
    <t xml:space="preserve">Performing service by agreement </t>
  </si>
  <si>
    <t>oprema se uporablja za določevanje kemijske sestave materialov na površini</t>
  </si>
  <si>
    <t>Equipment is used for chemichal analysis for surface of the materials</t>
  </si>
  <si>
    <t xml:space="preserve">MIKROSKOP JEOL JSM 6500 F - vrstični elektronski mikroskop z EDS/WDS/EBSD </t>
  </si>
  <si>
    <t>Electron microanalyzer JOEL JSM 6500 F with EDS/WDS/EBSD</t>
  </si>
  <si>
    <t>Sodobna raziskovalna oprema Analitski elektronski mikroskop s Schotkyjevim izvorom elektronov (FE)opremljen z EDS in WDS analitskima tehnikama, HKL -EBSD in BSE za raziskave materialov</t>
  </si>
  <si>
    <t>Advanced research equipment -analytical electron microscope with Schotky electron source (FE) equiped with EDS and WDS analytical techniques and HKL-EBSD and BSE for materials investigations</t>
  </si>
  <si>
    <t>VAKUUMSKI SISTEM ZA KALIBRACIJE IN MER</t>
  </si>
  <si>
    <t>Vacuum system for calibration and metrology research in UHV and XHV range</t>
  </si>
  <si>
    <t>Možnost izvajanja zunanjih storitev po predhodnem dogovoru.</t>
  </si>
  <si>
    <t>External service is posible after previous appointment of vacuum systems.</t>
  </si>
  <si>
    <t>Oprema se uporablja za kalibracije vakuumskih merilnikov po metodi neposredne primerjave z referenčnimi etaloni v območju tlakov od 1E-10 mbar do 1E-3 mbar in kot primarni etalon po metodi statične ekspanzije v območju tlakov od 1E-7 mbar do 1 mbar. Kalibracije se izvajajo tako za uporabnike v industriji za zagotavljanje sledljivosti kot za raziskave meroslovnih lastnosti izbranih vakuumskih merilnikov.</t>
  </si>
  <si>
    <t>Equipment is used for calibration of vacuum gauges by means of the reference gauge comparison method in the pressure range from 1E-10 mbar to 1E-3 mbar, and as a primary standard based in the static expansion method in pressure range from 1E-7 mbar to 1 mbar. Calibration are performed for both users in industry to assure the measurement tracebility and research of metrological properties of selected vacuum gauges.</t>
  </si>
  <si>
    <t>PRAVICA DO UPORABE RAZISKOVALNE OPREME</t>
  </si>
  <si>
    <t>TEGRAPOL 21, DICSOTOM 6</t>
  </si>
  <si>
    <t>Uporaba za razrez vzorcev, brušenje in poliranje</t>
  </si>
  <si>
    <t>Equipment is used for cutting, grinding and polishing</t>
  </si>
  <si>
    <t xml:space="preserve">MASNI SPEKTOMETER HIDEN HAL/3F RC 301 </t>
  </si>
  <si>
    <t xml:space="preserve">Mass spectrometer HIDEN HAL/3F RC 301 </t>
  </si>
  <si>
    <t>Oprema se uporabja za analiziranje kemijske sestave plinov</t>
  </si>
  <si>
    <t>Equipment is used for gas chemical analysis</t>
  </si>
  <si>
    <t>GATAN PECS 682 (IONSKI NAPRAŠEVALNIK)</t>
  </si>
  <si>
    <t>GATAN PECS 682 (ion sputtering)</t>
  </si>
  <si>
    <t xml:space="preserve"> Performing service by agreement.</t>
  </si>
  <si>
    <t>Naprava za nanos tankih plasti C, Au, itd za potrebe raziskav vzorcev na FE-SEM eletronski analitski mikroskop</t>
  </si>
  <si>
    <t>Device for C or AU etc. Thin films deposition for the sample preparation for use of FE-SEM electron analytical microscope</t>
  </si>
  <si>
    <t>MERILNIK  TLAKA RPM 4</t>
  </si>
  <si>
    <t>Working ethalon</t>
  </si>
  <si>
    <t>Uporaba za namene kalibracije</t>
  </si>
  <si>
    <t>Using for calibrations</t>
  </si>
  <si>
    <t>JEOL CROSS SECTION POLISHER</t>
  </si>
  <si>
    <t>Uporaba za pripravo vzorcev</t>
  </si>
  <si>
    <t>Using for sample preparation</t>
  </si>
  <si>
    <t>JEOL ION SLICER</t>
  </si>
  <si>
    <t>INSTRON-DINAMIČNI 250 KN</t>
  </si>
  <si>
    <t>Dynamic testing machine +/- 250 kN load, with high temperature furnace, extensiometer and software.</t>
  </si>
  <si>
    <t>Oprema je namenjena dinamičnemu preskušanju materialov pri sobni in povišani temperaturi (do 1250 oC). Možnost izvajanja zunanjih storitev po predhodnem dogovoru.</t>
  </si>
  <si>
    <t>Equipment is for dynamic testing of materials at room and elevated temperatures (up to 1250 oC). External service is posible after previous appointment.</t>
  </si>
  <si>
    <t>Raziskovalna oprema je najsodobnejša in omogoča kvalitetno raziskovalno delo na področju dinamičnih obremenitev kovinskih materialov in tehnologij .</t>
  </si>
  <si>
    <t>Equipment is modern and enables quality research work in the field of dynamic loads of metallic materials as well as services for external customers.</t>
  </si>
  <si>
    <t>MERILNIK TRDOTE VICKERS</t>
  </si>
  <si>
    <t>Vickers micro-hardness</t>
  </si>
  <si>
    <t>Oprema je namenjena merjenju mikrotrdo</t>
  </si>
  <si>
    <t>Equipment is used for Vickers micro-hardness</t>
  </si>
  <si>
    <t>PROGRAMSKA OPREMA MICROLAB 310F</t>
  </si>
  <si>
    <t>software for MICROLAB 310F</t>
  </si>
  <si>
    <t>Programska oprema je podpora delovanju MICROLAB 310F</t>
  </si>
  <si>
    <t>Software is used for operation sistem for MICROLAB 310 F</t>
  </si>
  <si>
    <t>PROGRAMSKA OPREMA THERMO-CALC</t>
  </si>
  <si>
    <t xml:space="preserve"> THERMO-CALC</t>
  </si>
  <si>
    <t>Program se uporablja za simulacijo napovedi faznih diagramov</t>
  </si>
  <si>
    <t>Program is used for simulation of phase diagrams</t>
  </si>
  <si>
    <t>SPEKTROMETER PRISMA PLUS MASNI</t>
  </si>
  <si>
    <t xml:space="preserve">PRISMA PLUS MASS SPEKTROMETER </t>
  </si>
  <si>
    <t xml:space="preserve">Spektrometer se uporablja za določevanje kemijske sestave </t>
  </si>
  <si>
    <t>Spectrometer is used for kemichal analysis</t>
  </si>
  <si>
    <t>SISTEM ZA KARAKTERIZACIJO GETROV</t>
  </si>
  <si>
    <t>Ultrahigh vacuum system for characterizing getter materials</t>
  </si>
  <si>
    <t>Oprema je namenjena za določanje sorpcijksih lastnosti nenaparljivih getrov (NEG) na osnovi Ti- in Zr-zlitin. NEG se uporabljajo v majhnih statičnih vakuumskih napravah za vzdrževanje UVV do EVV pogojev. Oprema je osnova na IMT razvite statične sorpcijske metode za karakterizacijo NEG.</t>
  </si>
  <si>
    <t>Equipment is used for determining sorption properies of non-evaporable getters (NEGs) based on Ti- and Zr- alloys. NEGs are applied in small-volume static vacuums devices to maintain UHV to XHV conditions. Equipment represents the base of a static gas-sorption method (developed at IMT) for NEG characterization.</t>
  </si>
  <si>
    <t>MIKROSKOP JEOL JEM 2100 HR</t>
  </si>
  <si>
    <t xml:space="preserve">Jeol JEM  2100 HR with STEM and EDS unit </t>
  </si>
  <si>
    <t>Raziskovalna oprema je najsodobnejša in omogoča kvalitetno raziskovalno delo na področju kovinskih materialov in tehnologij kot tudi na področju naprednih materialov.</t>
  </si>
  <si>
    <t xml:space="preserve">Sophisticated research equipment enables the quality resarch work in the field of metallic materials and technoogy  as well as  advanced materials </t>
  </si>
  <si>
    <t>GATAN NOSILEC ZA GRETJE VZORCEV</t>
  </si>
  <si>
    <t>GATAN for sample heating</t>
  </si>
  <si>
    <t>Nosilec se uporablja za in-situ analize</t>
  </si>
  <si>
    <t>Heating stage is used for in-situ analysis</t>
  </si>
  <si>
    <t>Aleksandra Kocijan</t>
  </si>
  <si>
    <t>ANALIZATOR ZLITIN XL3T 980S HE GOLDD +</t>
  </si>
  <si>
    <t>portable XRF analyser</t>
  </si>
  <si>
    <t>Naprava se uporablje za deločitev kemijske swestave materiala</t>
  </si>
  <si>
    <t>Equipoment for kemichal analysis for materials</t>
  </si>
  <si>
    <t>AGILENT 720 ICP-OES SPEKTROMETER</t>
  </si>
  <si>
    <t>AGILENT 720 ICP-OES SPECTROMETER</t>
  </si>
  <si>
    <t>Naprava je namenjena kemijski analizi</t>
  </si>
  <si>
    <t>Equipment for chemical analysis</t>
  </si>
  <si>
    <t>TRIBOLOŠKO PREIZKUŠEVALIŠČE ZA IZMENIČNO DRSENJE</t>
  </si>
  <si>
    <t>Naprava se uporablja za tribološke preiskave</t>
  </si>
  <si>
    <t>Equipment fo tribological evaluation</t>
  </si>
  <si>
    <t xml:space="preserve">DEFORMACIJSKI DILATOMETER </t>
  </si>
  <si>
    <t>Strain dilatometer</t>
  </si>
  <si>
    <t xml:space="preserve">Naprava je namenjena študiju termo-mehanskih fizikalnih lastnosti materialov </t>
  </si>
  <si>
    <t>Equipment for thermo-mechanical studies</t>
  </si>
  <si>
    <t>Konfokalni  mikroskop</t>
  </si>
  <si>
    <t>Confocal  microscope</t>
  </si>
  <si>
    <t>Naprava je namenjena raziskavam materialov</t>
  </si>
  <si>
    <t>Equipment for materials research</t>
  </si>
  <si>
    <t>P16-125</t>
  </si>
  <si>
    <t>ODPRTA INDUKCIJSKA TALILNA PEČ Z GENERATORJEM</t>
  </si>
  <si>
    <t>Open induction furnace with generator</t>
  </si>
  <si>
    <t>P16 - 141</t>
  </si>
  <si>
    <t>PEČ EUP-K 650/1300</t>
  </si>
  <si>
    <t>Furnace EUP-K 650/1300</t>
  </si>
  <si>
    <t>ANALITIČNI KVADROPOLNI SPEKTROMETER</t>
  </si>
  <si>
    <t>Analytical mass spectometer</t>
  </si>
  <si>
    <t>P16 - 142</t>
  </si>
  <si>
    <t>ELTRA CS-800 analizator</t>
  </si>
  <si>
    <t>ELTRA CS-800 analyser</t>
  </si>
  <si>
    <t>Naprava je namenjena kemijski analizi vsebnosti C in S</t>
  </si>
  <si>
    <t>Equipment for chemical analysis of C and S</t>
  </si>
  <si>
    <t>THERMO-CALC</t>
  </si>
  <si>
    <t>Elektronski mikroskop</t>
  </si>
  <si>
    <t>Mikroskop Crossbeam 550 FE-SEM Gemini II</t>
  </si>
  <si>
    <t>Sodobna raziskovalna oprema Vrstični elektronski mikroskop opremljen s FIB, EDS, STEM, EBSD za raziskave materialov</t>
  </si>
  <si>
    <t>Advanced research equipment Scanning electron microscope equiped with FIB, EDS, STEM, EBSD for materials investigations</t>
  </si>
  <si>
    <t>Svetlobni mikroskop Axio Imager Z2M</t>
  </si>
  <si>
    <t>Microscope Axio Imager Z2M</t>
  </si>
  <si>
    <t>Svetlobni mikroskop</t>
  </si>
  <si>
    <t>Light mycroscope</t>
  </si>
  <si>
    <t>Tegramin 30 brusilna polirna nap.</t>
  </si>
  <si>
    <t>Grinding and polishing machine</t>
  </si>
  <si>
    <t>brusilna polirna naprava</t>
  </si>
  <si>
    <t>Žaga za razrez vzorcev Accutom-100</t>
  </si>
  <si>
    <t>Precision cutting and grinding machine</t>
  </si>
  <si>
    <t>Žaga za razrez vzorcev</t>
  </si>
  <si>
    <t>Borut Žužek</t>
  </si>
  <si>
    <t xml:space="preserve">Zwick Roell Kappa DS 50 kN, naprava za lezenje </t>
  </si>
  <si>
    <t>Zwick Roell Kappa DS 50 kN creep testing</t>
  </si>
  <si>
    <t>Naprava za lezenje z možnostjo utrujanja pri temperaturi do 1200 °C</t>
  </si>
  <si>
    <t>Creep testing device with the possibility of fatigue up to 1200 ° C</t>
  </si>
  <si>
    <t>P17-119</t>
  </si>
  <si>
    <t xml:space="preserve">Aconity MINI 3D tiskalnik za kovinske materiale </t>
  </si>
  <si>
    <t xml:space="preserve">Aconity MINI 3Dprinter for metallic materials </t>
  </si>
  <si>
    <t>3D tiskalnik za kovinske materiale (laboratorijsko usmerjena AM SLM naprava) z možnostjo ogrevanja podlage do 800 °C</t>
  </si>
  <si>
    <t>3D printer for metallic materials (laboratory AM SLM instrument) with heat stage up to 800 °C</t>
  </si>
  <si>
    <t>P17-102</t>
  </si>
  <si>
    <t>ELEMENTRAC ONH</t>
  </si>
  <si>
    <t>ELEMENTRAC ONH analyzer</t>
  </si>
  <si>
    <t>Naprava je namenjena kemijski analizi vsebnosti O, N, H</t>
  </si>
  <si>
    <t>Equipment for chemical analysis of O, N, H</t>
  </si>
  <si>
    <t>Generator za indukcijsko segrevanje htg-600</t>
  </si>
  <si>
    <t>Induction heating generator type htg-6000</t>
  </si>
  <si>
    <t>Naprava za indukcijsko segrevanje</t>
  </si>
  <si>
    <t>Equipment for induction heating</t>
  </si>
  <si>
    <t>Agilent 5800 VDV ICP-OES Spektrometer</t>
  </si>
  <si>
    <t>Agilent 5800 VDV ICP-OES Spectrometer</t>
  </si>
  <si>
    <t>P19-44</t>
  </si>
  <si>
    <t>Računalniško krmiljena naprava za celovito vrednotenje lastnosti orodnih jekel</t>
  </si>
  <si>
    <t>Computer - controlled device for comprehensive evaluation of tool steel properties</t>
  </si>
  <si>
    <t>Naprava za pripravo vzorcev</t>
  </si>
  <si>
    <t>Equipment for sample preparation</t>
  </si>
  <si>
    <t>P19-115</t>
  </si>
  <si>
    <t>I0-0006</t>
  </si>
  <si>
    <t>Atomizer (plazemsko ultrazvočni) AMAZEMET</t>
  </si>
  <si>
    <t>Plasma ultrasonic atomizer AMAZEMET</t>
  </si>
  <si>
    <t>Naprava za izdelavo kovinskih prahov</t>
  </si>
  <si>
    <t>Equipment for metal powder production</t>
  </si>
  <si>
    <t>P19-43</t>
  </si>
  <si>
    <t>PHI VersaProbe IIIAD scan.XPS Microprobe</t>
  </si>
  <si>
    <t>Naprava za analizo površin</t>
  </si>
  <si>
    <t>Equipment for surface analysis</t>
  </si>
  <si>
    <t>Nap za difer.vrst. kalorimetrijo – DSC 404</t>
  </si>
  <si>
    <t>Differential scanning calorimetry DSC 404</t>
  </si>
  <si>
    <t>Naprava za termično analizo</t>
  </si>
  <si>
    <t>Equipment for thermal analysis</t>
  </si>
  <si>
    <t>Nap.za difer.vrst. kalorimetrijo - DSC 204</t>
  </si>
  <si>
    <t>Differential scanning calorimetry DSC 204</t>
  </si>
  <si>
    <t>Vrstični presevni elektr.mikroskop</t>
  </si>
  <si>
    <t>Transmission electron microscope</t>
  </si>
  <si>
    <t>Naprava za analizo materialov</t>
  </si>
  <si>
    <t>Equipment for analysis of materials</t>
  </si>
  <si>
    <t>Geološki zavod Slovenije</t>
  </si>
  <si>
    <t>0215-003</t>
  </si>
  <si>
    <t>P1-0011</t>
  </si>
  <si>
    <t>dr. Jure Atanackov</t>
  </si>
  <si>
    <t>16309</t>
  </si>
  <si>
    <t>Oprema za izvajanje visokoresolucijskih refleksijskih seizmičnih raziskav</t>
  </si>
  <si>
    <t>Equipment for high resolution seismic surveying</t>
  </si>
  <si>
    <t xml:space="preserve">Oprema je na voljo zunanjim uporabnikom, vendar je za njeno uporabo potrebna izurjena ekipa operaterjev in terenskih sodelavcev. Kadar oprema ni v uporabi, je dostop mogoč takoj na sedežu GeoZS. Cena se prilagaja glede na tip projekta, zahtevnost raziskave in terenske razmere. </t>
  </si>
  <si>
    <t>Equipment is available for use to users outside GeoZS. However, the operation requires a trained team of operators and field assistants. Immediate access to equipment is possible at GeoZS when equipment is not in use. Price varies according to type of project, complexity of research, and field conditions.</t>
  </si>
  <si>
    <t>Raziskave plitve do srednje globoke podpovšinske geološke strukture, ugotavljanje prisotnosi strukturnih elementov (prelomov, gub, ...), geometrije plasti oz. sedimentov ter vodonosnikov. Uporaba za namene strukturno-geološke interpretacije, ugotavljanje strktur vodonosnikov v hidrogeologiji in inženirsko-geološke aplikacije.</t>
  </si>
  <si>
    <t>Determination of shallow to moderately deep subsurface geological structures, determination of presence of structural elements (faults, folds, ...), orientation of bedding and structure of aquifers. Determination of shallow to moderately deep subsurface geological structures, determination of presence of structural elements (faults, folds, ...), orientation of bedding and structure of aquifers. Application for structural interpretation in structural geology, determination of aquifer geometry and engineering geological purposes.</t>
  </si>
  <si>
    <t>1598915990, 15991, 15992, 15993, 15994, 15995, 15996, 15997, 15998, 15999, 16000, 16001,16002</t>
  </si>
  <si>
    <t>www.geo-zs.si</t>
  </si>
  <si>
    <t>0215-006</t>
  </si>
  <si>
    <t>P1-0020</t>
  </si>
  <si>
    <t>mag. Andrej Lapanje</t>
  </si>
  <si>
    <t>17541</t>
  </si>
  <si>
    <t>Oprema za karotažne meritve Robertson Geologging, elektro umeritvena naprava za karotažo, sonda za meritev geometrije vrtine in karotažni računalnik</t>
  </si>
  <si>
    <t>Geophysical borehole logging equipment</t>
  </si>
  <si>
    <t xml:space="preserve">Gre za specifično terensko opremo za meritve v vrtinah, ki je nameščena na tovorno vozilo. Uporaba je možna samo z operativno ekipo. Cena se prilagaja glede na tip projekta, zahtevnost raziskave in terenske razmere. </t>
  </si>
  <si>
    <t>Well logging is specific field research equipment, mounted on the field vehicle, used for performing well measurements. The usage of the equipment is possible only with operative experts. The costs of call-up for field day with performing measurements includes 8 hours with two probes, each next measurement with other probe is calculated per hourly rate. Access to equipment via contact person.</t>
  </si>
  <si>
    <t>Karotažna oprema se uporablja za meritve parametrov v vrtinah, ki so zanimivi za hidrogeologijo: temperatura (°C), električna prevodnost (mS/cm), naravni gama (API), kratka in dolga normalna upornost, lastni potencial, točkovna upornost. Z opremo je mogoče meriti določene spremembe v kanalu vrtine (dotoke vode, kaverne, spremembe litološke sestave ipd). S pridobivanjem izkušenj in glede na potrebe naročnikov sta bili z lastnimi sredstvi kupljeni še sondi za merjenje premera, odklona in azimuta vrtin in sonda za merjenje dotokov vode v vrtino. Kot zelo uporabna pa se je izkazala tudi video kamera, ki ob ustreznih pogojih - vidljivosti, prikaže najbolj verodostojno »sliko« dogajanj v posamezni vrtini: poškodbe cevitev, kaverne...</t>
  </si>
  <si>
    <t>Well logging equipment is used for performing well measurements important for hydrogeology: fluid temperature and el. conductivity, gamma activity, short and long normal resistivity, spatial potential and single point resistivity. With well logging equipment the changes in borehole could be measured (water flow, lithological changes, caverns). With our own founds the caliper probe, flowmeter, probe for borehole geometry measurements (inclination and azimuth) and submersible video camera were bought. Submersible video camera for borehole inspection shows realistic picture of well condition: harms, casing, caverns…</t>
  </si>
  <si>
    <t>15474, 15537, 15554, 15592, 15592</t>
  </si>
  <si>
    <t>1, 3, 4, 5</t>
  </si>
  <si>
    <t>Pregled vrtine s kamero</t>
  </si>
  <si>
    <t>Radenska d.o.o.</t>
  </si>
  <si>
    <t>Sava hoteli Rogaška Slatina d.o.o.</t>
  </si>
  <si>
    <t>dr. Matevž Novak</t>
  </si>
  <si>
    <t>Sistem za izdelavo geoloških zbruskov in poliranih preparatov (Logitech)</t>
  </si>
  <si>
    <t>Trimming, lapping and polishing system, Logitech</t>
  </si>
  <si>
    <t>Dostop do opreme po dogovoru s skrbnikom. Priprava preparatov traja več ur.</t>
  </si>
  <si>
    <t>Access to equipment via contact person. Preparation of specimens lasts several hours.</t>
  </si>
  <si>
    <t>Oprema služi za razrez, fino brušenje in poliranje vseh vrst geoloških materialov, od vezanih do nevezanih. Izdelujemo standardne preparate za petrografske, sedimentološke in paleontološke raziskave, kakor tudi polirane preparate za raziskave z optičnim in elektronskim mikroskopom.</t>
  </si>
  <si>
    <t>The system is used for trimming, fine grinding and polishing of all kinds of geological materials, also unbounded. Standard specimens are produced for petrographic, sedimentologic and paleontologic investigations, as well as polished specimens for investigations with optical and electron microscopes.</t>
  </si>
  <si>
    <t>5, 7</t>
  </si>
  <si>
    <t>GeoZS</t>
  </si>
  <si>
    <t>Geološka spremljava gradnje predora Karavanke</t>
  </si>
  <si>
    <t>DARS</t>
  </si>
  <si>
    <t>Ostali manjši uporabniki</t>
  </si>
  <si>
    <t>dr. Janko Urbanc</t>
  </si>
  <si>
    <t>Picarro laserski analizator izotopske sestave vode</t>
  </si>
  <si>
    <t>Picarro isotope water laser analyzer</t>
  </si>
  <si>
    <t>Dostop do opreme po dogovoru s skrbnikom.</t>
  </si>
  <si>
    <t>Access to equipment via contact person.</t>
  </si>
  <si>
    <t>Picarro L2130-i ultra precizni laserski izotopski analizator je namenjen meritvam izotopske sestave δ18O/δD v vzorcih vod. Laserski izotopski analizatorji uporabljajo tehnologijo CRDS (Cavity Ring-Down Spectroscopy), ki meri razlike v rotacijsko-vibracijski energiji molekul z različno izotopsko sestavo. Na Geološkem zavodu Slovenije uporabljamo laserski izotopski Picarro L2130-i večinoma za meritve izotopske sestave kisika in vodika v vzorcih padavin in podzemnih vod.</t>
  </si>
  <si>
    <t>Picarro L2130-i ultra high-precision laser isotopic analyzer is intended for measurement δ18O/δD water isotope composition. Laser spectroscopic systems use CRDS technology (Cavity Ring-Down Spectroscopy)for measurement the difference in rotational-vibrational energy level structure of the different isotopic molecules. On Geological Survey of Slovenia laser isotopic analyzer Picarro L2130-i is mostly used for measurements of precipitation and groundwater samples isotope composition.</t>
  </si>
  <si>
    <t>Projekt IAEA Vode</t>
  </si>
  <si>
    <t>Laboratorij Safen - izotopski monitoring</t>
  </si>
  <si>
    <t>Projekt DRSV Vode Bela krajina</t>
  </si>
  <si>
    <t>MR Valentina Pezdir</t>
  </si>
  <si>
    <t>Vodni vir Šmarna gora</t>
  </si>
  <si>
    <t>Digitalni optični mikroskop (Keyence)</t>
  </si>
  <si>
    <t>Digital optic microscope (Keyence)</t>
  </si>
  <si>
    <t>Analize za zunanje naročnike izvajamo izučeni in izkušeni operaterji GeoZS po predhodnem dogovoru in v terminih dogovorjenih s skrbnikom opreme.</t>
  </si>
  <si>
    <t>Analyses for external clients are performed by trained and experienced GeoZS operators upon prior agreement and at times agreed with the person responsible for the equipment.</t>
  </si>
  <si>
    <t>Digitalni mikroskop visoke ločljivosti s pomično glavo in programsko opremo za analizo in meritve vzorcev ima veliko globinsko ostrino in napredne merilne funkcije. Omogoča popoln 360-stopinjski pregled v 2D in tudi 3D načinu. Ima širok spekter povečav; optična povečava je 20- do 500-kratna, digitalna povečava pa do 2.500-kratna. Uporaben je za petrografske, sedimentološke in paleontološke preiskave v presevni in odsevni svetlobi. Uporaben je tudi za analize okoljskih medijev, arheoloških artefaktov in drugih materialov.</t>
  </si>
  <si>
    <t>The high-resolution digital microscope with movable head and software for sample analysis and measurement has high depth of field and advanced measuring functions. It offers a full 360-degree view in both 2D and 3D modes. It has a wide range of magnifications; optical zoom is 20x to 500x and digital zoom is up to 2,500x. It is useful for petrographic, sedimentological, and paleontological studies in transmitted and reflected light. It is also suitable for analysis of environmental media, archeological artifacts and other materials.</t>
  </si>
  <si>
    <t>www.geo-zs.si/?option=com_content&amp;view=article&amp;id=912</t>
  </si>
  <si>
    <t>P1-0025</t>
  </si>
  <si>
    <t>Marko Prapertnik</t>
  </si>
  <si>
    <t>Sistem drobljenja kamnin Fritsch Pulverisette 1/13 premium</t>
  </si>
  <si>
    <t>Fritsch Pulverisette 1/13 premium</t>
  </si>
  <si>
    <t>Sistem drobljenja na osnovi čeljustnega in diskastega drobilca iz W karbida, do zrnavosti 0.05 mm</t>
  </si>
  <si>
    <t>Pulverising system based on W-carbide jaw and disc crushers up to 0.05 mm grain size</t>
  </si>
  <si>
    <t>www.geo-zs.si/?option=com_content&amp;view=article&amp;id=1028</t>
  </si>
  <si>
    <t>Snježana Miletić</t>
  </si>
  <si>
    <t>dr. Marjana Zajc</t>
  </si>
  <si>
    <t>Sistem za georadarske meritve</t>
  </si>
  <si>
    <t xml:space="preserve">System for Ground penetrating radar (GPR) measurements </t>
  </si>
  <si>
    <t>118.064,28</t>
  </si>
  <si>
    <t>Uporaba georadarske opreme je namenjena raziskovalcem Geološkega zavoda Slovenije. Po dogovoru izvajamo georadarske raziskave tudi za zunanje naročnike.</t>
  </si>
  <si>
    <t xml:space="preserve">Georadar je neinvazivna geofizikalna metoda, s katero lahko z uporabo anten različnih frekvenc določimo prisotnosti geoloških struktur in drugih diskontinuitet v plitvem podpovršju. Z uporabo georadarja lahko brez posega v okolje dobimo podatke o prisotnosti razpok, prelomnih con, plastnatosti kamnin, kraških jam in drugih kraških pojavov, vlage in plinov v tleh, ter tudi o globini do podzemne vode, drsnih ploskev plazov, o debelini in lastnostih posameznih talnih horizontov in plasti, lahko pa tudi lociramo različne zakopane objekte in morebitna orudenja.  </t>
  </si>
  <si>
    <t>GPR is a non-invasive geophysical method that can be used to determine the presence of geological structures and other discontinuities in the shallow subsurface using antennas of different frequencies. Using GPR, we can obtain data on the presence of cracks, fracture zones, stratification of rocks, karst caves and other karst features, moisture and gases in the soil, as well as the depth to groundwater, landslides, the thickness and properties of individual soil horizons and layers. We can also locate various buried objects and possible mineral ores.</t>
  </si>
  <si>
    <t>www.geo-zs.si/?option=com_content&amp;view=article&amp;id=1034     </t>
  </si>
  <si>
    <t>Georadarske meritve na območju drugega tira Divača - Koper. Predmet ponudbe je snemanje vzdolžnega georadarskega profila s ščiteno 100 MHz in 250 MHz anteno na dolžini 2,3 km, obdelava georadarskih podatkov, interpretacija rezultatov in določitev območij z različno litološko sestavo (apnenec/glina) vzdolž profila.</t>
  </si>
  <si>
    <t>Igea d.o.o., 2TDK</t>
  </si>
  <si>
    <t>0215-005</t>
  </si>
  <si>
    <t>dr. Miloš Miler</t>
  </si>
  <si>
    <t>Vrstični elektronski mikroskop na poljsko emisijo (FE-SEM) z možnostjo delovanja v nizkem vakuumu z energijsko disperzijskim spektrometrom (EDS), difrakcijo povratno sipanih elektronov (EBSD) in katodoluminiscenco (CL)</t>
  </si>
  <si>
    <t>Field emission scanning electron microscope (FE-SEM) with low-vacuum mode, energy dispersive spectrometer (EDS), electron backscatter diffraction (EBSD) and cathodoluminescence (CL)</t>
  </si>
  <si>
    <t>FE-SEM/EDS/EBSD/CL se uporablja za poglobljene in specialne raziskave, ki vključujejo podrobnejše analize mikromorfologije površine, kemične sestave in mikrostruktur različnih nosilcev geoloških in geokemičnih informacij na submikronskem nivoju ter identifikacijo polimorfnih mineralov in faz v različnih geoloških in okoljskih medijih. Informacije pridobljene s tem sistemom prispevajo k razumevanju naravnih in antropogenih procesov v okolju.</t>
  </si>
  <si>
    <t xml:space="preserve">FE-SEM/EDS/EBSD/CL is used for in-depth and specialized research, which includes more detailed analyses of surface micromorphology, chemical composition and microstructures of different carriers of geological and geochemical information at the submicron level and identification of polymorphic minerals and phases in different geological and environmental media. The information obtained with this system contributes to the understanding of natural and anthropogenic processes in the environment.
</t>
  </si>
  <si>
    <t>17321, 17292, 17287</t>
  </si>
  <si>
    <t>www.geo-zs.si/?option=com_content&amp;view=article&amp;id=973</t>
  </si>
  <si>
    <t>DMT Summit X One oprema za seizmične geofizikalne  raziskave</t>
  </si>
  <si>
    <t>DMT Summit X One je modularen sistem za zajem seizmičnih podatkov s pasivnim ali  aktivnim seizmičnim virom. Uporablja se za širok spekter seizmičnih metod, med katere sodijo: visokoločljiva refleksijska seizmika (HRS) – 2D in 3D, seizmična refrakcijska tomografija (SRT), večkanalna spektralna analiza seizmičnih valov (MASW) – pasiven in aktiven, downhole meritve.</t>
  </si>
  <si>
    <t>www.geo-zs.si/?option=com_content&amp;view=article&amp;id=1033</t>
  </si>
  <si>
    <t>ONKOLOŠKI INŠTITUT LJUBLJANA</t>
  </si>
  <si>
    <t>Srdjan Novaković</t>
  </si>
  <si>
    <t>SEKVENTOR DRUGE GENERACIJE-MISEQDX-ILLUMINA</t>
  </si>
  <si>
    <t>NGS – next generation sequenator</t>
  </si>
  <si>
    <t>Oprema se uporablja samo za potrebe Onkološkega inštituta Ljubljana. Cena za uporabo opreme je zgolj informativne narave in je ne zaračunavamo zunanjim inštitucijami.</t>
  </si>
  <si>
    <t>The equipment is used only for the needs of the Institute of Oncology Ljubljana. The price for the use of the equipment is only for the informative use.</t>
  </si>
  <si>
    <t>Sekvenciranje. Napravo uporabljamo za  rutinsko diagnostiko in raziskovalne namene.</t>
  </si>
  <si>
    <t>Sequencing. The device is used for routine diagnostic and research purposes.</t>
  </si>
  <si>
    <t xml:space="preserve">37981 SEKVENTOR DRUGE GENERACIJE-MISEQDX-ILLUMINA
38256 RAČ. THINK STATION P900TWR MT (ZA SEKVENTOR INV. 3
38257 RAČ.LENOVO THINKCENTRE M93p (ZA SEKVENTOR INV. 379
38258 MONITOR DELL P2815Q 28" (ZA SEKVENTOR INV. 37981)
38259 MONITOR DELL P2815Q 28" (ZA SEKVENTOR INV. 37981)
38260 UPS SMC1500I- APC SMART8ZA SEKVENTOR INV. 37981)
</t>
  </si>
  <si>
    <t>https://www.onko-i.si/dejavnosti/raziskovalna_in_izobrazevalna_dejavnost/raziskovalna_oprema/</t>
  </si>
  <si>
    <t>P3-0352</t>
  </si>
  <si>
    <t>Vida Stegel</t>
  </si>
  <si>
    <t>P3-0321</t>
  </si>
  <si>
    <t>Gregor Serša</t>
  </si>
  <si>
    <t>APARAT X-RAY GULMAY MOD. D3225</t>
  </si>
  <si>
    <t>X-RAY MACHINE GULMAY</t>
  </si>
  <si>
    <t>Za izvajanje ionizirajočega obsevanja celic, tkiv in celotnega organizma laboratorijskih miši</t>
  </si>
  <si>
    <t>For ionizing iradiation of cells, tissues and whole laboratory mice.</t>
  </si>
  <si>
    <t>P3-0003</t>
  </si>
  <si>
    <t xml:space="preserve">Simona Kranjc Brezar, Urška Kamenšek,Maša Bošnjak, Katja Uršič  Valentinuzzi, Barbara Starešinič, Urša Lampreht Tratar, Tilen Komel, Tim Božič, Živa Modic  </t>
  </si>
  <si>
    <t>J3-2528</t>
  </si>
  <si>
    <t xml:space="preserve">Maša Bošnjak, Barbara Starešinič, Urša Lampreht Tratar, Tanja Jesenko, Tilen Komel, Tim Božič </t>
  </si>
  <si>
    <t>J3-2529</t>
  </si>
  <si>
    <t xml:space="preserve">Maša Bošnjak, Tanja Jesenko,  Tim Božič, Simona Kranjc Brezar, Špela Kos </t>
  </si>
  <si>
    <t>Z3-2651</t>
  </si>
  <si>
    <t>Katja Uršič  Valentinuzzi</t>
  </si>
  <si>
    <t>Maja Čemažar</t>
  </si>
  <si>
    <t>Laserski skenirni sistem in konfokalni mikroskop</t>
  </si>
  <si>
    <t>Laser scanning system and confocal microscope</t>
  </si>
  <si>
    <t>Za opazovanje fizioloških procesov v živih živalih</t>
  </si>
  <si>
    <t>For obseervation of physiological processes in live animals</t>
  </si>
  <si>
    <t>39698-MIKROSKOP KONFOKALNI-LASERSKI SKENIRNI SISTEM LSM8 39699-MONITOR DELL ULTRASHARP U3017 30" WIDE-ZA LSM800  39700-RAČ.ESPRIMO P920 ZA LSM800 S PROG. ZEN 2,3 Z MODUL</t>
  </si>
  <si>
    <t>P16-200</t>
  </si>
  <si>
    <t xml:space="preserve">Simona Kranjc Brezar, Urška Kamenšek,Maša Bošnjak, Katja Uršič  Valentinuzzi , Barbara Starešinič, Urša Lampreht Tratar, Tilen Komel, Tim Božič, Živa Modic  </t>
  </si>
  <si>
    <t>J3-3083</t>
  </si>
  <si>
    <t xml:space="preserve">Simona Kranjc Brezar, Urška Kamenšek,Maša Bošnjak, Boštjan Markelc, Katarina Žnidar </t>
  </si>
  <si>
    <t>Prenosni ultrazvok Mindary M9GI</t>
  </si>
  <si>
    <t>Portable ultrasound system Mindraz M9GI</t>
  </si>
  <si>
    <t>Za potrebe sledenja učinkov elektroterapije in elektrokemoterapije, specifično za spremlanje strukturnih sprememb tkiva ter pretoka krvi.</t>
  </si>
  <si>
    <t>For observation of the effects of electroporation and electrochemotherapy on the level of tissue structure and blood flow.</t>
  </si>
  <si>
    <t>42221-ULTRAZVOK MINDRAY M9                                           42222-VOZIČEK UMT-500 Z PEM-51</t>
  </si>
  <si>
    <t>P17</t>
  </si>
  <si>
    <t xml:space="preserve">Simona Kranjc Brezar, Urška Kamenšek,Maša Bošnjak, Katja Uršič Valentinuzzi , Barbara Starešinič, Urša Lampreht Tratar, Tilen Komel, Tim Božič, Živa Modic  </t>
  </si>
  <si>
    <t xml:space="preserve">Sistem za avtomatizirano digitalno mikroskopijo in več-funkcijsko detekcijo
</t>
  </si>
  <si>
    <t>Cytation 1Cell Imaging Multi-Mode Reader</t>
  </si>
  <si>
    <t>Za merjenje testov, ki temeljijo na spremembah v absorbanci ter fluorescenci ter multimodalno slikanje celičnih kultur, z možnostjo  inkubacije celic (CO2, O2, Temperatura)</t>
  </si>
  <si>
    <t>For measuring tests based on changes in absorbance or fluorescence and multimodal imaging of cell cultures, with the possibility of incubation of cells (CO2, O2, Temperature)</t>
  </si>
  <si>
    <t>43839-CYTATION 1 CELL IMAGING-SISTEM ZA AVT. DIG.MIKROSKOPIRANJE</t>
  </si>
  <si>
    <t>P18</t>
  </si>
  <si>
    <t>prof. dr. Zlatko Matjačić</t>
  </si>
  <si>
    <t>Večkanalni telemetrični EMG sistem</t>
  </si>
  <si>
    <t>Multichannel telemetry EMG system</t>
  </si>
  <si>
    <t xml:space="preserve">Oprema je načelno lahko dostopna za druge raziskovalne organizacije vsak teden od ponedeljka do četrtka med 13.00 in 15.00 pod pogojem da z njo rokuje ustrezno usposobljena oseba z URI-Soča. Cena se oblikuje glede na urno postavko sodelujočega zaposlenega na URI-Soča ter glede na stopnjo amortizacije opreme.  </t>
  </si>
  <si>
    <t>Equipment may be available for other research organisations every week from Monday to Thursday between 13:00 and 15.00 under the condition that an appropriate person from URI-Soča handles it. The price for using the equipment will depend.</t>
  </si>
  <si>
    <t>Večkanalni telemetrični EMG sistem je namenjen merjenju električne aktivnosti skeletnih mišic med gibanjem.</t>
  </si>
  <si>
    <t>Multichannel telemetry EMG system is intended for measure ments of electrical activity of muscles during movement.</t>
  </si>
  <si>
    <t>http://www.uri-soca.si/sl/Raziskovalna_oprema/</t>
  </si>
  <si>
    <t>P2-0228</t>
  </si>
  <si>
    <t>Univerzitetni klinični center Ljubljana</t>
  </si>
  <si>
    <t>P3-0314</t>
  </si>
  <si>
    <t>Polona Žigon</t>
  </si>
  <si>
    <t>Pretočni citometer</t>
  </si>
  <si>
    <t>Flow cytometry</t>
  </si>
  <si>
    <t xml:space="preserve">Pretočni citometer MacsQuant je lociran na Kliničnem oddelku za revmatologijo. Dostop do njega imajo raziskovalci po predčasnem dogovoru z odgovornim za opremo (Polona Žigon). </t>
  </si>
  <si>
    <t xml:space="preserve">The flow cytometer MacsQuant is located at the Clinical Department of Rheumatology. Researchers have access to it after an early appointment with the equipment manager (Polona Žigon). </t>
  </si>
  <si>
    <t>Pretočna citometrija je tehnika, s katero merimo in analiziramo lastnosti posameznih celic in mikrodelcev, ki v suspenziji ena za drugo potujejo skozi pretočni citometer in jih osvetljujemo z ozkim snopom laserske svetlobe. Analiziramo lahko več tisoč celic, kar nam da zanesljivo podobo o fizikalnih in biokemičnih lastnosti celic. Pretočna citometrija ima več možnosti uporabe v bioloških in medicinskih znanostih in se uporablja tako v raziskovalne kot v diagnostične namene. MacsQuant je pretočni cytometer, ki poleg velikosti in zrnatosti omogoča tudi merjenje fluorescence in sicer z tremi flurescenčnimi fotodetektorji hkrati.</t>
  </si>
  <si>
    <t>Flow cytometry is a technique for measuring and analyzing the properties of individual cells and microparticles, which pass through the flow cytometer one after the other and illuminate them with a narrow beam of laser light. We can analyze thousands of cells, which gives us a reliable image of the physical and biochemical properties of cells. Flow cytometry has several applications in biological and medical sciences and is used for both research and diagnostic purposes. MacsQuant is a flow cytometer that, in addition to its size and morphology, also allows the measurement of fluorescence with three florescence photodetectors at the same time.</t>
  </si>
  <si>
    <t>KOR-LIR</t>
  </si>
  <si>
    <t>P3-0326</t>
  </si>
  <si>
    <t>Luca Lovrečić</t>
  </si>
  <si>
    <t>Sistem visoke ločljivosti za genomske analize</t>
  </si>
  <si>
    <t>Sistem visoke ločljivosti za genomske analize je lociran na Kliničnem inštitutu za medicinsko genetiko. Dostop do njega imajo raziskovalci po predčasnem dogovoru z odgovornim za opremo (Luca Lovrečić). V postopku uporabe in analize nudimo podporo v namen ustrezne uporabe opreme.</t>
  </si>
  <si>
    <t>The system for genomic analysis is located at the Clinical institute of medical genetics.  Other researchers have the access to this system (contact Luca Lovrečić). We provide support for the use and data analysis.</t>
  </si>
  <si>
    <t>Sistem visoke ločljivosti za genomske analize je trenutno ena najbolj dovršenih in zaželenih sistemov za genomske analize v svetu. Omenjena oprema predstavlja standard za terciarne centre, katerih pomemben fokus raziskovanja je študija genoma iz različnih perspektiv (DNK, RNK, metilacija,...). Opisani sistem je najboljša rešitev za učinkovite, optimalne, natančne in sodobne genomske analize na številnih področjih raziskovanja znotraj medicine - genomske analize so pomembne na večini medicinskih področij (genetika, onkologija, nevrologija, kardiologija, ocena učinkovitosti terapij,...).</t>
  </si>
  <si>
    <t xml:space="preserve">System for high-resolution genomic analysis is currently one of the most sophisticated systems for genomic analysis in the world. It is a standard equipment for tertiary centers worldwide, where research is focused to the study of the genome from different perspectives (DNA, RNA, methylation, ...). The described system is the best solution for efficient, optimal, precise and modern genomic analysis on many areas of research within medicine - genomic analysis are important in most medical fields (genetics, oncology, neurology, cardiology, therapy effectiveness,...). </t>
  </si>
  <si>
    <t>Sodelavci KIMG</t>
  </si>
  <si>
    <t>J3-8205</t>
  </si>
  <si>
    <t>J3-9280</t>
  </si>
  <si>
    <t xml:space="preserve">Redna rutinska diagnostika </t>
  </si>
  <si>
    <t>Laboraorij za molekularno citogenetiko, KIMG</t>
  </si>
  <si>
    <t>P3-0338</t>
  </si>
  <si>
    <t>Maja Kojović</t>
  </si>
  <si>
    <t>Raziskovalni EEG sistem</t>
  </si>
  <si>
    <t>ActiCHamp Plus 64 System with actiCap</t>
  </si>
  <si>
    <t>Raziskovalni EEG sistem z visoko ločljivostjo 64 kanalov</t>
  </si>
  <si>
    <t>High resolution reserach EEG system</t>
  </si>
  <si>
    <t>Inventara številka NK, UKCL</t>
  </si>
  <si>
    <t>N3-0072</t>
  </si>
  <si>
    <t>NK, UKCL in UL</t>
  </si>
  <si>
    <t>P3-0343</t>
  </si>
  <si>
    <t>Tadej Battelino, Jernej Kovač</t>
  </si>
  <si>
    <t>Visoko zmogljiv sekvenator DNA/RNA molekul</t>
  </si>
  <si>
    <t>High-performance DNA/RNA sequencing platform</t>
  </si>
  <si>
    <t>639.497.98</t>
  </si>
  <si>
    <t>Sekvenator je lociran na Kliničnem inštitutu za specialno laboratorijsko diagnostiko. Dostop do njega imajo raziskovalci po predčasnem dogovoru z odgovornim za opremo (Jernej Kovač)</t>
  </si>
  <si>
    <t>The sequencing platform is located at the Clinical Institute of Special Laboratory Diagnostics. Researchers have access to it by prior arrangement with the person responsible for the equipment (Jernej Kovač). We provide support for the use and data analysis.</t>
  </si>
  <si>
    <t xml:space="preserve">Sistem zagotavlja preprosto, razširljivo, zanesljivo, stroškovno učinkovito in visoko zmogljivo sekvenciranje za aplikacije, ki zahtevajo velike količine podatkov, kot so sekvenciranje celotnega človeškega genoma (WGS), ultragloboko sekvenciranje celotnega eksoma (WES) in sekvenciranje celotnega transkriptoma. V kombinaciji s pretočnimi celicami z manjšo zmogljivostjo lahko isti instrument uporabljamo za metode, ki zahtevajo manj podatkov, kar omogoča izjemno prilagodljivost pri možnostih sekvenciranja.
</t>
  </si>
  <si>
    <t>System provides simple, scalable, reliable, cost-effective and high-throughput sequencing, for applications requiring large amounts of data, such as human whole-genome sequencing (WGS), ultradeep whole-exome sequencing (WES), and whole-transcriptome sequencing. When combined with lower output flow cells, the same instrument can be used for less data intensive methods therefore offering tremendous flexibility in sequencing options.</t>
  </si>
  <si>
    <t>Cene do opravljenih storitev na aparatu so objavljene v sklopu cenika UKCLJ.  Dostop do opreme je možen po predhodnem dogovoru s pooblaščenim osebjem KISLD.</t>
  </si>
  <si>
    <t>4.06</t>
  </si>
  <si>
    <t>4.06.03</t>
  </si>
  <si>
    <t>35-Sistemi za genomiko, transkriptomiko, proteomiko in metabolomiko</t>
  </si>
  <si>
    <t>P18-122</t>
  </si>
  <si>
    <t>5let</t>
  </si>
  <si>
    <t>Klinični inštitut za specialno laboratorijsko diagnostiko</t>
  </si>
  <si>
    <t>J3-2536</t>
  </si>
  <si>
    <t>J7-1820</t>
  </si>
  <si>
    <t>J3-9282</t>
  </si>
  <si>
    <t>Sledenje različicam SARS-CoV-2</t>
  </si>
  <si>
    <t>Klinični inštitut za specialno laboratorijsko diagnostiko, v sodelavi z NLZOH</t>
  </si>
  <si>
    <t>Tadej Battelino, Jernej Kovač, Tine Tesovnik</t>
  </si>
  <si>
    <t>Celovit sistem za evalvacijo in kvantifikacijo genomskih knjižnic za sekvenciranje naslednje generacije</t>
  </si>
  <si>
    <t>A comprehensive system to evaluate and quantify genomic libraries for next-generation sequencing</t>
  </si>
  <si>
    <t>Sistem je lociran na Kliničnem inštitutu za specialno laboratorijsko diagnostiko. Dostop do njega imajo raziskovalci po predčasnem dogovoru z odgovornim za opremo (Jernej Kovač)</t>
  </si>
  <si>
    <t>The system is located at the Clinical Institute of Special Laboratory Diagnostics. Researchers have access to it by prior arrangement with the person responsible for the equipment (Jernej Kovač). We provide support for the use and data analysis.</t>
  </si>
  <si>
    <t>Sistem predstavljata aparat za genotipizacijo in določanje izražanja molekul nukleinskih kislin DNA in RNA v preiskovanih vzorcih ter kvantifikacijo knjižnic za sekvenciranje naslednje generacije (NGS) ter aparat za kvantifikacijo in oceno dolžine fragmentov. Slednje je ključnega pomena pri pripravi in zagotavljanju kvalitetnih vzorcev za NGS.</t>
  </si>
  <si>
    <t>The system consists of an instrument for  studying gene expression analysis and SNP genotyping in samples and quantification of next-generation sequencing (NGS) libraries, and an instrument for quantification and fragment length assessment. The latter is crucial for the preparation and quality control of samples for NGS.</t>
  </si>
  <si>
    <t>QPCR aparat: 44100166652; Sistem za mikrofluidne analize fragmentov DNA in RNA: 44100166654</t>
  </si>
  <si>
    <t>6.04</t>
  </si>
  <si>
    <t>6.04.02</t>
  </si>
  <si>
    <t>P19-148</t>
  </si>
  <si>
    <t xml:space="preserve"> Določanje SARS-CoV2 v sklopu zamejevanja okužb s SARS-CoV na UKCLj</t>
  </si>
  <si>
    <t>P3-0124</t>
  </si>
  <si>
    <t xml:space="preserve">Irma Virant Klun </t>
  </si>
  <si>
    <t>Mikrosokopski sistem za spremljanje, snemanje in analizo dogajanja v živih celicah v časovnih presledkih</t>
  </si>
  <si>
    <t>Time-lapse microscopy  for cell analysis</t>
  </si>
  <si>
    <t>Spremljanje in analiza živih celic v časovnih presledkih v Centru za klinične raziskave</t>
  </si>
  <si>
    <t xml:space="preserve">Time-lapse follow-up and analysis of live cells in Clinical Research Centre  </t>
  </si>
  <si>
    <t>Gre za mikroskopski sistem s katerim v časovnih presledkih spremljamo  žive celice, ki jih predhodno obarvamo z vitalnimi barvili. Na ta način lahko spremljamo rast, deljenje in strukturne/molekularne procese v različnih celicah v določenem časovnem intervalu. Na mikroskopski sistem sta vezana komora za gojenje celic in programska oprema za analizo celic.</t>
  </si>
  <si>
    <t xml:space="preserve">It is a microscopic system with which we monitor living cells at intervals, which are previously stained with vital dyes. In this way, we can monitor the growth, division, and structural/molecular processes in different cells over a period of time. A cell culture chamber and cell analysis software are attached  to the microscopic system.   </t>
  </si>
  <si>
    <t>84500161447, 84500161499</t>
  </si>
  <si>
    <t>15 let</t>
  </si>
  <si>
    <t>Center za klinične raziskave in druge enote UKCL, raziskovalci</t>
  </si>
  <si>
    <t>J3-2530</t>
  </si>
  <si>
    <t>Simon Podnar</t>
  </si>
  <si>
    <t>Aparat za intraoperativni nevrofiziološki nadzor</t>
  </si>
  <si>
    <t>System for  intraoperative neurophysiological monitoring</t>
  </si>
  <si>
    <t>Aparat se nahaja na Inštitutu za klinično nevrofiziologijo UKC Ljubljana. Uporablja ga lahko le posebej usposobljena ekipa (zdravnik nevrofiziolog in nevrofiziološki asistent). Za  dostop se je potrebno dogovoriti s skrbnikom opreme.</t>
  </si>
  <si>
    <t>The system is located at the Institute of Clinical Neurophysiology, University Medical Centre Ljubljana. It can only be used by a specially trained team (neurophysiologist and neurophysiological technician). Access must be agreed with the equipment administrator.</t>
  </si>
  <si>
    <t>Aparat za intraoperativni nevrofizološki nazdor se uporablja za merjenje in spremljanje delovanja živčevja pri pacientu med operacijo. Na ta način je operativna obravnava pacienta bolj varna, saj se lahko pravočasno zazna morebitno okvaro živčevja (možganov, hrbtenjače in perifernih živcev). Sistem pa je uporaben tudi v raziskovalne namene, saj omogoča invazivno merjene delovanja živčevja pri pacientu med operacijami v splošni anesteziji ali v budnosti.</t>
  </si>
  <si>
    <t>System for intraoperative neurophysiological monitoring is used to measure and monitor the patient's nervous system function during surgery. In this way, surgical treatment of the patient is safer, as possible damage to the nervous system (brain, spinal cord and peripheral nerves) can be detected in a timely manner. However, the system is also useful for research purposes, as it allows invasive measurements of nervous system function in the patients during operations under general anesthesia or in wakefulness.</t>
  </si>
  <si>
    <t>http://www.intranet.kclj.si/admin/dokumenti/00002d97-00004c10-cenik_storitev_ukc_2022-14-02.2022.pdf</t>
  </si>
  <si>
    <t>P18-162</t>
  </si>
  <si>
    <t>10 let</t>
  </si>
  <si>
    <t>Inštitut za klinično nevrofiziologijo</t>
  </si>
  <si>
    <t>klinična diagnostika</t>
  </si>
  <si>
    <t>Blaž Koritnik</t>
  </si>
  <si>
    <t>Elektromiografski aparat</t>
  </si>
  <si>
    <t>Electromyography system</t>
  </si>
  <si>
    <t>Elektrmiografski aparat je namenjem meritvam delovanja perifernega živčeja in mišic. S pomočjo električnih impulzov lahko vzdražimo periferne živce, s pomočjo elektrod pa merimo električno aktivnost perifernih živcev in mišic.</t>
  </si>
  <si>
    <t>The  electromyography system is intended for measuring the functioning of the peripheral nerves and muscles. We can stimulate peripheral nerves with electrical impulses, and we can measure the electrical activity of peripheral nerves and muscles with electrodes.</t>
  </si>
  <si>
    <t>P18-172</t>
  </si>
  <si>
    <t xml:space="preserve">Marko Hawlina </t>
  </si>
  <si>
    <t>Optos-Sistem za širokokotni slikovni prikaz mrežnice</t>
  </si>
  <si>
    <t xml:space="preserve">Ultra Widefield Retinal Imaging System </t>
  </si>
  <si>
    <t xml:space="preserve">Aparat se nahaja na oddelku za funkcionalno diagnostiko očesne klinike UKC v Ljubljani. Z njimi rokujejo posebej usposobljeni strokovnjaki za medicinsko slikovno diagnostiko, ki izvajajo slikanje na pacientih. Dostop je možen kadarkoli po dogovoru.  </t>
  </si>
  <si>
    <t xml:space="preserve">The system is located at the department for functional diagnostics of the Eye Hospital of UMC Ljubljana. Imaging is performed on patients by our exprets for medical imaging . Access can be agreed anytime with appointment. </t>
  </si>
  <si>
    <t xml:space="preserve">Aparat omogoča hitro neinvazivno slikanje očesnega ozadja. Njegova posebnost je ultra široki kot zajema slike, kar pokaže očesne strukture na skrajni periferiji mrežnice. To je zlasti pomembno pri zgodnji diagnostiki diabetične retinopatije, vnetnih in genetskih obolenj mrežnice ali očesnih tumorjih. </t>
  </si>
  <si>
    <t>The system enables quick and non invasive imaging of ocular fundus. Its specific advantage is ability to visualize the structures at the far periphery of retinal fundus which is most important for early diagnostics diabetic retinopathy, inflammatory and genetic diseases as well as ocular tumours.</t>
  </si>
  <si>
    <t>S strani ZZZS tega še niso ovrednotili</t>
  </si>
  <si>
    <t>P19-057</t>
  </si>
  <si>
    <t>Univerzitetni klinični center Maribor</t>
  </si>
  <si>
    <t>P4-0220</t>
  </si>
  <si>
    <t>Nadja Kokalj Vokač</t>
  </si>
  <si>
    <t>Aparat za avotmatizirano sekvenciranje PSQ 96, System SQA Pyrosequencing</t>
  </si>
  <si>
    <t>Beckman Coulter sekvenator 285501 CEQ 8000 Genetic analysis system</t>
  </si>
  <si>
    <t>Oprema je dostopna zunanjim uporabnikom po dogovoru z vodjem procesa za molekularno genetiko, Borisom Zagradišnikom v času obratovanja Laboratorija za medicinsko genetiko, UKC-MB.</t>
  </si>
  <si>
    <t>Equipment is available according to agreement with process leader for molecular genetic diagnostics Boris Zagradišnik in working time of the Laboratory of medical genetics, UKC-MB.</t>
  </si>
  <si>
    <t>Omogoča ločevanje fragmentov enovijačnih DNA verig z najvećjo natančnostjo (1bp). Zato se uporablja za natančno meritev velikosti alelov pri analizi polimorfnih ponavaljajočih se zaporedij nukleotidov. Zelo senzitivna fluorescetna detekcija omogoča kvantifikacijo jakosti signalov in uporabo pri določanju števila lokusov (kvantitativna analiza). V kombinaciji z Sangerjevo metodo omogoča določanje zaporedja nukleotidov (sekveniranje) in zato mutacijsko analizo.</t>
  </si>
  <si>
    <t>Beckman Coulter CEQ8000 is a machine for  capillary  electrophoresis with fluorescent detection which is capable of separating single stranded DNA fragments with 1 bp difference. This allows precise measurement of allele lengths of polymophic fragments. Highly sensitive fluorescent detection enables quantitative analysis and copy number analysis of loci of interest. In combination with the Sanger chemistry sequencing and mutation analysis is also available.</t>
  </si>
  <si>
    <t>60-80</t>
  </si>
  <si>
    <t>http://www.ukc-mb.si</t>
  </si>
  <si>
    <t>Laboratorij za medicinsko genetiko</t>
  </si>
  <si>
    <t>Molekularno - genetska diagnostika</t>
  </si>
  <si>
    <t>Iztok Takač</t>
  </si>
  <si>
    <t>3D/4D digitalni diagnostični ultrazvočni aparat za aplikacije v ginekologiji Accuvix-xq prestige</t>
  </si>
  <si>
    <t>3D/4D digital diagnostic ultrasound machine for applications in gynecology Accuvix-xq prestige</t>
  </si>
  <si>
    <t xml:space="preserve">Po dogovoru z vodstvom Klinike za ginekologijo in perinatologijo, 16.00-19.00, od ponedeljka do petka. Po ceniku storitev. </t>
  </si>
  <si>
    <t>Upon the agreement with the Head of the University Clinical Department of Gynecology and Perinatology, 16.00-19.00, from Monday to Friday. Charged on the basis of the price list of services.</t>
  </si>
  <si>
    <t>Ultrazvočni pregledi v ginekologiji. Abdominalni in vaginalni pregledi.</t>
  </si>
  <si>
    <t>Ultrasonics examinations in gynecology. Abdominal and vaginal examinations.</t>
  </si>
  <si>
    <t>Klinika za ginekol. in perinatol.</t>
  </si>
  <si>
    <t xml:space="preserve">Diagnostika in drugi raziskovalni nameni
</t>
  </si>
  <si>
    <t>Raziskovalni fluorescenčni mikroskop z računalniško opremo za analizo slike</t>
  </si>
  <si>
    <t xml:space="preserve">Research light microscope with computer software for image analysis </t>
  </si>
  <si>
    <t>Oprema je dostopna zunanjim uporabnikom po dogovoru z vodjem procesa za medicinsko citogenetiko Andrejo Zagorac v času obratovanja laboratorija.</t>
  </si>
  <si>
    <t>Equipment is available according to agreement with process leader for cytogenetic diagnostics Andreja Zagorac in working time of the Laboratory of medical genetics, UKC-MB.</t>
  </si>
  <si>
    <t xml:space="preserve">Fluorescenčni raziskovalni mikroskop omogoča svetlobno mikroskopijo in analizo fluorescenčne slike do 1000X povečave, predvsem za potrebe molekularne citogenetske analize: FISH, CGH. Pripadajoča kamera in računalniška oprema služi za zajemanje, analizo in arhiviranje slike. Omogočena je kariotipizacija, FISH, M-FISH in CGH analiza. </t>
  </si>
  <si>
    <t xml:space="preserve">Fluorescent research microscope is used for bright field and fluorescent microscopy with 1000X magnification, mostly used for the needs of molecular cytogenetics analysis: FISH, CGH. Belonging camera and computer equipment is used for image capture, image analysis and archiving, enabling karyotypization, FISH, M-FISH and CGH. </t>
  </si>
  <si>
    <t>90-100</t>
  </si>
  <si>
    <t>Molekularno-citogenetska diagnostika</t>
  </si>
  <si>
    <t>P3-0335</t>
  </si>
  <si>
    <t>Eldar Gadžijev/Vojko Flis</t>
  </si>
  <si>
    <t>7791/5328</t>
  </si>
  <si>
    <t>Ultrazvočni diagnostični aparat</t>
  </si>
  <si>
    <t xml:space="preserve">Diagnostic ultrasound machine </t>
  </si>
  <si>
    <t>Oprema je dostopna zunanjim uporabnikom po dogovoru z vodjo ulrazvočne diagnostike dr.Mirajno Bervar v času obratovanja laboratorija.</t>
  </si>
  <si>
    <t>Equipment is available according to agreement with head of ultrasound diagnostics dr.Mirjana Bervar in working time of ultrasound laboratory .</t>
  </si>
  <si>
    <t>Ultrazvočni pregledi v abdominalni urgenci. Abdominalni in vaskularni pregledi.</t>
  </si>
  <si>
    <t>Ultrasound examinations of acute abdomen. Abdominal and vascular examinations.</t>
  </si>
  <si>
    <t>Diagnostika in druge raziskovalne namene</t>
  </si>
  <si>
    <t>UKC MB</t>
  </si>
  <si>
    <t>Visokoresolucijski čitalec za mikromreže</t>
  </si>
  <si>
    <t>Microarray scanner</t>
  </si>
  <si>
    <t>Oprema je dostopna zunanjim uporabnikom po dogovoru z vodjo Laboratorija za medicinskoo genetiko Nadjo Kokalj Vokač v času obratovanja laboratorija.</t>
  </si>
  <si>
    <t>Equipment is available according to agreement with head  of Laboratiory of Medical Genetics Nadja Kokalj Vokač  in working time of the Laboratory of medical genetics, UKC-MB.</t>
  </si>
  <si>
    <t xml:space="preserve">Čitalec omogoča analizo mikromrež, kar se uporablja za določanje števila kopij strukturnih genetskih variabilnosti, analizo izražanja genov, določanje enobaznih polimorfizmov pri analizi vezave dedovanja. Aparat meri jakost fluorescence označenega vzorca DNA ali RNA v primerjavi s kontrolno označeno DNA ali RNA. </t>
  </si>
  <si>
    <t>The scanner analyses microarray slides  for the detection of copy number variations, gene expression, single nucletide polymorphisms.</t>
  </si>
  <si>
    <t>Predvidoma 50-80</t>
  </si>
  <si>
    <t>P2-0046</t>
  </si>
  <si>
    <t>Artur Pahor</t>
  </si>
  <si>
    <t>15750/ 18987</t>
  </si>
  <si>
    <t>Digitalni ultrazvočni aparat ALOKA Alpha 10 z LCD monitorjem</t>
  </si>
  <si>
    <t xml:space="preserve">Ultrasound machine ALOKA Alpha 10 with monitor </t>
  </si>
  <si>
    <t>Oprema je dostopna po dogovoru z vodjo Odd. za interno intenzivno medicino</t>
  </si>
  <si>
    <t xml:space="preserve">Equipment is available according to agreement with head of the Department of internal deseases. </t>
  </si>
  <si>
    <t>Ultrazvok srca in ožilja</t>
  </si>
  <si>
    <t>Cardiac and vascular ultrasound</t>
  </si>
  <si>
    <t>Željko Knez</t>
  </si>
  <si>
    <t>Zdravstvene in druge raziskovalne namene</t>
  </si>
  <si>
    <t>UKC Maribor</t>
  </si>
  <si>
    <t>P3-0327</t>
  </si>
  <si>
    <t>Borut Kovačič</t>
  </si>
  <si>
    <t>Sistem video za morfodinamiko zarodkov</t>
  </si>
  <si>
    <t>Time lapsse system</t>
  </si>
  <si>
    <t>Oprema je dostopna po dogovoru z vodjo Laboratorija za OBMP</t>
  </si>
  <si>
    <t>Equipment is available according to agreement with head of IVF laboratory</t>
  </si>
  <si>
    <t>Video sistem služi za spremljanje razvoja in morfodinamike predimplantacijskih zarodkov in vitro in za ugotavljanje nepravilnosti v delitvah njihovih celic.</t>
  </si>
  <si>
    <t>Time lapse system is used for continuous monitoring of preimplantation embryo development and morphodinamic in vitro and for identification  of cleavage irregularities.</t>
  </si>
  <si>
    <t>https://www.ukc-mb.si/obvestila/oglasi/</t>
  </si>
  <si>
    <t>Laboratorij za OBMP</t>
  </si>
  <si>
    <t xml:space="preserve">Optična oprema za mikrokirurške operacije na modih in mikrofertilizacijo s semenčicami iz tkiva mod pri moških s težko obliko azoospermije </t>
  </si>
  <si>
    <t>Optical equipment for microsurgical testicular biopsy and intracytoplasmic sperm injection with testicular spermatozoa in men with a severe azospermia</t>
  </si>
  <si>
    <t>En del optične opreme se uporablja za identifikacijo semenskih kanalčkov z ohranjeno spermatogenezo med mikrokirurško biopsijo testisa. Drugi del optične opreme se uporablja za identifikacijo in izolacijo sperme iz bioptičnega tkiva, ki se nato uporablja v postopku intracitoplazmatske injekcije semenčic v procesu oploditve in vitro.</t>
  </si>
  <si>
    <t>One part of the optical equipment is used to identify tubuli seminiferi with preserved spermatogenesis during microsurgical testicular biopsy. The second part of optical equipment is used to identify and isolate sperm from bioptic tissue , which is then used in the intracytoplasmic sperm injection in the in vitro fertilization process.</t>
  </si>
  <si>
    <t>132892; 133312</t>
  </si>
  <si>
    <t>P3-0036</t>
  </si>
  <si>
    <t>Jernej Dolinšek</t>
  </si>
  <si>
    <t>Aparat za diagnostiko zgornjega prebavnega trakta Laborie Solar GI</t>
  </si>
  <si>
    <t>HRMI - High Resolution Manometry and Impedance</t>
  </si>
  <si>
    <t>Oprema je dostopna po dogovoru</t>
  </si>
  <si>
    <t>Equipment is available according to agreement</t>
  </si>
  <si>
    <t>Sistem omogoča hkratno zajemanje številnih podatkov o tlaki in impedanci v požiralniku od žrela do želodca. Omogoča natančno analizo in diagnostiko motenj požiranja v skladu s klasifikacijo Chicago.</t>
  </si>
  <si>
    <t>The system allows the simultaneous capture of a number of data on pressure and impedance in the esophagus from the throat to the stomach. It allows accurate analysis and diagnosis of swallowing disorders according to the Chicago classification.</t>
  </si>
  <si>
    <t>Klinika za pediatrijo</t>
  </si>
  <si>
    <t>J3-9258</t>
  </si>
  <si>
    <t>Sekvenator za genske analize MiSeq</t>
  </si>
  <si>
    <t>MiSeq - Illumina</t>
  </si>
  <si>
    <t>Omogoča analizo več vzorcev in več genov hkrati, sekvenciranje amplikonov in tarčno sekvenciranje.</t>
  </si>
  <si>
    <t>It allows the analysis of multiple samples and multiple genes simultaneously, amplicon sequencing, and target sequencing.</t>
  </si>
  <si>
    <t>Aparat UZ GE Voluson P8</t>
  </si>
  <si>
    <t>Ultrasound GE Voluson P8</t>
  </si>
  <si>
    <t>Ultrazvočni pregledi v ginekologiji.</t>
  </si>
  <si>
    <t>Ultrasonics examinations in gynecology</t>
  </si>
  <si>
    <t>J3-9272</t>
  </si>
  <si>
    <t>Modularna inkubatorska postaja ESCO MAV-4D8-MC, Inkubator ESCO MRI-6A10</t>
  </si>
  <si>
    <t>Modular incubator station</t>
  </si>
  <si>
    <t>Postaja zagotavlja kontrolirano inkubacijo človeških jajčnih celic in zarodkov.</t>
  </si>
  <si>
    <t>The station provides controlled incubation of human eggs and embryos.</t>
  </si>
  <si>
    <t>143666; 143667; 143668; 143669</t>
  </si>
  <si>
    <t>53,46;
 53,57;
 53,57;
 53,42</t>
  </si>
  <si>
    <t>2,30;
 2,39;
 2,39; 
2,26</t>
  </si>
  <si>
    <t>6,48;
 6,50;
 6,50;
 6,48</t>
  </si>
  <si>
    <t>44,68;
44,68;
44,68
44,68</t>
  </si>
  <si>
    <t>53,46;
53,57 
 53,57; 
53,42</t>
  </si>
  <si>
    <t>Diagnostika in drugi raziskovalni nameni</t>
  </si>
  <si>
    <t xml:space="preserve">Univerza v Ljubljani, Medicinska fakulteta </t>
  </si>
  <si>
    <t>Radovan Komel, Damjana Rozman</t>
  </si>
  <si>
    <t>6135,       6013</t>
  </si>
  <si>
    <t>Oprema za pripravo in analizo bio-čipov</t>
  </si>
  <si>
    <t>Equipment for preparing and analysing bio-chips</t>
  </si>
  <si>
    <t>Možnost dostopa v Center za funkcijsko genomiko in bio-čipe ( CFGBC)   glede na dogovor z vodstvom in zaposlenimi v  CFGBC ali preko elektronske pošte: CFGBC @mf.uni-lj.si</t>
  </si>
  <si>
    <t>Consulting,  preparing and analysing bio-chips; access to the Centre for functional genomics and bio-chips is possible by agreement with management and workers CFGBC or by reservation on CFGBC @mf.uni-lj.si</t>
  </si>
  <si>
    <t>Sklop A: sklop aparatur za pripravo in analizo bio-čipov nizke
    gostote, ki omogoča pripravo lastnih čipov in mikromrež ter
    njihovo analizo:
    - sistem za pripravo biočipov s programsko in računalniško opremo
    ( nanašalec, ang.spotter), računalniško vodeni nanašalni robot
    velike preciznosti.
    - UV/VIS spektofotometer za mikrotitrske ploščice, ki odčitava
    absorbnost vzorcev.
    - barvni laserski čitalec    ( scanner) za detekcijo različnih barvil
    s programsko in računalniško opremo.
    - vakuumska centrifuga za centrifugiranje mikrotitrske ploščice in čipe, ki  omogoče
    centrifugiranje mikrotitrskih ploščic in hitro sušenje čipov pod
    vakuumom.
    - UV aparat za vezavo DNA na trdno podlogo čipa ( UV
    crosslinker).</t>
  </si>
  <si>
    <t>Assembly A:  aparatures for preparing and analysis bio-chips of low density which allows to preparation of own bio-chips and microarays and their anaysis: - system for preparation bio-chips  with softwer and coputer equipment ( spotter), computer guided robot of high precision.     -UV/VIS spectrophotometer for microarrays slide, which reads absorbtion of samples.     - color laser  reader  ( scanner) for detection of different dyes with softwer and computer equiment.  -  vacuum centrifuge for centrifuging microarrays slides and bio-chips which allows to cenrifuge microarrays slides and fast drying of bio-chips under vacuum.  -  UV equipmet for bindind DNA on hard base of the cbip ( UV crosslinker).</t>
  </si>
  <si>
    <t xml:space="preserve">
1863-računalnik k čitalcu biočipov (32.867,63)
 1870-čitalec biočipov (38.390,92),  
</t>
  </si>
  <si>
    <t>a) 16,50 € ( brez DDV)  / uro skeniranja                      ( partnerji Konzorcija za bio-čipe);                      b) 26,40 € ( brez DDV) / uro skeniranja; akademski ne-člani  Konzorcija za bio-čipe;                      c) 33,00 € ( brez DDV)  / uro skeniranja                      ( ne- akademski ne-člani Konzorcija za bio-čipe)</t>
  </si>
  <si>
    <t>b) oprema je amortizirana, se še vedno redno uporablja                c) oprema je amortizirana, se še vedno redno uporablja</t>
  </si>
  <si>
    <t>https://www.mf.uni-lj.si/ibk/oprema</t>
  </si>
  <si>
    <t>glede na izvajalca; različni profili opreaterjev</t>
  </si>
  <si>
    <t>5 let</t>
  </si>
  <si>
    <t>P1-0104;                             partnerske inštitucije Konzorcija za bio-čipe ( http://cfgbc.mf.uni-lj.si/)</t>
  </si>
  <si>
    <t>člani konzorcija in člani programske skupine</t>
  </si>
  <si>
    <t>1902- UV pečica za mreženje DNA (977,32)</t>
  </si>
  <si>
    <t>a) 3,00 € ( brez DDV)  / uro                     ( partnerji Konzorcija za bio-čipe);                      b) 8,00 € ( brez DDV) / uro ; akademski ne-člani  Konzorcija za bio-čipe;                      c) 11,00 € ( brez DDV)  / uro                     ( ne- akademski ne-člani Konzorcija za bio-čipe)</t>
  </si>
  <si>
    <t>1869-centrifuga vakuumska (11.287,06)</t>
  </si>
  <si>
    <t>a) 10 € ( brez DDV)  / uro                     ( partnerji Konzorcija za bio-čipe);                      b) 14,00 € ( brez DDV) / uro ; akademski ne-člani  Konzorcija za bio-čipe;                      c) 18,00 € ( brez DDV)  / uro                     ( ne- akademski ne-člani Konzorcija za bio-čipe)</t>
  </si>
  <si>
    <t>glede na izvajalca; različni profili opreaterjev?</t>
  </si>
  <si>
    <t>1871-robot za čitalec biočipov (30.221EUR), spektrofotometer</t>
  </si>
  <si>
    <t>a) 27,02 € ( 96 well) ali 71,91 € ( 384 well) ( brez DDV)             ( partnerji Konzorcija za bio-čipe);                      b) 86,77 € ( 96 well) ali 107,87 € ( 384 well) ( brez DDV) ; akademski ne-člani  Konzorcija za bio-čipe;                      c) 115,69 € ( 96 well) ali 143,83 € ( 384 well)  ( brez DDV)               ( ne- akademski ne-člani Konzorcija za bio-čipe)</t>
  </si>
  <si>
    <t>Robert Zorec</t>
  </si>
  <si>
    <t>Sklop raziskovalne opreme za celično inženirstvo</t>
  </si>
  <si>
    <t>2002,
2004</t>
  </si>
  <si>
    <t>Research equipment for cell engineering</t>
  </si>
  <si>
    <t xml:space="preserve">Oprema je amortizirana. Še v uporabi. Najava pri skrbniku opreme najmanj 60 dni pred želenim terminom uporabe. Določen termin v skladu z razpoložljivostjo. Terminska souporaba zaradi karantene v 30-dnevnih sklopih. </t>
  </si>
  <si>
    <t xml:space="preserve">The equipment is depriciated. In use. Reservation with the equipment coordinator at least 60 days in advance. The booking in accordance to availability. Term use in 30-days time period. </t>
  </si>
  <si>
    <t>Priprava, shranjevanje celic</t>
  </si>
  <si>
    <t>Preparation and storage of cells</t>
  </si>
  <si>
    <t>21,00 €/uro</t>
  </si>
  <si>
    <t>http://lnmcp.mf.uni-lj.si/Neuroendo/Oprema.html</t>
  </si>
  <si>
    <t>2 - Procesna Oprema – Biološka</t>
  </si>
  <si>
    <t>1 - Rast in manipulacija</t>
  </si>
  <si>
    <t>3 -Celične kulture</t>
  </si>
  <si>
    <t>11 Raziskovalna oprema za celične kulture</t>
  </si>
  <si>
    <t>25,00 €/uro</t>
  </si>
  <si>
    <t>P3 310</t>
  </si>
  <si>
    <t>Tomaž Marš</t>
  </si>
  <si>
    <t>Raziskovalna oprema za kvantitativno analizo slik bioloških vzorcev označenih z radioizotopi</t>
  </si>
  <si>
    <t>Equipment for quantitative analysis of autoradiograms and microscopic images</t>
  </si>
  <si>
    <t>Po dogovoru s skrbnikom in predstojnikom Inštituta za patološko fiziologijo MF</t>
  </si>
  <si>
    <t>After prior agreement with the curator and head of the Institute of Pathophysiology</t>
  </si>
  <si>
    <t>Invertni mikroskop z računalniško analizo mikroskopskih in avtoradiografskih slik</t>
  </si>
  <si>
    <t>Invert microscope with computerized analysis of microscopic and autoradiographic images</t>
  </si>
  <si>
    <t>2874-mikroskop (52.203,66)</t>
  </si>
  <si>
    <t>75,00 €/uro</t>
  </si>
  <si>
    <t>https://www.mf.uni-lj.si/application/files/7415/8391/7733/Razpolozljiva_raziskovalna_oprema_UL_MF.pdf</t>
  </si>
  <si>
    <t>4 Oprema za analizo / Analitical facilites</t>
  </si>
  <si>
    <t>glede na izvajalca; različni profili operaterjev</t>
  </si>
  <si>
    <t>P3-0171</t>
  </si>
  <si>
    <t>Samo Ribarič</t>
  </si>
  <si>
    <t>P3-0043</t>
  </si>
  <si>
    <t>Matej Podbregar</t>
  </si>
  <si>
    <t>P3-0019</t>
  </si>
  <si>
    <t>Dušan Šuput</t>
  </si>
  <si>
    <t>Andrej Zupan</t>
  </si>
  <si>
    <t>Transgenomic Wave DHPLC sistem za analizo DNA in odkrivanje mutacij</t>
  </si>
  <si>
    <t>2002, 2003</t>
  </si>
  <si>
    <t>Transgenomic Wave DHPLC System for Nucleic Acid Fragment Analysis and Mutation Detection</t>
  </si>
  <si>
    <t>Druge raziskovalne organizacije lahko koristijo opremo do 16 ur tedensko. Oprema je na voljo na Inštitutu za patologijo, Oddelek za molekularno genetiko, Zaloška 4.</t>
  </si>
  <si>
    <t>Other institution can use system up to 16 hours per week. Equipment is available at Institut for Pathology, Department for Molecular Genetics, Zaloška 4.</t>
  </si>
  <si>
    <t>Raziskovalna oprema se uporablja za detekcijo znanih in neznanih mutacij v nukleotidnem zaporedju DNA.</t>
  </si>
  <si>
    <t>Equipment is used for detection of known and unknown mutations in nucleotide DNA sequence.</t>
  </si>
  <si>
    <t>3291-aparat DHPLC sistem za analizo DNA (85.028)</t>
  </si>
  <si>
    <t>15€/uro</t>
  </si>
  <si>
    <t>10,00 €/uro</t>
  </si>
  <si>
    <t>25,00 €/eur</t>
  </si>
  <si>
    <t>spletna stran ne obstaja</t>
  </si>
  <si>
    <t>Meritve in analiza vzorcev</t>
  </si>
  <si>
    <t>Proteini/Nukleinske kisline</t>
  </si>
  <si>
    <t>Sekvencerji</t>
  </si>
  <si>
    <t>ni neizučenih uporabnikov</t>
  </si>
  <si>
    <t>L3-6021</t>
  </si>
  <si>
    <t>Damjan Glavač</t>
  </si>
  <si>
    <t>P3-0054</t>
  </si>
  <si>
    <t>Nina Gale</t>
  </si>
  <si>
    <t>Tatjana Avšič</t>
  </si>
  <si>
    <t>Zaščitna mikrobiološka komora - III. Stopnje varnosti (izolator)</t>
  </si>
  <si>
    <t>Biosafety cabinet (BSL 3) - glowbox</t>
  </si>
  <si>
    <t>Oprema dostopna po dogovoru - potrebno znanje dela z visoko nevarnimi MO</t>
  </si>
  <si>
    <t>Service offered only highly qualified lab. personnel</t>
  </si>
  <si>
    <t>Izolator se uporablja za delo z mikroorganizmi, ki sodijo v 3. in 4. stopnjo biološke nevarnosti</t>
  </si>
  <si>
    <t xml:space="preserve">Biosafety cabinet (BSL 3) -glowbox is used when work with pathogens of BSL-3 level are performed. </t>
  </si>
  <si>
    <t>nima inv.št. - zaščitna mikrobiološka komora 3.varnostne stopnje-izolator</t>
  </si>
  <si>
    <t xml:space="preserve"> 500,00 €/uporabo</t>
  </si>
  <si>
    <t>http://www.imi.si/raziskovalna-dejavnost/raziskovalna-oprema</t>
  </si>
  <si>
    <t>P3-0083</t>
  </si>
  <si>
    <t>člani programske skupine</t>
  </si>
  <si>
    <t>Potočnik Nejka, Cankar Ksenija</t>
  </si>
  <si>
    <t>5201, 15243</t>
  </si>
  <si>
    <t>Sistem za mikrodializo, volumski kateter</t>
  </si>
  <si>
    <t>System for cardiovascular pharmacologycal testing</t>
  </si>
  <si>
    <t xml:space="preserve">Oprema je namenjena izključno za raziskovalne namene. Uporaba zahteva prisotnost skrbnika opreme, prav tako je potrebna posebna priprava opreme za uporabo, ki je odvisna od tega ali ima srrbnik v željenem terminu dovolj časa na razpolaga. Ta postopek lahko traja 2 ali več mesecev. Zato je treba pravočasno načrtati poskus, v katerem se bo uporabljala oprema, ki vključuje preiskovance ali živali. </t>
  </si>
  <si>
    <t>Only for bilateral research projects. Equipment can be used under tutorship of the possessor and may take 2 months or more time for preparation of the experiment in which the quipment is tended to be used. .</t>
  </si>
  <si>
    <t>Sistem za mikrodializo je namenjen za oceno delovanja učinkovin na mikrocirkulacijo pri človeku. Enkratna meritev z sistetemom za mikrodializo je 200 EUR. Sistem z volumskim katetrom je namenjen studiju delovanja ucinkovin na odprtem prsnem kosu pri budri ali podgani in zahteva pripravo poskusa z malimi zivalmi. Namenjen je izkljucno za raziskovalne namene obeh sodelujocih projektnih skupin.</t>
  </si>
  <si>
    <t>System for microdialisys can be used to assess effects of drugs on the microcirculation. Sistem for ventricular volume plethismography can be used to assess effects of cardiac drugs on the mechanical properties of the open chest the left ventricle in rats and in guinea'pigs.</t>
  </si>
  <si>
    <t>2106- sistem za mikrodializo (5.173,76)</t>
  </si>
  <si>
    <t>834,00 €/uporabo</t>
  </si>
  <si>
    <t>Inštitut za fiziologijo</t>
  </si>
  <si>
    <t>Peter Jevnikar</t>
  </si>
  <si>
    <t>Sistem za ciklično obremenjevnje trdih zobnih tkiv in dentalnih materialov</t>
  </si>
  <si>
    <t>servo-hydraulic fatigue testing instrument INSTRON 8871</t>
  </si>
  <si>
    <t xml:space="preserve">laboratorijsko ponazarjanje mehanskih obremenitev zob in dentalnih materialov v ustni votlini </t>
  </si>
  <si>
    <t>simulation of hard dental tissues and dental materials fatigue</t>
  </si>
  <si>
    <t>1199 - aparat dinamični aksialni testni (72.727)</t>
  </si>
  <si>
    <t>Gorazd Drevenšek</t>
  </si>
  <si>
    <t>Aparat za izolirane organe - dopolnitev in elektrofiziološka nadgradnja</t>
  </si>
  <si>
    <t>Apparatus for isolated cardivascular tissues and organs; measurements of CVS parameters "in vivo" and "in situ"</t>
  </si>
  <si>
    <t xml:space="preserve">Za delo na aparatih za izolirane organe se je potrebno dogovoriti vsaj 2 meseca pred pričetkom izvedbe poskusov. Stroški potrebni za izvedbo poskusov obsegajo pripravo raztopin izbranih učinkovin, nabavo in umerjanje merilnih sond (npr. tlačno-pretočne sonde ipd.) in stroški povezani z vzrejo laboratorijskih živali. Za izvedbo poskusov na laboratorijskih živalih je potrebno predhodno pridobiti ustrezno dovoljenje iz strani VURS-a. Opremo lahko ponudimo le v sodelovanju, saj je za delo pri raziskavi potrebno imeti  veljavno licenco za delo s poskusnimi živalmi oz. izkušnje za delo z napravami (v primeru humanega materiala), saj vpeljevanje v delo traja najmanj 3 mesece. </t>
  </si>
  <si>
    <t>Apparatus for isolated heart allows measurements of left ventricular contractility, coronary flow, heart rate and electrophysiological measurements (ECG). Apparatus for isolated blood vessels enables recording of isometric contraction and relaxation of the vascular rings, the cardiac atrial preparations or other internal organs.</t>
  </si>
  <si>
    <t xml:space="preserve">Oprema za delo na izoliranih organih se uporablja za študije farmakološkega delovanja preizkušanih učinkovin na srčno-žilni sistem. Z opremo za izolirano srce je moč spremljati zaščitno proti-ishemično delovanje zdravilnih učinkovin po indukciji ishemične okvare ali potencialno direktno toksično delovanje preučevanih zdravil, toksinov itd. na srčno mišičnino. Z aparatom za izolirane žile pa se preučujejo direktni sprostitveni učinki (vazodilatacija) ali potencialni toksični učinki izbranih učinkovin.  </t>
  </si>
  <si>
    <t>Equipment for the isolated organs is used to study the pharmacological activity of studied drugs on the cardiovascular system. The apparatus for isolated heart can be used to study the protective anti-ischemic activity of active substances by prior induction of ischemic damage or potential toxic activity of the studied toxins on myocardium. The apparatus for isolated blood vessels can be used to examine vasorelaxation (vasodilation) or potential toxic effects of studied substances.</t>
  </si>
  <si>
    <t xml:space="preserve">Raziskovalna oprema je na voljo le po dnevih, saj postopki običajno trajajo več kot 8 ur na poskus.   Stroški dela so lahko ocenjeni z obsegom ur, še raje pa v obliki vsebinskega sodelovanja. Po dosedanji praksi je za sklop raziskav polno sodeloval po  en raziskovalec in en tehnik vsaj 3 mesece!
</t>
  </si>
  <si>
    <t xml:space="preserve">oprema je amortizirana, se še vedno redno uporablja. Na voljo do 50 % časa po predhodnem dogovoru in izpolnitvi kadrovskih pogojev.                </t>
  </si>
  <si>
    <t xml:space="preserve">Letni stroški vzdrževanja opreme so povezani na uporabo (izrabo) in znesejo od 3-4 € ob polni zasedenosti (zamenjava posameznih merilnih elementov in obrabljenih delov). </t>
  </si>
  <si>
    <t>Stroški dela so lahko ocenjeni z obsegom ur, še raje pa v obliki vsebinskega sodelovanja. Po dosedanji praksi je za sklop raziskav polno sodeloval po  en raziskovalec in en tehnik vsaj 3 mesece!</t>
  </si>
  <si>
    <t>Običajno 1 FT raziskovalca in tehnika na 3 mesece za študijo vrednotenja zdravila</t>
  </si>
  <si>
    <t>J3-9432</t>
  </si>
  <si>
    <t>Borut Geršak</t>
  </si>
  <si>
    <t>J3-0024</t>
  </si>
  <si>
    <t>Univerza v Ljubljani, Medicinska fakulteta</t>
  </si>
  <si>
    <t>Ana Plemenitaš</t>
  </si>
  <si>
    <t>Oprema za pripravo subceluarnih frakcij mikroorganizmov</t>
  </si>
  <si>
    <t>System for preparation of subcellular fractions: shaker, high speed vacum centrifuge</t>
  </si>
  <si>
    <t>Opremo uporabljamo sodelavci Inštituta za biokemijo in sodelavci iz drugih inštitucij s katerimi preko projektov sodelujemo pri raziskovalnem delu</t>
  </si>
  <si>
    <t>Equipment available for the researchers of the  Institute of Biochemistry and their collaborators</t>
  </si>
  <si>
    <t>Oprema obsega: stresalni inkubator s hlajenjem, ki omogoča gojenje mikroorganizmov (glive in bakterije), ki so naši modelni raziskovalni organizmi in hlajeno vakumsko centrifugo, ki omogoča pripravo večjih količin subcelularnih frakcij organizmov, pa tudi vseh drugih bioloških materialov.</t>
  </si>
  <si>
    <t>Equipment has two components: shaker for growth for microorganisms and high speed vacuum centrifuge for preparation for subcellular fractions</t>
  </si>
  <si>
    <t>1754 - stresalnik inkubatorski (11.944,98) 1752 - centrifuga hlajena (24.901,04)</t>
  </si>
  <si>
    <t>http://ibk.mf.uni-lj.si/equipment</t>
  </si>
  <si>
    <t>N/A</t>
  </si>
  <si>
    <t>J4-1019</t>
  </si>
  <si>
    <t>N.Gunde Cimerman v sodelovanju z A.Plemenitaš</t>
  </si>
  <si>
    <t>J4-2022,</t>
  </si>
  <si>
    <t>Uporaba v lastne namene ali v okviru sodelovanja z inštituti MF</t>
  </si>
  <si>
    <t>Bojan Božič</t>
  </si>
  <si>
    <t>Sistem za analizo optično mikroskopske slike</t>
  </si>
  <si>
    <t>Fluorescence microscope w/ cooled CCD B/W camera, Nikon Diaphot 200</t>
  </si>
  <si>
    <t>Po individualnem dogovoru</t>
  </si>
  <si>
    <t>Use of equipment by individual agreement</t>
  </si>
  <si>
    <t>Fluorescentna mikroskopija (Hg obločna luč)</t>
  </si>
  <si>
    <t>Fluorescence microscopy (Hg-arc lamp)</t>
  </si>
  <si>
    <t>15,79 €/uro</t>
  </si>
  <si>
    <t>1,40 €/uro</t>
  </si>
  <si>
    <t>14,39 €/uro</t>
  </si>
  <si>
    <t>https://www.mf.uni-lj.si/ibf/raziskovanje</t>
  </si>
  <si>
    <t>Janja Majhenc</t>
  </si>
  <si>
    <t>J3-2268</t>
  </si>
  <si>
    <t>Mally</t>
  </si>
  <si>
    <t>Damjana Rozman</t>
  </si>
  <si>
    <t>Oprema za pripravo in analizo bio-čipov - sklop II</t>
  </si>
  <si>
    <t xml:space="preserve">Equipment for preparing and analysing bio-chips </t>
  </si>
  <si>
    <t>Aparatura za avtomatsko  hibridizacijo in spiranje DNA čipov</t>
  </si>
  <si>
    <t>Equipment for automatic hibridization and washing  chips</t>
  </si>
  <si>
    <t>2031- sistem za pripravo in analizo biočipov (86.653)</t>
  </si>
  <si>
    <t>a) 40,00 € ( brez DDV)   cena za storitev hibridizacije in spiranja             ( partnerji Konzorcija za bio-čipe);                      b) 60,00 € ( brez DDV)  ; akademski ne-člani  Konzorcija za bio-čipe;                      c) 80,00 € ( brez DDV)                    ( ne- akademski ne-člani Konzorcija za bio-čipe)</t>
  </si>
  <si>
    <t>Sistem za lasersko mikrodisekcijo</t>
  </si>
  <si>
    <t>System for Laser Microdissection</t>
  </si>
  <si>
    <t>Raziskovalna oprema se uporablja za lasersko mikrodisekcijo tkiva.</t>
  </si>
  <si>
    <t>Equipment is used for tissue laser microdisection.</t>
  </si>
  <si>
    <t>3649 - sistem za lasersko mikrodisekcijo (101.483)
3662 - sistem za lasersko mikrodisekcijo (31.555)</t>
  </si>
  <si>
    <t>60€/uro</t>
  </si>
  <si>
    <t>40€/uro</t>
  </si>
  <si>
    <t>20€/uro</t>
  </si>
  <si>
    <t>Laser</t>
  </si>
  <si>
    <t>Marko Kreft</t>
  </si>
  <si>
    <t>Oprema za večkanalno mikroskopsko dinamično slikanje</t>
  </si>
  <si>
    <t>Equipment for multichannel dynamic microscopy imaging</t>
  </si>
  <si>
    <t xml:space="preserve">Najava pri skrbniku opreme najmanj 15 dni pred želenim terminom uporabe. Določen termin v skladu z razpoložljivostjo. Terminska souporaba v 24-urnih sklopih. </t>
  </si>
  <si>
    <t xml:space="preserve">Reservation with the equipment coordinator at least 15 days in advance. The booking in accordance to availability. Term use in 24-hour time period. </t>
  </si>
  <si>
    <t>Slikanje živih in fiksiranih celic v 5D, shranjevanje in analiza slik</t>
  </si>
  <si>
    <t>Imaging live and fixed cell in 5D, storage and analysis of images</t>
  </si>
  <si>
    <t>3082 - mikroskop konfokalni (110.544)</t>
  </si>
  <si>
    <t>15,25 €/uro</t>
  </si>
  <si>
    <t>4 - Meritve in analiza vzorcev</t>
  </si>
  <si>
    <t>5 - Optična</t>
  </si>
  <si>
    <t>5 -Slikanje-Imaging visoke ločljivosti</t>
  </si>
  <si>
    <t>10-Sistemi za biomedicinsko slikanje</t>
  </si>
  <si>
    <t>25 EUR/uro</t>
  </si>
  <si>
    <t>J3-0031</t>
  </si>
  <si>
    <t>Sistem za mikroskopijo TIRF ("total internal reflection fluorescence")</t>
  </si>
  <si>
    <t>112.669 + 122.575,81 = 235.244,81</t>
  </si>
  <si>
    <t>Fluorescentna mikroskopija (Ar-laser, 488 nm) v adsorbirani plasti debeline do 200 nm</t>
  </si>
  <si>
    <t>Fluorescence microscopy (Ar-laser, 488 nm) in the adsorbed layer, thickness up to 200 nm</t>
  </si>
  <si>
    <t>1569 - mikroskop invertni (112.669) z 1651 modul konfokalni  (122.575,81 = 235.244,81 EUR</t>
  </si>
  <si>
    <t>34,42 €/uro</t>
  </si>
  <si>
    <t xml:space="preserve">10,00 €/uro </t>
  </si>
  <si>
    <t>20,00 €/uro</t>
  </si>
  <si>
    <t xml:space="preserve">Janja Majhenc </t>
  </si>
  <si>
    <t>Peter Veranič</t>
  </si>
  <si>
    <t xml:space="preserve">Mikroskop Axio Imager z dodatkom ApoTome </t>
  </si>
  <si>
    <t xml:space="preserve">Microscope Axio Imager Z1with ApoTome attachment </t>
  </si>
  <si>
    <t>Za člane konzorcija je po pogodbi določena prosta uporaba mikroskopa po 4 ure tedensko za začetni vložek 1000000 sit (4000EUR) oziroma sorazmerno deležu prispevka pri nakupu.</t>
  </si>
  <si>
    <t>Members of the consortium have, by the contract, a free access to the microscope for 4 hours per week as for the initial participation of 1000000 SIT ( 4000 EUR) or proportionally
 to the participation value.</t>
  </si>
  <si>
    <t>Mikroskop z dodatkom ApoTome je namenjen za analizo fluorescenčno označenih celic (tkiva) po x,y,z osi preparata. Omogoča optično rezanje in 3D rekonstrukcijo slike preparata.</t>
  </si>
  <si>
    <t>The microscope with the ApoTome attachment is used for the analysis of  fluorescently labelled cells (tissue) in x, y and z axis. The system enables optical sectioning and a 3D reconstruction of the speciment.</t>
  </si>
  <si>
    <t>1315 - mikroskop apotome (101.110)</t>
  </si>
  <si>
    <t xml:space="preserve">80,00 €/uro z raziskovalcem; 30,00 €/uro samostojno </t>
  </si>
  <si>
    <t>spletna stran v delu</t>
  </si>
  <si>
    <t>3. karakterizacija materialov</t>
  </si>
  <si>
    <t>4. optična mikroskopija</t>
  </si>
  <si>
    <t>7. fluorescenčna</t>
  </si>
  <si>
    <t>50,00 €/uro</t>
  </si>
  <si>
    <t>P3-108</t>
  </si>
  <si>
    <t>Sklop raziskovalne opreme za detekcijo, analizo in uničevanje visoko nevarnih patogenov</t>
  </si>
  <si>
    <t>2004, 2005</t>
  </si>
  <si>
    <t>System for detection, analysis and decontamination of highly pathogenic microorganisms</t>
  </si>
  <si>
    <t>Oprema dostopna po dogovoru - potrebno znanje dela z nevarnimi MO</t>
  </si>
  <si>
    <t xml:space="preserve">Nikon-ECLIPSE 80i - mikroskop s fluorescenčnim sistemom ter sistemom za digitalno detekcijo, ki preko računalniškega sistema omogoča projekcijo slike tudi v prostor izven laboratorija 3. stopnje biološke varnosti (P 3), kjer se bo mikroskop sicer uporabljal.  </t>
  </si>
  <si>
    <t xml:space="preserve">Nikon-ECLIPSE 80i – fluorescent microscope with digital detection system and computer projection of picture outside of the BSL3 laboratory.
</t>
  </si>
  <si>
    <t>4431- mikroskop flourescentni (29.472)</t>
  </si>
  <si>
    <t>15,00 €/uporabo</t>
  </si>
  <si>
    <t>15,00 €/uro</t>
  </si>
  <si>
    <t xml:space="preserve">Parni sterilizator (avtoklav) v dvostenski izvedbi je namenjen za dekontaminacijo visoko nevarnih mikrorooganizmov v vseh materialih, tekočinah in gojiščih.
 </t>
  </si>
  <si>
    <t>Autoclave – doubleside version designed for decontamination of highly patgogenic microorganisms in all kinds of material, liquid and media.</t>
  </si>
  <si>
    <t>4546 - parni sterilizator (avtoklav)</t>
  </si>
  <si>
    <t>25,00 €/uporabo</t>
  </si>
  <si>
    <t>Marko Živin</t>
  </si>
  <si>
    <t>Oprema za meritve izražanja genov v živčevju in mišicah</t>
  </si>
  <si>
    <t>2004,
2005</t>
  </si>
  <si>
    <t>Equipment for measuring gene expression in excitable and other tissues</t>
  </si>
  <si>
    <t>Po dogovoru s skrbnikom in vodjo programa P3-0171</t>
  </si>
  <si>
    <t>Prior agreement with the curator and principal investigator of the program</t>
  </si>
  <si>
    <t>Scintilacijski števec, luminometer, slikovna analiza gelov</t>
  </si>
  <si>
    <t>Scintillation counter, luminometer, image analysis of gels</t>
  </si>
  <si>
    <t>2994,334,2993</t>
  </si>
  <si>
    <t>https://www.mf.uni-lj.si/raziskovanje/oprema</t>
  </si>
  <si>
    <t>5, /</t>
  </si>
  <si>
    <t>P0-0043</t>
  </si>
  <si>
    <t>Oprema za analizo proteinov</t>
  </si>
  <si>
    <t>System for protein analisys</t>
  </si>
  <si>
    <t>Oprema vključuje 2D elektroforezni sistem, ki omogoča kvalitetno ločitev zmesi proteinov, sistem za dokumentacijo in analizo gelov pa hitro pripravo visokokavostnih slik in njihovo (kvantitativno) analizo ter primerjavo več gelov med sabo in spektrofluorimeter, ki omogoča merjenje fluoriscence, fosforiscence in luminiscence bioloških in nebioloških materialov pri termostatiranih pogojih.</t>
  </si>
  <si>
    <t xml:space="preserve">System consist of two 2D protein electophoresis for protein separation and system for the documentation and analysis of gels </t>
  </si>
  <si>
    <t xml:space="preserve">2028 - sistem za slikanje gelov (7.959), 1969- spektrofluorometer </t>
  </si>
  <si>
    <t>J4-2022</t>
  </si>
  <si>
    <t>Emil Hudomalj</t>
  </si>
  <si>
    <t>Strežniška raziskovalna osrednja oprema na MF</t>
  </si>
  <si>
    <t>2005, 2006</t>
  </si>
  <si>
    <t>Central servers for research on Faculty of Medicine</t>
  </si>
  <si>
    <t>Oprema je vgrajena v računalniško omrežje in služi vsem uporabnikom, ki dostopajo do storitev na Medicinski fakulteti.</t>
  </si>
  <si>
    <t>The equipment is integrated into the computer network and serves all users who access services offered by Faculty of Medicine.</t>
  </si>
  <si>
    <t>Oprema zagotavlja osrednjo strežniško podporo omrežnim storitvam Medicinske fakultete.</t>
  </si>
  <si>
    <t>The equipment is a basis for network services of Faculty of Medicine.</t>
  </si>
  <si>
    <t xml:space="preserve">601-klima naprava (3.271) 602-klima naprava (3.271) 603-sistem UPS (4.287) 607-strežnik (8.117) 608-strežnik (8.117) 641-diskovno polje (14.673) 643- računalnik prenosni (1.583) </t>
  </si>
  <si>
    <t>http://www.mf.uni-lj.si/ris/oprema</t>
  </si>
  <si>
    <t>2-5let</t>
  </si>
  <si>
    <t>večina projektov na MF</t>
  </si>
  <si>
    <t>Sistem za analizo ekspresije proteinov s pomočjo dvodimenzionalne elektroforeze</t>
  </si>
  <si>
    <t>Two-dimensional Electrophoresis for Protein Expression Analysis</t>
  </si>
  <si>
    <t xml:space="preserve">Raziskovalna oprema se uporablja za analizo izražanja proteinov s pomočjo dvo-dimenzionalne elektroforeze. </t>
  </si>
  <si>
    <t>Equipment is used for two-dimensional electophoretic analysis of protein expression.</t>
  </si>
  <si>
    <t>3836 - sistem za dvodimenz.elektroforezo (33.123)</t>
  </si>
  <si>
    <t>45,00 €/uro</t>
  </si>
  <si>
    <t>Elektroforeza</t>
  </si>
  <si>
    <t>Člani programske skupine P3-0054</t>
  </si>
  <si>
    <t>Jure Dimec</t>
  </si>
  <si>
    <t>Sistem za zajemanje in analizo bibliografskih podatkov v medecini za Slovenijo</t>
  </si>
  <si>
    <t>System for data input and analysis of bibliographic data in Slovenian biomedicine</t>
  </si>
  <si>
    <t>The equipment is integrated into the computer network and serves all users who access the bibliographic services offered by Faculty of Medicine.</t>
  </si>
  <si>
    <t>Oprema zagotavlja strežniško in omrežno podporo bibliografskim aplikacijam.</t>
  </si>
  <si>
    <t>The equipment is a basis for server and network services used by bibliographic applications.</t>
  </si>
  <si>
    <t>605-mrežno stikalo (7.431) 609-tračna enota (11.049) 633-ohišje USB (646,00) 634-klima naprava (4.139) 640-mrežno stikalo (12.237)</t>
  </si>
  <si>
    <t>14, 19</t>
  </si>
  <si>
    <t>4leta</t>
  </si>
  <si>
    <t>J3-2155</t>
  </si>
  <si>
    <t>Janez Stare</t>
  </si>
  <si>
    <t>Laboratorij za mikrospektrofluorimetrijo</t>
  </si>
  <si>
    <t>2005,
2006</t>
  </si>
  <si>
    <t>Laboratory for microspectrofluorimetry</t>
  </si>
  <si>
    <t>Oprema je na voljo drugim raziskovalcem do 8 ur tedensko. Cena se oblikuje glede na materialne stroške, večinoma pa gre za sodelovanje.</t>
  </si>
  <si>
    <t>Te equipment is available to other institutions up to 8 hr weekly. The price is set according to the actual material costs, but so far most of the use was done in collaboration and joint publications.</t>
  </si>
  <si>
    <t>Oprema je namenjena predvsem meritvam intracelularne koncentracije ionov, predvsem Ca2+ in H+ ter za namen epifluorescenčne mikroskopije</t>
  </si>
  <si>
    <t>The equipment is mostly used for measurements of intenal calcium and hydrogen ion concentrations</t>
  </si>
  <si>
    <t>http://www.mf.uni-lj.si/CKF</t>
  </si>
  <si>
    <t>10,11,70</t>
  </si>
  <si>
    <t>27580,10779,18825,28326</t>
  </si>
  <si>
    <t>J3-2317</t>
  </si>
  <si>
    <t>J3-0029</t>
  </si>
  <si>
    <t>24927,15667,10779</t>
  </si>
  <si>
    <t>Raziskovalna osrednja oprema na MF</t>
  </si>
  <si>
    <t>Central equipment for research on Faculty of Medicine</t>
  </si>
  <si>
    <t>Oprema zagotavlja zaščito omrežja Medicinske fakultete ter nadzor delovanja in nudi diskovni prostor osrednjim omrežnim storitvam na Medicinski fakulteti.</t>
  </si>
  <si>
    <t>The equipment is a basis for security services and for the control of the network of Faculty of Medicine. It serves also as a disk storage for central network services of Faculty of Medicine.</t>
  </si>
  <si>
    <t>604-požarna pregrada (18.151) 610- diskovno polje (27.407) + računalniški program</t>
  </si>
  <si>
    <t>Sistem za statistično analizo podatkov v medicini</t>
  </si>
  <si>
    <t>Sytem for statistical analysis of medical data</t>
  </si>
  <si>
    <t>The equipment is integrated into the computer network and serves all users who access statistical services offered by Faculty of Medicine.</t>
  </si>
  <si>
    <t>Oprema zagotavlja strežniško in omrežno podporo statističnim obdelavam.</t>
  </si>
  <si>
    <t>The equipment is a basis for server and network services used for statistical processing.</t>
  </si>
  <si>
    <t>603-sistem UPS (4.287) 606-mrežno stikalo (335,00) 611-stikalo mrežno (3.719) 630-preklopnik (14.027) 642-strežnik (13.409) 638-zunanji disk (162,00)</t>
  </si>
  <si>
    <t>P3-0154</t>
  </si>
  <si>
    <t>Žarko Finderle</t>
  </si>
  <si>
    <t>Sistem za ocenjevanje oksidativnega stresa</t>
  </si>
  <si>
    <t>DNA injury assement with "Comet test"</t>
  </si>
  <si>
    <t>Oprema je namenjena izključno za raziskovalne namene. Metoda za oceno poškodb DNA izoliranih celic s kometnim testom. Cena ene meritve je 620 EUR za 10 vzorcev.</t>
  </si>
  <si>
    <t>Only for bilateral research projects.</t>
  </si>
  <si>
    <t>2173 - sistem za ocenjevanje oksidativnega stresa (41.108)</t>
  </si>
  <si>
    <t>60,00 €/uporabo</t>
  </si>
  <si>
    <t>Oprema za študij izražanja genov. Sklop 1. - Oprema za kvantitaivni PCR in post PCR analizo</t>
  </si>
  <si>
    <t>Real-time PCR system
 7500, with PC tower</t>
  </si>
  <si>
    <t>Oprema omogoča proučevanje izražanje genov, pa tudi alelno diskriminacijo enonukleotidnih polimorfizmov (SNP).</t>
  </si>
  <si>
    <t>Real-time PCR system 7500, with PC tower</t>
  </si>
  <si>
    <t>2364 - sistem PCR real time (42.928)</t>
  </si>
  <si>
    <t>L3-3648</t>
  </si>
  <si>
    <t>V.Dolžan</t>
  </si>
  <si>
    <t>P1-0170</t>
  </si>
  <si>
    <t>Oprema za študij izražanja genov. Sklop 2.- Oprema za vakumsko koncentriranje vzorcev</t>
  </si>
  <si>
    <t>Vacuum SpeedVac 
Concentrator</t>
  </si>
  <si>
    <t>Oprema omogoča pripravo vzorcev za kvantitativni RT-PCR analizo ter pripravo vzorcev proteinov in lipidov</t>
  </si>
  <si>
    <t xml:space="preserve"> can be used for concentration  of samples for RT-PCR analysis as well as samples of proteins and lipids</t>
  </si>
  <si>
    <t>2405- aparat za koncentracijo vzorcev (25.196)</t>
  </si>
  <si>
    <t>Bojan Božič,            Jure Derganc</t>
  </si>
  <si>
    <t>Sistem za biofizikalno karakterizacijo na podlago pritrjenih celic                                      Nadgradnja sistema za biofizikalno karakterizacijo na podlago pritrjenih celic</t>
  </si>
  <si>
    <t>2008, 2015</t>
  </si>
  <si>
    <t>Optical tweezers</t>
  </si>
  <si>
    <t>132,114,14     +30.903,94</t>
  </si>
  <si>
    <t>po individualnem dogovoru</t>
  </si>
  <si>
    <t>use of equipment by individual agreement</t>
  </si>
  <si>
    <t>brezkontaktna manipulacija (IR laser, 1064 nm) dielektričnih delcev v vidnem polju mikroskopa</t>
  </si>
  <si>
    <t>contactless manipulation (IR laser, 1064 nm) of dielectric particles within the microscope field of view</t>
  </si>
  <si>
    <t>1615 - sistem za biof.  karakterizacijo celic (100.800);                            povečanje vrednosti osnovnega sredstva (Paket 16)</t>
  </si>
  <si>
    <t>Jure Derganc</t>
  </si>
  <si>
    <t>Miroslav Petrovec</t>
  </si>
  <si>
    <t>Detekcijski in dokumentacijski mini center za raziskovanje značilnosti manj pogostih patogenih mikrobov</t>
  </si>
  <si>
    <t>2007, 2008</t>
  </si>
  <si>
    <t xml:space="preserve"> Mini center for detection
 and documentation of characteristics of rare pathogens.</t>
  </si>
  <si>
    <t>Pomnoževalnik DNK, LightCycler 2.0 – pomnoževanje NK</t>
  </si>
  <si>
    <t>LightCycler 2.0 – Nucleic acid amplification</t>
  </si>
  <si>
    <t>5236 - analizator genetski (93.062)</t>
  </si>
  <si>
    <t>5066 - sistem analitski (67.632)</t>
  </si>
  <si>
    <t>Oprema za mikrofluorimetrijo</t>
  </si>
  <si>
    <t>2006,
2007</t>
  </si>
  <si>
    <t>Equipment for 
microfluorimetry</t>
  </si>
  <si>
    <t>Slikanje živih in fiksiranih celic, shranjevanje in analiza slik</t>
  </si>
  <si>
    <t>Imaging live and fixed cells, storage and analysis of images</t>
  </si>
  <si>
    <t>22,00 €/uro</t>
  </si>
  <si>
    <t>Oprema za povišanje hitrosti in razpoložljivosti osrednjega dela omrežja Medicinske fakultete</t>
  </si>
  <si>
    <t>Equipment for increasing throughput and availability of the core network of Faculty of Medicine</t>
  </si>
  <si>
    <t>Oprema zagotavlja ustrezno razpoložljivost, zanesljivost, zmogljivost in nadgradljivost osrednjega dela omrežja Medicinske fakultete.</t>
  </si>
  <si>
    <t>The equipment is a foundation for the high availability, reliability, throughput and upgradability of the core network of Faculty of Medicine</t>
  </si>
  <si>
    <t>659-omara komunikacijska  (327,00), 660-omara komunikacijska (566,00), 655-omara komunikacijska (2.410), 656 omara komunikacijska (2.411), 2337- agregat diesel (42.118), aktivna omrežna oprema</t>
  </si>
  <si>
    <t>Cankar Ksenija</t>
  </si>
  <si>
    <t>Sklop za neinvazivno spremljanje in ocenjevanje delovanja srčno-žilnega sistema pri človeku</t>
  </si>
  <si>
    <t>System for 
noninvasive 
cardiovascular
 testing</t>
  </si>
  <si>
    <t>Oprema je namenjena neinvazivnemu spremljanju in ocenjevanju delovanja srčno-žilnega sistema pri človeku. Cena ene meritve je 280 EUR za eno meritev.</t>
  </si>
  <si>
    <t>2298 - aparat EKG (1.270)
2263 - aparat za spremljanje oksigenacije v tkivu (46,800)
2106 -sistem za mikrodializo (5.173,76)</t>
  </si>
  <si>
    <t>210,00 €/uporabo</t>
  </si>
  <si>
    <t>Barokomora</t>
  </si>
  <si>
    <t>2000,
2001</t>
  </si>
  <si>
    <t>Hyperbaric 
chamber</t>
  </si>
  <si>
    <t>Barokomora je namenjena za zdravljenje določenih obolenj. Cena enega standardnega potopa (15m 90 minut O2) 113 EUR.</t>
  </si>
  <si>
    <t>Treatment
 available 
24 hours 
a day.</t>
  </si>
  <si>
    <t>2101 - komora 
hiperbarična (114.113)</t>
  </si>
  <si>
    <t>113,00 €/uporabo</t>
  </si>
  <si>
    <t>Sistem za visokotlačno tekočinsko kromatografijo</t>
  </si>
  <si>
    <t>HPLC System</t>
  </si>
  <si>
    <t>HPLC omogoča ločevanje 
komponent z nizko molekulsko 
maso na koloni z ustreznim 
nosilcem s pomočjo topila 
(mobilne faze), ki pod visokim 
pritiskom potuje skozi kolono.  
Omogoča tudi analizo radioaktivno 
označenih vzorcev.</t>
  </si>
  <si>
    <t>HPLC is used for separation 
of low molecular weight 
molecules</t>
  </si>
  <si>
    <t>1674 - nanašalec 
vzorcev avtomatski HPLC (17.425,17)</t>
  </si>
  <si>
    <t>1676 - spektrofotometer (23.095,30)</t>
  </si>
  <si>
    <t>1675 - detektor radioaktivnosti (14.960,69)</t>
  </si>
  <si>
    <t>Alojz Ihan</t>
  </si>
  <si>
    <t>142702            +22475</t>
  </si>
  <si>
    <t>Oprema dostopna po dogovoru - potrebno znanje dela z pretočnim citometrom in računalniki.</t>
  </si>
  <si>
    <t>Service offered only experienced personnel familiar with use of computers.</t>
  </si>
  <si>
    <t>Pretočni citometer 
uporabljamo za določanje 
različnih populacij in subpopulacij
 imunskih celic v suspenziji ter 
za merjenje lastnosti posameznih
 delcev.</t>
  </si>
  <si>
    <t>Flow cytometer is used 
to detect various population 
and subpopulation of immune 
cells in suspension and to 
measure the property of individual 
particles.</t>
  </si>
  <si>
    <t>4875 - pretočni 
citometer (142.702)</t>
  </si>
  <si>
    <t>28,00 €/uro</t>
  </si>
  <si>
    <t>18,00 €/uro</t>
  </si>
  <si>
    <t>4-Sistem za analizo</t>
  </si>
  <si>
    <t>glede na izvajalca; različni profili opreaterjev; uvajanje novih uporabnikov 28,00 €/uro</t>
  </si>
  <si>
    <t>Inštitut za mikrobiologijo in imunologijo</t>
  </si>
  <si>
    <t xml:space="preserve">Univerza v Ljubljani, Medicinska 
fakulteta </t>
  </si>
  <si>
    <t>Igor Poberaj 
/Robert Zorec</t>
  </si>
  <si>
    <t>8851, 3702</t>
  </si>
  <si>
    <t>Mrežni sistem za 
analizo slike</t>
  </si>
  <si>
    <t>Image analysis
 network system</t>
  </si>
  <si>
    <t xml:space="preserve">Oprema je amortizirana, v uporabi pri dr. Poberaj. Najava pri skrbniku opreme najmanj 30 dni pred želenim terminom uporabe. Določen termin v skladu z razpoložljivostjo. Terminska souporaba v 24-urnih sklopih. </t>
  </si>
  <si>
    <t xml:space="preserve">The equipment is depriciated. (In use at
Dr. Poberaj). Reservation with the equipment coordinator at least 30 days in advance. The booking in accordance to availability. Term use in 24-hour time period. </t>
  </si>
  <si>
    <t>Laserska pinceta za mehanično manipulacijo delov celice</t>
  </si>
  <si>
    <t>Laser tweezer 
manipulations in
 living cells</t>
  </si>
  <si>
    <t xml:space="preserve">Univerza v Ljubljani, Medicinska
 fakulteta </t>
  </si>
  <si>
    <t>Igor Poberaj /
Robert Zorec</t>
  </si>
  <si>
    <t>Celična kirurgija</t>
  </si>
  <si>
    <t>Cell Surgery</t>
  </si>
  <si>
    <t>Laser tweezer 
manipulations 
in living cells</t>
  </si>
  <si>
    <t>Radovan Komel,    Damjana Rozman</t>
  </si>
  <si>
    <t>Oprema za pripravo in analizo bio-čipov nizke gostote (nadgradnja Centra za funkcijsko genomiko in bio-čipe; sklop 2)</t>
  </si>
  <si>
    <t>2007, 
2008</t>
  </si>
  <si>
    <t>Equipment for preparing a
nd analysing bio-chips of low density ( upgrade of Center for functional genomics and bio-chips ; assembly II)</t>
  </si>
  <si>
    <t>consulting,  preparing and analysing bio-chips; access to the Centre for functional genomics and bio-chips is possible by agreement with management and workers CFGBC or by reservation on CFGBC @mf.uni-lj.si</t>
  </si>
  <si>
    <t xml:space="preserve"> Sklop B: komplet aparatur za čitanje in analizo komercialnih
  litografskih DNA čipov visoke gostote ; - mikroprocesorska vodena hibridizacijska postaja s standardiziranimi protokoli za hibridizacijo litografskih DNA
    čipov visoke gostote.   - barvni laserski čitalec visoke ločljivosti s programsko in računalniško opremo, ki omogoča analizo in statistično obdelavo
    podatkov litografskih DNA čipov velike gostote
</t>
  </si>
  <si>
    <t>Assemly B: set of aparatures for reading and analysing comercional litographic DNA chips of high density:  - mircoprocessor gieded hibridisation station with standardized protocols for hibridization lithographic DNA high density.  - color laser reader of high definition with softwer and computer equipment, which allows to analysis and statistical prosess of  data from lithographic DNA chips of high density</t>
  </si>
  <si>
    <t>2357 - hibridizacijska postaja Tecan; 4/07    (39.914,45)</t>
  </si>
  <si>
    <t>a) 36,00 € ( brez DDV)  cena za storitev hibridizacije in spiranja              ( partnerji Konzorcija za bio-čipe);                      b) 70,00 € ( brez DDV) ; akademski ne-člani  Konzorcija za bio-čipe;                      c) 106,00 € ( brez DDV)                       ( ne- akademski ne-člani Konzorcija za bio-čipe)</t>
  </si>
  <si>
    <t>a) 36,00 € ( brez DDV)  cena za storitev hibridizacije in spiranja             ( partnerji Konzorcija za bio-čipe);                      b) 70,00 € ( brez DDV) ; akademski ne-člani  Konzorcija za bio-čipe;                      c) 106,00 € ( brez DDV)                       ( ne- akademski ne-člani Konzorcija za bio-čipe)</t>
  </si>
  <si>
    <t>2382 - aparat za vizualizacijo biočipov (36.108)</t>
  </si>
  <si>
    <t>http://cfgbc.mf.uni-lj.si/</t>
  </si>
  <si>
    <t>Katarina Černe</t>
  </si>
  <si>
    <t>Pretočni citometer Cell Lab QUANTA SC MPL</t>
  </si>
  <si>
    <t>Flow cytometer Cell Lab QUANTA SC MPL</t>
  </si>
  <si>
    <t>Možnost dostopa za zunanje uporabnike po predhodnem dogovoru s skrbnikom (preko elektronske pošte: katarina.cerne@mf.uni-lj.si) in v skladu z dogovorom med uporabniki.</t>
  </si>
  <si>
    <t>Access for external consumers is possible with preagreement with management and according with rules and conditions for use, preagreement is possible via e-mail: katarina.cerne@mf.uni-lj.si .</t>
  </si>
  <si>
    <t>Quanta SC MPL omogoča sočasno merjenje 3 fluorescenc, analizo različnih celičnih parametrov in uporabo kitov za merjenje le-teh, merjenje št.celic in celičnega volumna s metodo Coulter volumen.</t>
  </si>
  <si>
    <t>Quanta SC MPL enables analysis of different cell paramethers use of 3 type fluorescens, cell number analysis and cell volume analysis with use of Counter volume.</t>
  </si>
  <si>
    <t>0401953 - pretočni 
citometer (138.627)</t>
  </si>
  <si>
    <t>27,50 €/uro</t>
  </si>
  <si>
    <t>http://www.mf.uni-lj.si/ifet</t>
  </si>
  <si>
    <t>4,11,17</t>
  </si>
  <si>
    <t xml:space="preserve">glede na izvajalca; različni profili opreaterjev; </t>
  </si>
  <si>
    <t>P3-0067</t>
  </si>
  <si>
    <t>Radovan Komel</t>
  </si>
  <si>
    <t>Sklop za visokozmogljivostno 
določanje nukleotidnih 
zaporedij, Genome Sequencer 
FLX (Roche) – 1. sklop</t>
  </si>
  <si>
    <t>High-throughput sequencing platform equipment, for Genome Sequencer FLX (Roche) -1st Assembly</t>
  </si>
  <si>
    <t>Možnost dostopa v Medicinskem Centru za molekularno biologijo (MCMB) glede na 
dogovor s skrbnikom opreme (radovan.komel@mf.uni-lj.si).</t>
  </si>
  <si>
    <t>After prior agreement with the curator of eqiupment at Medical Centre for Molecular Biology (radovan.komel@mf.uni-lj.si).</t>
  </si>
  <si>
    <t xml:space="preserve">Sklop 1: Quickgene-810 je enota za izolacijo nukleinskih kislin omogoča izolacijo DNA in RNA iz majhnih količin bioloških vzorcev z visokim izkoristkom. 
</t>
  </si>
  <si>
    <t xml:space="preserve">Assembly 1: Quickgene-810 is an automated system for isolation of DNA/RNA from varied samples with high quality and high yield. Fujilm LAS 4000 is an imaging system with six interchangeable light sources, a five position filter turret, and a 3.2-megapixel Sepper CCD imaging chip, enabling a range of applications including fluorescence, chemiluminescence, bioluminescence, and in vivo imaging.
</t>
  </si>
  <si>
    <t>1102517- sistem za avtomatsko izolacijo in zajemanje nukleinskih kislin FujiFilm ter sistem za zajemanje podob FujiFilm (86.918,88 €)</t>
  </si>
  <si>
    <t>http://ibk.mf.uni-lj.si/equipment/quickgene-810.html</t>
  </si>
  <si>
    <t>4-sistemi za analize</t>
  </si>
  <si>
    <t>člani programske skupine, člani Inštituta za biokemijo, Onkološki inštitut</t>
  </si>
  <si>
    <t>Sklop za visokozmogljivostno 
določanje nukleotidnih 
zaporedij, Genome Sequencer 
FLX (Roche) – 2. sklop</t>
  </si>
  <si>
    <t>High-throughput sequencing platform equipment, for Genome Sequencer FLX (Roche) -2nd Assembly</t>
  </si>
  <si>
    <t xml:space="preserve">Sklop 2: Fujifilm LAS 4000 je enota za zajemanje podob s šestimi zamenljivimi viri svetlobe, petimi filtri in 3.2-MP kamero CCD, ki omogoča različne aplikacije, kot so kemoluminiscenčno, fluorescenčno, bioluminiscenčno zaznavanje  in in- vivo slikanje.       </t>
  </si>
  <si>
    <t xml:space="preserve">Assembly 2: Fujilm LAS 4000 is an imaging system with six interchangeable light sources, a five position filter turret, and a 3.2-megapixel Sepper CCD imaging chip, enabling a range of applications including fluorescence, chemiluminescence, bioluminescence, and in vivo imaging.  </t>
  </si>
  <si>
    <t>http://ibk.mf.uni-lj.si/equipment/las-4000.html</t>
  </si>
  <si>
    <t xml:space="preserve">glede na izvajalca; različni profili opreaterjev, </t>
  </si>
  <si>
    <t>Oprema za osrednjo 
strežniško in omrežno 
podporo na Medicinski 
fakulteti - 1. in 2. sklop</t>
  </si>
  <si>
    <t>2009, 
2010</t>
  </si>
  <si>
    <t>Central server and network equipment of Faculty of Medicine - part 1 and part 2</t>
  </si>
  <si>
    <t xml:space="preserve">Oprema zagotavlja strežniško in omrežno podporo osrednjim storitvam Medicinske fakultete. </t>
  </si>
  <si>
    <t>The equipment is a basis for server and network services of Faculty of Medicine.</t>
  </si>
  <si>
    <t>3500744, 
3500745,
 3500746, 3500747, 3500748, 3500749, 3500734, 3500737,3500735, 3500736, 3500738, 3500739, 3500740, 3500741, 3500742, 3500743, 3500750, 3500751, 3500752, 3500753, 3500754
3500835, 3500836, 3500837</t>
  </si>
  <si>
    <t>2 do 5 let</t>
  </si>
  <si>
    <t xml:space="preserve">Nanomehano-optična mikroskopija za biomedicino                            Nadgradnja konfokalnega mikroskopa </t>
  </si>
  <si>
    <t>2011,      2015</t>
  </si>
  <si>
    <t>Visokozmogljivostni integrirani sistem za biočipe na kroglicah</t>
  </si>
  <si>
    <t>Highperformanced integrated system; sequencer</t>
  </si>
  <si>
    <t>Access to the Centre for Functional Genomics and Bio-Chips is possible by agreement with management and workers CFGBC or by reservation on CFGBC @mf.uni-lj.si</t>
  </si>
  <si>
    <t>Namizni sekvenator nove generacije; pomoč pri metagenomskih študijah, sekvenciranje amplikonov, sekvenciranje "de novo", sekvenciranje tarčnih odsekov z metodo "Sequence capture"</t>
  </si>
  <si>
    <t>new generation of desktop sequencer; help with metagenomics studies,  sequencing of amplicons, sequencing of "de novo" sequencing of target segments using the "Sequence Capture"</t>
  </si>
  <si>
    <t>glede na izvajalca; različni profili opreraterjev; glede na potrebe postopka uporabnika / naročnika</t>
  </si>
  <si>
    <t>http://www.mf.uni-lj.si/IBK/oprema</t>
  </si>
  <si>
    <t>Magnetno resonančni tomograf</t>
  </si>
  <si>
    <t>Oprema je trenutno na voljo drugim uporabnikom . Obvezno je delo z izučenimi in pooblaščenimi operaterji. meritve praviloma trajajo več ur. Za dolgotrajnejše delo je potrebno skleniti ustrezno pogodbo. Obseg razpoložljivih terminov za druge raziskovalce se je povečal septembra 2012, trenutno poleg naše raziskovalne skupine tomograf uporabljajo še tri skupine.</t>
  </si>
  <si>
    <t>Reservation and contract needed. The equipment is available for other researchers, partly as collaboration. Since September 2012 the availability of the tomograph for extramural research has increased.  Four research groups are currently using the equipment, and part of the time is still available.</t>
  </si>
  <si>
    <t>MRI, MRS, DTI, traktografija, DWI, DWI celega telesa, BOLD fMRI, ASL, VBM</t>
  </si>
  <si>
    <t>MRI, MRS, DTI, tractography, DWI, whole body DWI, BOLD fMRI, VBM, ASL etc.</t>
  </si>
  <si>
    <t>304,90 €/uro</t>
  </si>
  <si>
    <t>50,00 €/h</t>
  </si>
  <si>
    <t>27580,  10779,  18825,  28326</t>
  </si>
  <si>
    <t>J5―4230, L3―4255</t>
  </si>
  <si>
    <t>J3―4076</t>
  </si>
  <si>
    <t>P3―0338</t>
  </si>
  <si>
    <t>Oprema za analizo in detekcijo patogenih organizmov</t>
  </si>
  <si>
    <t>MagPix System</t>
  </si>
  <si>
    <t>Analizator uporabljamo za določanje različnih populacij in subpopulacij  imunskih celic v suspenziji ter za merjenje lastnosti posameznih delcev.</t>
  </si>
  <si>
    <t>Analizator
uporabljamo za določanje 
različnih populacij in subpopulacij
 imunskih celic v suspenziji ter 
za merjenje lastnosti posameznih
 delcev.</t>
  </si>
  <si>
    <t>1216713 čitalec fluoresc</t>
  </si>
  <si>
    <t>500,00 €/uporabo</t>
  </si>
  <si>
    <t>Individualna nabava</t>
  </si>
  <si>
    <t>Sistem za vnos DNK v celice</t>
  </si>
  <si>
    <t>System for DNA delivery in cells</t>
  </si>
  <si>
    <t>Motoriziran invertni mikroskop Axio Observer Z1</t>
  </si>
  <si>
    <t>Motorised inverted microscope Axko Observer Z1</t>
  </si>
  <si>
    <t>Slikanje živih in fiksiranih celic</t>
  </si>
  <si>
    <t>Imaging live and fixed cell</t>
  </si>
  <si>
    <t>P3 311</t>
  </si>
  <si>
    <t xml:space="preserve">ION S5 SYSTEM               </t>
  </si>
  <si>
    <t xml:space="preserve">ION S5 SYSTEM         </t>
  </si>
  <si>
    <t>Sistem nove generacije sekvenciranja.</t>
  </si>
  <si>
    <t>Člani programske skupine P3-054</t>
  </si>
  <si>
    <t>MAGPIX z xPONENT 4.2</t>
  </si>
  <si>
    <t>MAGPIX with xPONENT 4.2</t>
  </si>
  <si>
    <t>Dostop do opreme možen po dogovoru z Laboratorijem za molekularno nevrobiologijo, Inštitut za patološko fiziologijo.</t>
  </si>
  <si>
    <t>Access to the equipment is possible by arrangement with the Laboratory of Molecular Neurobiology, Institute for Pathophysiology</t>
  </si>
  <si>
    <t>Multipleksno merjenje koncentracije specifičnih proteinov v mediju za celične kulture, celičnih homogenatih ali v vzorcih krvi.</t>
  </si>
  <si>
    <t>Multiplex measuring of specific protein concentrations in  cell culture medium, cell homogenates or blood samples.</t>
  </si>
  <si>
    <t>Inštitut za patološko fiziologijo in Inštitut za anatomijo</t>
  </si>
  <si>
    <t>Inštitut za farmakologijo</t>
  </si>
  <si>
    <t>Sklop za funkcijsko analizo - funkcijska genomika: Sklop 1</t>
  </si>
  <si>
    <t>Platform for functional analysis - Functional Genomics : 1st Assembly</t>
  </si>
  <si>
    <t xml:space="preserve">Nadgradnja obstoječega sistema Synergy H4 (BioTek Instruments; merjenje absorbance in fluorescence) z moduloma za luminiscenco in fluorescenčno polarizacijo, z enoto za merjenje fluorescence po času in z dvema injektorjema. </t>
  </si>
  <si>
    <t xml:space="preserve">Upgrade of existing Synergy H4 system (BioTek Instruments; absorbance and fluorescence measurements) with modules for luminiscence and fluorescence polarisation, time-resolved fluorescence (TRP) and double injector. </t>
  </si>
  <si>
    <t>3 - Karakterizacija materialov</t>
  </si>
  <si>
    <t>2 - Spektrometrija</t>
  </si>
  <si>
    <t>1- Spektrofotometrija</t>
  </si>
  <si>
    <t>4 - Sistemi za analize</t>
  </si>
  <si>
    <t>P1-0390</t>
  </si>
  <si>
    <t>člani programske skupine, člani IBK, za pedagoško delo na MF, občasno tudi zunanji (raziskovalci iz drugih fakultet UL, podjetja Roche itd.).</t>
  </si>
  <si>
    <t>Sklop za funkcijsko analizo - funkcijska genomika: Sklop 2</t>
  </si>
  <si>
    <t>Platform for functional analysis - Functional Genomics : 2st Assembly</t>
  </si>
  <si>
    <t>Mikroskopska kamera</t>
  </si>
  <si>
    <t>Dostop do opreme možen po dogovoru z Infrastrukturnim centrom BMCB, Inštitut za biologijo celice.</t>
  </si>
  <si>
    <t>Access to the equipment is possible by arrangement with theInfrastructural centre BMCM, Institute of Cell Biology</t>
  </si>
  <si>
    <t>Nadgradnja obstoječega sistema presevne elektronske mikroskopije</t>
  </si>
  <si>
    <t xml:space="preserve">Upgrade of the existing  system of transmission electron microscopy. </t>
  </si>
  <si>
    <t>`0201822</t>
  </si>
  <si>
    <t>a) 100€ ( z DDV)  / uro mikroskopije z operaterjem  ( zunanji uporabniki);                      b) 30€ ( z DDV) / uro mikroskopije samostojno (interni uporabniki )                     c) 70,00 € ( z DDV)  / uro mikroskopiranje z operaterjem (zunanji uporabniki)                    d) 20,00€ (zDDV) / uro mikroskopiranje samostojno (interni uporabniki)</t>
  </si>
  <si>
    <t>P3-0108</t>
  </si>
  <si>
    <t>člani programske skupine in zunanji uporabniki</t>
  </si>
  <si>
    <t>Bojan Božič,      Uroš Tkalec</t>
  </si>
  <si>
    <t>11088, 26467</t>
  </si>
  <si>
    <t>Sistem za pripravo in vizualizacijo kapljične mikrofluidike</t>
  </si>
  <si>
    <t>System for preparation and visualization of droplet microfluidics</t>
  </si>
  <si>
    <t>Po individualnem dogovoru. Za dostop do opreme prosim pošljite elektronsko pošto na bojan.bozic@mf.uni-lj.si s kratkim opisom predvidenega dela in okvirnim časovnim planom.</t>
  </si>
  <si>
    <t>Use of equipment upon individual agreement. In order to access the equipment please write an email to bojan.bozic@mf.uni-lj.si with a brief description of the work planned and the approximate time needed to complete it.</t>
  </si>
  <si>
    <t>Sistem za pripravo in vizualizacijo kapljične mikrofluidike je sestavljen iz naprave za obdelavo steklenih kapilar in hitre kamere. Oprema omogoča avtomatizirano izdelavo komponent za mikrofluidične čipe, ki jih lahko uporabljamo na tvorjenje različnih vrst kapljic in emulzij.</t>
  </si>
  <si>
    <t xml:space="preserve">System for the preparation and visualization of droplet microfluidics consists of micropipette puller and high speed camera. The equipment enables automated production of glass components for microfluidic chips which can be used for generation of various droplets and emulsions. </t>
  </si>
  <si>
    <t>0501736, 0501737</t>
  </si>
  <si>
    <t>70 € /uro</t>
  </si>
  <si>
    <t>10,048,00</t>
  </si>
  <si>
    <t>700,00 € letno</t>
  </si>
  <si>
    <t>45 € / uro</t>
  </si>
  <si>
    <t>4.03 Gibanje</t>
  </si>
  <si>
    <t>4.03.01 Visokohitrostni video</t>
  </si>
  <si>
    <t xml:space="preserve">Sistem za spremljanje energijskega metabolizma živih celic  </t>
  </si>
  <si>
    <t>System for analysis of energy metabolisms of  cells</t>
  </si>
  <si>
    <t>Dostop do opreme možen na Inštitutu za farmakologijo in ekseprimentalno toksikologijo po dogovoru s skrbnikom opreme (bojan.bozic@mf.uni-lj.si; mojca.pavlin@mf.uni-lj.si)</t>
  </si>
  <si>
    <t>After prior agreement with the curator of eqiupment (bojan.bozic@mf.uni-lj.si; mojca.pavlin@mf.uni-lj.si) at the Institute of Pharmacology and Experimental Toxicology</t>
  </si>
  <si>
    <t xml:space="preserve">Napravo SeaHorse XFe24 analizator omogoča spremljanje energijskega metabolizma živih celic, meri spremembe porabe kisika in stopnjo glikolize (preko meritve pH) živih celic in vitro, ter manjših vzorcev tkiv. V realnem času spremlja bazalni energijski metabolizem ter hkrati omogoča meritve sprememb po predhodnem tretiranju celic z učinkovinami ali odziva pri sprotnem dodajanju različnih učinkovin, </t>
  </si>
  <si>
    <t>SeaHorse XFe24 analyser enables measurement of cell energy metabolism of live cells by measuring oxigen consuption and rate of glycolisis of live cells in vitro or  in small tissue samples. It enable emasurments in real time of basal eenrgy metabolism or changes in metabolism after treatment by different compounds.</t>
  </si>
  <si>
    <t>0501741</t>
  </si>
  <si>
    <t xml:space="preserve"> 100€ ( z DDV)  / uro uporabe naprave Seahorse analyser z operaterjem  ( zunanji uporabniki);                      b) 50€ ( z DDV) / uro uporabe z operaterjem    člani UL ) , c) člani konzorcija-interni uporabniki 0 EUR                    </t>
  </si>
  <si>
    <t>Material po porabi</t>
  </si>
  <si>
    <t>člani konzorcija za nakup opreme:  program-P1-0055 Inštitut za biofiziko, P3-0067 Inštitut za farmakologijo in eksperimentalno toksikologija  člani programa P3-0043 -  (Laboratorij za molekularno nevrobiologij o in Inšititut za anatomijo), IJS-  P1-0207</t>
  </si>
  <si>
    <t>Aljoša Bavec</t>
  </si>
  <si>
    <t>Sklop opreme za analizo biomarkerjev in molekularnih interakcij: 1. del. Inštrument Monolith NT115 za detekcijo molekulskih interakcij</t>
  </si>
  <si>
    <t xml:space="preserve">138.043,00 </t>
  </si>
  <si>
    <t>Možnost dostopa do opreme na Inštitutu za biokemijo glede na 
dogovor s skrbnikom opreme (aljosa.bavec@mf.uni-lj.si).</t>
  </si>
  <si>
    <t>Access to the equipment is possible by arrangement with the custodian at the Institute of Biochemistry UL MF   (aljosa.bavec@mf.uni-lj.si).</t>
  </si>
  <si>
    <t>Inštrument za detekcijo molekulskih interakcij na principu termofereze</t>
  </si>
  <si>
    <t>Metka Lenassi</t>
  </si>
  <si>
    <t>Sklop opreme za analizo biomarkerjev in molekularnih interakcij, 2. del: Inštrument  NanoSight NS300 z enoto za avtomatizirano merjenje nanodelcev</t>
  </si>
  <si>
    <t xml:space="preserve">Instrument NanoSight NS300 connected to the autosampler </t>
  </si>
  <si>
    <t xml:space="preserve">83.498,00 </t>
  </si>
  <si>
    <t>Možnost dostopa do opreme na Inštitutu za biokemijo glede na 
dogovor s skrbnikom opreme (metka.lenassi@mf.uni-lj.si).</t>
  </si>
  <si>
    <t>Access to the equipment is possible by arrangement with the custodian at the Institute of Biochemistry UL MF  (metka.lenassi@mf.uni-lj.si).</t>
  </si>
  <si>
    <t>Inštrument za merjenje velikosti in koncentracije nanodelcev</t>
  </si>
  <si>
    <t>To determine the size and concentration of nanoparticles</t>
  </si>
  <si>
    <t>22,31€/25,31€</t>
  </si>
  <si>
    <t>10 EUR/uro za strokovnega sodelavca; 13 EUR/uro za doktorja znanosti</t>
  </si>
  <si>
    <t>4 Sistemi za analize</t>
  </si>
  <si>
    <t>Oprema je izrabljena v okviru programa P1-0170, projektov J3-9255, L3-8203, J3-1753 in projektov s kliničnimi sodelavci</t>
  </si>
  <si>
    <t>Transkranialna magnetna stimulacija za neinvazivno stimulacijo možganeske skorje poskusnih živali</t>
  </si>
  <si>
    <t>System for transcranial magnetic stimulation of cerebral cortex in rats</t>
  </si>
  <si>
    <t>Po dogovoru s skrbnikom in vodjo programa P3-0171. Za dostop do naprave je pogoj opravljen tečaj za delo z laboratorijskimi živalmi.</t>
  </si>
  <si>
    <t>Prior agreement with the curator and principal investigator of the program. Potential users should have completed the Course for work with laboratory animals.</t>
  </si>
  <si>
    <t>Sistem MagVenture za transkranialno magnetno stimulacijo in sondo za stimulacijo možganske skorje pri podganah</t>
  </si>
  <si>
    <t>MagVenture system for transcranial magnetic stimulation and a cooled rat coil</t>
  </si>
  <si>
    <t>5, 60</t>
  </si>
  <si>
    <t>P3-0310</t>
  </si>
  <si>
    <t>Nadgradnja konfokalnega mikroskopa na Zeiss LSM 800 KMAT</t>
  </si>
  <si>
    <t>Upgrade of confocal microscope to Zeiss LSM 800 KMAT</t>
  </si>
  <si>
    <t>1402634(doknj k inv.št)</t>
  </si>
  <si>
    <t>Vita Dolžan</t>
  </si>
  <si>
    <t>Sklop opreme za analizo biomarkerjev in molekularnih interakci, 3. del: Inštrument  Quantstudio 7 za kvantitativno analizo nukleinskih kislin v realnem času</t>
  </si>
  <si>
    <t>Instrument Quantstudio7 for the quantitative analysis of nucleic acids</t>
  </si>
  <si>
    <t xml:space="preserve">79.300,00 </t>
  </si>
  <si>
    <t>Možnost dostopa do opreme na Inštitutu za biokemijo glede na 
dogovor s skrbnikom opreme (vita.dolzan@mf.uni-lj.si).</t>
  </si>
  <si>
    <t>Access to the equipment is possible by arrangement with the custodian at the Institute of Biochemistry UL MF  (vita.dolzan@mf.uni-lj.si).</t>
  </si>
  <si>
    <t xml:space="preserve"> Inštrument za kvantitativno analizo nukleinskih kislin v realnem času</t>
  </si>
  <si>
    <t>Instrument for kvantitative real time PCR</t>
  </si>
  <si>
    <t>glede na potrebe postopka uporabnika / naročnika</t>
  </si>
  <si>
    <t>V.Dolžan; člani programske skupine</t>
  </si>
  <si>
    <t>Kvantitativna metabolomika:  nadgradnja sistema za tekočinsko kromatografijo</t>
  </si>
  <si>
    <t>Quantitative metabolomics: upgrade of the liquid chromatography system</t>
  </si>
  <si>
    <t>Možnost dostopa do opreme  glede na dogovor z vodstvom in zaposlenimi na  CFGBC ali preko elektronske pošte: CFGBC @mf.uni-lj.si</t>
  </si>
  <si>
    <t>Access to the equipment is possible by agreement with management and workers CFGBC or by reservation on CFGBC @mf.uni-lj.si</t>
  </si>
  <si>
    <t>Masni spektrometer SCIEX TripleQuad3500, generator dušika Genius 1024</t>
  </si>
  <si>
    <t>Mass spectrometer SCIEX TripleQuad3500, nitrogen generator Genius 1024</t>
  </si>
  <si>
    <t>člani Konzorcija in člani programske skupine</t>
  </si>
  <si>
    <t>Sistem za sekvenciranje po Sangerju in izvajanje fragmentnih analiz s pomočjo kapilarne elektroforeze.</t>
  </si>
  <si>
    <t>System for Sanger sequencing and fragment analysis by capillary electrophoresis</t>
  </si>
  <si>
    <t>Možnost dostopa do opreme na Inštitutu za patologijo glede na 
dogovor s skrbnikom opreme.</t>
  </si>
  <si>
    <t>Access to the equipment is possible by arrangement with the custodian at the Institute of Pathology UL MF.</t>
  </si>
  <si>
    <t>Instrument za določanje nukleotidnega zaporedja po Sangerju in opravljanje fragmentne analize s pomočjo kapilarne elektroforeze.</t>
  </si>
  <si>
    <t xml:space="preserve">Instrument for nucleic acids Sanger sequencing and fragment analysis by capillary electrophoresis. </t>
  </si>
  <si>
    <t>60,00 €/uro</t>
  </si>
  <si>
    <t>https://www.mf.uni-lj.si/raziskovanje</t>
  </si>
  <si>
    <t>Sklop opreme za pripravo bioloških vzorcev na analize biomarkerjev: Elektronska 96-kanalna pipeta z nosilcem mikroploščic</t>
  </si>
  <si>
    <t>VIAFLO 384Handheld Electronic 96 Channel Pipette</t>
  </si>
  <si>
    <t>Elektronska 96-kanalna pipeta za pripravo bioloških vzorcev</t>
  </si>
  <si>
    <t>Elektronska 96-kanalna pipeta za pripravo bioloških vzorcev, Ultracentrifuga</t>
  </si>
  <si>
    <t>1103667, 1103692</t>
  </si>
  <si>
    <t>L3-8203</t>
  </si>
  <si>
    <t>Sklop opreme za analize celic v realnem času</t>
  </si>
  <si>
    <t>A set of equipment for real-time cell analysis</t>
  </si>
  <si>
    <t>Fazno kontrastni mikroskop InCellis (Bertin)</t>
  </si>
  <si>
    <t>Phase Contrast Microscope In Cellis (Bertin)</t>
  </si>
  <si>
    <t>Uroš Tkalec</t>
  </si>
  <si>
    <t>Polarizacijski optični mikroskop z dodatki</t>
  </si>
  <si>
    <t>Polarized light microscope with accessories</t>
  </si>
  <si>
    <t>Po individualnem dogovoru. Za dostop do opreme prosim pošljite elektronsko pošto na uros.tkalec@mf.uni-lj.si s kratkim opisom predvidenega dela in okvirnim časovnim planom.</t>
  </si>
  <si>
    <t>Use of equipment upon individual agreement. In order to access the equipment please write an email to uros.tkalec@mf.uni-lj.si with a brief description of the work planned and the approximate time needed to complete it.</t>
  </si>
  <si>
    <t xml:space="preserve">Polarizacijski optični mikroskop z dodatki omogoča vizualizacijo prosojnih in dvolomnih vzorcev v polarizirani vidni svetlobi. Uporablja se lahko diaskopski in episkopski način osvetljevanja, kar je pripravno tudi za opazovanje tankih slojev tekočin na mikrostrukturiranih neprosojnih podlagah. Mikroskop omogoča povečave od 20x do 500x. </t>
  </si>
  <si>
    <t>The polarizing optical microscope with accessories enables the visualization of translucent and birefringent patterns in polarized visible light. Diascopic and episcopic illumination can be used, which is suitable for observing thin layers of liquids on microstructured opaque substrates. The microscope allows magnifications from 20x to 500x.</t>
  </si>
  <si>
    <t>50 € /uro</t>
  </si>
  <si>
    <t>400,00 € letno</t>
  </si>
  <si>
    <t>Sistem za multikanalno fluoresčenčno označevanje ter detekcijo in analizo proteinov in DNA</t>
  </si>
  <si>
    <t>System for multichannel fluorescent labelling,  detection and analysis of proteins and DNA</t>
  </si>
  <si>
    <t>1404309,1404314,          1404315</t>
  </si>
  <si>
    <t>Sistem za spremljanje PCR v realnem času ter detekcijo nukleotidnih sprememb z analizo talilne krivulje pri visoki ločljivosti</t>
  </si>
  <si>
    <t>Real-time PCR system with high resolution analysis.</t>
  </si>
  <si>
    <t>Instrument za spremljanje PCR reakcije v realnem času z analizo talilne krivulje pri visoki ločljivosti.</t>
  </si>
  <si>
    <t>Instrument for detection of PCR reaction in real-time with possibility of high resolution melt analysis.</t>
  </si>
  <si>
    <t>Branimir Leskošek</t>
  </si>
  <si>
    <t>Zagonska računalniška gruča in diskovno polje za Arhiv raziskovalnih podatkov UL MF (ARM)</t>
  </si>
  <si>
    <t>Starting HPC and storage cluster for Archive of research data of Faculty of Medicine (ARM)</t>
  </si>
  <si>
    <t>Po individualnem dogovoru. Za dostop do opreme prosim izpolnite informativno prijavo projekta na https://elixir-slovenia.org/sl/naroci-storitev/. Po oddaji vas bomo kontaktiral za podrobnosti dostopa.</t>
  </si>
  <si>
    <t>Use of equipment upon individual agreement. For access please submit the informative order form at https://elixir-slovenia.org/order-a-service/. After submission you will be contacted for access details.</t>
  </si>
  <si>
    <t>Namen začetne računalniške gruče je dostop do procesorske moči za vse raziskovalce s področja ved o življenju za razvoj in testiranje bioinformatskih algoritmov in analiz ter omogočanje varnega dolgotrajnega arhiva raziskovalnih podatkov za vse raziskovalce/oddelke, ki upravljanja s podatki še nimajo urejenega (v obsegu, kot ga gruča omogoča).</t>
  </si>
  <si>
    <t>Aim of starting computer cluster is to enable access to compute power for all researchers from life science area for development and testing bioinformatical algorithms and analyses and to enable access to sustainable long term archive for all researchers/departments that doesn't have data management in place (in the amount that cluster allows).</t>
  </si>
  <si>
    <t>3501272, 3501273</t>
  </si>
  <si>
    <t>glede na potrebe uporabnika / naročnika</t>
  </si>
  <si>
    <t>https://elixir-slovenia.org/sl/dry-lab-slo/</t>
  </si>
  <si>
    <t>1, 2, 5</t>
  </si>
  <si>
    <t>14, 23, 25, 57,59</t>
  </si>
  <si>
    <t>raziskovalni projekti MF oz. partnerjev ELIXIR-SI</t>
  </si>
  <si>
    <t>Sergej Pirkmajer</t>
  </si>
  <si>
    <t>Fusion FX, Vilber, sistem za slikanje in analizo gelov in blotov</t>
  </si>
  <si>
    <t xml:space="preserve">Fusion FX, Vilber, documentation system for gels and blots </t>
  </si>
  <si>
    <t>Sistem za visokoločljivostno detekcijo, dokumentiranje in analizo kemiluminiscenčnih, UV in fluorescenčnih signalov na gelih ali blotih (odtis western).</t>
  </si>
  <si>
    <t>System for high resolution detection and documentation of chemiluminescence, UV and fluorescence signals from gels and Western blot images.</t>
  </si>
  <si>
    <t>potrebno dodati na stran MF raziskovalna oprema</t>
  </si>
  <si>
    <t>P3-310</t>
  </si>
  <si>
    <t>Inštitut za patološko fiziologijo</t>
  </si>
  <si>
    <t>BD FACS Melody-pretočni citometer za ločevanje celic</t>
  </si>
  <si>
    <t>BD FACS Aria II cell sorter</t>
  </si>
  <si>
    <t>Možnost dostopa do opreme na Inštitutu za mikrobiologijo in imunologijo glede na dogovor s skrbnikom opreme (andreja-natasa.kopitar@mf.uni-lj.si)</t>
  </si>
  <si>
    <t>Access to the equipment is possible by arrangement with the custodian at the Institute for microbiology and immunology UL MF(andreja-natasa.kopitar@mf.uni-lj.si)</t>
  </si>
  <si>
    <t xml:space="preserve">Pretočni citometer za ločevanje celic BD FACS Aria III. 15 parametersko zaznavanje imunofluorescenčno označenih celic in njihovo razvrščanje za nadalnje genske in funkcijske teste. </t>
  </si>
  <si>
    <t xml:space="preserve">BD FACSAria II cell sorter has 3 laser wavelength-633 nm, 488 nm and 405nm and can measure up to 15 colors simultaneously and sort 4 cell population at once.  </t>
  </si>
  <si>
    <t xml:space="preserve">http://www.imi.si/raziskovalna-dejavnost/raziskovalna-oprema </t>
  </si>
  <si>
    <t>4-sistem za analizo</t>
  </si>
  <si>
    <t>N7A</t>
  </si>
  <si>
    <t>LMG</t>
  </si>
  <si>
    <t xml:space="preserve">EZ1 Advanced XL </t>
  </si>
  <si>
    <t>EZ 1 Advanced / Qiagen</t>
  </si>
  <si>
    <t>Dostopna v LMG / ISM</t>
  </si>
  <si>
    <t>Equipment is situated at the Laboratory for Molecular Genetics; Institute of Forensic Medicine</t>
  </si>
  <si>
    <t>Uporablja se za izolacijo in purifikacijo nukleinskih kislin pri vzorcih z  nizko vsebnostjo DNK (kosti)</t>
  </si>
  <si>
    <t>It is used for DNA purification for samples that contain low levels of DNA (bones)</t>
  </si>
  <si>
    <t>QuantStudio QS5 Real Time PCR System</t>
  </si>
  <si>
    <t>QuantStudio QS5 Real Time PCR System / Appllied Biosystem</t>
  </si>
  <si>
    <t>Uporablja se za določanje količine in  kvalitete DNK v izolatu</t>
  </si>
  <si>
    <t>It  provides  the information regarding DNA quantity and quality of a given sample</t>
  </si>
  <si>
    <t>Konfokalna nadgradnja za optično pinceto</t>
  </si>
  <si>
    <t>Confocal module for optical tweezers</t>
  </si>
  <si>
    <t>Po individualnem dogovoru. Za dostop do opreme prosim pošljite elektronsko pošto na jure.derganc@mf.uni-lj.si s kratkim opisom predvidenega dela in okvirnim časovnim planom.</t>
  </si>
  <si>
    <t>Use of equipment upon individual agreement. In order to access the equipment please write an email to jure.derganc@mf.uni-lj.si with a brief description of the work planned and the approximate time needed to complete it.</t>
  </si>
  <si>
    <t>Nadgradnja omogoča hkratno uporabo konfokalne mikroskopije in optične pincete</t>
  </si>
  <si>
    <t>The system for simultaneous use of optical tweezers and confocal microscopy</t>
  </si>
  <si>
    <t>´0501765</t>
  </si>
  <si>
    <t>Sklop opreme za analize celic v realnem času Actiwatch Spectrum PRO System</t>
  </si>
  <si>
    <t>naprave za spremljanje dnevno-nočne aktivnosti pri človeku,  Actiwatch Spectrum PRO System</t>
  </si>
  <si>
    <t>Actiwatch Spectrum PRO System</t>
  </si>
  <si>
    <t>1103724-1103727</t>
  </si>
  <si>
    <t xml:space="preserve">1690,56(4x422,64) </t>
  </si>
  <si>
    <t>P1-0390;                             partnerske inštitucije Konzorcija za bio-čipe ( http://cfgbc.mf.uni-lj.si/)</t>
  </si>
  <si>
    <t>projekti in program v okviru prog.skupine         P1-0390;                             partnerske inštitucije Konzorcija za bio-čipe ( http://cfgbc.mf.uni-lj.si/)</t>
  </si>
  <si>
    <t>Sklop opreme za analize celic v realnem času  Esco LVG-3AG-F8 in PCR-3A1</t>
  </si>
  <si>
    <t>Laminarij za pripravo vzorcev</t>
  </si>
  <si>
    <t>Laminarium for preparing the samples</t>
  </si>
  <si>
    <t>1103732-33</t>
  </si>
  <si>
    <t>1903,57 (1x1029,84; 1x 873,763)</t>
  </si>
  <si>
    <t>Sklop opreme za analize celic v realnem času oprema Eppendorf</t>
  </si>
  <si>
    <t>Nadgradnja aparata, pipetirnega robota EpMotion 5075t</t>
  </si>
  <si>
    <t>Upgrade the EpMotion 5075t system, pipeting robot</t>
  </si>
  <si>
    <t>Sklop opreme za analize celic v realnem času Centrifuga Eppendorf</t>
  </si>
  <si>
    <t xml:space="preserve">hlajena centrifuga 5910 R Eppenforf </t>
  </si>
  <si>
    <t>refrigerated centrifuge 5910 R Eppendorf</t>
  </si>
  <si>
    <t>Sklop opreme za analize celic v realnem času Synergy Neo2</t>
  </si>
  <si>
    <t>Luminometer za merjenje luminescence v realnem času</t>
  </si>
  <si>
    <t>Luminometer for measuring real-time luminescence</t>
  </si>
  <si>
    <t>Sklop opreme za funkcijske analize genoma</t>
  </si>
  <si>
    <t>A set of equipment for functional genome analysis</t>
  </si>
  <si>
    <t>Možnost dostopa do opreme  glede na dogovor z vodstvom in zaposlenimi na  MCMB</t>
  </si>
  <si>
    <t>Access to the equipment is possible by agreement with management and workers MCMB</t>
  </si>
  <si>
    <t>Sonikator za npr. razbijanje celic, fragmentacijo kromatina.</t>
  </si>
  <si>
    <t>sonicator for e.g. cell lysis, chromatine fragmentation.</t>
  </si>
  <si>
    <t>nadgradnja Affymetrix sistema</t>
  </si>
  <si>
    <t>upgrade of the Affymetrix system</t>
  </si>
  <si>
    <t>Po dogovoru z vodstvom Centra za elektronsko mikroskopija na IBC ali preko elektronske pošte: rok.romih@mf.uni-lj.si</t>
  </si>
  <si>
    <t>By agreement with management of Center for electron microscopy or by e-mail: rok.romih@mf.uni-lj.si</t>
  </si>
  <si>
    <t>Kriokomora na ultramikrotomu za rezanje ultratankih rezin pri kriogenih temperaturah</t>
  </si>
  <si>
    <t>Leica EM FC7 low temperature sectioning system for Leica EM UC7</t>
  </si>
  <si>
    <t>https://www.mf.uni-lj.si/ibc/predstavitev</t>
  </si>
  <si>
    <t>glede na izvajalca</t>
  </si>
  <si>
    <t>projekti in program v okviru prog.skupine P3-0108</t>
  </si>
  <si>
    <t>Možnost dostopa do opreme na Inštitutu za biokemijo in molekularno genetiko  po dogovoru z Laboratorijem za translacijsko medicinsko biokemijo (inge.sotlar@mf.uni-lj.si).</t>
  </si>
  <si>
    <t>Access to the equipment is possible by arrangement with the Laboratory for Translational Medical Biochemistry at the Institute of Biochemistry and Molecular Genetics UL MF  (inge.sotlar@mf.uni-lj.si).</t>
  </si>
  <si>
    <t xml:space="preserve">Hlajena centrifuga 5910 Ri Eppenforf </t>
  </si>
  <si>
    <t>Refrigerated centrifuge 5910 Ri Eppendorf</t>
  </si>
  <si>
    <t xml:space="preserve">člani programske skupine, člani IBKMG, občasno tudi zunanji raziskovalci </t>
  </si>
  <si>
    <t>Možnost dostopa na Inštitutu za biokemijo in molekularno genetiko glede na dogovor z vodstvom in odgovornimi osebami ali preko rezervacije na spletnem koledarju iBright</t>
  </si>
  <si>
    <t>Access to the Institute of biochemistry and molecular genetics upon agreement with management and responsible people for the machine, or through reservation on the online calendar</t>
  </si>
  <si>
    <t>iBright; Naprava za slikanje gelov nukleinskih kislin in membran prenosa western</t>
  </si>
  <si>
    <t>Aparature for imaging nucleic acid gels and immuno (western) blotting membranes</t>
  </si>
  <si>
    <t>Oprema :: UL Medicinska fakulteta (uni-lj.si)</t>
  </si>
  <si>
    <t>projekti in programi v okviru Inštituta za biokemijo in molekularno genetiko, Inštituta za biologijo celice</t>
  </si>
  <si>
    <t>Globoko zamrzovalna omara - 80 st.C; deep freezer</t>
  </si>
  <si>
    <t>Deep freezer - 80 st.C</t>
  </si>
  <si>
    <t>Tatjana Avšič-Županc</t>
  </si>
  <si>
    <t>QIAcuity Four - naprava za kamrično digitalno reakcijo s polimerazo</t>
  </si>
  <si>
    <t>QIAcuity Four - chamber-based digital PCR instrument</t>
  </si>
  <si>
    <t>Možnost dostopa do opreme na Inštitutu za mikrobiologijo in imunologijo UL MF glede na dogovor s skrbnikom opreme.</t>
  </si>
  <si>
    <t>Access to the equipment is possible by arrangement with the custodian at the Institute of Microbiology and Immunology UL MF.</t>
  </si>
  <si>
    <t>Popolnoma integriran digitalni PCR aparat za absolutno kvantifikacijo tarčnih nukleinskih kislin, ki zazna do 5 fluorescentnih barvil.</t>
  </si>
  <si>
    <t>Fully integrated digital PCR instrument for absolute quantification of nucleic acid targets detecting up to 5 fluorescent dyes.</t>
  </si>
  <si>
    <t>potrebno dodati na stran IMI MF UL raziskovalna oprema (http://www.imi.si/raziskovalna-dejavnost/raziskovalna-oprema)</t>
  </si>
  <si>
    <t>Igor Kopač</t>
  </si>
  <si>
    <t>CAD-CAM za digitalizacijo v zobozdravstvu "CC Universe 589"</t>
  </si>
  <si>
    <t>CAD CAM equipment for use in dentistry CC Universe 589</t>
  </si>
  <si>
    <t>Možnost dostopa do opreme na Katedri za somatološko protetiko MF glede na dogovor s skrbnikom opreme.</t>
  </si>
  <si>
    <t xml:space="preserve">Access to the equipment is possible by arrangement with the custodian at the Prosthodontic department of MF. </t>
  </si>
  <si>
    <t>Računalniško vodena rezkalna enota za izdelavo različnih protetičnih restavracij.</t>
  </si>
  <si>
    <t>Computer assisted milling machine for use in dentistry</t>
  </si>
  <si>
    <t>še ni v uporabi</t>
  </si>
  <si>
    <t>Katedra za sto,matološko protetiko</t>
  </si>
  <si>
    <t>Sistem za slikovno zajemanje presnovnih procesov v celicah</t>
  </si>
  <si>
    <t>System for rapid metabolic imaging of single cells</t>
  </si>
  <si>
    <t>Sistem za slikovno zajemanje presnovnih procesov v celicah temelji na meritvah fluorescence in je namenjen študiju presnovnih procesov v posamrznih celicah. Sistem omogoča meritve FRET.</t>
  </si>
  <si>
    <t>System for rapid metabolic imaging of single cells is based on fluorescence measurements and is intended for the study of metabolic processes in cells. The system enables FRET.</t>
  </si>
  <si>
    <t>P3-0293</t>
  </si>
  <si>
    <t>Večnamenski brezžični 64 kanalni EEG/fNIRS sistem</t>
  </si>
  <si>
    <t>Flexible, wireless 64-channel EEG/fNIRS system</t>
  </si>
  <si>
    <t>Dostopnost po dogovoru (MF IFET in UKC - Stomatološke klinike). Kontaktni e-mail je stoma.ifet.nevro@gmail.com</t>
  </si>
  <si>
    <t>For the use of the equipment contact (MF IFET and the Departmento of Stomatology of the UMC LJ) via the email; stoma.ifet.nevro@gmail.com</t>
  </si>
  <si>
    <t>Naparava za kombinirano ali ločeno zajemanje električnih signalov nevronov v humane možganskem korteksu in spremljanja deoksigeniranega in oksigeniranega hemoglobina  v korteksu.</t>
  </si>
  <si>
    <t>The measurment of electrical signals of neuronal activity in the human cortex and of the levels of deoxygenated and oxygenated hemoglobin.</t>
  </si>
  <si>
    <t>Odvisno od potrebe uporabnika, materialni stroški so 5-10 € na meritev. Ocena 20 € za uro dela.</t>
  </si>
  <si>
    <t>~10e</t>
  </si>
  <si>
    <t>7e</t>
  </si>
  <si>
    <t>~20e</t>
  </si>
  <si>
    <t>20e</t>
  </si>
  <si>
    <t>Gozdarski inštitut Slovenije</t>
  </si>
  <si>
    <t>P4-0107</t>
  </si>
  <si>
    <t>Tanja Mrak</t>
  </si>
  <si>
    <t>Spectro Physics HPLC</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</si>
  <si>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 saj so ti stroški zelo različni v odvisnosti od tipa in števila vzorcev ter končne analize.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</si>
  <si>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</si>
  <si>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Kvalitativna in kvantitativna analiza spojin v rastlinskih in glivnih tkviih.</t>
  </si>
  <si>
    <t>Qualitative and quantitative analysis of compounds in plant and fungal samples.</t>
  </si>
  <si>
    <t>https://www.gozdis.si/raziskovalna-oprema/</t>
  </si>
  <si>
    <t>GIS</t>
  </si>
  <si>
    <t>Daniel Žlindra</t>
  </si>
  <si>
    <t>Planetarni mlin Fritsch Pulverisette 5</t>
  </si>
  <si>
    <t>Planetary mill Fritsch Pulverisette 5</t>
  </si>
  <si>
    <t>Najava potreb po delu z aparatom vodji laboratorija; časovna uskladitev z naročnikom in njegovo izobraževanje za delo z aparatom; cena po veljavnem ceniku.</t>
  </si>
  <si>
    <t>Announcement of the request for working with th eappparatus at the Head of the Laboratory; defining timelines and education of the customer about safe work with the apparatus; prices according to valid price lists.</t>
  </si>
  <si>
    <t>Mletje organskih in mineralnih vzorcev tal.</t>
  </si>
  <si>
    <t>Milling of organic and mineral soil samples.</t>
  </si>
  <si>
    <t>Naloga MKGP 430-161/2021</t>
  </si>
  <si>
    <t>LIFE17 IPC/SI/000007 – LIFE-IP C4C</t>
  </si>
  <si>
    <t xml:space="preserve">ForKarst J2-1749 </t>
  </si>
  <si>
    <t>JGS - Javna gozdarska služba 101004</t>
  </si>
  <si>
    <t>Marko Bajc</t>
  </si>
  <si>
    <t>GeneAmp PCR system</t>
  </si>
  <si>
    <t>PCR aparat GeneAmp 9700 (Aplied biosystems). Izvajanje klasičnega PCR - pomnoževanje odsekov tarčne DNA v posamičnih ali multipleksiranih reakcijah.</t>
  </si>
  <si>
    <t>GeneAmp 9700 PCR cycler. Used for performing standard PCR amplification of target DNA - in single or multiplexed reactions.</t>
  </si>
  <si>
    <t>J4-1766</t>
  </si>
  <si>
    <t>Interreg Danube - REFOCuS</t>
  </si>
  <si>
    <t xml:space="preserve">LIFE SySTEMiC </t>
  </si>
  <si>
    <t>J4-3098</t>
  </si>
  <si>
    <t>Mikrovalovna peč ETHOS</t>
  </si>
  <si>
    <t>Microwave oven ETHOS</t>
  </si>
  <si>
    <t>Zaprt razklop (razkroj pod tlakom) za pripravo rastlinskih vzorcev.</t>
  </si>
  <si>
    <t xml:space="preserve">Closed digestion of plant material. Usually the nitrogen acid is applied. </t>
  </si>
  <si>
    <t>Metrohm modularni sistem za ionsko kromatografijo</t>
  </si>
  <si>
    <t>Methrom modular IC system</t>
  </si>
  <si>
    <t>Najava potreb po analizah vodji laboratorija; uskladitev rokov izvedbe analiz z naročnikom; cena po veljavnem ceniku LGE.</t>
  </si>
  <si>
    <t>Announcement of the request for analysis at the Head of the Laboratory;  defining analyses deadlines with the customer; prices according to valid price lists of LFE.</t>
  </si>
  <si>
    <t>Kvalitativna in kvantitativna analiza anionov in kationov v vodnih vzorcih.</t>
  </si>
  <si>
    <t>Qualitative and quantitative analysis of anions and cations in water samples.</t>
  </si>
  <si>
    <t>LICOR KPL sistem za meritve fotosinteze</t>
  </si>
  <si>
    <t>LICOR KPL photosynthesis measurement system</t>
  </si>
  <si>
    <t>Najava potreb po analizah skrbiku; uskladitev rokov izvedbe analiz z naročnikom; cena po veljavnem ceniku PIGG.</t>
  </si>
  <si>
    <t>Announcement of the request for analysis equipment caretaker;  defining analyses deadlines with the customer; prices according to valid price lists of PIGG.</t>
  </si>
  <si>
    <t>Meritve odziva rastlin na osnovi IR plinske absorbcije, meritve respiracije tal.</t>
  </si>
  <si>
    <t>Measurement of plant response based on IR gas absorption, soil respiration measurement.</t>
  </si>
  <si>
    <t>V4-1820</t>
  </si>
  <si>
    <t>V4-1818</t>
  </si>
  <si>
    <t>Atomski abropcijski spektrometer Varian AA DUO AAS 240 FS &amp; 240 Z)</t>
  </si>
  <si>
    <t>Atomic absorption spectrometer Varian AA DUO AAS (240 FS &amp; 240 Z)</t>
  </si>
  <si>
    <t>Announcement of the request for analysis at the Head of the Laboratory; defining analyses deadlines with the customer; prices according to valid price lists of LFE.</t>
  </si>
  <si>
    <t>Analize elementov Na, Mg, Al, K, Ca, Cr, Mn, Fe, Co, Ni, Cu, Zn, Cd, Pb v rastlinskih, talnih in vodnih vzorcih.</t>
  </si>
  <si>
    <t>Analysis of the elements of Na, Mg, Al, K, Ca, Cr, Mn, Fe, Co, Ni, Cu, Zn, Cd, Pb in plant tissues, soil and water samples.</t>
  </si>
  <si>
    <t>Metrohm avtomatski titrator</t>
  </si>
  <si>
    <t>Metrohm automatic titrator</t>
  </si>
  <si>
    <t xml:space="preserve">Določevanje pH vrednosti tekočim vzorcem, določevanje elektroprevodnosti raztopin in določevanje alkalitete s kislinskim tritriranjem do dveh končnih točk (pH=4,5 in 4,2) </t>
  </si>
  <si>
    <t>pH and electroconductivity measurements of the water solutions. Alkalinitiy determination with two end-point titrations (pH=4,5, 4,2)</t>
  </si>
  <si>
    <t>Mitja Ferlan</t>
  </si>
  <si>
    <t>Open Path Eddy covariance system</t>
  </si>
  <si>
    <t>Najava potreb po analizah skrbniku opreme; uskladitev rokov izvedbe analiz z naročnikom; cena po veljavnem ceniku LGE.</t>
  </si>
  <si>
    <t>Announcement of the request for analysis at the equipment caretaker;  defining analyses deadlines with the customer; prices according to valid price lists of LFE.</t>
  </si>
  <si>
    <t>Kontinuirano spremljanje tokov CO2 in H2O med ekosistemom in atmosfero.</t>
  </si>
  <si>
    <t>J4-2540</t>
  </si>
  <si>
    <t>Peter Železnik</t>
  </si>
  <si>
    <t>BTC 100× Sistem za snemanje v minirizotronih</t>
  </si>
  <si>
    <t>BTC 100× Minirhizotron Camera System</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</si>
  <si>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</si>
  <si>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Omogoča zajem slik tal iz prozornih cevi, ki se vstavijo v tla. Namenjen je zlasti spremljanju sprememb koreninskih sistemov, glivnih simbiontov in njihovega micelija v naravnem okolju.</t>
  </si>
  <si>
    <t xml:space="preserve">Optical system that enables acquistion of images of soil from a transparent tube inserted into the ground. Primarily used for in situ monitoring of root systems, root fungal symbionts and their mycelia. </t>
  </si>
  <si>
    <t>NA</t>
  </si>
  <si>
    <t>32, 60</t>
  </si>
  <si>
    <t>ABI 7500: sistem za kvantitativni PCR v realnem času</t>
  </si>
  <si>
    <t>ABI 7500: Real-Time PCR system</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</si>
  <si>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saj so ti stroški zelo različni v odvisnosti od tipa in števila vzorcev ter končne analize.</t>
  </si>
  <si>
    <t>Sistem za PCR v realnem času. Primarno namenjen izvajanju kvantitativnega PCR - kvantifikacija tarčne DNA v vzorcih glede na standardne vzorce.</t>
  </si>
  <si>
    <t>System for performing PCR in real time. Primarily used for quantitation of target DNA in samples compared to standard samples.</t>
  </si>
  <si>
    <t>Bionumerics; programska oprema za analizo bioloških podatkov</t>
  </si>
  <si>
    <t>Bionumerics software</t>
  </si>
  <si>
    <t>drugi javni viri</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</si>
  <si>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opreme in ne vključuje stroškov povezanih s pripravo vzorcev za analizo, saj so ti stroški zelo različni v odvisnosti od tipa in števila vzorcev ter končne analize.</t>
  </si>
  <si>
    <t>Paket programske opreme za analizo molekularnih podatkov, njihovo medsebojno primerjavo in statistične analize. Vstopni podatki so lahko slike 1-D gelov (DGGE, tRFLP), nukleotidna zaporedja in drugi molekularni znaki, lahko v surovi ali tabelarični obliki.</t>
  </si>
  <si>
    <t>Software package for analysis of molecular and other biological data, comparison and statistical anayses. Accepts 1-D gel images (DGGE, tRFLP), DNA sequence and other molecular marker data in raw or tabel form.</t>
  </si>
  <si>
    <t>Mikroskop OLYMPUS</t>
  </si>
  <si>
    <t>Microscope OLYMPUS</t>
  </si>
  <si>
    <t>Najava potreb po analizah Vodji laboratorija ali skrbniku; uskladitev prioritet na sestankih oddelkov; uskladitev rokov izvedbe analiz z naročnikom. Potrošni material se obračunava posebej po porabi, ker je količina odvisna od narave dela.</t>
  </si>
  <si>
    <t>Announcement of the request for analysis at the Head of the Laboratory; setting the priorities in the department meetings; defining deadlines for analyses with the customer. Consumables are charged additionally according to the consumption which is dependent on the nature of work.</t>
  </si>
  <si>
    <t xml:space="preserve">Mikroskopija bioloških vzorcev s kontrastnimi tehnikami svetlo polje, temno polje, fluorescenca, DIC in polarizacija. Zajem posnetkov. Meritve in analize slike. </t>
  </si>
  <si>
    <t xml:space="preserve">Microscopy of biological samples with application of contrast techniques bright field, dark field, fluorescence, DIC and polarisation. Image acquisition. Measurements and image analyses.  </t>
  </si>
  <si>
    <t>J4-9297</t>
  </si>
  <si>
    <t>LIFE SySTEMiC</t>
  </si>
  <si>
    <t>ZEISS AxioImager.Z2: motoriziran pokončni raziskovalni mikroskop</t>
  </si>
  <si>
    <t>ZEISS AxioImager.Z2: motorised upright microscope</t>
  </si>
  <si>
    <t xml:space="preserve">Mikroskopija bioloških vzorcev s kontrastnimi tehnikami svetlo polje, temno polje, fluorescenca, DIC in polarizacija. Zajem posnetkov - izboljšana globinska ostrina, časovni zajem ter panorama. Meritve in analize slike. </t>
  </si>
  <si>
    <t xml:space="preserve">Microscopy of biological samples with application of contrast techniques bright field, dark field, fluorescence, DIC and polarisation. Image acquisition - extended depth of focus, time series and panorama. Measurements and image analyses.  </t>
  </si>
  <si>
    <t>Zeiss StereoLUMAR: stereomikroskop</t>
  </si>
  <si>
    <t>Zeiss StereoLUMAR stereomikroscope</t>
  </si>
  <si>
    <t>Najava potreb po analizah Vodji laboratorija ali skrbniku; uskladitev prioritet na sestankih oddelkov; uskladitev rokov izvedbe analiz z naročnikom.</t>
  </si>
  <si>
    <t xml:space="preserve">Announcement of the request for analysis at the Head of the Laboratory; setting the priorities in the department meetings; defining deadlines for analyses with the customer. </t>
  </si>
  <si>
    <t>Stereomikroskopija bioloških vzorcev s presevno in reflektirano osvetlitvijo. Fluorescenca. Meritve in analiza slike.</t>
  </si>
  <si>
    <t>Stereomicroscopy of biological samples under transmission and reflected light. Fluorescence. Measurements and image analyses.</t>
  </si>
  <si>
    <t>Laserski mikrodisekcijski mikroskop Zeiss AxioObserver Z1 + PALM MicroBeam</t>
  </si>
  <si>
    <t>Inverted microscope with laser microdissection system: Zeiss AxioObserver Z1 + PALM MicroBeam</t>
  </si>
  <si>
    <t>Najava potreb po analizah Vodji laboratorija ali skrbniku; uskladitev prioritet na sestankih oddelkov; uskladitev rokov izvedbe analiz z naročnikom. Navedena cena vključuje samo postavke vezane neposredno na rabo aparata in ne vključuje stroškov povezanih s pripravo vzorcev za analizo , saj so ti stroški zelo različni v odvisnosti od tipa vzorcev in končne analize.Potrošni material se obračunava posebej po porabi, ker je količina odvisna od narave dela. Za vsak dostop se obračuna 1x znesek kalibracije v vrednosti 5,54 €.</t>
  </si>
  <si>
    <t>Announcement of the request for analysis at the Head of the Laboratory; setting the priorities in the department meetings; defining deadlines for analyses with the customer. Listed price includes only costs  associated directly with the use microdissection microscope, but does not include cost of sample preparation as the cost of sample preparation varies considerably depending on sample type and analysis to be performed.Consumables are charged additionally according to the consumption which is dependent on the nature of work. For each access, calibration procedure is charged additionaly (5.54 €).</t>
  </si>
  <si>
    <t>Izrezovanje in zajem struktur iz bioloških vzorcev z lasersko mikrodisekcijo. Fluorescenca. Sistem za izdelavo optičnih rezin živih vzorcev. Meritve in analiza slike.</t>
  </si>
  <si>
    <t>Excision and capture of target structures from biological samples with laser microdissection. Fluorescence. System for optical sectioning of living objects. Measurements and image analyses.</t>
  </si>
  <si>
    <t>Ionski kromatograf Metrohm 850 Professional IC</t>
  </si>
  <si>
    <t>Ion chromatograph Metrohm 850 Professional IC</t>
  </si>
  <si>
    <t>Kvalitativna in kvantitativna analiza kratkoverižnih organskih kislin in ogljikovih hidratov v vodnih ekstraktih organskih horizontov prsti.</t>
  </si>
  <si>
    <t>Qualitative and quantitative analysis of short-chain fatty acid and carbohydrate  content in aqueous extracts of soil organic horizonts.</t>
  </si>
  <si>
    <t>Tom Levanič</t>
  </si>
  <si>
    <t>Masni spektrometer IsoPrime 100</t>
  </si>
  <si>
    <t>Mass spectrometer, IsoPrime 100</t>
  </si>
  <si>
    <t>Najava potreb po analizah Vodji laboratorija ali skrbniku; uskladitev prioritet na sestankih oddelkov; uskladitev rokov izvedbe analiz z naročnikom; cena po veljavnih cenikih (potrdi ZG GIS ob spremembah), v katerih je upoštevana amortizacija opreme. * Masni spektrometer (IRMS) in elementni analizator (EA) sta sklopljena, pri čemer EA lahko deluje samostojno, IRMS pa samo v povezavi z EA. Zato je v ceni za IRMS upoštevana tudi cena za EA.</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</si>
  <si>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Mass spectrometer (IRMS) and elemental analyzer are coupled; EA can be operated independently, whereas IRMS can only be operated together with EA. Consequently, the operational cost of IRMS also inculdes the EA. </t>
  </si>
  <si>
    <t>Analiza razmerja stabilnih izotopov C, N, S, O, H.</t>
  </si>
  <si>
    <t>Stabile isotope ratio analysis.</t>
  </si>
  <si>
    <t>N4-0065</t>
  </si>
  <si>
    <t>V4-1825</t>
  </si>
  <si>
    <t>Tržne analize</t>
  </si>
  <si>
    <t>Elementni analizator Vario PYRO cube</t>
  </si>
  <si>
    <t>Elemental analyzer Vario PYRO cube</t>
  </si>
  <si>
    <t>Najava potreb po analizah Vodji laboratorija ali skrbniku; uskladitev prioritet na sestankih oddelkov; uskladitev rokov izvedbe analiz z naročnikom; cena po veljavnih cenikih (potrdi ZG GIS ob spremembah), v katerih je upoštevana amortizacija opreme.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</si>
  <si>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t>
  </si>
  <si>
    <t xml:space="preserve">Kvantitativna analiza vsebnosti C, N, S (CNS način) ter O in H (visokotemperaturni pirolizni način). </t>
  </si>
  <si>
    <t>Quantifcation of C, N, S (CNS mode) and H, O (high temperature pyrolisis mode).</t>
  </si>
  <si>
    <t>?</t>
  </si>
  <si>
    <t>Vgradni rastni komori Kambič RK-5545 CH CO2</t>
  </si>
  <si>
    <t>Walk-in plant growth chambers RK-5545 CH CO2 (Kambič)</t>
  </si>
  <si>
    <t>Namenjeni raziskavam odziva rastlin in njihovih simbiontov na specifične okoljske razmere (npr. predvidene podnebne spremembe) ter ugotavljanje vpliva le-teh na biološko raznovrstnost, ohranjanje gozdnih genskih virov, dinamiko obrata korenin in micelija ter kroženje ogljika in drugih elementov. Omogočata nadzor temperature, zračne vlage in aditivno koncentracije CO2.</t>
  </si>
  <si>
    <t>Used for studying responses of plants and their symbionts to specific environmental conditions in controlled environment. Topics include fine root and mycelium turnover, cycling of carbon and other elements. Chambers enable control of temperature, air humidity and CO2 in additive mode.</t>
  </si>
  <si>
    <t>Laserski analizator izotopov ogljikovega dioksida CCIA-46 EP</t>
  </si>
  <si>
    <t>Laser CO2 istotope analyzer CCiA-46 EP</t>
  </si>
  <si>
    <t>Najava potreb po analizah pri vodji Oddelka za gozdno ekologijo.</t>
  </si>
  <si>
    <t>Announcement of the request for analysis at the Head of the department for Forest Ecology.</t>
  </si>
  <si>
    <t>Kontinuirano merjenje izotopske sestave CO2 (δ13C, δ17O, δ18O) v zraku in ugotavljanju izvora CO2. Raziskave odziva rastlin na sušni stres, kroženja CO2 in učinkovitosti izrabe vode, učinkovitosti strategij sekvestracije C; hkratno avtomatizirano spremljanje fotosintezne aktivnosti in aktivnosti koreninskega sistema na večjem številu rastlin hkrati.</t>
  </si>
  <si>
    <t>Enables continuous measurement of CO2 isotopic composition (δ13C, δ17O, δ18O) in the air and determination of the origin of CO2. Used in studies of plant drought response, CO2 cycling, efficiency of water uptake, efficiency of C sequestration strategies; enables automated monitoring of photosynthetic and root system activity on a number of plants simultaneously.</t>
  </si>
  <si>
    <t>Genetski analizator Applied biosystems 3500</t>
  </si>
  <si>
    <t>Genetic analyzer; Applied biosystems model 3500</t>
  </si>
  <si>
    <t>Najava potreb po analizah Vodji laboratorija ali skrbniku; uskladitev prioritet na sestankih oddelkov; uskladitev rokov izvedbe analiz z naročnikom. Navedena cena vključuje samo postavke vezane neposredno na rabo aparata ABI 3500 in primarno analizo rezultatov, ne vključuje pa stroškov povezanih s pripravo vzorcev za analizo (izolacija DNA, PCR, dilucija in denaturacija), saj so ti stroški zelo različni v odvisnosti od tipa vzorcev in končne analize.</t>
  </si>
  <si>
    <t>Announcement of the request for analysis at the Head of the Laboratory; setting the priorities in the department meetings; defining deadlines for analyses with the customer. Listed price includes only costs of materials and labour associated directly with the use of ABI 3500 and primary data analysis but does not include cost of sample preparation (DNA isolation, PCR, dillution and denaturation), as the cost of sample preparation varies considerably depending on sample type and analysis performed.</t>
  </si>
  <si>
    <t xml:space="preserve"> 8-kapilarni sistem za izvajanje fragmentne analize (mikrosateliti, t-RFLP, ipd.) in sekveniranja po Sangerju. Uporablja se za gozdni genetski monitoring, genotipizacije, populacijsko genetske študije, molekularno identifikacijo idr.</t>
  </si>
  <si>
    <t>8-capillary system for fragment analyses (microsatellite, t-RFLP, etc.) and Sanger sequencing. Used for forest genetic monitoring, population genetics studies, genotyping, molecular identification etc.</t>
  </si>
  <si>
    <t>JGS - Javna gozdarska služba 201001</t>
  </si>
  <si>
    <t>Interreg Danube: REFOCuS</t>
  </si>
  <si>
    <t>Deaglomerator tal Fritsch Pulverisette 8</t>
  </si>
  <si>
    <t>Fritsch Pulverisette 8 soil deagglomerator</t>
  </si>
  <si>
    <t>Priprava zračno suhih vzorcev tal v s prisilnim sejanjem skozi 2 mm sito in ločenim zbiranjem frakcij, večjih od 2 mm.</t>
  </si>
  <si>
    <t>Soil deagglomerator Fritsch Pulverisette 8 enables preparation of air-dried soil samples in a single step: nylon brushes break down soil congglomerates and simultaneously force them through a 2-mm sieve producing samples ready for down-stream analyses. Roots and particles larger than 2 mm are collected separately.</t>
  </si>
  <si>
    <t>Nikica Ogris</t>
  </si>
  <si>
    <t>Stereomikroskop Olympus SZX 16 z opremo</t>
  </si>
  <si>
    <t>Stereomicroscope Olympus SZX 16 with accessories</t>
  </si>
  <si>
    <t>Najava potreb po analizah vodji laboratorija; uskladitev prioritet na sestankih oddelkov; uskladitev rokov izvedbe analiz z naročnikom; cena po veljavnih cenikih (potrdi ZS GIS ob spremembah), v katerih je upoštevana amortizacija opreme.</t>
  </si>
  <si>
    <t>Stereomikroskop s priborom za digitalni zajem in obdelavo fotografije</t>
  </si>
  <si>
    <t>Stereomicroscope with digital camera and software</t>
  </si>
  <si>
    <t>JGS naloga 2</t>
  </si>
  <si>
    <t>UVHVVR</t>
  </si>
  <si>
    <t>CRP V4-2026</t>
  </si>
  <si>
    <t>Elementni analizator CNS Elementar vario MAX cube CNS</t>
  </si>
  <si>
    <t>CNS elemental analyzer Elementar vario MAX cube</t>
  </si>
  <si>
    <t xml:space="preserve">Elementna analiza ogljika (C), dušika (N) in žvepla (S) v trdnih vzorcih tal in rastlinskih tkivih. Temperatura sežiga je 1150 °C. Aparat je opremljen z avtomatskim podajalnikom vzorcev kar omogoča delo preko noči.   </t>
  </si>
  <si>
    <t xml:space="preserve">Elemental analysis of carbon (C), nitrogen(N) and sulphur (S) in solid soil samples and plant tissues. Combustion temperature is 1150 °C. Autosampler enables the work over the night.   </t>
  </si>
  <si>
    <t>Analize za trg (110115)</t>
  </si>
  <si>
    <t>Peter Prislan</t>
  </si>
  <si>
    <t>Laboratorijska peletirna naprava</t>
  </si>
  <si>
    <t>Laboratory pelleting press</t>
  </si>
  <si>
    <t>Najava uporabe naprave skrbniku; uskladitev rokov izvedbe poizkusne količine z naročnikom; cena po veljavnem ceniku GTE.</t>
  </si>
  <si>
    <t>Announcement of the use of the device to the administrator; coordination of the deadlines for the implementation of the test quantity with the customer; price according to the valid GTE price list.</t>
  </si>
  <si>
    <t xml:space="preserve">Laboratorijska peletirna naprava je namenjena proizvodnji manjših testnih količin pelet, za nadaljnjo analizo kakovosti in analizo ustreznosti izbranih vhodnih surovin. Laboratorijsko peletirno napravo lahko uporabljamo za: (I) Izdelavo pelet iz različnih virov surovine; (II) Optimizacijo mešanic surovine; (III) Optimizacijo peletirnega procesa </t>
  </si>
  <si>
    <t>Laboratory pellet press can produce smaller “testing” quantities of pellets for further analysis of their quality and for assessment of biomass raw materials for use in pellet production. The laboratory pellet mill can be used for: (I) Pellet production using different raw materials; (II) Optimization of raw material formulations; (III) Optimization of the pelletising process.</t>
  </si>
  <si>
    <t>Brezpilotna platforma za daljinski zajem podatkov (dron)</t>
  </si>
  <si>
    <t>Unmanned aerial vehicle (drone) for remote data acquisition</t>
  </si>
  <si>
    <t>Namenjen daljinskemu zajemanju podatkov z različnimi snemalnimi orodji.</t>
  </si>
  <si>
    <t>Remote capture of data using various sensors.</t>
  </si>
  <si>
    <t>TOC elementni analizator Shimadzu za analizo tekočih vzorcev</t>
  </si>
  <si>
    <t>TOC Elemental analyser Shimadzu for analysis of liquid samples</t>
  </si>
  <si>
    <t>Določanje vseh oblik ogljika (organski, anorganski, celokupni) in celokupnega dušika v tekočih vzorcih. Območje merjenja je od 4 ppb do 30.000 ppm za vse oblike ogljika in 5 ppb do 10.000 ppm za celokupni dušik. S pomočjo avtomatskega podajalnika vzorcev je delo v največji možni meri avtomatizirano in avtonomno.</t>
  </si>
  <si>
    <t>Elemental analyser Shimadzu TOC-L+TNM-L is used for measurement of all forms of carbon compounds (organic, inorganic, total) and total nitrogen in liquid samples. Detection range is 5 - 30.000 ppm for carbon, and 5 - 10.000 ppm for total nitrogen. Automatic sampler enables the highest possible degree of automation and autonomy of the work process.</t>
  </si>
  <si>
    <t>Strežnik Dell EMC PowerEdge R740</t>
  </si>
  <si>
    <t>Server Dell EMC PowerEdge R740</t>
  </si>
  <si>
    <t>Oddaja vloge skrbniku opereme in IT skrbniku; uskladitev prioritet; uskladitev rokov izvedbe z naročnikom; cena po veljavnem ceniku v katerih je upoštevana amortizacija opreme</t>
  </si>
  <si>
    <t>Application request to administrator of equipment and IT administrator; defining dedadlines with the customer; prices accordig to valid price lists in which the depreciation of the equipment is included.</t>
  </si>
  <si>
    <t>Strežniška infrastruktura z Windows operacijskim sistemom omogoča virtualizacijo in terminalske storitve ter vključuje podatkovni center in programsko opremo Microsoft SQL Server in ESRI ArcGIS Server. Strežnika sta povezana v gručo za samodejni preklop in v lokalni podatkovni center. Namen sistema je zbiranje in analiza podatkov, vključno s statistično in geostatistično analizo na GIS.</t>
  </si>
  <si>
    <t>Server infrastructure with Windows operating system provides virtualization and terminal services and includes the Microsoft SQL Server and ESRI ArcGIS Server, running in local data center. Two servers are in connected to failover cluster and local datacenter. The purpose of the system is to collect and analyze data, including statistical and geostatistic analysis on GIS.</t>
  </si>
  <si>
    <t>Vsi projekti in programi GIS</t>
  </si>
  <si>
    <t xml:space="preserve">Sistem za meritve turbulentnih tokov CO2 in CH4 po metodi Eddy Covariance </t>
  </si>
  <si>
    <t>System for measurement of flux of CO2 and CH4 using Eddy Covariance method</t>
  </si>
  <si>
    <t>Najava potreb po analizah pri skrbniku opreme in pri vodji Oddelka za gozdno ekologijo.</t>
  </si>
  <si>
    <t>Announcement of the request for analysis at the equipment caretaker and at the Head of department for Forest Ecology.</t>
  </si>
  <si>
    <t>Kontinuirano spremljanje tokov CO2 in H2O med ekosistemom in atmosfero. Meritve se morajo izvajati na enem mestu več časa, npr. vsaj mesec dni.</t>
  </si>
  <si>
    <t>Zina Devetak</t>
  </si>
  <si>
    <t xml:space="preserve">QuantStudio 3 Real-Time PCR </t>
  </si>
  <si>
    <t>Zunanjim izvajalcem je oprema na razpolago, vendar po predhodnem dogovoru z vodjo oddelka za varstvo gozdov. Zaradi karantenskega značaja laboratorija so analize izvedene v sodelovanju z operaterji, ki so pooblaščeni za uporabo opreme.</t>
  </si>
  <si>
    <t>QuantStudio3 Real-Time PCR machine is not yet available to public users due to optimization of the workflow processes; procedure guidelines and the price list are in preparation.</t>
  </si>
  <si>
    <t>Sistem za PCR v realnem času, namenjen izvajanju rtPCR postopkov - kvantifikaciji tarčne DNA v vzorcih glede na standardne vzorce</t>
  </si>
  <si>
    <t>System for performing PCR in real time. Primarily used for quantification of target DNA in samples compared to standard samples.</t>
  </si>
  <si>
    <t xml:space="preserve"> Cena se oblikuje po ustreznem predhodnem dogovoru z uporabnikom opreme ali storitev glede na vsebino del, potrebno asistenco, porabo materialnih sredstev in dolžino uporabe. </t>
  </si>
  <si>
    <t>https://www.gozdis.si/raziskovalna-oprema/Paket-18/</t>
  </si>
  <si>
    <t>strokovne naloge UVHVVR</t>
  </si>
  <si>
    <t>V4-2003</t>
  </si>
  <si>
    <t>Luka Krajnc</t>
  </si>
  <si>
    <t>Univerzalni trgalni stroj za določanje mehanskih lastnosti lesnih preizkušancev</t>
  </si>
  <si>
    <t>Universal testing machine for determining the mechanical properties of wood specimens</t>
  </si>
  <si>
    <t>Najava potreb po analizah Vodji laboratorija za lesno anatomijo ali skrbniku opreme; uskladitev prioritet pri uporabnikih omenjene opreme; uskladitev rokov izvedbe analiz z naročnikom; cena po veljavnih cenikih, v katerih je upoštevana tudi amortizacija opreme. Priprava vzorcev se zaračuna po ločenemu ceniku.</t>
  </si>
  <si>
    <t>Announcement of analysis needs to the Head of Laboratory for Wood Anatomy or Person responsible for the equipment; harmonization of priorities for users of the equipment; coordination of deadlines for performing analyzes with the client; price according to valid price lists, which also take into account the depreciation of equipment. Sample preparation billed separately.</t>
  </si>
  <si>
    <t>Univerzalni trgalni stroj omogoča določanje mehanskih lastnosti lesnih preizkušancev manjših dimenzij, kar je ključno za napovedovanje njihovega obnašanja pod vplivom različnih obremenitev. Različne mehanske teste na trgalnem stroju je mogoče izvesti z uporabo različnih nastavkov in prijemal. Najpogosteje se les testira na upogibne obremenitve, stroj pa omogoča tudi testiranje vzorcev na natezne, tlačne in strižne obremenitve. Poleg tega se da testirati še trdoto, upor proti izvleku vijaka, razcepni upor itd. Za vsako mehansko lastnost je razvit standardni testni postopek (serija standardov ISO 13061 za določanje mehanskih lastnosti čistih lesenih preizkušancev), kar poenostavi in poenoti testiranje različnih lastnosti. Natančnih in objektivnih vrednosti mehanskih lastnosti lesa se ne da določiti brez ustreznih destruktivnih mehanskih testov, ki vzorec trajno poškodujejo.</t>
  </si>
  <si>
    <t>The universal testing machine makes enables determination of the mechanical properties of wood specimens of smaller dimensions, which is crucial for predicting their behavior under the influence of various loads. Different mechanical tests on the testing machine can be performed using different attachments and grips. Most often, wood is tested in bending, and the machine also enables testing of samples for tensile, compressive and shear loads. In addition, hardness, screw pull-out resistance, split resistance, etc. can be tested. A standard test procedure (ISO 13061 series of standards for determining the mechanical properties of pure wood specimens) has been developed for each mechanical property, which simplifies and unifies the testing of different properties. The exact and objective values of the mechanical properties of wood cannot be determined without appropriate destructive mechanical tests that permanently damage the sample.</t>
  </si>
  <si>
    <t>8,5</t>
  </si>
  <si>
    <t>7,5</t>
  </si>
  <si>
    <t>20,08</t>
  </si>
  <si>
    <t>V4-2017</t>
  </si>
  <si>
    <t>J4-2541</t>
  </si>
  <si>
    <t>Čitalec plošč Victor Nivo 3S</t>
  </si>
  <si>
    <t>Victor Nivo 3S Plate reader</t>
  </si>
  <si>
    <t>Najava potreb po analizah Vodji laboratorija ali skrbniku; uskladitev prioritet na sestankih oddelkov; uskladitev rokov izvedbe analiz z naročnikom. Ob koncu l. 2021 oprema še ni bila na voljo drugim uporabnikom - operaterji opreme na GIS morajo najprej pridobiti dovolj izkušenj za uporabo te opreme in analitskih postopkov.</t>
  </si>
  <si>
    <t>Announcement of the request for analysis at the Head of the Laboratory; setting the priorities in the department meetings; defining deadlines for analyses with the customer. Equipment not yet available to external users - SFI operators first need to gain enough experience with the equipment and analysis protocols.</t>
  </si>
  <si>
    <t>Multimodalni čitalec plošč, ki omogoča meritve absortbance, luminiscence in fluorescence v mikrotitrskih ploščah formata do 1536 luknjic. Osnovna namena uporabe sta fluorimetrično merjenje koncentracij DNK in kolorimetrično ter fluorimetrično merjenje encimske aktivnosti.</t>
  </si>
  <si>
    <t>Multimodal plate reader for detection of abosorbance, luminescence and fluorescence in microplates with up to 1,536 wells. It is primarily used for fluorimetric measurement of DNA concentration and colorimetric and fluorimetric detection of enzyme activity.</t>
  </si>
  <si>
    <t>Cenik za uporabo te opreme še ni izdelan - rutinski postopki so še v fazi priprave; cena bo definirana v letu 2022, ko bodo operaterji nabrali dovolj izkušenj.</t>
  </si>
  <si>
    <t>Gregor Skoberne</t>
  </si>
  <si>
    <t>Raziskovalni kriostat Leica CM1950</t>
  </si>
  <si>
    <t>Leica CM1950 research cryostat</t>
  </si>
  <si>
    <t xml:space="preserve">Kriostat Leica CM1950 je namenjen rezanju različnih tipov zamrznjenih bioloških vzorcev. V njem je nameščen rotacijski mikrotom,v katerem se lahko uporabljajo standardni nizko- in visoko-profilni noži za enkratno uporabo. Rezanje je motorizirano ali ročno. Kriostat omogoča ločeno nastavljanje temperature komore do -35C ter temperaturo objektne glave do -50C. Dezinfekcija komore poteka z UV žarki. </t>
  </si>
  <si>
    <t>The Leica CM1950 cryostat is designed for cutting various types of frozen biological samples. It is equipped with a rotating microtome, in which standard low- and high-profile disposable knives can be used. Cutting is motorized or manual. The cryostat allows separate setting of the chamber temperature up to -35C and the temperature of the object head up to -50C. The chamber is disinfected with UV rays.</t>
  </si>
  <si>
    <t>510-406</t>
  </si>
  <si>
    <t>Univerza v Ljubljani, Veterinarska fakulteta</t>
  </si>
  <si>
    <t>0406-024</t>
  </si>
  <si>
    <t>P4-0053</t>
  </si>
  <si>
    <t>Aleksandra Domanjko Petrič</t>
  </si>
  <si>
    <t xml:space="preserve">18593 </t>
  </si>
  <si>
    <t>Ultrazvok-osnovna enota VIVID E9 PRO2D, osnovna enota LOGIQ S7 PRO, delovna postaja</t>
  </si>
  <si>
    <t xml:space="preserve">Ultrasound-basic unit VIVID E9 PRO2D, basic unit LOGIQ S7 PRO, working station </t>
  </si>
  <si>
    <t xml:space="preserve">Opremo lahko uporabljajo le za to usposobljene osebe zaposlene na VF. Cene so določene v ceniku UL VF. </t>
  </si>
  <si>
    <t>Only for authorized presons. Prices are defined in the price list of UL VF.</t>
  </si>
  <si>
    <t>Ultrazvočne preiskave  srca, trebušnih organov, oči in drugih periferno ležečih tkiv.</t>
  </si>
  <si>
    <t>Ultrasound examination of heart, abdomen, eyes and other peripheral tissues.</t>
  </si>
  <si>
    <t>48,00 eur/uro  (cena vključuje uporabo opreme in delo strokovnjaka)</t>
  </si>
  <si>
    <t>od 400 -3000E /leto, odvisno od leta</t>
  </si>
  <si>
    <t>67 E/uro/aparat</t>
  </si>
  <si>
    <t>97E /uro /aparat</t>
  </si>
  <si>
    <t xml:space="preserve">https://www.vf.uni-lj.si/podrocje/raziskovalna-oprema </t>
  </si>
  <si>
    <t>Domanjko Petrič</t>
  </si>
  <si>
    <t>0406-018</t>
  </si>
  <si>
    <t>P4-0092</t>
  </si>
  <si>
    <t>Matjaž Ocepek</t>
  </si>
  <si>
    <t>11133</t>
  </si>
  <si>
    <t xml:space="preserve">Aparatura za izvajanje sekvenciranja naslednje generacije </t>
  </si>
  <si>
    <t>Ion PGM System for the next-generation sequencing</t>
  </si>
  <si>
    <t xml:space="preserve">Po predhodnem dogovoru je oprema dostopna raziskovalcem, ki so usposobljeni za delo z njo. </t>
  </si>
  <si>
    <t>The equipment is aviable to treined researchers after previous agreement with guardian of the equipment (skrbnik opreme).</t>
  </si>
  <si>
    <t xml:space="preserve">Sistem sestavlja Ion Torrent PGM sekvenator, Ion OneTouch sistem in PGM Torrent strežnik (potrebna pa je tudi dodatna laboratorijska oprema in zunanji strežnik). Oprema omogoča sekvenciranje naslednje generacije (NGS). Pridobimo lahko zaporedja genomov, metagenomska ali druga zaporedja visoke kvalitete za različne tipe vzorcev. Bioinformatsko analizo podatkov izvaja usposobljeno osebje.  </t>
  </si>
  <si>
    <t xml:space="preserve">System, composed of Ion Torrent PGM sequencer, Ion OneTouch System and  PGM Torrent server (plus additional laboratory equipment and external server needed), enables high-throughput massive parallel sequencing (next- generation sequencing, NGS). High quality genome, metagenomic or other data can be obtained for various types of samples. Bioinformatic data analyses can be performed by the trained personnel.   </t>
  </si>
  <si>
    <t>115144  115145  115146  115147</t>
  </si>
  <si>
    <t>Brezplačna uporaba</t>
  </si>
  <si>
    <t>Urška Jamnikar Ciglenečki, Darja Kušar, Bojan Papič</t>
  </si>
  <si>
    <t>J4-8224</t>
  </si>
  <si>
    <t>P4-0092,      P-16</t>
  </si>
  <si>
    <t>Igor Gruntar</t>
  </si>
  <si>
    <t>14880</t>
  </si>
  <si>
    <t>MALDI-TOF</t>
  </si>
  <si>
    <t xml:space="preserve"> Matrix-assisted laser desorption/ ionization (MALDI) - Time of Flight (TOF) Mass Spectrometry </t>
  </si>
  <si>
    <t>Opremo lahko  uporabljajo za to usposobljene osebe, zaposlene na VF. Za stranke je cena opredeljena v ceniku VF - pri uporabi za raziskovalno delo se zaračunajo stroški dela in porabljenega materiala.</t>
  </si>
  <si>
    <t>The equipment can only be used by trained personnel employed at VF. For customers, the price is defined in the VF pricelist; when used for research work, labor costs and material costs are charged.</t>
  </si>
  <si>
    <t xml:space="preserve">Sistem MALDI-TOF se uporablja za analizo celičnih proteinov na principu masne spektrometrije z namenom identifikacije mikrobov v diagnostičnem laboratoriju. </t>
  </si>
  <si>
    <t xml:space="preserve">MALDI-TOF system is employed for the analysis of cell proteins according to the principles of mass spectrometry aiming for the identification of microbes in a diagnostic laboratory. </t>
  </si>
  <si>
    <t>5,66 eur / vzorec (všteto delo in material…brez DDV)</t>
  </si>
  <si>
    <t>2,56 eur na vzorec</t>
  </si>
  <si>
    <t>3,10 eur na vzorec</t>
  </si>
  <si>
    <t>5,66 eur  na vzorec</t>
  </si>
  <si>
    <t>4, 17, 25, 35</t>
  </si>
  <si>
    <t>Paket-16 (št. nakupa: 1)</t>
  </si>
  <si>
    <t>Urška Zajc/Matjaž Ocepek</t>
  </si>
  <si>
    <t xml:space="preserve">J4-1769 </t>
  </si>
  <si>
    <t>Majda Golob</t>
  </si>
  <si>
    <t>Covaris M220 Focused ultrasonikator</t>
  </si>
  <si>
    <t>Covaris M220 Focused-ultrasonicator</t>
  </si>
  <si>
    <t>The equipment is aviable to treined researchers after previous agreement with the guardian of the equipment (skrbnik opreme)</t>
  </si>
  <si>
    <t xml:space="preserve">Ultrasonikator Covaris se uporablja pri pripravi knjižnic za NGS analize (mehanska fragmentacija DNA) ter pri pripravi vzorcev mikobakterij za MALDI-TOF identifikacijo. </t>
  </si>
  <si>
    <t>Covaris ultrasonicator is employed for NGS library preparation (mechanical fragmentation of DNA) and for sample preparation prior to MALDI-TOF identification of mycobacteria.</t>
  </si>
  <si>
    <t>Estera Pogorevc</t>
  </si>
  <si>
    <t>Računalniški tomograf SOMATOM Scope</t>
  </si>
  <si>
    <t>Computed tomography</t>
  </si>
  <si>
    <t>CT slikanja opravljamo tudi za zunanje uporabnike. Naročila sprejemamo na telefon 01 4779 277, ali preko e-pošte: rentgen@vf.uni-lj.si</t>
  </si>
  <si>
    <t>Email: rentgen@vf.uni-lj.si</t>
  </si>
  <si>
    <t>CT aparat naredi slike preseka nekega področja telesa in s tem omogoča vpogled v notranjost  telesa brez kirurškega rezanja.</t>
  </si>
  <si>
    <t>A CT scan produce cross sectional (tomographic) images of specific areas of a scaned object, allowing the user to see inside the body without cutting.</t>
  </si>
  <si>
    <t>Okvirna cena CT slikanja z narkozo in interpretacijo je 350 do 420 eur (v ceno je vključen DDV), odvisno od števila preiskovanih področij in uporabe kontrastnega sredstva</t>
  </si>
  <si>
    <t>Paket-17 (št. nakupa: 1)</t>
  </si>
  <si>
    <t>UL Veterinarska fakulteta</t>
  </si>
  <si>
    <t>Onkološki inštitut</t>
  </si>
  <si>
    <t>P2-0249</t>
  </si>
  <si>
    <t>UL Fakulteta za elektrotehniko</t>
  </si>
  <si>
    <t>Klinična diagnostika pacientov</t>
  </si>
  <si>
    <t>Veterinarska fakulteta</t>
  </si>
  <si>
    <t>0406-019</t>
  </si>
  <si>
    <t>Jožica Dolenc</t>
  </si>
  <si>
    <t>Masni detektor Agilent 7010B TQ MS s plinskim kromatografom</t>
  </si>
  <si>
    <t xml:space="preserve">Mass spectrometric detector with gas chromatograph </t>
  </si>
  <si>
    <t>Dogovor o uporabi je možen kadarkoli na e-naslov jozica.dolenc@vf.uni-lj.si ali telefonsko od 7.00 do 15.00 ure med ponedeljkom in petkom.</t>
  </si>
  <si>
    <t>email:                 jozica.dolenc@vf.uni-lj.si</t>
  </si>
  <si>
    <t xml:space="preserve">Masni spektrometer je univerzalni detektor, uporaben v kombinaciji s plinsko kromatografijo. Naše aplikacije so povezane z iskanjem in določanjem ostankov veterinarskih zdravil in prepovedanih snovi v živilih živalskega izvora ter urinu in plazmi. </t>
  </si>
  <si>
    <t xml:space="preserve">Mass spectrometer is an univerzal detector which can be used in combination with gas chromatography. In our applications we identify and determine drug residues and banned substances in food of animal origin and urine and plasma. </t>
  </si>
  <si>
    <t>115816      115817     115818</t>
  </si>
  <si>
    <t>Cena ure na napravi znaša 74,49 EUR, pri čemer je všteta uporaba opreme in delo strokovnjaka.</t>
  </si>
  <si>
    <t>Paket-17 (št. nakupa: 2)</t>
  </si>
  <si>
    <t>0406-020</t>
  </si>
  <si>
    <t>Tanja Švara</t>
  </si>
  <si>
    <t>CLEARVUE 100-240V APARAT ZA POKRIVANJE OBARV. TKIVNIH REZIN</t>
  </si>
  <si>
    <t>CLEARVUE 100-240V</t>
  </si>
  <si>
    <t>Po predhodnem dogovoru je oprema dostopna vsem raziskovalcem VF. Dogovor o uporabi je možen na e-naslov tanja.svara@vf.uni-lj.si ali telefonsko od 7.00 do 15.00 ure med ponedeljkom in petkom.</t>
  </si>
  <si>
    <t>The equipment is accessible to all VF researchers after prior agreement . The agreement is possible via e-mail tanja.svara@vf.uni-lj.si or telephone from 7.00 to 15.00 between Monday and Friday.</t>
  </si>
  <si>
    <t>Aparatura se uporablja za pokrivanje obarvanih histoloških rezin in citoloških razmazov.</t>
  </si>
  <si>
    <t>The equipment is used for covering stained histological tissue sections and cytological smears.</t>
  </si>
  <si>
    <t>Oprema je po predhodnem dogovoru na voljo vsem raziskovalcem na VF; v primeru večjega števila vzorcev pa mora uporabnik pokriti materialne stroške</t>
  </si>
  <si>
    <t>Ne moremo oceniti. Aparaturo smo dobili konec leta 2018</t>
  </si>
  <si>
    <t>Ne moremo uvrstiti v nobeno od kategorij</t>
  </si>
  <si>
    <t>Neizučeni uporabniki ne bodo uporabljali aparature.</t>
  </si>
  <si>
    <t>Urška Jamnikar Ciglenečki</t>
  </si>
  <si>
    <t>REAL TIME QUANT STUDIO</t>
  </si>
  <si>
    <t>Oprema je dostopna raziskovalcem, ki so usposobljeni za delo z njo po predhodnem dogovoru.</t>
  </si>
  <si>
    <t xml:space="preserve">The equipment is aviable to trained research personnel after previous agreement with the guardian of the equipment </t>
  </si>
  <si>
    <t>Aparatura se uporablja za genotipizacijo, analizo ekspresije miRNA in genov, zaznavanje prisotnosti ali odsotnosti nukleinskih kislin, identifikacijo in analizo krivulje taljenja DNA.</t>
  </si>
  <si>
    <t xml:space="preserve">The QuantStudio 3 system is used for genotyping, miRNA and gene expression analysis, presence/absence detection, strain identification, and melt curve analysis. </t>
  </si>
  <si>
    <t>Urška Jamnikar Ciglenečki, Urška Henigman, Manja Križman, Jan Plut, Petra Raspor Lainšček</t>
  </si>
  <si>
    <t>monitoring zoonoz</t>
  </si>
  <si>
    <t>Urška Jamnikar Ciglenečki, Urška Henigman, Manja Križman, Petra Raspor Lainšček</t>
  </si>
  <si>
    <t>Urška Kuhar, Darja Kušar, Tina Pirš</t>
  </si>
  <si>
    <t xml:space="preserve">28450,  24296, 24598 </t>
  </si>
  <si>
    <t>SISTEM ZA MIKROFLUIDNE ANALIZE LABCHIP GX TOUCH, 24</t>
  </si>
  <si>
    <t xml:space="preserve"> LABCHIP GX TOUCH 24</t>
  </si>
  <si>
    <t>Po predhodnem dogovoru je oprema dostopna raziskovalcem, ki so usposobljeni za delo z njo.</t>
  </si>
  <si>
    <t xml:space="preserve">Instrument PerkinElmer LabChip GX Touch 24 omogoča avtomatizirano, hitro in občutljivo kvantitativno analizo nukleinskih kislin. Analiza je zelo hitra: vzorčevanje poteka neposredno iz mikrotitrske plošče, brez uporabe gelov, analiza posameznega vzorčka traja od 30 do 150 sekund, odvisno od aplikacije. Sistem z uporabo ustreznih reagentov in čipov podpira širok nabor različnih analiz, ki vključujejo analize DNA (celotna genomska DNA ali fragmenti različnih dolžin) in RNA, pri čemer ponuja tako kvantitativne rezultate (koncentracija in velikost fragmentov) kot tudi numerično oceno integritete RNA ali genomske DNA. Idealen je tudi za analizo knjižnic za sekveniranje naslednje generacije.
</t>
  </si>
  <si>
    <t xml:space="preserve">PerkinElmer LabChip GX Touch 24 instrument enables automated, fast and sensitive quantitative analysis. </t>
  </si>
  <si>
    <t xml:space="preserve">	0406-021 </t>
  </si>
  <si>
    <t>Milka Vrecl Fazarinc</t>
  </si>
  <si>
    <t>Modularni večnamenski čitalec plošč Tristar2 S LB 942</t>
  </si>
  <si>
    <t xml:space="preserve">
 TriStar² LB 942 Multimode Microplate Reader</t>
  </si>
  <si>
    <t xml:space="preserve">42152,15 eur </t>
  </si>
  <si>
    <t xml:space="preserve">Po predhodnem dogovoru je oprema dostopna raziskovalcem VF in zunanjim uporabnikom. </t>
  </si>
  <si>
    <t>The equipment is available for individual researchers at the VF and external users by prior arrangement.</t>
  </si>
  <si>
    <t>Modularni večnamenski čitalec plošč Tristar2 S LB 942 omogoča merjenje luminiscence, fluorescence. in absorbance ter signalov FRET, BRET2 in nanoBRET. Sistem vključuje dva avtomatska injektorja (razpon 10 do 100 µl), nadzor temperature (5 - 42°C), monokromator (območje merjenja 200 – 1000 nm) in detekcijski modul za AlphaScreen teste.</t>
  </si>
  <si>
    <t xml:space="preserve">Luminescence, fluorescence, and absorbance measurement including FRET, BRET2 and nanoBRET signals. The system includes two automatic injectors (range 10 to 100 µl), temperature control (5 - 42 ° C), monochromator (measuring range 200 - 1000 nm) in the detector module for AlphaScreen. </t>
  </si>
  <si>
    <t>Uporabniki opreme sami krijejo materialne stroške povezane z izvajanjem meritev</t>
  </si>
  <si>
    <t>1708,00 (redni servis)</t>
  </si>
  <si>
    <t xml:space="preserve">5 (zaradi Covid-19 v letu 2020) </t>
  </si>
  <si>
    <t xml:space="preserve"> https://www.vf.uni-lj.si/podrocje/raziskovalna-oprema  </t>
  </si>
  <si>
    <t xml:space="preserve">Paket_18 (Zap. št.  Nakupa 2) </t>
  </si>
  <si>
    <t>??</t>
  </si>
  <si>
    <t>P4 - 0053</t>
  </si>
  <si>
    <t>mlada raziskovalka</t>
  </si>
  <si>
    <t>Maša Mavri</t>
  </si>
  <si>
    <t>BI-RS/20-21-045</t>
  </si>
  <si>
    <t>Milka Vrecl</t>
  </si>
  <si>
    <t>Rupnik Saša</t>
  </si>
  <si>
    <t>MilkoScan 7RM</t>
  </si>
  <si>
    <t>FT-IR spekrtometer omogoča merjenje maščob, beljakovin, laktoze, uree,suhe snovi, zmrziščne točke, BHB in acetona v mleku</t>
  </si>
  <si>
    <t>Determination of milkfat, protein, lactose content and freezin point with mid-infrared spectrometry</t>
  </si>
  <si>
    <t>https://www.vf.uni-lj.si/podrocje/raziskovalna-oprema</t>
  </si>
  <si>
    <t>Marija Ovsenek</t>
  </si>
  <si>
    <t>0406-022</t>
  </si>
  <si>
    <t>Marija Nemec</t>
  </si>
  <si>
    <t xml:space="preserve">Avtomatski biokemijski analizator RX Daytona Plus </t>
  </si>
  <si>
    <t>Automated biochemical analyser</t>
  </si>
  <si>
    <t xml:space="preserve">Opremo lahko  uporabljajo za to usposobljene osebe, zaposlene na VF. Cene so določene v ceniku UL VF. </t>
  </si>
  <si>
    <t>The equipment can only be used by trained personnel employed at VF. For customers, the price is defined in the VF pricelist.</t>
  </si>
  <si>
    <t>Avtomatski biokemijski analizator RX Daytona+ omogoča analizo krvnega seruma in plazme ter nekaterih drugih bioloških materialov (mleko, urin, cerebrospinalna tekočina). Aparat omogoča merjenje vsebnosti metabolitov, mikro in makroelementov, elektrolitov, encimov, antioksidantov in specifičnih kazalcev vnetja (CRP, haptoglobin, serum amiloid A).</t>
  </si>
  <si>
    <t>The RX Daytona + automatic biochemical analyzer enables the analysis of blood serum and plasma and some other biological materials (milk, urine, cerebrospinal fluid). The analyzer allows the measurement of the concentration of metabolites, micro and macroelements, electrolytes, enzymes, antioxidants and specific indicators of inflammation (CRP, haptoglobin, serum amyloid A).</t>
  </si>
  <si>
    <t>v postopku</t>
  </si>
  <si>
    <t>Cena ure na napravi znaša toliko, kot je vredna režijska ura tehničnega sodelavca ali strokovnjaka, ki sodeluje pri izvajanju preiskav. Vrednoti se porabljeni čas za izvedbo.</t>
  </si>
  <si>
    <t>še ni bil servisiran - predvideni približni strošek znaša 2.800,00 (letni servis)</t>
  </si>
  <si>
    <t xml:space="preserve">Ne moremo oceniti. Aparaturo smo pred kratkim dobili </t>
  </si>
  <si>
    <t>dr. Gabrijela Tavčar-Kalcher</t>
  </si>
  <si>
    <t>07811</t>
  </si>
  <si>
    <t>Sistem za tekočinsko kromatografijo (HPLC) z UV/VIS in fluorescenčnim detektorjem</t>
  </si>
  <si>
    <t>HPLC system with UV/VIS and fluorescence detector</t>
  </si>
  <si>
    <t xml:space="preserve">Oprema je po predhodnem dogovoru na voljo dostopna raziskovalcem VF in zunanjim uporabnikom, ki so usposobljeni za delo z njo. </t>
  </si>
  <si>
    <t>The equipment is available for trained researchers at the VF and external users by prior arrangement.</t>
  </si>
  <si>
    <t>UV/VIS in fluorescenčni detektor sta univerzalna detektorja, ki se ju lahko uporablja v kombinaciji s HPLC. Naše aplikacije so povezane z določanjem mikotoksinov, kokciodiostatikov, vitaminov v krmi in živilih živalskega izvora.</t>
  </si>
  <si>
    <t xml:space="preserve">UV/VIS and fluorescence are univerzal detectors which can be used in combination with HPLC. In our applications we identify and determine micotoxins, cocciodiostats, vitamins in feed and food of animal origin. </t>
  </si>
  <si>
    <t>Oprema je po predhodnem dogovoru na voljo dostopna raziskovalcem VF in zunanjim uporabnikom, ki so usposobljeni za delo z njo. V primeru večjega števila vzorcev pa mora uporabnik pokriti materialne stroške.</t>
  </si>
  <si>
    <t xml:space="preserve">Paket_19 (Zap. št.  Nakupa 1) </t>
  </si>
  <si>
    <t>Irena Indihar, Gabrijela Tavčar Kalcher</t>
  </si>
  <si>
    <t>Uradni nadzor, analize za naročnike</t>
  </si>
  <si>
    <t>INŠTITUT ZA HMELJARSTVO IN PIVOVARSTVO SLOVENIJE</t>
  </si>
  <si>
    <t>dr.Radišek Sebastjan,</t>
  </si>
  <si>
    <t>20162</t>
  </si>
  <si>
    <t>Oprema za izvajanje raziskovalnih in diagnostičnih laboratorijskih analiz s področja fitopatologije</t>
  </si>
  <si>
    <t>Equpment for giagnostic research in phytophatology</t>
  </si>
  <si>
    <t>Oprema je lahko na voljo ostalim raziskovalnim organizacijam max do 20% uporabe.Podrobnosti se definirajo v pogodbi</t>
  </si>
  <si>
    <t>Equipment could beaccessible in joint use to other research institutions max.to 20%.Terms and conditions should be defined by the contract</t>
  </si>
  <si>
    <t>Oprema omogoča delo z mikroorganizmi(glive,bakterije) in detekcijo pri molekularnih analizah</t>
  </si>
  <si>
    <t>Equpment manage manipulation with microorganisms(fungi.bacteria) and molekular detection</t>
  </si>
  <si>
    <t>32956-komora mikrobiološka telstar biosta-laminar/ Laminarium chamber</t>
  </si>
  <si>
    <t>http://www.ihps.si/raziskave-in-razvoj/oprema/</t>
  </si>
  <si>
    <t>P4-0077</t>
  </si>
  <si>
    <t>dr.Radišek Sebastjan in tehnični sodelavci</t>
  </si>
  <si>
    <t>32953-parni sterilizator systec 3870 ELV / Steam sterilizator – avtoclav</t>
  </si>
  <si>
    <t>32958-Genius bio digital sistem za arhiviranje agaroze / Digital system for photo agarose gels</t>
  </si>
  <si>
    <t xml:space="preserve">32954-hibridizacijska pečica / Hibridization chamber </t>
  </si>
  <si>
    <t>dr.Iztok Jože Košir</t>
  </si>
  <si>
    <t>17916</t>
  </si>
  <si>
    <t>Plinski kromatograf z masno selektivno detekcijo in avtomatskim vzorčevalnikom tekočih vzorcev, plinske faze in plinske faze vezane na trdni nosilec s standardarno knjižnico masnih spektrov NIST</t>
  </si>
  <si>
    <t>Equipment for chemical analytical research</t>
  </si>
  <si>
    <t>Oprema  omogoča kvalitativno in kvantitativno določanje spojin v enostavnih in kompleksnih matriksih</t>
  </si>
  <si>
    <t>the equipment enables the qualitative and quantitative determinatitionof compounds in simpole and complex matrices</t>
  </si>
  <si>
    <t>33782-Plinski kromatograf</t>
  </si>
  <si>
    <t>J4-2545</t>
  </si>
  <si>
    <t>dr. Iztok Jože Košir in sodelavci</t>
  </si>
  <si>
    <t>doc.dr. Andreja Čerenak</t>
  </si>
  <si>
    <t>18828</t>
  </si>
  <si>
    <t>Sistem QuantStudioTM3-Real-Time PCR (A28136)</t>
  </si>
  <si>
    <t xml:space="preserve">QuantStudioTM3-Real-Time PCR System (A28136) </t>
  </si>
  <si>
    <t>Oprema je instrument za genotipizacijo, miRNA, gensko ekspresijo, kvantitativno detekcijo patogenov, alelno diskriminizacijo (SNP), identifikacijo sevov ter HRM analizo</t>
  </si>
  <si>
    <t>The equipment is instrumental for genotyping, miRNA, gene expression, quantitative pathogen detection, allele discrimination (SNP), strain identification and HRM analysis.</t>
  </si>
  <si>
    <t>33901-Sistem QuantStudioTM3-Real-Time PCR (A28136)</t>
  </si>
  <si>
    <t>doc.dr.Andreja Čerenak in tehnični sodelavci</t>
  </si>
  <si>
    <t>510-481</t>
  </si>
  <si>
    <t>Univerza v Ljubljani, Biotehniška fakulteta</t>
  </si>
  <si>
    <t>Tjaša Cesar</t>
  </si>
  <si>
    <t>05994</t>
  </si>
  <si>
    <t>Oprema za proteomiko I., sestoji se iz naslednjih aparatov: aparatura za izoelektrično fokusiranje (1-D) IPGPhor 3, elektroforetske aparature (2-D) SE600 Ruby in DALTsix, čitalci gelov ImageScanner (vidna barvila), DIGE Imager (fluorescentna barvila), vodna kopel s črpalko za kroženje vode MultiTemp III, programska oprema za analizo slike ImageMaster Platinum in Decyder</t>
  </si>
  <si>
    <t xml:space="preserve">Proteomics equipment I.:isoelectric focusing system (1-D) IPGPhor3, electrophoresis equipment (2-D) SE600 Ruby and DALTsix, gel scanners ImageScanner (visible dyes), DIGE Imager (fluorescent dyes), water bath with pump for water circulation MultiTemp III, software for image analysis ImageMaster Platinum and Decyder
</t>
  </si>
  <si>
    <t>Okvirna letna zasedenost opreme je 60%, uporaba možna po predhodnem dogovoru, najem opreme po predhodnem dogovoru.</t>
  </si>
  <si>
    <t xml:space="preserve">Yearly occupancy of equipment is approximately 60%, use and hire of equipment is possible based on the agreement of both parties. </t>
  </si>
  <si>
    <t>Izolektrično fokusiranje, 1D in 2D elektroforeze, zajem slike gelov, analiza slike gelov, zajem fluorescentnih Southern blotov.</t>
  </si>
  <si>
    <t>Isolectric focusing, 1D and 2D gel electrophoresis, image acquring, image analysis, fluorescent Southern blot acquring.</t>
  </si>
  <si>
    <t>https://www.bf.uni-lj.si/sl/raziskave/raziskovalna-oprema/</t>
  </si>
  <si>
    <t>Jarnej Jakše</t>
  </si>
  <si>
    <t>J4-8220</t>
  </si>
  <si>
    <t>Sabina Berne</t>
  </si>
  <si>
    <t>104</t>
  </si>
  <si>
    <t>P4-0085</t>
  </si>
  <si>
    <t>Marjetka Suhadolc</t>
  </si>
  <si>
    <t>Oprema za proučevnje dinamike dušika in razgradnje pesticidov v tleh</t>
  </si>
  <si>
    <t>Equipment for studying nitrogen dynamic and pesticide degradation in soil</t>
  </si>
  <si>
    <t>Oprema je dostopna drugim uporabnikom. Čas uporabe je usklajen v pogovoru z "skrbnikom" opreme M. Suhadolc, Katedra za pedologijo.</t>
  </si>
  <si>
    <t xml:space="preserve">Equipment is available to other users. Time adjustments are made by personal communication with M. Suhadolc, Chair of soil science.  </t>
  </si>
  <si>
    <t xml:space="preserve">Osnovna oprema za preučevanje genov in mikrobnih združb, ki sodelujejo v mikrobno pogojenih procesih v tleh, npr. transformacije dušika in razgradnje pesticidov.  </t>
  </si>
  <si>
    <t>Basic equipment for studying genes and microbial communities in microbial mediated processes in soils, like nitrogen transformations and pesticide degradation.</t>
  </si>
  <si>
    <t xml:space="preserve">3403666    3403664     3403663     3403662    3403661    3403658     3403657   </t>
  </si>
  <si>
    <t>Suhadolc</t>
  </si>
  <si>
    <t>L4-9315</t>
  </si>
  <si>
    <t>113</t>
  </si>
  <si>
    <t>Helena Šircelj</t>
  </si>
  <si>
    <t>Sistem tekočinske kromatografije visoke ločljivosti (HPLC sistem)</t>
  </si>
  <si>
    <t>High Performance Liquid Chromatography</t>
  </si>
  <si>
    <t>Telefonsko ali po internetu preko skrbnika opreme</t>
  </si>
  <si>
    <t xml:space="preserve">Telephone or  internet contact to apparatus keeper. </t>
  </si>
  <si>
    <t>Aparatura je primerna za analizo rastlinskih primarnih in sekundarnih metabolitov kot so sladkorji, organske kisline, glutation, fotosintezna barvila, fenilpropanoidni sekundarni metaboliti.</t>
  </si>
  <si>
    <t>The apparatus is suitable for analyses of plant primary and secondary methabolites such as sugars, arganic acids, gluthathione, ascorbic acid, photosynthetic pigments, phenil-.propanoids</t>
  </si>
  <si>
    <t>102</t>
  </si>
  <si>
    <t>P4-0013</t>
  </si>
  <si>
    <t>Robert Veberič</t>
  </si>
  <si>
    <t>06404</t>
  </si>
  <si>
    <t>Tekočinski kromatograf visoke ločljivosti z masnim spektrometrom (HPLC/MS)</t>
  </si>
  <si>
    <t>HPLC-MS</t>
  </si>
  <si>
    <t>oprema je namenjena raziskavam v programski skupini Hortikultura P4-0013</t>
  </si>
  <si>
    <t>the equpment is for research purpose of program group Horticulture P4-0013</t>
  </si>
  <si>
    <t>analiza rastlinskih vzorcev</t>
  </si>
  <si>
    <t>plant samples analysis</t>
  </si>
  <si>
    <t>Robert Veberrič</t>
  </si>
  <si>
    <t>Dominik Vodnik</t>
  </si>
  <si>
    <t>08259</t>
  </si>
  <si>
    <t>Oprema za merjenje tokov ogljikovega dioksida (CO2)</t>
  </si>
  <si>
    <t>Kontinuirane avtomatizirane meritve dihanja tal.</t>
  </si>
  <si>
    <t>Continuous automated soil respiration measurements</t>
  </si>
  <si>
    <t>3406853, 3406851</t>
  </si>
  <si>
    <t>Klemen Eler</t>
  </si>
  <si>
    <t>Marina Pintar</t>
  </si>
  <si>
    <t>10024</t>
  </si>
  <si>
    <t>Merilniki volumske  vsebnosti vode , temperature in elektroprevodnosti v tleh, Hydra probes</t>
  </si>
  <si>
    <t>Soil water content, temperature and soil electrical conductivity probes, Hydra probes</t>
  </si>
  <si>
    <t>Zasedenost opreme je 100%.</t>
  </si>
  <si>
    <t xml:space="preserve">Occupancy of equipment is 100%. </t>
  </si>
  <si>
    <t>Merjenje vsebnosti vode v tleh, temperature, električne prevodnsoti. Vsebnost vode na osnovi merjenja dielektrične konstamte</t>
  </si>
  <si>
    <t>Measurements of soil water content, temperature and electrical conductivity. Soil water content is measured based on dielectric constant.</t>
  </si>
  <si>
    <t>J2-8162</t>
  </si>
  <si>
    <t>Masni spektrometer z ionsko pastjo in HPLC sistemom</t>
  </si>
  <si>
    <t>oprema je prvenstveno namenjena  raziskavam v programski skupini Hortikultura P4-0013</t>
  </si>
  <si>
    <t>the equpment is mainly for research purpose of program group Horticulture P4-0013</t>
  </si>
  <si>
    <t>kvalitativna analiza nizkomolekularnih organski snovi rastlinskega izvora</t>
  </si>
  <si>
    <t>qualitative identification of low-molecular organic compounds in plant materials</t>
  </si>
  <si>
    <t>P4-0014</t>
  </si>
  <si>
    <t>Jernej Jakše</t>
  </si>
  <si>
    <t>16379</t>
  </si>
  <si>
    <t>Sklop opreme za podporo študijam rastlinske genomike in interakcij rastlina-patogen (kvantitativni PCR Quant Studio 5 Real Time, PCR naprava ProFlex PCR Termocikler, avtoklav MLS-3781L-PE, komora PCR (UV/PCR Cabinet UVT-B-AR), brezprašni komori Iskra PIO serije MC12-2, rastna komora IZR LO 600-S za tkivne kulture)</t>
  </si>
  <si>
    <t xml:space="preserve">Equipment set to support plant genomics and plant-pathogen interaction studies (quantitative PCR Quant Studio 5 Real Time, PCR cycler ProFlex PCR Termocikler, avtoclave MLS-3781L-PE, PCR cabinet (UV/PCR Cabinet UVT-B-AR), laminar flow cabinet Iskra PIO </t>
  </si>
  <si>
    <t>Okvirna letna zasedenost opreme je 70%, uporaba možna po predhodnem dogovoru, najem opreme po predhodnem dogovoru.</t>
  </si>
  <si>
    <t xml:space="preserve">Yearly occupancy of equipment is approximately 70%, use and hire of equipment is possible based on the agreement of both parties. </t>
  </si>
  <si>
    <t>Kvantitativni PCR, end-point PCR, avtoklaviranje vzorcev, sterilno delo.</t>
  </si>
  <si>
    <t>Quantitative PCR, end-point PCR, autoclaving of samples, sterile work.</t>
  </si>
  <si>
    <t>3407004, 3407017, 3407084, 3407085, 3407055, 3407046, 3407047</t>
  </si>
  <si>
    <t>41</t>
  </si>
  <si>
    <t>J4-9307</t>
  </si>
  <si>
    <t>Jana Murovec</t>
  </si>
  <si>
    <t>P4-0015</t>
  </si>
  <si>
    <t>P1-0184</t>
  </si>
  <si>
    <t>Rok Kostanjšek</t>
  </si>
  <si>
    <t>Vrstični elektronski mikroskop</t>
  </si>
  <si>
    <t>Field emission scanning electron microscope JSM-7500F</t>
  </si>
  <si>
    <t>Oprema je dostopna zunanjim in notranjim uporabnikom po predhodnem dogovoru</t>
  </si>
  <si>
    <t>Beside the partners, the equipment is accesable to outer users based on prior agreement</t>
  </si>
  <si>
    <t>Visokoločljivostni vrstični elektronski mikroskop namenjen opazovajnu površin občutljivih bioloških in drugih materialov pri manjših pospeševalnih napetostin snopa elektronov</t>
  </si>
  <si>
    <t>High resolution field emission electron microscope for observation of surface of biological and other delicate materials at low energy beam of electrons</t>
  </si>
  <si>
    <t>Kostanjšek Rok, Vittori Miloš</t>
  </si>
  <si>
    <t xml:space="preserve">FA9550-19-1-7005 </t>
  </si>
  <si>
    <t>Andrej Meglič, Gregor Belušič</t>
  </si>
  <si>
    <t>Kazimir Drašlar</t>
  </si>
  <si>
    <t>Matej Butala              ( Gregor Bajc )</t>
  </si>
  <si>
    <t>Biacore X - Detektor površinske plazmonske resonance</t>
  </si>
  <si>
    <t>Biacore X</t>
  </si>
  <si>
    <t xml:space="preserve">Oprema je dostopna zunanjim in notranjim uporabnikom po predhodni rezervaciji razpoložljivega časa. </t>
  </si>
  <si>
    <t xml:space="preserve">The equipment is available to internal and external users based on prior reservation of available time. </t>
  </si>
  <si>
    <t>Refraktometer X je zasnovan na elektro-kvantnooptični tehnologiji na osnovi površinske plazmonske resonance. Omogoča merjenje vezave različnih v realnem času (od nekaj sekund do nekaj minut), kar je edinstvena in izjemno hitra metoda za zasledovanje kinetike asociacije in disociacije ligandov brez predhodne kemijske modifikacije ligandov.</t>
  </si>
  <si>
    <t>This apparatus allow measurements of binding kinetics of various biological molecules in real time. It is based on surface plasmon resonance and uses sensor chips that allow capturing of practically any biological molecule.</t>
  </si>
  <si>
    <t>J1-8150</t>
  </si>
  <si>
    <t>Anja Pavlin</t>
  </si>
  <si>
    <t>Gregor Bajc</t>
  </si>
  <si>
    <t>Anastasija Panevska</t>
  </si>
  <si>
    <t>P1-0077</t>
  </si>
  <si>
    <t>Refraktometer T100 (Biacore AB)</t>
  </si>
  <si>
    <t>Biacore T100</t>
  </si>
  <si>
    <t>Oprema je dostopna zunanjim in notranjim uporabnikom po predhodni rezervaciji razpoložljivega časa. Prednost pri uporabi imajo sicer predstavniki konzorcija, ki je bil ustanovljen za potrebe nakupa aparature.</t>
  </si>
  <si>
    <t>The equipment is available to internal and external users based on prior reservation of available time. The advantage is given to users from the consortium that was established upon the purchased of the equipment.</t>
  </si>
  <si>
    <t>Refraktometer T100 je zasnovan na najsodobnejši elektro-kvantnooptični tehnologiji, ki vključuje vir monokromatske svetlobe (laser), optični polarizator, poseben sistem, ki meri kot in intenziteto popolno odbite svetlobe na tankem kovinskem sloju (elementarno zlato) kot posledico spremembe lomnega količnika tik ob kovinskem sloju. Z ustrezno izbiro površin, ki se nanesejo na zlati čip, je mogoče meriti vezavo različni ligandov med seboj v realnem času (od nekaj sekund do nekaj minut), kar je edinstvena in izjemno hitra metoda za zasledovanje kinetike asociacije in disociacije ligandov brez predhodne kemijske modifikacije ligandov.</t>
  </si>
  <si>
    <t>Janja Sluga</t>
  </si>
  <si>
    <t>Nika Žibrat</t>
  </si>
  <si>
    <t>Rok Kostanjšek (Aleš Kladnik, Nada Žnidaršič)</t>
  </si>
  <si>
    <t>07737</t>
  </si>
  <si>
    <t>Fluorescentni in presevni svetlobni mikroskop s sistemom za analizo in 3-D rekonstrukcijo slike</t>
  </si>
  <si>
    <t>Axioimager Z.1 (Zeiss) with  Apotome</t>
  </si>
  <si>
    <t>Oprema je na razpolago vsem zunanjim uporabnikom (20%) na osnovi predhodnega dogovora in eventuelnega usposabljanja. Cena ure je določena s cenikom BF.</t>
  </si>
  <si>
    <t xml:space="preserve">The equipment is available for external users (20%) based on agreement of both parties. Price is determined by the current price list of BF </t>
  </si>
  <si>
    <t>Raziskovalno in pedagoško delo, opis bioloških struktur in materialov z analizo in 3-D rekonstrukcijo mikroskopske slike</t>
  </si>
  <si>
    <t>Equipment is used in research and education in description of biologiocal structures and materials with  possible image analysis and 3-Dreconstruction of samples.</t>
  </si>
  <si>
    <t>214, 209</t>
  </si>
  <si>
    <t>Vittori, Bogataj, Kostanjšek, Mrak</t>
  </si>
  <si>
    <t>Aleš Kladnik</t>
  </si>
  <si>
    <t>Kostanjšek, Žnidaršič</t>
  </si>
  <si>
    <t>Andrej Meglič</t>
  </si>
  <si>
    <t>Nada Žnidaršič</t>
  </si>
  <si>
    <t>Krioultramikrotom</t>
  </si>
  <si>
    <t>Leica EM UC6</t>
  </si>
  <si>
    <t>Oprema je v prvi vrsti namenjena izvajanju znanstveno raziskovalne in pedagoške dejavnosti pogodbenih strank, ki so sodelovale pri skupni nabavi (Pogodba o skupni nabavi in uporabi opreme Krioultramikrotom Leica UC6/FC/6, l. 2007.) Za uporabnike, ki niso soinvestitorji, je uporaba možna v skladu z individualnimi dogovori.</t>
  </si>
  <si>
    <t>Equipment is available mainly for research and teaching programs of the institutions participating in joint investment. Access for other users is possible according to individual agreements.</t>
  </si>
  <si>
    <t>Omogoča izdelavo poltankih in ultratankih rezin bioloških vzorcev in vzorcev industrijskih materialov; omogoča kriorezanje - izdelavo rezin iz zamrznjenih vzorcev pri temperaturi do -185oC. Sestavni deli krioultramikrotoma so ultramikrotom z nožem, komora za kriorezanje, Dewar posoda ze tekoči dušik s pripadajočo opremo, kontrolna enota za krmiljenje sistema in antivibracijska podlaga. Sistem ima optimalne možnosti za rezanje pri znižani gladini tekočine v nožu in suho rezanje. Sistem nudi možnost uporabe antistatske naprave in njeno regulacijo. Krioultramikrotom naj nudi optimalne možnosti za reguliranje pozicije noža in za nadzor delovnega polja.</t>
  </si>
  <si>
    <t>Cryoultramicrotome for semithin and ultrathin sectioning of biological and material specimens at room temperature and cryosectioning.</t>
  </si>
  <si>
    <t>Žnidaršič</t>
  </si>
  <si>
    <t>Kostanjšek, Mrak</t>
  </si>
  <si>
    <t>Kristina Sepčić (Gregor Bajc)</t>
  </si>
  <si>
    <t>Kromatografski sistem FPLC AKTA pure 25 L1</t>
  </si>
  <si>
    <t>FPLC chromatography system AKTA pure 25 L1</t>
  </si>
  <si>
    <t>Inštrument trenutno ni na voljo zunanjim uporabnikom.</t>
  </si>
  <si>
    <t>Instrument is currently not available to external users.</t>
  </si>
  <si>
    <t xml:space="preserve">Sistem FPLC omogoča avtomatizirano ločevanje proteinov glede na njihovo velikost, naboj, hidrofobnost ali afiniteto do nosilca, na principu različnih izvedb tekočinske kromatografije. Uporablja se za pripravo čistih proteinskih vzorcev ter analize velikosti in agregacije proteinov.  </t>
  </si>
  <si>
    <t>FPLC system enables various types of liquid chromatographic techniques for automated separation of proteins based on protein size, charge, hydrophobicity or matrix affinity. The system is used for preparation of pure protein samples and analysis of protein size and aggregation.</t>
  </si>
  <si>
    <t>25,5</t>
  </si>
  <si>
    <t>0</t>
  </si>
  <si>
    <t>25.5</t>
  </si>
  <si>
    <t>21</t>
  </si>
  <si>
    <t>46,5</t>
  </si>
  <si>
    <t>301</t>
  </si>
  <si>
    <t>P4-0059</t>
  </si>
  <si>
    <t>Klemen Jerina</t>
  </si>
  <si>
    <t>22515</t>
  </si>
  <si>
    <t>Paket raziskovalne opreme za telemetrično spremljanje prostoživečih sesalcev (16 GPS ovratnic različnih velikosti, UHF terminal za snamanje podatkov, VHF postaja)</t>
  </si>
  <si>
    <t>2016</t>
  </si>
  <si>
    <t>Package of the equipment for the telemetry monitoring of the wildlife species (16 GPS collars of various size, UHF terminal for data download, VHF receiver)</t>
  </si>
  <si>
    <t>52.358,91 EUR</t>
  </si>
  <si>
    <t>Oprema je v uporabi na terenu v okviru tekočih raziskav (PF-Jerina)</t>
  </si>
  <si>
    <t>Equipment is in use in the field (project PF-Jerina)</t>
  </si>
  <si>
    <t>Spremljanje gibanja in aktivnosti prostoživečih živali v njihovem naravnem okolju (za odlov potrebno posebno dovoljenje)</t>
  </si>
  <si>
    <t>Monitoring of the activitiy and movement of the wildlife species in their natiral environment (special permission needed for capture of the animals)</t>
  </si>
  <si>
    <t xml:space="preserve">3603794
3603795
3603796
3603797
3603798
3603799
3603800
3603801
3603802
3603803
3603804
3603805
3603806
3603807
3603808
3603809
3603810
3603811
3603812
3603813
3603794
3603795
3603796
3603797
3603798
3603799
3603800
3603801
3603802
3603803
3603804
3603805
3603806
3603807
3603808
3603809
3603810
3603811
3603812
3603813
</t>
  </si>
  <si>
    <t>možno le za en obratovalni cikel (1, oz. dve leti): 3000 EUR/ovratnico</t>
  </si>
  <si>
    <t>100</t>
  </si>
  <si>
    <t>največ pet let (ob menjavi napajalnih baterij in drop-off mehanizmov, če oprema ne odpove na živali)</t>
  </si>
  <si>
    <t>75</t>
  </si>
  <si>
    <t>Avtomatske IR kamere za spremljanje prostoživečih živali (UV 565 -23 kos; UV 575 - 5 kos)</t>
  </si>
  <si>
    <t>Automatic IR camera for monitoring of wildlife (UV 565 -23 pcs; UV 575 - 5 pcs)</t>
  </si>
  <si>
    <t>6.333,23</t>
  </si>
  <si>
    <t>Spremljanje prostoživečih živali v njihovem naravnem okolju (za uporabo potrebno posebno dovoljenje)</t>
  </si>
  <si>
    <t>Monitoring of wildlife in their natiral environment (special permission needed for usage)</t>
  </si>
  <si>
    <t>5 EUR / dan</t>
  </si>
  <si>
    <t>80</t>
  </si>
  <si>
    <t>Maja Jurc</t>
  </si>
  <si>
    <t>02491</t>
  </si>
  <si>
    <t>Oprema za fitopatološki laboratorij (sestavni del Laboratorija za zdravje gozda BF-G)</t>
  </si>
  <si>
    <t>Equipment for phytopathological laboratory (an integral part of the Laboratory for Forest Health BF-G)</t>
  </si>
  <si>
    <t>Oprema je namenjena raziskovalnemu delu programske skupine P4-0059 in izobraževanju dodiplomskih in podiplomskih študentov.</t>
  </si>
  <si>
    <t>Equipment serves for basic research  of the program group P4-0059 and and for demonstrations for undergraduate and postgraduate students.</t>
  </si>
  <si>
    <t>Osnovna oprema za razvoj fitopatološkega laboratorija, ki bo omogočala izolacijo gliv in drugih patogenih organizmov v čiste kulture ter gojenje teh organizmov v kontroliranih pogojih.</t>
  </si>
  <si>
    <t>The basic equipment for the development of a phytopathological laboratory that will enable the isolation of fungi and other pathogenic organisms into pure cultures and the cultivation of these organisms in controlled conditions.</t>
  </si>
  <si>
    <t>Jurij Diaci</t>
  </si>
  <si>
    <t>YellowScan Surveyor Ultra - UAV laserski skener (lidar – ang. light detection and ranging)</t>
  </si>
  <si>
    <t>YellowScan Surveyor Ultra - UAV laser scanner  (lidar – ang. light detection and ranging)</t>
  </si>
  <si>
    <t>Oprema za lasersko skeniranje površja za integracijo na daljinsko vodeni letalnik</t>
  </si>
  <si>
    <t>Laser scanner for  unmanned aerial vehicle</t>
  </si>
  <si>
    <t xml:space="preserve">P4-0059 </t>
  </si>
  <si>
    <t>Milan Kobal</t>
  </si>
  <si>
    <t>406</t>
  </si>
  <si>
    <t>Miha Humar (Miro Kariž, Andreja Žagar, Matjaž Pavlič)</t>
  </si>
  <si>
    <t>19106</t>
  </si>
  <si>
    <t>Oprema za modifikacijo lesa (oprema je sestavljena iz več kosov in sicer ekstrakcijske enote Soxlet, univerzalnega testirnega stroja, Mlina za les, Digestorija, Komore za modifikacijo)</t>
  </si>
  <si>
    <t>2009</t>
  </si>
  <si>
    <t>Eqipement for wood modification</t>
  </si>
  <si>
    <t>119.000</t>
  </si>
  <si>
    <t>Oprema je dostopna vsem RO po predhodnem dogovoru</t>
  </si>
  <si>
    <t>Eqiupment is available to all research organisation according to precedent arangement</t>
  </si>
  <si>
    <t>Ekstracija lesa, mletje lesa, določanje mehanskih lastnosti lesa, termična in druge modifikacije lesa</t>
  </si>
  <si>
    <t>Extraction of wood, milling of wood, determination of mechanical properties of wood, thermal and other modifications of wood</t>
  </si>
  <si>
    <t>3902642
3902641
3902640
3902688</t>
  </si>
  <si>
    <t>50</t>
  </si>
  <si>
    <t>60</t>
  </si>
  <si>
    <t>3</t>
  </si>
  <si>
    <t>10</t>
  </si>
  <si>
    <t>4</t>
  </si>
  <si>
    <t>5</t>
  </si>
  <si>
    <t>P4- 0015</t>
  </si>
  <si>
    <t xml:space="preserve">Miha Humar, Boštjan Lesar, Nejc Thaler, Davor Kržišnik, </t>
  </si>
  <si>
    <t>L4-7547</t>
  </si>
  <si>
    <t>Miha Humar, Marko Petrič, Jure Žigon, Sergej Medved, Nejc Thaler, Davor Kržišnik, Primož Oven, Ida Poljanšek</t>
  </si>
  <si>
    <t>Projekti SPSS Tigr4smart, IQ Doma in Cel Krog</t>
  </si>
  <si>
    <t xml:space="preserve">Primož Habjan, Vladka Petrovič, Vilijem Vek </t>
  </si>
  <si>
    <t>Pedagoško delo Diplome Dr</t>
  </si>
  <si>
    <t>Miha Humar</t>
  </si>
  <si>
    <t>FT-IR spektrometer</t>
  </si>
  <si>
    <t>2017</t>
  </si>
  <si>
    <t>Snemanje FTIR spektov v presevni, HATR, KBr tehniki. Poleg FTIR sektrometra je mikrokop</t>
  </si>
  <si>
    <t>Measurements of the FTIR spectra in transmission, HATR, KBr techniques. There is microscope attached to the Spectrometer.</t>
  </si>
  <si>
    <t>20</t>
  </si>
  <si>
    <t>1</t>
  </si>
  <si>
    <t>2</t>
  </si>
  <si>
    <t>Rentgenski fluorescenčni spektrometer (XRF)</t>
  </si>
  <si>
    <t>2007</t>
  </si>
  <si>
    <t>X-ray fluorescence spectrometer</t>
  </si>
  <si>
    <t>75.000</t>
  </si>
  <si>
    <t>Kvantitativna in kvalitativna analiza elemntov v vrsti med S in U v tekočinah, bioloških vzorcih…</t>
  </si>
  <si>
    <t>Quantitative and qualitative analysis of the elements between S and U in water and biological samples</t>
  </si>
  <si>
    <t>3902526</t>
  </si>
  <si>
    <t>25</t>
  </si>
  <si>
    <t>405</t>
  </si>
  <si>
    <t>Miha Humar (Nejc Thaler, Boštjan Lesar)</t>
  </si>
  <si>
    <t>Oprema za določanje kontaktnega kota tekočin (Goniometer)</t>
  </si>
  <si>
    <t>Equipement for contact angle measuremnt (Goniometer)</t>
  </si>
  <si>
    <t xml:space="preserve">35.107,93 </t>
  </si>
  <si>
    <t>Analiza površin, kontaktnih kotov</t>
  </si>
  <si>
    <t>Surface analysis, contact angles</t>
  </si>
  <si>
    <t>30</t>
  </si>
  <si>
    <t>7</t>
  </si>
  <si>
    <t xml:space="preserve">Miha Humar, Boštjan Lesar, Davor Kržišnik, </t>
  </si>
  <si>
    <t>Interreg Durasoft</t>
  </si>
  <si>
    <t>Miha Humar, Davor Kržišnik, Boštjan Lesar, Blaž Jemec</t>
  </si>
  <si>
    <t>Projekti SPSS Woolf in Cel Krog</t>
  </si>
  <si>
    <t xml:space="preserve">Samo Grbec, Angela Balazano, Vilijem Vek </t>
  </si>
  <si>
    <t>Miha Humar, Boštjan Lesar, Angela Balzano, Davor Kržišnik</t>
  </si>
  <si>
    <t xml:space="preserve">Individualno raziskovlano delo </t>
  </si>
  <si>
    <t>Miha Humar, Boštjan Lesar, Davor Kržišnik</t>
  </si>
  <si>
    <t>Oprema za kontinuirano spremljaje vlažnosti lesa</t>
  </si>
  <si>
    <t>2014</t>
  </si>
  <si>
    <t>Equipment for continous moisture monitoring</t>
  </si>
  <si>
    <t>24.000 €</t>
  </si>
  <si>
    <t>Vlažnost lesa in drugih materialov</t>
  </si>
  <si>
    <t>Wood moisture contet</t>
  </si>
  <si>
    <t>3902946
3902951
3903013
3903015
3903020
3903112
3903114
3903115
3903116</t>
  </si>
  <si>
    <t xml:space="preserve">Miha Humar, Boštjan Lesar,Angela Balzano, Davor Kržišnik, </t>
  </si>
  <si>
    <t>Milan Šernek (Miro Kariž)</t>
  </si>
  <si>
    <t>Reometer ARES s sistemom za utrjevanje</t>
  </si>
  <si>
    <t>Rheometer ARES</t>
  </si>
  <si>
    <t>Analiza reoloških lastnosti polimerov (lepil, površinskih premazov…)</t>
  </si>
  <si>
    <t>Analysis of rheological properties of polymers (glue, surface coatings…)</t>
  </si>
  <si>
    <t>20%</t>
  </si>
  <si>
    <t>P2-0182</t>
  </si>
  <si>
    <t xml:space="preserve"> Bojan Gospodarič, Miran Merhar</t>
  </si>
  <si>
    <t>01392</t>
  </si>
  <si>
    <t>Sistem za dinamične mehanske analize</t>
  </si>
  <si>
    <t>System for dynamic analysis</t>
  </si>
  <si>
    <t>Določanje mehanskih lastnosti lesa z nedestruktivnimi tehnikami</t>
  </si>
  <si>
    <t xml:space="preserve">Determination of mechanical properties of wood using nondestructive techniques. </t>
  </si>
  <si>
    <t>Bojan Gospodarič,Miran Merhar</t>
  </si>
  <si>
    <t>Marko Petrič (Matjaž Pavlič)</t>
  </si>
  <si>
    <t>00395</t>
  </si>
  <si>
    <t>Visokozmoglivostni tenziometer</t>
  </si>
  <si>
    <t>Higefficient tensiometer</t>
  </si>
  <si>
    <t xml:space="preserve">Anliza površin, določanje kontaktnih kotov, vpijanja vode... </t>
  </si>
  <si>
    <t>Surface analysis, contact angles, water uptake</t>
  </si>
  <si>
    <t>403</t>
  </si>
  <si>
    <t>Primož Oven, Ida Poljanšek</t>
  </si>
  <si>
    <t>11223</t>
  </si>
  <si>
    <t>HPLC spektrometer</t>
  </si>
  <si>
    <t>2010</t>
  </si>
  <si>
    <t xml:space="preserve">HPLC analiza </t>
  </si>
  <si>
    <t xml:space="preserve">HPLC analysis </t>
  </si>
  <si>
    <t>3902764</t>
  </si>
  <si>
    <t>Katarina Čufar</t>
  </si>
  <si>
    <t>02937</t>
  </si>
  <si>
    <t>Svetlobni mikroskop Nikon Eclypse E 800</t>
  </si>
  <si>
    <t>1998</t>
  </si>
  <si>
    <t>Light mycroscopy</t>
  </si>
  <si>
    <t xml:space="preserve">mikroskopija lesa </t>
  </si>
  <si>
    <t>Light microscopy of wood</t>
  </si>
  <si>
    <t>3901804</t>
  </si>
  <si>
    <t>Milan Šernek (Bogdan Šega)</t>
  </si>
  <si>
    <t>LCR meter</t>
  </si>
  <si>
    <t>2004</t>
  </si>
  <si>
    <t>Oprema za merjenje električnih in dielektričnih lastnosti tekočih in trdnih snovi (75 kHz - 30 MHz) .</t>
  </si>
  <si>
    <t>Dielectric analysis (75 kHz - 30 MHz)</t>
  </si>
  <si>
    <t>3902256</t>
  </si>
  <si>
    <t>50%</t>
  </si>
  <si>
    <t>Milan Šernek, Mirko Kariž, Bogdan Šega, Jure Žigon</t>
  </si>
  <si>
    <t>Pedagoško delo, Diplome, Doktorati</t>
  </si>
  <si>
    <t>Sergej Medved (Milan Šernek, Bogdan Šega)</t>
  </si>
  <si>
    <t>15410</t>
  </si>
  <si>
    <t>Stroj za merjenje mehanskih lastnosti, Zwick Z100</t>
  </si>
  <si>
    <t>Universal testing machine, Zwick Z100</t>
  </si>
  <si>
    <t>Preskušanje mehanskih lastnosti materialov kot so upogibna, tlačna, natezna in strižna trdnost, MOE do 100 kN.</t>
  </si>
  <si>
    <t>Testing of mechanical properties of materials such as bending, compression, tensile and shear strength, MOE up to 100 kN.</t>
  </si>
  <si>
    <t>3901802</t>
  </si>
  <si>
    <t>15</t>
  </si>
  <si>
    <t>Milan Šernek (Marko Petrič)</t>
  </si>
  <si>
    <t>Diferenčni dinamični kalorimeter DSC</t>
  </si>
  <si>
    <t>Differential scanning calorimetry DSC</t>
  </si>
  <si>
    <t>DSC analiza</t>
  </si>
  <si>
    <t xml:space="preserve">DSC analysis </t>
  </si>
  <si>
    <t>3902775</t>
  </si>
  <si>
    <t>40</t>
  </si>
  <si>
    <t>Milan Šernek, Marko Petrič, Mirko Kariž, Bogdan Šega, Jure Žigon, Ida Poljanšek</t>
  </si>
  <si>
    <t>Marko Petrič (Matjaž Pavlič, Jure Žigon)</t>
  </si>
  <si>
    <t>Komora za simulacijo izpostavitve svetlobi in vremenskim vplivom, SUNTEST® XXL</t>
  </si>
  <si>
    <t>2011</t>
  </si>
  <si>
    <t>SUNTEST® XXL+ Light Exposure and Weathering Testing Instrument</t>
  </si>
  <si>
    <t>42.793,26</t>
  </si>
  <si>
    <t>Umetno pospešeno staranje lesa, lignoceluloznih kompozitov in katerihkoli drugih materialov</t>
  </si>
  <si>
    <t>Artificial accelerated weathering of wood, lignocellulosic composites and any other materials</t>
  </si>
  <si>
    <t>3902828</t>
  </si>
  <si>
    <t>6,10</t>
  </si>
  <si>
    <t>6</t>
  </si>
  <si>
    <t>44</t>
  </si>
  <si>
    <t>Marko Petrič
Jure Žigon
Matjaž Pavlič
Urban Šegedin</t>
  </si>
  <si>
    <t>L4-5517</t>
  </si>
  <si>
    <t>Boštjan Lesar, Nejc Thaler, Davor Kržišnik, Matjaž Pavlič, Jure Žigon, Marko Petrič</t>
  </si>
  <si>
    <t xml:space="preserve">Pedagoško in raziskovalno delo </t>
  </si>
  <si>
    <t>Matjaž pavlič, Marko Petrič, Urban Šegedin, Jure Žigon</t>
  </si>
  <si>
    <t>Testirna dejavnost</t>
  </si>
  <si>
    <t>SEM mikroskop Quanta 250</t>
  </si>
  <si>
    <t>SEM microscope Quanta 250</t>
  </si>
  <si>
    <t>Elektronska mikroskopija</t>
  </si>
  <si>
    <t>Electron microscopy</t>
  </si>
  <si>
    <t xml:space="preserve">Individualno raziskovalno dleo </t>
  </si>
  <si>
    <t>Miha Humar, Davor Kržišnik, Boštjan Lesar, Sergej Medved, Milan Šernek, Andreja Žagar</t>
  </si>
  <si>
    <t>Oprema za določanje sorpcijskih lastnosti materialov DVS</t>
  </si>
  <si>
    <t>Dynamic Sorption Analyser</t>
  </si>
  <si>
    <t>Določanje sorpcijskih lastnosti materialov</t>
  </si>
  <si>
    <t>Sorption analysis of materials</t>
  </si>
  <si>
    <t>Ana?</t>
  </si>
  <si>
    <t xml:space="preserve">Individualno raziskovalno delo </t>
  </si>
  <si>
    <t>Digitalni mikroskop za analizo površin lesa in lignoceluloznih kompozitov</t>
  </si>
  <si>
    <t>Digital microscope for surface analysis of wood and lignocelulosic materials</t>
  </si>
  <si>
    <t>Prostostoječi digitalni, laserski konfokalni
mikroskop za analizo površin
2. Povečave med 10 × in 5000 ×
3. Omogoča delo s suhimi ali mokrimi vzorci pri
okoljskih pogojih
4. Analiza površin
5. Zajem slike preko laserja in digitalno
6. Delovna mizica z možnostjo pomika v štirih oseh
(x, y, z, r)</t>
  </si>
  <si>
    <t>Stand alone digital, laser confocal microscope for
analysis of wood, wood based composites …
2. Due to the specification related to analysis of
wood, it enables analysis in wet and dry conditions,
observation of composites, nanoparticles in wood
3. Magnification range 10 × - 5000 ×
4. Surface analysis
5. Image acquisition with laser and digitally – true
colours
6. Combined imaging with various detectors
7. Working table with movement in four axes (x, y, z,
r), motorized movement in axes x, y, z.</t>
  </si>
  <si>
    <t xml:space="preserve">Miha Humar, Davor Kržišnik, Boštjan Lesar, Sergej Medved, Milan Šernek, Andreja Žagar, </t>
  </si>
  <si>
    <t>Woolf / Projekt pametne specializacije</t>
  </si>
  <si>
    <t>Samo Grbec, Angela Balzano, Miha Humar, Davor Kržišnih, Boštjan Lesar</t>
  </si>
  <si>
    <t xml:space="preserve">Applause </t>
  </si>
  <si>
    <t>Miha Humar, Davor Kržišnik</t>
  </si>
  <si>
    <t>Plazma solution (MCA)</t>
  </si>
  <si>
    <t>Sebastian Dahle</t>
  </si>
  <si>
    <t>Milan Šernek</t>
  </si>
  <si>
    <t>Sistem za avtomatizirano vrednotenje zlepljenostiAutomated Bonding Evaluation System (ABES)</t>
  </si>
  <si>
    <t>Automated Bonding Evaluation System (ABES) - Adhesive Evaluation</t>
  </si>
  <si>
    <t>ABES je raziskovalna oprema, ki omogoča raziskovanje kinetike utrjevanja lepila na osnovi ugotavljanja trdnosti novonastalega lepilnega spoja. Omogoča vpogled v rast strižne trdnosti lepilnega spoja po določenem času stiskanja in pod kontroliranimi toplotnimi, kemičnimi in obremenitvenimi pogoji.</t>
  </si>
  <si>
    <t>ABES is a research equipment that enables evaluation of the kinetics of adhesive curing based on the determination of the strength of the newly formed adhesive joint. It provides insight into the shear strength development of the adhesive joint after a specified compression time and under controlled thermal, chemical and loading conditions.</t>
  </si>
  <si>
    <t xml:space="preserve"> Milan Šernek, Jaša Saražin</t>
  </si>
  <si>
    <t>WooBAdh/Projekt ERA NET CoBioTech</t>
  </si>
  <si>
    <t>Primož Oven</t>
  </si>
  <si>
    <t>HS-GC-MSD; plinski kromatograf z masno selektivnim detektorjem in vzorčevalnikom plinske faze</t>
  </si>
  <si>
    <t>HS-GC-MSD; gas chromatography with mass selective detector and head space</t>
  </si>
  <si>
    <t>Kromatografska analiza</t>
  </si>
  <si>
    <t>Chromatography</t>
  </si>
  <si>
    <t>Primož Oven, Ida Poljanšek, Viljem Vek</t>
  </si>
  <si>
    <t>CelKrog projekt pametne specializacije</t>
  </si>
  <si>
    <t>Vladka Petrovič Šenk</t>
  </si>
  <si>
    <t>Manja Kitek Kuzman</t>
  </si>
  <si>
    <t>Standardizirana oprema za raziskave in preizkušanja pohištvenih elementov</t>
  </si>
  <si>
    <t>Standardized equipment for research and testing of furniture elements</t>
  </si>
  <si>
    <t>Standardizirana oprema za raziskave in preizkušanje pohištvenih elementov je namenjena
preizkušanju inovativnih izdelkov iz lesa in lesnih kompozitov v fazi konstruiranja in
oblikovanja</t>
  </si>
  <si>
    <t>Standardized equipment for research and testing of furniture elements is intended for
testing innovative wood products in the proces of design</t>
  </si>
  <si>
    <t>Kušar Tomaž, Kitek Kuzman Manja, Mirko Kariž</t>
  </si>
  <si>
    <t>Milan Šernek, Jaša Saražin</t>
  </si>
  <si>
    <t>Manja kitek Kuzman, Tomaž Kušar, Mirko Kariž, Jure Žigon</t>
  </si>
  <si>
    <t>Slovenia-China 2018 – 2020: Bi-CN/18-20-016: Study on the Function properties and thermal safety performance of wood materials and adhesives for 3D printing technology</t>
  </si>
  <si>
    <t>Manja kitek Kuzman, Mirko Kariž, Milan Šernek, Jure Žigon</t>
  </si>
  <si>
    <t>Individulano raziskovalno delo, Preskušanje pohištva, Diplome</t>
  </si>
  <si>
    <t>Manja Kitek Kuzman, Mirko Kariž Tomaž Kušar</t>
  </si>
  <si>
    <t>Dinamični Mehanski Analizator (DMA)</t>
  </si>
  <si>
    <t>Dynamic Mechanical Analysis (DMA)</t>
  </si>
  <si>
    <t xml:space="preserve">Oprema je namenjena določanju utrujanja, lezenja in preiskavi dinamičnih mehanskih lastnosti lesa, lesnih kompozitov, polimerov. Testiranje lahko poteka v nategu, tlaku ali upogibu s silai do 1000 N. </t>
  </si>
  <si>
    <t>The equipment is intended for determination of fatigue, creep and investigation of dynamic mechanical properties of wood, wood composites, polymers. Testing can be performed in tension, pressure or bending with forces up to 1000 N.</t>
  </si>
  <si>
    <t>Miha Humar, Davor Kržišnik, Boštjan Lesar</t>
  </si>
  <si>
    <t xml:space="preserve">	V4-1818</t>
  </si>
  <si>
    <t>Davor Kržišnik</t>
  </si>
  <si>
    <t>P4-0097</t>
  </si>
  <si>
    <t>Janez Salobir (Alenka Levart)</t>
  </si>
  <si>
    <t>00886</t>
  </si>
  <si>
    <t>Atomski absorpcijski spektrometer (Aanalyst 200)</t>
  </si>
  <si>
    <t xml:space="preserve">Atomic absorption spectrometer  Aanalyst 200 </t>
  </si>
  <si>
    <t>Oprema je na razpolago za zunanje uporabnike po predhodnem dogovoru in rezervaciji termina. Cena meritev in priprave vzorcev po veljavnem ceniku.</t>
  </si>
  <si>
    <t>Eqiupment is available to external researchers after prior arrangement and reservation of available time. Price for sample preparation and measurements is determined by the current price list.</t>
  </si>
  <si>
    <t>Atomski absorpcijski spektrometer je namenjen za določevanje mineralov (Na, K, Mg, Ca, Fe, Zn, Cu, Se- hidridna tehnika).</t>
  </si>
  <si>
    <t>Atomic absorption spectrophotometer is used for etermination of minerals (Na, K, Mg, Ca, Fe, Zn, Cu, Mn, Se - using hydride generation technique)</t>
  </si>
  <si>
    <t>V4-0115</t>
  </si>
  <si>
    <t>Janez Salobir, Alenka Levart, Marko Kodra, Mojca Koman Rajšp</t>
  </si>
  <si>
    <t>pedagoško delo (laboratorijske vaje)</t>
  </si>
  <si>
    <t>individualno raziskovalno delo</t>
  </si>
  <si>
    <t>Peter Dovč</t>
  </si>
  <si>
    <t>05098</t>
  </si>
  <si>
    <t>Avtomatski genetski analizator visoke zmogljivosti</t>
  </si>
  <si>
    <t>High throughput genetic analyzer</t>
  </si>
  <si>
    <t>Oprema je dostopna članom konzorcija in po dogovoru tudi zunanjim uporabnikom</t>
  </si>
  <si>
    <t>Access have members of the consortium and upon agreement also to external users</t>
  </si>
  <si>
    <t>Oprema je namenjena genotipizaciji (tipična aplikacija je tipizacija mikrosatelitnih lokusov) in klasičnemu sekvenciranju (terminatorska tehnologija)</t>
  </si>
  <si>
    <t>The equipment is devoted to genotyping (microsatellite analysis) and to classica sequencing (terminator technology)</t>
  </si>
  <si>
    <t>Infrastruktura za animalno genomiko</t>
  </si>
  <si>
    <t>Infrastructure for animal genomics</t>
  </si>
  <si>
    <t>Izobraževanje dopiplomskih in podiplomskih študentov, analitsko raziskovalno delo</t>
  </si>
  <si>
    <t>Education of undergraduate and graduate students, analytical research work</t>
  </si>
  <si>
    <t>Oprema pokriva osnovne metode analitskega dela v živalski genomiki genomiki, in zajema postopke od elektroforetskih tehnik do sekvenciranja DNA</t>
  </si>
  <si>
    <t>The equipment covers basic methods in animla genomics and enables procedures from different electrophoretic techniques to DNA sequencing</t>
  </si>
  <si>
    <t>Oprema za zamrzovanje, hranjenje in analizo genskih virov</t>
  </si>
  <si>
    <t>Equipment for storaging and analysis of animla gentic resources</t>
  </si>
  <si>
    <t>Oprema je dostopna članom programske skupine in za delo celotne Genske banke v živinoreji, ki pokriva hranjenje somatskih in zarodnih celic ter izoliranih nukleinskih kislin</t>
  </si>
  <si>
    <t>The equipment is available to the members of the research programme and to all participants in the Animal Gene Bank, which covers storaging of somatic and germ cells as well as isolated nucleic acids.</t>
  </si>
  <si>
    <t>Oprema zagotavlja centralno arhiviranje živalskega genetskega materiala za namene genetske analitike in potencialnih rekonstitucijskih ukrepov za ogoržene populacije.</t>
  </si>
  <si>
    <t>The equipment enables central archiving of naimal genetic material for the analytic purposes and possible regenerative actions in endangered populations.</t>
  </si>
  <si>
    <t xml:space="preserve">4008456      4008457    4008458     4008461    4008463    4008464     4008465   4008466  4008467    4008469      </t>
  </si>
  <si>
    <t>TG &amp; PF GE in Multilmager Sistem - Sistem za gelsko elektroforezo v temperaturnem gradientu in pulzirajočem polju podprt z Multilmager dokumentacijo in analizo)</t>
  </si>
  <si>
    <t>TG &amp; PF GE and Multilmager Sistem</t>
  </si>
  <si>
    <t>Oprema je namenjena raziskovalnemu delu programske skupine P4-0220 in izobraževanju dodiplomskih študentov.</t>
  </si>
  <si>
    <t>Equipment serves for basic research  of the program group P4-0220 and and for demonstrations for undergraduate students.</t>
  </si>
  <si>
    <t>Oprema omogoča ločevanje nukleinskih kislin in proteinov z gelsko elektroforezo in osnovno dokumentacijo rezultatov.</t>
  </si>
  <si>
    <t>The equipment enables separation of nucleic acids and proteins as well as besic documentation of results</t>
  </si>
  <si>
    <t>4007581 4007582 4007583 4007585 4007588 4007589 4007590 4007591</t>
  </si>
  <si>
    <t>Sistem za in vivo slikanje fluorescence in bioluminiscence</t>
  </si>
  <si>
    <t xml:space="preserve">System for bioimaging by fluorescence and bioluminescence on live animals </t>
  </si>
  <si>
    <t xml:space="preserve">Sistem omogoča bioimaging s pomočjo fluorescence in bioluminiscence na živih živalih (miši, ribe, C. elegans…) z detekcijo emisij v širšem spektralnem območju od zelenega do bližjnjega IR področja. </t>
  </si>
  <si>
    <t>The system enables bioimaging by fluorescence and bioluminescence on live animals (mice, fish, C. elegans ...) with the detection of emissions in the wider spectral range from green to near IR.</t>
  </si>
  <si>
    <t>Andreja Čanžek Majhenič</t>
  </si>
  <si>
    <t>Sistem za PCR v realnem času s 5-6 optičnimi filtri in možnostjo merjenja HRM - tališčne točke, z visoko rezolucijo</t>
  </si>
  <si>
    <t>CFX96 TOUCH SYSTEM Real-Time PCR Detection System, Modular Thermal Cycler Platform with Precision Melt Analysis Software</t>
  </si>
  <si>
    <t xml:space="preserve">Oprema je dostopna (v obsegu 40 % zmogljivosti)  tudi za zunanje uporabnike, na Oddelku za zootehniko, Groblje 3, Domžale. 
Termin in cena uporabe po dogovoru s skrbniki.  
</t>
  </si>
  <si>
    <t>The equipment is available (40% of capacity) also for external users, at the Department of Animal Science, Groblje 3, Domžale. The term and price of use by agreement with the administrators.</t>
  </si>
  <si>
    <t>Določevanje količine pomnoženih odsekov DNA v realnem času s pomočjo verižne reakcije s polimerazo (PCR) ter ločevanje PCR pomnožkov z različnim nukleotidnim zaporedjem na osnovi talilne krivulje.</t>
  </si>
  <si>
    <t>Real time quantification of PCR amplified target DNA segments and high resolution melt (HRM)  analysis of the PCR amplicons by melt curve based on their different composition, length, GC content.</t>
  </si>
  <si>
    <t>4010897    4010899    4010900</t>
  </si>
  <si>
    <t>P17-174</t>
  </si>
  <si>
    <t>L3-8213</t>
  </si>
  <si>
    <t>Z3-8198</t>
  </si>
  <si>
    <t>Primož Treven</t>
  </si>
  <si>
    <t>V4-1613</t>
  </si>
  <si>
    <t xml:space="preserve">Bojana Bogovič Matijašić </t>
  </si>
  <si>
    <t>MBSAn (Modularni paralelni bioreaktorski sistem za preučevanje (mikro)bioloških procesov in mikrobiomov iz anaerobnih okolij)</t>
  </si>
  <si>
    <t xml:space="preserve"> Modular parallel bioreactor system for the study of (micro) biological processes in anaerobic environments</t>
  </si>
  <si>
    <t xml:space="preserve">Oprema je dostopna (v obsegu 20 % zmogljivosti)  tudi za zunanje uporabnike, na Oddelku za zootehniko, Groblje 3, Domžale. 
Obvezen je predhoden dogovor s skrbnikom opreme. Cena uporabe po dogovoru (odvisno od trajanja in zahtevnosti poskusa, itd.). 
</t>
  </si>
  <si>
    <t xml:space="preserve">The equipment is  available (20% of capacity)  to external users at at the Department of Animal Science, Groblje 2, 1230 Domžale. Reservation in advance is mandatory. The price depends on the duration and nature of the experiment. </t>
  </si>
  <si>
    <t xml:space="preserve">Sistem, ki je sestavljen iz 4 bioreaktorskih posod  z delovnim volumnom 300 - 1000 ml, omogoča regulacijo temperature, pH, mešanja ter vzorčenje tekočih in plinastih vzorcev.  Bioreaktorji lahko delujejo paralelno na kontinuirni način, šaržni način ali na način z dohranjevanjem.  Sistem omogoča vodenje in proučevanje anaerobnih procesov in natančno merjenje količine in koncentracije proizvedenih plinov (CH4 in H2). 
</t>
  </si>
  <si>
    <t xml:space="preserve">The bioreactor system is fully equipped with 4 culture vessels  (300-100 mL working volume) with freely  configurable pumps, pH and pO2 sensors, two fully automatic gas lines with mass flow controllers. The system allows the study of anaerobic processes and precise measurement of the quantity and concentration of produced gases (CH4 and H2). </t>
  </si>
  <si>
    <t>P17-073</t>
  </si>
  <si>
    <t>Bojana Bogovič Matijašić, Diana Paveljšek, Lijana Fanedl</t>
  </si>
  <si>
    <t>Nadgradnja sistema za mikroinjiciranje zarodkov in evkariontskih celic</t>
  </si>
  <si>
    <t>Upgrade of the system for micro-injection of embryos and eukariotic cells</t>
  </si>
  <si>
    <t>Do opreme je moč dostopiti po predhodni najavi in opravljenem uvajanju za uporabo tega sklopa opreme.</t>
  </si>
  <si>
    <t xml:space="preserve">Access is possible upon request and after completed training for the use of this part of the equipment. </t>
  </si>
  <si>
    <t>Oprema je konfigurirana za mikroinjiciranje predimplantacijskih faz zarodkov, za mikroinjiciranje adherentnih celičnih kultur je potrebna adaptacija, ki jo izvedejo člani raziskovalne skupine.</t>
  </si>
  <si>
    <t xml:space="preserve">The set up of the equipment is adapted to microinjection of preimplantation embryos, for microinjection of adherent cell cultures, the adaptation, done by the members of the research group  is necessary. </t>
  </si>
  <si>
    <t>4010958/3</t>
  </si>
  <si>
    <t>P17-121</t>
  </si>
  <si>
    <t xml:space="preserve">Simona Sušnik Bajec </t>
  </si>
  <si>
    <t>Oprema za raziskave na področju reprodukcijske fiziologije in selekcije rib</t>
  </si>
  <si>
    <t>Equipment for research in fish reproduction physiology and selection</t>
  </si>
  <si>
    <t>Oprema je dostopna na Oddelku za zootehniko, Groblje 3, Domžale. Oprema je dostopna drugim uporabnikom. Obvezen je predhoden dogovor s skrbnikom opreme.</t>
  </si>
  <si>
    <t>Equipment is available at the Department of Animal Scrience, Groblje 3, 1230 Domžale. Eqiupment is available according to prior arrangement.</t>
  </si>
  <si>
    <t>Recirkulacijski sistem omogoča raziskovanja reprodukcijske fiziologije avtohtonih sladkovodnih rib, predvsem salmonidov (gojenje iker in mladic v večjem številu, proučevanje preživetja, rasti in razvoja mladic skozi generacije pod različnimi kontroliranimi pogoji), kot tudi npr. prehranskih poskusov. Paket opreme vključuje vse komponente za gojenje rib od ikre (valilniki), mladic (manjši bazeni, 1m premera) pa do spolne zrelosti (večji bazeni, 2m premera).</t>
  </si>
  <si>
    <t>The recirculation system enables research of reproductive physiology and selection in autochthonous freshwater fish, especially salmonids (growing eggs and young fish in a larger number, studying the survival, growth and development of fish through several generations under different controlled conditions), as well as, for example, dietary trials. The equipment package includes all components for growing fish from eggs (hatchery pools) and young fish (smaller pools, 1m in diameter) to sexual maturity (larger pools, 2m in diameter).</t>
  </si>
  <si>
    <t>4010959, 4010960, 4010961, 4010962, 4010963, 4010964, 4010965, 4010966, 4010967, 4010968, 4010969, 4010970, 4010971, 4010972, 4010973, 4010974, 4010975, 4010976, 4010977, 4010978, 4010979, 4010980, 4010981, 4010982, 4010983, 4010984, 4010985, 4010986</t>
  </si>
  <si>
    <t>P17-47</t>
  </si>
  <si>
    <t>V4-1435</t>
  </si>
  <si>
    <t>J4-8218</t>
  </si>
  <si>
    <t>Genetski analizator Applied Biosystems 3500 (8 kapilar)</t>
  </si>
  <si>
    <t>Genetic Analyser</t>
  </si>
  <si>
    <t>Oprema je dostopna na na Oddelku za zootehniko, Groblje 3, Domžale za člane konzorcija</t>
  </si>
  <si>
    <t>Equipment is accessible at department of Animal Science, Groblje 3, Domžale for the members of consortium</t>
  </si>
  <si>
    <t>Izdelava genetskih proifilov in sekvenciranje</t>
  </si>
  <si>
    <t>Genetic profiling and sequencing</t>
  </si>
  <si>
    <t>P4-0072</t>
  </si>
  <si>
    <t>601</t>
  </si>
  <si>
    <t>P4-0234</t>
  </si>
  <si>
    <t xml:space="preserve">Mojca Korošec             (Tomaž Polak) </t>
  </si>
  <si>
    <t>23075</t>
  </si>
  <si>
    <t>Aparat za določanje vsebnosti dušika in beljakovin Bűchi; Texture Analyser TA-HD/100i</t>
  </si>
  <si>
    <t>2003, 2006, 2010</t>
  </si>
  <si>
    <t>Equipment for nitrogen determination, Büchi; Texture Analyser TA-HD/100i</t>
  </si>
  <si>
    <t>58265,06</t>
  </si>
  <si>
    <t>Oprema je 20 % časa na razpolago za zunanje uporabnike. Cena je določena po veljavnem ceniku BF oz. po dogovoru s skrbnikom.</t>
  </si>
  <si>
    <t>The equipment is 20% of the time available for external users. Price is determined by the current price list of BF or in agreement with the trustee.</t>
  </si>
  <si>
    <t>Določanje vsebnosti dušika in beljakovin v živilih; analiza teksture živil</t>
  </si>
  <si>
    <t>Determination of nitrogen and protein in food; food texture analysis</t>
  </si>
  <si>
    <t>3503176 3501506 3503675 3502307</t>
  </si>
  <si>
    <t>95</t>
  </si>
  <si>
    <t>9,75</t>
  </si>
  <si>
    <t>Bertoncelj Jasna</t>
  </si>
  <si>
    <t>J4-1773</t>
  </si>
  <si>
    <t>Poklar Nataša / Korošec Mojca</t>
  </si>
  <si>
    <t>Ferjančič Blaž</t>
  </si>
  <si>
    <t>magistrske naloge in diplomska dela</t>
  </si>
  <si>
    <t>Bertoncelj, Korošec, Polak</t>
  </si>
  <si>
    <t>606</t>
  </si>
  <si>
    <t>P4-0116</t>
  </si>
  <si>
    <t>Hrvoje Petković (Matej Šergan)</t>
  </si>
  <si>
    <t>13542</t>
  </si>
  <si>
    <t>Bioreaktorski sistem</t>
  </si>
  <si>
    <t>2008</t>
  </si>
  <si>
    <t>129515,64</t>
  </si>
  <si>
    <t xml:space="preserve">Oprema je 30% na razpolago za zunanje uporabnike.
Predhodni dogovor oz. rezervacija termina za delo z opremo.
Cena se oblikuje glede na vsebino del, potrebno asistenco in dolžino uporabe po ustreznem dogovoru z uporabnikom opreme ali storitev. </t>
  </si>
  <si>
    <t>Bioreaktorski sistem z bioreaktorsko posodo volumna 20 L, 
ki omogoča "in situ" sterilizacijo in bioreaktorjem volumna 5L
  vključno z nadzorno enoto, ki omogoča vodenje 
bioprocesov pri kontroliranih pogojih  z ustrezno programsko 
opremo za izvedbo različnih raziskovalnih in industrijskih bioprocesov.</t>
  </si>
  <si>
    <t xml:space="preserve">Oprema bo zagotavljala kakovostno vodenje in razvoja bioprocesov, 
tako v šaržnih kot v dohranjevalnih in kontinuirnih kultivacijah
na tem tehnično zelo zahtevnem področju, ki predstavlja osnovo 
za vse tradicionalne biotehnologije (vino, pivo, antibiotiki ...) in 
sodobne bioprocese na področju proizvodnje zdravilnih
učinkovin in servisiranja človekovega okolja.  Biorekatorski sistem je 
primeren za kultivacijo mikrobnih kultur, predvsem bakterij, kvasovk in nitastih gliv. </t>
  </si>
  <si>
    <t>Bioreactor system offers high quality process development support
 including batch and continual bioprocess development in the technically
 demanding area of traditional biotechnological processed such as
 technology of vine and beer production as well as process development
 of active substances  and antibiotics in general. The vessels are suitable
 for cultivation of microbial cultures such as bacteria, yeasts and filamentous fungi.</t>
  </si>
  <si>
    <t>3501819 3501251 3503537</t>
  </si>
  <si>
    <t>EU Topcapi</t>
  </si>
  <si>
    <t>Hrvoje Petković</t>
  </si>
  <si>
    <t>J4-8226</t>
  </si>
  <si>
    <t>Raziskovalci na začetku kariere 2.0</t>
  </si>
  <si>
    <t>Luka Kranjc</t>
  </si>
  <si>
    <t>Raziskovalci na začetku kariere 2.1</t>
  </si>
  <si>
    <t>Miha Tome</t>
  </si>
  <si>
    <t>Pedagoška dejavnost</t>
  </si>
  <si>
    <t>Polona Jamnik</t>
  </si>
  <si>
    <t>18511</t>
  </si>
  <si>
    <t>Čitalec mikrotitrskih plošč</t>
  </si>
  <si>
    <t>Microplate reader Safire 2 (Tecan)</t>
  </si>
  <si>
    <t>15440,12</t>
  </si>
  <si>
    <t xml:space="preserve">Oprema je 10% na razpolago za zunanje uporabnike.
Predhodni dogovor oz. rezervacija termina za delo z opremo.
Cena določena po trenutno veljavnem ceniku BF oz.
po ustreznem dogovoru z uporabnikom opreme ali storitev. 
</t>
  </si>
  <si>
    <t>The equipment is 10% available to external users. Reservation in advance is mandatory for appointment to operate with the equipment. The price is formed according to the contents with the trustee or determined by the currently valid price list or BF.</t>
  </si>
  <si>
    <t>Čitalec mikrotitrskih plošč omogoča merjenje absorbance, fluorescence in luminiscence in je tako primeren za preučevanje procesov tako na celični kot tudi molekularni ravni (npr. merjenje znotrajcelične oksidacije, metabolne aktivnosti, živosti, encimskih aktivnosti, apoptoze, itd.)</t>
  </si>
  <si>
    <t>Microplate reader enables measurement of absorbance, fluorescence and luminiscence and therefore it is suitable for studying processes at cellular as well as at molecular level (measurement of intracellular oxidation, metabolic activity, viability, enzyme activity, apoptosis, etc.)</t>
  </si>
  <si>
    <t>3502561</t>
  </si>
  <si>
    <t>Ines Mandić-Mulec</t>
  </si>
  <si>
    <t xml:space="preserve">L7-8277  </t>
  </si>
  <si>
    <t>Poklar Ulrih/Jamnik</t>
  </si>
  <si>
    <t>BSc in MSc biotehnologija</t>
  </si>
  <si>
    <t xml:space="preserve">Nataša Poklar Ulrih           </t>
  </si>
  <si>
    <t>Varian Cary ECLIPSE Fluorescenčni spektrometer s čitalcem plošč in priborom</t>
  </si>
  <si>
    <t xml:space="preserve">Varian Cary ECLIPSE fluorescence spectrophotometer with microplate reader </t>
  </si>
  <si>
    <t>The equipment is 10% of the time available for external users. Price is determined by the current price list of BF or in agreement with the trustee.</t>
  </si>
  <si>
    <t>Proučevanje interakcij med molekulami, stabilnosti in kinetike. Metoda je primerna za študij manjših molekul, makromolekul in kompleksnejših matriksov.</t>
  </si>
  <si>
    <t>The method is applied for  studing  the interactions between molecules, stability and kinetics. The method can be applied to study small molecules and macromolecules as well as complex matrics (e.g. food)..</t>
  </si>
  <si>
    <t>3502471 3502562</t>
  </si>
  <si>
    <t>Nataša Poklar Ulrih</t>
  </si>
  <si>
    <t>Poklar</t>
  </si>
  <si>
    <t xml:space="preserve">Nataša Poklar Ulrih (Nataša Šegatin) </t>
  </si>
  <si>
    <t>Večfunkcionalni sistem za merjenje prevodnosti in dielektrične konstante Precision LCR Meter E4980A z enoto E5062A</t>
  </si>
  <si>
    <t xml:space="preserve">Multifunctional measuring system  for electrical conductivity
and dielectric  properties-Agilent E4980A
precision LCR meter  with E5062A Network Analyzer 
</t>
  </si>
  <si>
    <t>101153,26</t>
  </si>
  <si>
    <t xml:space="preserve">Avektis d. o. o.
-predstavnik Agilent Technologies
v SLO
</t>
  </si>
  <si>
    <t>Proučevanje interakcij med med molekulami, stabilnosti in kinetike.
Študij električnih in dielektričnih lastnosti biološko in tehnološko 
pomembnih snovi v odvisnosti od temperature, frekvence, koncentracije.
Študij vpliva kemijske sestave snovi,  npr. živila, na njegove lastnosti 
pri izpostavljanju mikrovalovom, omskemu segrevanju, 
visokonapetostnim pulzom – raznovrstne aplikacije.</t>
  </si>
  <si>
    <t xml:space="preserve">The method is applyied for  studing  the interactions between molecules, stability and kinetics. Study of electric  and dielectric properties of biologicaly and technologicaly important compounds as a function of temperature, frekvence and concentration.The impact of the chemical composition on the food properties after radiation with microwave, thermal heating and other applications.  
</t>
  </si>
  <si>
    <t>3503570   3503532</t>
  </si>
  <si>
    <t>70</t>
  </si>
  <si>
    <t>J4-8225</t>
  </si>
  <si>
    <t>Poklar/ Anderluh</t>
  </si>
  <si>
    <t>Diferenčni dinamični kalorimeter: Nano DSC Series III</t>
  </si>
  <si>
    <t>2005</t>
  </si>
  <si>
    <t>Diferential dinamic Calorimetry: Nano DSC series III</t>
  </si>
  <si>
    <t>71636,84</t>
  </si>
  <si>
    <t xml:space="preserve">Oprema je 20% na razpolago za zunanje uporabnike.
Predhodni dogovor oz. rezervacija termina za delo z opremo.
Cena določena po trenutno veljavnem ceniku BF oz.
po ustreznem dogovoru z uporabnikom opreme ali storitev. </t>
  </si>
  <si>
    <t>The equipment is10% of the time available for external users. Price is determined by the current price list of BF or in agreement with the trustee.</t>
  </si>
  <si>
    <t>DSC je namenjen proučevanju konformacijskih prehodov in termične stabilnosti bioloških makromolekul; vplivu različnih ligandov (antibiotiki, denaturanti, kovine, antioksidanti) na stabilnost proteinov,  DNA, in modelnih membran.</t>
  </si>
  <si>
    <t xml:space="preserve">DSC is used for studing the conformational changes and thermal stability of proteins, DNA, lipids and polysacharide as well as the interactions between macromolecules and ligands including antibiotics, denaturants, metals, antioxidants etc. </t>
  </si>
  <si>
    <t>3502689 3502688</t>
  </si>
  <si>
    <t>L7-8277</t>
  </si>
  <si>
    <t>Poklar/ Šnajder</t>
  </si>
  <si>
    <t>V4-1621</t>
  </si>
  <si>
    <t>Poklar/ Butinar</t>
  </si>
  <si>
    <t>V4-1611</t>
  </si>
  <si>
    <t>Poklar/ Čeh</t>
  </si>
  <si>
    <t xml:space="preserve">Sonja Smole Možina  </t>
  </si>
  <si>
    <t>07030</t>
  </si>
  <si>
    <t>iQ - Check Real-time PCR System (ABI PRISM 7500)</t>
  </si>
  <si>
    <t xml:space="preserve">Instrument ABI 
PRISM® 7500 SDS </t>
  </si>
  <si>
    <t>Oprema je 30 % na razpolago za zunanje uporabnike. Obvezna je predhodna rezervacija termina za delo z opremo. Cena se oblikuje glede na vsebino del s skrbnikom opreme.</t>
  </si>
  <si>
    <t>The equipment is 30% available to external users. Reservation in advance is mandatory for appointment to operate with the equipment. The price is formed according to the contents with the trustee.</t>
  </si>
  <si>
    <t>Sistem omogoca izvajanje temperaturno-casovnih ciklov za kvantitativen PCR z mnogimi aplikacijami (na primer relativna, absolutna kvantifikacija, analiza izražanja genov, +/- preiskave z internimi pozitivnimi kontrolami)</t>
  </si>
  <si>
    <t>System allows to perform thermal cycling giving run times for quantitative real-time PCR applications (i.e. relative, absolute quantification, gene expression analysis, +/- assays utilizing internal positive controls).</t>
  </si>
  <si>
    <t>J4-9299</t>
  </si>
  <si>
    <t>Anja Klančnik</t>
  </si>
  <si>
    <t>Jerica Sabotič</t>
  </si>
  <si>
    <t>Emil Zlatić</t>
  </si>
  <si>
    <t>00927</t>
  </si>
  <si>
    <t>Plinski kromatograf z masno selektivnim detektorjem Agilent GC/MS 7890/5975C</t>
  </si>
  <si>
    <t>Gas chromatograph with mass selective detector Agilent GC/MS 7890/5975C</t>
  </si>
  <si>
    <t>Za zunanje uporabnike je na voljo 10 % zmogljivosti opreme, termin in cena uporabe sta po dogovoru.</t>
  </si>
  <si>
    <t>The equipment is 10 % available for use to external users . Charges for equipment usage is formed in agreement with the trustee.</t>
  </si>
  <si>
    <t xml:space="preserve">Plinska kromatografija sklopljena z masno spektrometrijo je zelo pogosto uporabljena tehnika za separacijo, identifikacijo in kvantifikacijo hlapnih spojin v živilih. Oprema se v glavnem uporablja za analizo arom, maščobnih kislin, pesticidov itd... </t>
  </si>
  <si>
    <t>Gas chromatography coupled to mass spectrometry is very often used for separation, identification and quantification of volatile compounds in food. Typical use of the equipment is for aroma profiling, quantification of fatty acid and pesticides.</t>
  </si>
  <si>
    <t>Rajko Vidrih</t>
  </si>
  <si>
    <t>Trg</t>
  </si>
  <si>
    <t>TPV,TMV</t>
  </si>
  <si>
    <t>Tekočinski kromatograf za Masno selektivni detektor MSD - Trap model VL komplet</t>
  </si>
  <si>
    <t>Trap model VL komplet</t>
  </si>
  <si>
    <t>LC-MS/MS sistem lahko loči in identificira predvsem nehlapne spojine vzorca. Inštrument lahko analizira polifenole, pesticide, aminokisline, mikotoksine, antibiotike in druge polarne metabolite.</t>
  </si>
  <si>
    <t xml:space="preserve">LC-MS/MS system can separate and identify sample compounds that are not volatile. The instrument can analyze polyphenols, pesticides, amino acids, mycotoxines, antibiotics and other polar metabolites. </t>
  </si>
  <si>
    <t>3502563, 3502567</t>
  </si>
  <si>
    <t>605</t>
  </si>
  <si>
    <t>Masni spektrometer z induktivno sklopljeno plazmo (Agilent 7900 ICP-MS)</t>
  </si>
  <si>
    <t>Inductively coupled plasma mass spectrometer (Agilent 7900 ICP-MS)</t>
  </si>
  <si>
    <t>183.228,56</t>
  </si>
  <si>
    <t>ICP-MS oprema omogoča določanje elementne sestave živil.</t>
  </si>
  <si>
    <t>ICP-MS equipment is used for elemental analysis in food.</t>
  </si>
  <si>
    <t>3504601</t>
  </si>
  <si>
    <t>17,55</t>
  </si>
  <si>
    <t>62,45</t>
  </si>
  <si>
    <t>Hrvoje Petković (Neža Čadež)</t>
  </si>
  <si>
    <t>Sistem za molekularno biološko identifikacijo mikroorganizmov in njihove aktivnosti: Elektroforetski sitem in programska oprema za obdelavo analitskih podatkov</t>
  </si>
  <si>
    <t>2006, 2014</t>
  </si>
  <si>
    <t xml:space="preserve">Molecular identification and typing of microorganisms with aditional electrophoretic gels processing </t>
  </si>
  <si>
    <t>5582,68</t>
  </si>
  <si>
    <t xml:space="preserve">Oprema je 10% na razpolago za zunanje uporabnike.
Predhodni dogovor oz. rezervacija termina za delo z opremo.
Cena določena po trenutno veljavnem ceniku BF oz.
po ustreznem dogovoru s skrbnikom. 
</t>
  </si>
  <si>
    <t>The equipment is 10% available to external users.  Prior agreement or reservation an appointment with trustee should be made. Price determined by the currently valid price list or BF</t>
  </si>
  <si>
    <t>Molekularna identifikacija in tipizacija mikroorganizmov z nadaljno računalniško obdelavo elektroferogramov.</t>
  </si>
  <si>
    <t>Molecular identification and typing of microorganisms with aditional electrophoretic gels processing by using computer program.</t>
  </si>
  <si>
    <t>3503301 3503304 3504086 3503297 3503269</t>
  </si>
  <si>
    <t>18,64</t>
  </si>
  <si>
    <t>0,00</t>
  </si>
  <si>
    <t>6,39</t>
  </si>
  <si>
    <t>12,25</t>
  </si>
  <si>
    <t xml:space="preserve">L4-8222  </t>
  </si>
  <si>
    <t>Neža Čadež</t>
  </si>
  <si>
    <t>IC-ZIM</t>
  </si>
  <si>
    <t>TOPCAPI</t>
  </si>
  <si>
    <t>EraNet</t>
  </si>
  <si>
    <t>602</t>
  </si>
  <si>
    <t>Ines Mandić-Mulec (Simona Leskovec)</t>
  </si>
  <si>
    <t>05993</t>
  </si>
  <si>
    <t>Mikropretočni analizator 8CFA Microflow Analyzer)</t>
  </si>
  <si>
    <t>Allaince Instruments Contimous Flow  Analyzer</t>
  </si>
  <si>
    <t>47502,96</t>
  </si>
  <si>
    <t>Oprema je na voljo zunanjim uporabnikom po predhodnem dogovoru. Dela lahko samo operater.</t>
  </si>
  <si>
    <t>The equipment is available to external users by prior arrangement. Operator can only work.</t>
  </si>
  <si>
    <t>Določanje vsebnosti ionskih oblik dušika (amonij, nitrat, nitrit) v okoljskih vzorcih</t>
  </si>
  <si>
    <t>Determination of ionic forms of nitrogen (ammonium, nitrate, nitrite) in environemntal samples</t>
  </si>
  <si>
    <t>3502685</t>
  </si>
  <si>
    <t>10%</t>
  </si>
  <si>
    <t>11</t>
  </si>
  <si>
    <t>P4-0116 Ines Mandić Mulec</t>
  </si>
  <si>
    <t>Ines Mandić-Mulec (Tjaša Danevčič)</t>
  </si>
  <si>
    <t>Multifermentorski sistem MINIFORS, Infors</t>
  </si>
  <si>
    <t>2003</t>
  </si>
  <si>
    <t>Bioreactor system Minifors Infors</t>
  </si>
  <si>
    <t>70553,31</t>
  </si>
  <si>
    <t xml:space="preserve">Oprema je na voljo zunanjim uporabnikom po predhodnem dogovoru. </t>
  </si>
  <si>
    <t>The equipment is available to external users by prior arrangement.</t>
  </si>
  <si>
    <t>Rast mikroorganizmov pod kontroliranimi rastnimi pogoji (tok nutrientov, temperatura, pH, aeracija, mešanje)</t>
  </si>
  <si>
    <t>The microorganisms growth under controled conditions (nutrients flow, pH, aeration, mixing, temperature)</t>
  </si>
  <si>
    <t>3502305 3502306</t>
  </si>
  <si>
    <t>J4-7637 Ines Mandić Mulec</t>
  </si>
  <si>
    <t>Ines Mandić-Mulec (Iztok Dogša)</t>
  </si>
  <si>
    <t>Raziskovalni mikroskop za epifluorescenco in fazni kontrast</t>
  </si>
  <si>
    <t>2008 in 2016</t>
  </si>
  <si>
    <t>ZEISS Axio Observer Z1</t>
  </si>
  <si>
    <t>265711,77</t>
  </si>
  <si>
    <t>Oprema je na voljo zunanjim uporabnikom po predhodnem dogovoru. Delate lahko sami ali z operaterjem.</t>
  </si>
  <si>
    <t>The equipment is available to external users by prior arrangement. You can work alone or with an operator.</t>
  </si>
  <si>
    <t>Preglejevanje okoljskih in laboratorijskih vzorcev z evkariontskimi ali prokariontskimi organizmi. Flourescenčna mikroskopija, diferencialni kontrast, fazni kontrast, belo polje. Možnost štetja organizmov in zajemanja slike, flourescenčna kvantifikacija. FISH, ekspresija flourescečnih proteinov.</t>
  </si>
  <si>
    <t xml:space="preserve">Obseravtion of environemntal and laboratory samples (eukaryotic or prokaryotic organisms). Fluorescence microscopy, DIC, PH, bright-wield. Cell counts, image aquistion, fluorescence quantification,FISH, fluorescent protein expression. </t>
  </si>
  <si>
    <t>3503542</t>
  </si>
  <si>
    <t>47,85</t>
  </si>
  <si>
    <t xml:space="preserve"> 2,85</t>
  </si>
  <si>
    <t>45</t>
  </si>
  <si>
    <t>68,85</t>
  </si>
  <si>
    <t>100%</t>
  </si>
  <si>
    <t>Iztok Dogša, Ines Mandić Mulec, Polonca Štefanič, Tjaša Danevčič, Barbara Kraigher</t>
  </si>
  <si>
    <t>J4-9302 Ines Mandić Mulec</t>
  </si>
  <si>
    <t>Polonca Štefanić, Ines Mandić Mulec, Iztok Dogša, Tjaša Danevčič, Barbara Kraigher</t>
  </si>
  <si>
    <t>Projekt ERC (Dular - Fakulteta za strojništvo)</t>
  </si>
  <si>
    <t>Iztok Dogša, Žiga Pandur</t>
  </si>
  <si>
    <t>J4-8228 štefanič Polonca</t>
  </si>
  <si>
    <t>Štefanič Polonca</t>
  </si>
  <si>
    <t>Iztok Dogša, Polonca Štefanič</t>
  </si>
  <si>
    <t>Projekt FOTONA</t>
  </si>
  <si>
    <t>Iztok Dogša, Saša Terlep</t>
  </si>
  <si>
    <t xml:space="preserve">Hrvoje Petković </t>
  </si>
  <si>
    <t>Analitski aparat HPLC</t>
  </si>
  <si>
    <t>HPLC - High Performance Liquid Chromatography</t>
  </si>
  <si>
    <t>Oprema je lahko do 30 % na razpolago za zunanje uporabnike. Obvezna je predhodna rezervacija termina. Potrebno je podati informacijo o naravi materiala za analizo in št. vzorcev. Cena se oblikuje glede na vsebino del s skrbnikom opreme.</t>
  </si>
  <si>
    <t>The equipment is up to 30% available to external users.  Prior reservation or an appointment with trustee should be made. Information about namber and nature of samples is needed. Price is determined by the currently valid price list or BF or in agreement with the trustee.</t>
  </si>
  <si>
    <t>Analize različnih substratov, gojišč in aktivnih molekul, spremljanje sinteze bioaktivnih molekul in
farmacevtskih učinkovin tekom proizvodnega procesa</t>
  </si>
  <si>
    <t xml:space="preserve">Bioreactor system offers high quality process development support
 including batch and continuous bioprocess development of active substances  and antibiotics in general. </t>
  </si>
  <si>
    <t>15-35€, odvisno od priprave in št. Vzorcev, dela lahko samo operater</t>
  </si>
  <si>
    <t xml:space="preserve">J4-8226       </t>
  </si>
  <si>
    <t>Petković</t>
  </si>
  <si>
    <t>Topcapi</t>
  </si>
  <si>
    <t xml:space="preserve">MR Slemc  </t>
  </si>
  <si>
    <t xml:space="preserve">Era net </t>
  </si>
  <si>
    <t xml:space="preserve">Ines Mandić-Mulec </t>
  </si>
  <si>
    <t>Chlimate chamber</t>
  </si>
  <si>
    <t xml:space="preserve">Oprema je na voljo zunanjim uporabnikom le v souporabi in po predhodnem dogovoru. </t>
  </si>
  <si>
    <t>Rast mikroorganizmov in rastlin z uravnavanjem temperature, vlage in svetlobe.</t>
  </si>
  <si>
    <t>Growth of the microorganisms and plants with controlled temperature, moisture and light</t>
  </si>
  <si>
    <t>5,2</t>
  </si>
  <si>
    <t>26,2</t>
  </si>
  <si>
    <t>Mandić Mulec Ines, Polonca Štefanič, Katarina Belcijan</t>
  </si>
  <si>
    <t xml:space="preserve">J4-8228 </t>
  </si>
  <si>
    <t>Polonca Štefanič, Katarina Belcijan</t>
  </si>
  <si>
    <t>Mandić-Mulec Ines, Polonca Štefanič, Katarina Belcijan</t>
  </si>
  <si>
    <t xml:space="preserve">Pedagoško delo </t>
  </si>
  <si>
    <t>Polonca Štefanič, Mandić-Mulec Ines</t>
  </si>
  <si>
    <t>Kromatografski sistem FPLC NGC Quest</t>
  </si>
  <si>
    <t>FPLC chromatography system NGC Quest</t>
  </si>
  <si>
    <t>Nataša Poklar Ulrih, Miha Bahun</t>
  </si>
  <si>
    <t>Miha Bahun</t>
  </si>
  <si>
    <t xml:space="preserve">Večnamenski optični čitalec mikrotiterskih plošč </t>
  </si>
  <si>
    <t>Microplate reader Spark (Tecan)</t>
  </si>
  <si>
    <t>18-40€, odvisno od priprave in št. vzorcev</t>
  </si>
  <si>
    <t>MR Slemc MR Pšeničnik</t>
  </si>
  <si>
    <t>Eranet</t>
  </si>
  <si>
    <t>Ines Mandić Mulec</t>
  </si>
  <si>
    <t>Celični sorter BD FACSMelody</t>
  </si>
  <si>
    <t xml:space="preserve">BD FACSMelody Cell Sorter </t>
  </si>
  <si>
    <t>Omogoča štetje in štirismerno ločevanje bakterij označenih z različnimi fluorokromi in ločevanje bakterij glede na izražanje reporterskih genov. Možnost sortiranja v epruvete, gojitvene plošče ali na mikroskopska stekelca. Modri laser z valovno dolžino 488 nm, vijolični laser z valovno dolžino 405 nm in rumeno-zeleni laser z valovno dolžino 561 nm, 8 barv v kombinaciji 2-2-4 (2B2V4YG).</t>
  </si>
  <si>
    <t>Counting and 4 way separation of bacteria labelled with different fluorochromes and the separation of bacteria according to the expression of reporter genes. Sorting into tubes, culture plates or microscope slides. Blue laser with a wavelength of 488 nm, purple laser with a wavelength of 405 nm and yellow-green laser with a wavelength of 561 nm, 8 colors in a combination of 2-2-4 (2B2V4YG).</t>
  </si>
  <si>
    <t>97,9, dela lahko samo izšolani operater</t>
  </si>
  <si>
    <t>27,9</t>
  </si>
  <si>
    <t>70,0</t>
  </si>
  <si>
    <t>21,0</t>
  </si>
  <si>
    <t>118,9</t>
  </si>
  <si>
    <t>Z4-1876</t>
  </si>
  <si>
    <t>Kovačec Eva</t>
  </si>
  <si>
    <t>Gorazd Fajdiga</t>
  </si>
  <si>
    <t>Hitra kamera PHANTOM VEO 340S</t>
  </si>
  <si>
    <t>High speed camera Phantom VEO 340S</t>
  </si>
  <si>
    <t>Kamera je namenjena vizualizaciji in analizi ekstremno hitrih pojavov. Hitrost snemanja: do 800 slik/s pri ločljivosti 2560x1600 in 280.000 slik/s pri zmanjšani ločljivosti, 36GB internega spomina</t>
  </si>
  <si>
    <t>Visualisation and analysis of high speed processes. Recording speed: up to 800 frames/s at 2560x1600 and 280,000 frames/s at reduced resolution, 36GB of internal memory</t>
  </si>
  <si>
    <t>Gorazd Fajdiga, Denis Rajh, Bojan Gospodarič</t>
  </si>
  <si>
    <t>Applause</t>
  </si>
  <si>
    <t>Denis Rajh, Gorazd Fajdiga</t>
  </si>
  <si>
    <t>Gorazd Fajdiga, Denis Rajh, Bojan Gospodarič, Drago Vidic, Miran Merhar</t>
  </si>
  <si>
    <t>Sistem za procesiranje slikovnih in genomskih podatkov</t>
  </si>
  <si>
    <t>HIVE- system for processing graphical and genomic data</t>
  </si>
  <si>
    <t>Oprema je dostopna po predhodnem dogovoru</t>
  </si>
  <si>
    <t>Eqiupment is available upon precedent arangement</t>
  </si>
  <si>
    <t xml:space="preserve">Oprema je namenjena analizi kompleksnih setov podatkov iz mikroskopskih in genomskih analiz. </t>
  </si>
  <si>
    <t>The equipment is dedicated for analysis of microscopic and genomic analyses.</t>
  </si>
  <si>
    <t>P19-0087</t>
  </si>
  <si>
    <t xml:space="preserve">Minja Zorc, Anja Tanšek, Peter Dovč </t>
  </si>
  <si>
    <t>Peter Dovč/Simon Horvat</t>
  </si>
  <si>
    <t xml:space="preserve">NIKON STEREOMIKROSKOP SMZ18 </t>
  </si>
  <si>
    <t>Eqiupment is available to all research organisation according to prior arangement</t>
  </si>
  <si>
    <t xml:space="preserve">Opremo je uporabna za kirurške operacije postopkov na laboratorijskih živalih, kjer potrebujemo visoko ločljiv makro nivo (npr. embrio transfer ipd.)  kot tudi dovolj delovnega prostora za težje operacije, kar ta aparat omogoča tudi zaradi 7 cm delovnega prostora. Aparat je opremljen z HD-kamero z ločljivostjo primerno za objave v znanstveni literaturi. </t>
  </si>
  <si>
    <t>The equipment is useful for surgical operations of procedures on laboratory animals, where we need a high-resolution macro level (eg embryo transfer, etc.) as well as enough working space for more difficult operations, which this device allows for 7 cm of working space. The device is equipped with an HD camera with a resolution suitable for publications in the scientific literature.</t>
  </si>
  <si>
    <t>P19-125</t>
  </si>
  <si>
    <t>Simon Horvat, Katja Skulj</t>
  </si>
  <si>
    <t>L3-2620</t>
  </si>
  <si>
    <t>Helena Motaln, Matjaž Peterka, Vida Štrancar</t>
  </si>
  <si>
    <t>Simon Horvat, Helena Motaln</t>
  </si>
  <si>
    <t>J4-2548</t>
  </si>
  <si>
    <t>Katja Skulj, Erika Cvetko</t>
  </si>
  <si>
    <t>Magistrska naloga</t>
  </si>
  <si>
    <t>Urška Hostnik</t>
  </si>
  <si>
    <t>Projekt mladi raziskovalci</t>
  </si>
  <si>
    <t>Špela Mikec, Andrea Šarac</t>
  </si>
  <si>
    <t>Peter Dovč/Jernej Ogorevc</t>
  </si>
  <si>
    <t>Elektroporator s širokim spektrom uporabe (za elektroporacijo zarodkov in vitro in in utero ter transfekcijo različnih celic/tkiv in vitro, in vivo in uteri in ovo in ex vivio</t>
  </si>
  <si>
    <t>Electroporator for the broad range of applications (eukaryotic cells, embrios) in vitro and in vivo.</t>
  </si>
  <si>
    <t>Osebni kontakt z odgovrno osebo (PD in JO)</t>
  </si>
  <si>
    <t>Personal contact with the persons in charge (PD and JO)</t>
  </si>
  <si>
    <t>Eletroporator, ki poleg klasične elektroporacije in vitro, omogoča tudi elektroporacijo in vivo, in ovo, in utero, ter ex vivo. Elektroporator omogoča učinkovito transfekcijo evkariontskih celičnih linij (tudi matičnih celic in primarnih celičnih kultur, ki se jih sicer težko transficira) in zarodkov različnih živalskih vrst. Trenutno sta na voljo modula, ki omogočata elektroporacijo celic v kivetah in eletroporacijo zigot na objektnem stekelcu.</t>
  </si>
  <si>
    <t>The equipment is dedicated to electroporation of different types od eukaryotic cells and animal embrios (mouse).</t>
  </si>
  <si>
    <t>P19-123</t>
  </si>
  <si>
    <t xml:space="preserve">Jernej Ogorevc, Zala Brajnik, </t>
  </si>
  <si>
    <t xml:space="preserve">Digitalna lupa za analizo razpok in celostno analizo površin lesa in na lesu osnovanih materialov   </t>
  </si>
  <si>
    <t xml:space="preserve">Digital microscope for crack measurements and integrated surface analysis of wood and wood-based materials   </t>
  </si>
  <si>
    <t>Oprema je namenjena vizualni (makro) analizi površin lesa, lesnih kompozitov in ostalih lesnih in nelesnih materialov in kompozitov, opazovanje lesnih škodljivcev (gliv, insektov), poškodb, površinskih premazov, lepilnih spojev…</t>
  </si>
  <si>
    <t>The equipment is used for visual (macro) analysis of wood surfaces, wood composites and other wood and non-wood materials and composites, observation of wood pests (fungi, insects), damage, surface coatings, adhesive joints, etc.</t>
  </si>
  <si>
    <t>6000018,6000019,6000020</t>
  </si>
  <si>
    <t>P19-0059</t>
  </si>
  <si>
    <t>Miha Humar, Andreja Žagar, Boštjan Lesar, sebastian Dahle</t>
  </si>
  <si>
    <t xml:space="preserve">Innterreg Durasoft </t>
  </si>
  <si>
    <t>Blaž Jemec</t>
  </si>
  <si>
    <t>p4-0430</t>
  </si>
  <si>
    <t>Davor Kržišnik, Jure Žigon</t>
  </si>
  <si>
    <t xml:space="preserve">MR Keržič </t>
  </si>
  <si>
    <t xml:space="preserve">Eli Keržič </t>
  </si>
  <si>
    <t>Miha Humar, Angela Balzano, Urška Osolnik, Boštjan Lesar</t>
  </si>
  <si>
    <t>Oprema za preizkušanje mehanskih lastnosti lesa in lesnih kompozitov</t>
  </si>
  <si>
    <t>Equipment for testing the mechanical properties of wood and wood composites</t>
  </si>
  <si>
    <t>Oprema za preizkušanje mehanskih lastnosti lesa in lesnih kompozitih in omogoča statične ter dinamične teste.</t>
  </si>
  <si>
    <t>Equipment for testing the mechanical properties of wood and wood composites and allows static and dynamic tests.</t>
  </si>
  <si>
    <t>P19-081</t>
  </si>
  <si>
    <t>Milan Šernek, Sergej Medved, Mirko Kariž, Bogdan Šega, Jure Žigon, Samo Grbec, Tomaž Kušar, Aleš Straže, Maks Merela, Boštjan Lesar</t>
  </si>
  <si>
    <t>Milan Šernek, Sergej Medved, Marko Petrič, Mirko Kariž, Bogdan Šega, Jure Žigon, Samo Grbec, Sebastian Dahle</t>
  </si>
  <si>
    <t>Individulano raziskovalno delo, Preskušanje/Testiranje</t>
  </si>
  <si>
    <t>Milan Šernek, Sergej Medved, Mirko Kariž, Bogdan Šega, Jure Žigon, Samo Grbec, Tomaž Kušar</t>
  </si>
  <si>
    <t>Maks Merela</t>
  </si>
  <si>
    <t>Popolnoma motoriziran raziskovalni mikroskop</t>
  </si>
  <si>
    <t>Fully motorized research microscope</t>
  </si>
  <si>
    <t>Popolnoma motoriziran mikroskop za preiskave v presevni svetlobi in fluorescenco v odbiti svetlobi</t>
  </si>
  <si>
    <t>Fully motorized microscope for transmission in translucent light and fluorescence in reflected light</t>
  </si>
  <si>
    <t>P19-093</t>
  </si>
  <si>
    <t xml:space="preserve">Maks Merela, Katarina Čufar, Luka Krže, Angela Balzano, </t>
  </si>
  <si>
    <t>CRP V4-2016 ARRS LES GIS</t>
  </si>
  <si>
    <t>Maks Merela, Katarina Čufar, Luka Krže, Aleš Straže</t>
  </si>
  <si>
    <t>MR Plavčak, MR Škrk</t>
  </si>
  <si>
    <t>Denis Plavčak, Nina Škrk</t>
  </si>
  <si>
    <t>13-RZK.2.2001 - Projekt Klemen Novak</t>
  </si>
  <si>
    <t>Klemen Novak</t>
  </si>
  <si>
    <t>IRD</t>
  </si>
  <si>
    <t>Merela, Balzano, Straže, Čufar</t>
  </si>
  <si>
    <t>Pedagoško delo, diplome in magisteriji</t>
  </si>
  <si>
    <t>Hrvoje Petković (Tomaž Polak)</t>
  </si>
  <si>
    <t>Tekočinski kromatograf sklopljen z masnim detektorjem (LC-MS/MS)</t>
  </si>
  <si>
    <t>LC-MS/MS system: ACQUITY H-CLASS in tandem with XEVO TQ-S micro</t>
  </si>
  <si>
    <t>The equipment is 30% of the time available for external users. Price is determined by the current price list of BF or in agreement with the trustee.</t>
  </si>
  <si>
    <t>Analize različnih matriksov živil in drugih vrst materialov. Področje raziskav je živilstvo, mikrobiologija, farmacija… Sistem je opremljen s PDA detektorjem in masnim spektrometrom Xevo TQ-S mikro, ki omogoča hkratno snemanje v SIR in MRM načinu. Aparat dobro analitiko molekul do velikosti 2000 Da. Masni spekrometer ima poleg ESI probe še UNISPRAY probo, ka omogoča za nekatere analite bistveno boljšo občutljivost.</t>
  </si>
  <si>
    <t>Analyzes of different food matrices and other types of materials. The field of research is food, microbiology, pharmacy… The system is equipped with a PDA detector and mass spectrometer Xevo TQ-S micro, which allows simultaneous recording in SIR and MRM mode. Apparatus good analytics of molecules up to size 2000 Yes. In addition to the ESI probe, the mass spectrometer also has a UNISPRAY probe, which allows for significantly better sensitivity for some analytes.</t>
  </si>
  <si>
    <t>P19-095</t>
  </si>
  <si>
    <t>Tomaž Polak, Iva Zahija, Andrej Živkovič, Mojca Kuhar, Mateja Lušnic Polak</t>
  </si>
  <si>
    <t>Naprava za sušenje z razprševanjem , model Mini Spray Dryer B-290 Advanced, Buchi</t>
  </si>
  <si>
    <t>Mini Spray Dryer Advanced (B-290, Büchi)</t>
  </si>
  <si>
    <t>Oprema za sušenje z razprševanjem kompleksnih živilskih vzorcev za pripravo materialov na področju kapsuliranja in tarčne dostave bioaktivnih snovi, dodatkov za živila, arom, vitaminov, proteinov, probiotikov in mikroorganizmov za fermentacijo živil, vitaminov, rastlinskih izvlečkov, ter koncentratov tekočih živil.</t>
  </si>
  <si>
    <t>Spray drying of complex food samples, preparation of encapsulation carriers and targeted delivery of bioactive substances, food additives, flavorings, vitamins, proteins, probiotics and microorganisms for food fermentation, vitamins, plant extracts and liquid food concentrates.</t>
  </si>
  <si>
    <t>P19-017</t>
  </si>
  <si>
    <t>Nataša Poklar, Ilja Gasan Osojnik Črnivec, Jaka Levanič, Luka Šturm</t>
  </si>
  <si>
    <t>Nataša Poklar, Ilja Gasan Osojnik Črnivec, Jaka Levanič</t>
  </si>
  <si>
    <t>Nataša Poklar, Ilja Gasan Osojnik Črnivec</t>
  </si>
  <si>
    <t>552-482</t>
  </si>
  <si>
    <t>Univerza v Mariboru, Fakulteta za kmetijstvo in biosistemske vede</t>
  </si>
  <si>
    <t>mag.Mateja Muršec, dr.Janja Kristl, dr. Franci Bavec</t>
  </si>
  <si>
    <t>Analitska oprema laboratorija za fitofiziološke raziskave II</t>
  </si>
  <si>
    <t>Equipment for molecular analyses and tissue culture</t>
  </si>
  <si>
    <t>Oprema se nahaja v raziskovalnih laboratorijih FKBV. Skrbniki  opreme so Mateja Muršec, Vesna Weingerl, Janja Kristl in dr.Franci Bavec. Dostop do uporabe opreme je omogočen vsem raziskovalcem po predhodnem dogovoru, vsak dan od pon-pet od 8.00 do 18.00</t>
  </si>
  <si>
    <t xml:space="preserve">The equipment is located in research laboratories at the FALS. Persons responsible for equipment are Mateja Muršec, Vesna Weingerl, Janja Kristl and dr.Franci Bavec. Equipment is available for all researchers to use after previous agreement, evry working day from 8.00 to 18.00  </t>
  </si>
  <si>
    <t>V raziskavah genetske strukture rastlinskih materialov in v tkivnih kulturah</t>
  </si>
  <si>
    <t>Plant genetic analyses, tissue cultures</t>
  </si>
  <si>
    <t>3405,3406,3407,3408,3409,3486</t>
  </si>
  <si>
    <t>50-60</t>
  </si>
  <si>
    <t>www.fkbv.um.si</t>
  </si>
  <si>
    <t>P1-0164</t>
  </si>
  <si>
    <t>dr. Janja Kristl, dr. Andreja Urbanek-Krajnc, mag. Vesna weingerl, Danica Štefok</t>
  </si>
  <si>
    <t>dr. Andreja-Urbanek Krajnc, dr. Janja Kristl, Nataša Imenšek, Tina Ogulin</t>
  </si>
  <si>
    <t>N1-0041</t>
  </si>
  <si>
    <t>dr.Andreja Urbanek, dr. Janja Kristl</t>
  </si>
  <si>
    <t>dr.Tomaž Langerholc</t>
  </si>
  <si>
    <t>Ultracentrifuga RC-28S</t>
  </si>
  <si>
    <t>Ultracentrifuge RC-28S</t>
  </si>
  <si>
    <t>Vsak dan od 6.00 do 20.00, izven tega časa po dogovoru po urniku, predhodni dogovor s predstojnikom</t>
  </si>
  <si>
    <t xml:space="preserve">Every working day from 8.00 do 20.00, out of working days upon agremeent, agreement with the Chair od the dept.  </t>
  </si>
  <si>
    <t>v biokemiji , mikrobiologiji, biotehnologiji</t>
  </si>
  <si>
    <t xml:space="preserve">Biochemistry, microbiology, biotechnology </t>
  </si>
  <si>
    <t xml:space="preserve"> dr Tomaž Langerholc,  dr.Maša Primec</t>
  </si>
  <si>
    <t>Čitalec mikrotitrskih ploščic</t>
  </si>
  <si>
    <t>Microtiter plate reader</t>
  </si>
  <si>
    <t>Čitanje mikrotitrskih ploščic različnih formatov. Merjenje absorbance, fluorescence in luminiscence. Kinetične mertive.</t>
  </si>
  <si>
    <t>Quantitative readings from microtiter plates in different formats. Readings of absorption, fluorescence and luminescence. Kinetic measurements.</t>
  </si>
  <si>
    <t xml:space="preserve"> dr Tomaž Langerholc,  mag. Maša Primec</t>
  </si>
  <si>
    <t>Nataša Imenšek</t>
  </si>
  <si>
    <t>mag. Maksimiljan Brus</t>
  </si>
  <si>
    <t>Laboratorij za prehrano neprežvekovalcev</t>
  </si>
  <si>
    <t xml:space="preserve">Laboratory for non-ruminants nutrition </t>
  </si>
  <si>
    <t>Laboratorij  je na dislocirani enoti. Uporaba laboratorija je po predhodnem dogovoru s skrbnikom. Uporaba je možna za obdobje 50 dni.</t>
  </si>
  <si>
    <t>The laboratory is on a dislocated unit. The use of the laboratory is by prior arrangement.</t>
  </si>
  <si>
    <t>Testiranje učinkovitosti prehranskih dodatkov v krmi in vodi za živali.</t>
  </si>
  <si>
    <t>Testing the effectiveness of dietary supplements  in feed and water for animals.</t>
  </si>
  <si>
    <t xml:space="preserve">www.fkbv.um.si </t>
  </si>
  <si>
    <t>15/82</t>
  </si>
  <si>
    <t>V4-1604</t>
  </si>
  <si>
    <t>dr. Dejan Škorjanc, Mag. Maksimiljan Brus, projektni partnerji (BF,VF)</t>
  </si>
  <si>
    <t>V4-1817</t>
  </si>
  <si>
    <t>dr. Maja Prevolnik Povše, mag. Maksimiljan Brus</t>
  </si>
  <si>
    <t>PC</t>
  </si>
  <si>
    <t>izvajalci pedagoškega procesa na programih ŽIV.,UNI,</t>
  </si>
  <si>
    <t>mag.Maša Primec</t>
  </si>
  <si>
    <t>Aparat za analizo DNK - REAL PCR</t>
  </si>
  <si>
    <t>REAL TIME PCR</t>
  </si>
  <si>
    <t xml:space="preserve">Every working day from 6.00 do 20.00, out of working days upon agremeent, agreement with the Chair od the dept.  </t>
  </si>
  <si>
    <t>Kvantitativna določitev DNK</t>
  </si>
  <si>
    <t>Quantification of DNA</t>
  </si>
  <si>
    <t>http://www.fkbv.um.si/raziskovalna-dejavnost-fkbv</t>
  </si>
  <si>
    <t>Martin Kozmos, mag.</t>
  </si>
  <si>
    <t>Aparat za slikanje in analizo gelov</t>
  </si>
  <si>
    <t>Imaging system for DNA and protein gels</t>
  </si>
  <si>
    <t>Dokumentacija in kvantitativna določitev DNK, proteinov na gelih in membranah; zajem slik v UV in vidnem območju, detekcija bioluminiscence in fluorescence</t>
  </si>
  <si>
    <t>Documentation and quantification of DNA, proteins on gels and membranes; UV and visual specter image capture, bioluminescence and fluorescence detection</t>
  </si>
  <si>
    <t xml:space="preserve"> 33117-3007/2018</t>
  </si>
  <si>
    <t>Martin Kozmos, mag.,  dr Tomaž Langerholc,  mag. Maša Primec</t>
  </si>
  <si>
    <t>Inštitut za novejšo zgodovino</t>
  </si>
  <si>
    <t>I0-0013</t>
  </si>
  <si>
    <t>Andrej Pančur</t>
  </si>
  <si>
    <t xml:space="preserve">Spletna aplikacija za popis prebivalstva Slovenije </t>
  </si>
  <si>
    <t>Research equipment for Research Infrastructure of Institut for Conteporary History and Sistory - Slovenian Historiographic</t>
  </si>
  <si>
    <t>Raziskovalna oprema INZ razen osebne računalniške opreme je deloma dostopna raziskovalcem drugih inštitucij (tiskalniki, skener). Odzivni čas je dva dni po vložitvi zahtevka na upravo INZ, ob pogoju izdaje naročilnice in tržni ceni storitev. Oprema vključena v vzdrževanje portala Sistory ni dostopna, je pa mogoče ponuditi strokovne vsebine; o primernosti katerih odloča vodja infrastrukturjnega programa.</t>
  </si>
  <si>
    <t>The research equipment of the Institute of Contemporary History, except personal computer hardware, is partly available to researchers from other institutions (printers, scanner). The response time is two days after a request has been submitted to the administration of the Institute, provided that the purchase order has been issued and the market price of the services covered. The equipment for the management of the Sistory portal is not available, but expert contents may be offered. The manager of the infrastructure programme makes decisions about these.</t>
  </si>
  <si>
    <t>Raziskovalna oprema je deloma namenjena delu raziskovalcev INZ in sodelavcev infrastrukturnega programa Sistory (osebna računalniška oprema), programskim rešitvam in vzdrževanju spletnega portala Sistory.</t>
  </si>
  <si>
    <t>The research equipment is partly intended for the work of researchers of the Institute of Contemporary History and associates of the Sistory infrastructure programme (personal computer hardware), as well as for software solutions and maintenance of the Sistory web portal.</t>
  </si>
  <si>
    <t xml:space="preserve">https://www.inz.si/sl/Storitve/ </t>
  </si>
  <si>
    <t>P6-0281</t>
  </si>
  <si>
    <t>dr. Marko Zajc</t>
  </si>
  <si>
    <t>P6-0280</t>
  </si>
  <si>
    <t>dr. Žarko Lazarević</t>
  </si>
  <si>
    <t>dr. Andrej Pančur</t>
  </si>
  <si>
    <t>J5-1793</t>
  </si>
  <si>
    <t>dr. Jurij Hadalin</t>
  </si>
  <si>
    <t>J6-1801</t>
  </si>
  <si>
    <t>dr. Filip Čuček</t>
  </si>
  <si>
    <t>N6-0151</t>
  </si>
  <si>
    <t>dr. Žarko Lazarevič</t>
  </si>
  <si>
    <t>J6-3143</t>
  </si>
  <si>
    <t>Meta Remec</t>
  </si>
  <si>
    <t>J6-2578</t>
  </si>
  <si>
    <t>Nina Vodopivec</t>
  </si>
  <si>
    <t>J6-2572</t>
  </si>
  <si>
    <t>J6-3123</t>
  </si>
  <si>
    <t>J6-2573</t>
  </si>
  <si>
    <t>J5-2571</t>
  </si>
  <si>
    <t>Žarko Lazarevič</t>
  </si>
  <si>
    <t xml:space="preserve">Relacijska baza SIC </t>
  </si>
  <si>
    <t>https://www.inz.si/sl/Storitve/</t>
  </si>
  <si>
    <t>Urbanistični inštitut Republike Slovenije</t>
  </si>
  <si>
    <t>I0-0016 </t>
  </si>
  <si>
    <t>Boštjan Cotič</t>
  </si>
  <si>
    <t>PPGIS raziskovalni sistem</t>
  </si>
  <si>
    <t>PPGIS research system</t>
  </si>
  <si>
    <t>Mobilni del opreme je možno najeti na dnevni osnovi, v okviru strežniškega dela pa je možno zakupiti prostor na diskih</t>
  </si>
  <si>
    <t>Mobile part of the system can be rent on the daily basis, on the server part the free space on server disks can be rent</t>
  </si>
  <si>
    <t>Oprema predstavlja raziskovalni sistem, ki je sestavljen iz strežniškega in mobilnega terminalskega dela. Namenjen je raziskovanju javne participacije v procesih prostorskega planiranja. Osnova raziskovalnega sistema je medmrežniški del, ki uporablja medmrežne strežnike v strežniški omari, ki so dodatno zaščiteni proti izgubi podatkov z dodatnim redundančnim strežnikom ter z zunanjimi diskovnimi polji. Mobilni terminalski del pa je namenjen zbiranju javnih mnenj na javnih razgrnitvah. V letih 2018,2019,2020 in 2021 je bila oprema delno posodobljena in sicer je bil zamenjan en strežnik skupaj s programsko opremo ter dodani novi diski</t>
  </si>
  <si>
    <t>Research system with server, data storage and mobile terminal. It is used for researching the public participation in the processes of a urban planning.  It is based on the web server with additional data storage and backup system. Mobile terminal is used for gathering data from workshops which are the part of a urban planning process. In 2018,2019,2020 and 2021, the equipment was partially updated with one new server and it's software and new hard disks were added.</t>
  </si>
  <si>
    <t>9014OS</t>
  </si>
  <si>
    <t>http://www.uirs.si/sl-si/Raziskovalna-oprema</t>
  </si>
  <si>
    <t>ARRS in Min. za delo in druž.</t>
  </si>
  <si>
    <t>Evropski socialni sklad: dostopnost - eu kartica</t>
  </si>
  <si>
    <t>EU Creative Europe Culture - SMOTIES</t>
  </si>
  <si>
    <t>Ministrstvo za pravosodje - dostopnost sodišč</t>
  </si>
  <si>
    <t>Spletne strani namenjene raziskovanju infrastrukturnega programa, spletne strani UIRS, UIRS intranet (UInfo), razširjeno z projekti.uirs.si, kjer se dodajajo novi projekti ter participiraj.uirs.si, kjer je spletna platforma za napredne storitve spletne participacije</t>
  </si>
  <si>
    <t>UIRS</t>
  </si>
  <si>
    <t>510-600</t>
  </si>
  <si>
    <t xml:space="preserve">Univerza v Ljubljani, Fakulteta za pomorstvo in promet </t>
  </si>
  <si>
    <t>Jelenko Švetak</t>
  </si>
  <si>
    <t xml:space="preserve">PISCES2 Oprema za upravljane s kriznimi situacijami na morju </t>
  </si>
  <si>
    <t>PISCES2 Potential Incident Simulation, Control &amp; Evaluation System</t>
  </si>
  <si>
    <t>PISCES2 oprema se lahko najame skladno s cenikom izvajanja tečejev na Fakulteti, razpoložljivost opreme pa je v skladu z urnikom zasedenosti laboratorija. V poletnem času se lahko najame za daljši čas, med koledarskim letom pa so možni le dnevni najemi.</t>
  </si>
  <si>
    <t xml:space="preserve">PISCES2 equipment is available according to the official price list. It can be hired for short or long term period related to the official timetable of simulation laboratory. </t>
  </si>
  <si>
    <t>Oprema se uporablja v integraciji z navtičnim simulatorjem za potrebe usposabljanja in dejanskega posredovanja v primeru nesreč na morju, predvsem s poudarkom razlitja nevarnih snovi v morje</t>
  </si>
  <si>
    <t>PISCES2 is an incident response simulator intended for preparing and conducting command centre exercises and area drills. The application is developed to support exercises focusing on oil spill response</t>
  </si>
  <si>
    <t>Na spletni strani FPP:  http://fpp.uni-lj.si/studij/tecaji/2010042623483113/ in na strani: http://fpp.uni-lj.si/raziskovanje/organizacijske_enote/2009071611483949/2009100911042789/</t>
  </si>
  <si>
    <t>45000-19868 Ocena ogroženosti in načrt zaščite in reševanja Luke Koper za industijske nesreče</t>
  </si>
  <si>
    <t>Luka Koper</t>
  </si>
  <si>
    <t>Znanstvenoraziskovalni center Slovenske akademije znanosti in umetnosti</t>
  </si>
  <si>
    <t>P6-0119, I0-0031</t>
  </si>
  <si>
    <t>Franci Gabrovšek, Tanja Pipan</t>
  </si>
  <si>
    <t>16180, 15687</t>
  </si>
  <si>
    <t>Krasoslovna terenska in laboratorijska oprema</t>
  </si>
  <si>
    <t>Karstological field and laboratory equipment</t>
  </si>
  <si>
    <t>Oprema je postavljena na terenu in tako stalno v rabi v sklopu raziskovalnih projektov.</t>
  </si>
  <si>
    <t>The equipment is installed in the field and therefore permanently used in the frame of our research projects.</t>
  </si>
  <si>
    <t>Dežemere Onset uporabljamo za merjenje padavin v Postojni in Vrh Korena na Javornikih ter količine prenikle vode v Postojnski jami. Z avtomatsko merilno postajo za spremljanje letnih oscilacij temperature, vlage in lastnosti kapljajoče vode proučujemo v vhodnem delu Postojnske jame vplive turistične rabe jame na jamsko okolje. Gealog S s sondami za merjenje višine vode, temperature in spec.el. prevodnosti uporabljamo za zvezne meritve prenikle vode v Postojnski jami. Enake parametre merimo s sondami Levelogger v kraških jamah, kjer se pretakajo podzemne vode rek Pivke, Unice in Reke.  Dodatna optična oprema za že obstoječi mikroskop Nikon Eclipse 600 je v rabi za opazovanje in proučevanje biološkega in mikrobiološkega materiala v podzemeljskih habitatih.</t>
  </si>
  <si>
    <t>Raingauges Onset are used for the measurement of precipitation in Postojna and Vrh Korena on Javorniki Mountains, and of dripwater in the Postojna Cave. An automatic measurement station for the monitoring of annual oscillations of temperature, air humidity, and parameters of dripwater is used for the assessment of the impact of tourist use on the cave environment in the entrance part of the Postojna Cave. Gealog S with sondes for measurement of water level, temperature, and specific electrical conductivity is used for continuous monitoring of dripwater in the Postojna Cave. The same parameters are measured with the Levelogger sondes in karst caves with underground flow of the Pivka, Unica, and Reka Rivers. Additional optical parts for the existing microscope Nikon Eclipse 600 are used for the microscopy and study of biological and microbiological materials in underground habitats.</t>
  </si>
  <si>
    <t>105845,103256,105847</t>
  </si>
  <si>
    <t xml:space="preserve">http://is.zrc-sazu.si/oprema </t>
  </si>
  <si>
    <t>042532</t>
  </si>
  <si>
    <t>P6-0119</t>
  </si>
  <si>
    <t>Nataša Viršek Ravbar</t>
  </si>
  <si>
    <t>I0-0031</t>
  </si>
  <si>
    <t>Jerneja Fridl</t>
  </si>
  <si>
    <t>P6-0038</t>
  </si>
  <si>
    <t>Nina Ledinek, Andrej Perdih</t>
  </si>
  <si>
    <t>29395, 30798</t>
  </si>
  <si>
    <t>Informacijski strežnik za tvorjenje, upravljanje in uporabo gradivskih slovarskih zbirk in programski paket SlovarRed</t>
  </si>
  <si>
    <t>Corpora Laboratory Equipment and SlovarRed (software)</t>
  </si>
  <si>
    <t>Oprema se nahaja na Inštitutu za slovenski jezik Frana Ramovša in v računalniškem centru ZRC SAZU in je namenjena samo interni uporabi (licenca).</t>
  </si>
  <si>
    <t>The equipment is located at the SRC SASA’s Fran Ramovš Institute for Slovenian Language and at the SRC SASA's Computer Centre. It is licensed for internal use only.</t>
  </si>
  <si>
    <t>Oprema je namenjena tvorjenju, upravljanju in nadaljnji uporabi slovarskih zbirk, ki nastajajo na osnovi besedilnega korpusa in  spletnega seznama besed slovenskega jezika.</t>
  </si>
  <si>
    <t>The equipment is intended for composition, management and further use of dictionary collections, which are being developed upon the textual corpus and the online collection of the Slovenian language words.</t>
  </si>
  <si>
    <t>105835,104072,104073,104074,104075,104076,104077,104078,105836,105837,105838,105839</t>
  </si>
  <si>
    <t>020132</t>
  </si>
  <si>
    <t>Kozma Ahačič</t>
  </si>
  <si>
    <t>P5-0217</t>
  </si>
  <si>
    <t>Grega Strban</t>
  </si>
  <si>
    <t>P1-0236</t>
  </si>
  <si>
    <t>Branko Vreš</t>
  </si>
  <si>
    <t>Programski paket FloVegSi</t>
  </si>
  <si>
    <t>FloVegSi (software, information system)</t>
  </si>
  <si>
    <t>Oprema se nahaja na Biološkem inštitutu Jovana Hadžija ZRC SAZU. Pogoji uporabe se določijo glede na specifiko poizvedbe morebitnih interesentov.</t>
  </si>
  <si>
    <t>The equipment is located at the SRC SASA’s Jovan Hadži Biological Institute. Terms of use are determined according to specific inquiries by potential users.</t>
  </si>
  <si>
    <t>FLOVEGSI je relacijska baza in aplikacija za hranjenje, obdelavo, izpise, grafične prikaze in povezave z drugimi programskimi orodji (Turboveg, Syntax idr.) in aplikacijami geografskega informacijskega sistema (GIS) za floristične, vegetacijske in favnistične podatke.</t>
  </si>
  <si>
    <t>Floristical and fitocenological database</t>
  </si>
  <si>
    <t>107415, 107416</t>
  </si>
  <si>
    <t>030117</t>
  </si>
  <si>
    <t>Simona Kralj Fišer</t>
  </si>
  <si>
    <t>V4-2019</t>
  </si>
  <si>
    <t>Urban Šilc</t>
  </si>
  <si>
    <t>P6-0064</t>
  </si>
  <si>
    <t>Maja Andrič</t>
  </si>
  <si>
    <t>Oprema za laboratorij za raziskovanje paleookolja</t>
  </si>
  <si>
    <t>Livingstone coring eqipment (modification after Stitz) attached to an electric hammer Makita. Coldstore. Palynological laboratory (with centrifuge Hettich Rotanta 460, water bath Memmert WB10, fume cupboard, ultrasonic bath Iskra Pio Sonis, muffle furnace Aurodent G9-5206, el. mixer Vibromix 114).</t>
  </si>
  <si>
    <t>Oprema se nahaja na Inštitutu za arheologijo ZRC SAZU in raziskovalci imajo stalen dostop do raziskovalne opreme.</t>
  </si>
  <si>
    <t>The research equipment is located at the Institute of archaeology SRC SASA and researchers have premanent access to research equipment</t>
  </si>
  <si>
    <t>Vrtalna oprema se uporablja za terensko delo (vzorčenje sedimenta). Palinološki laboratorij se uporablja za pripravo vzorcev za analizo peloda, rastlinskih makrofosilov in loss-on-ignition analizo.</t>
  </si>
  <si>
    <t>Coring equipment is used for fieldwork  - palynological coring  (sediment sampling). Samples for pollen, plant macrofossil and and loss-on-ignition analysis are prepared in palynological laboratory.</t>
  </si>
  <si>
    <t>103646,103582,103629,103640,103641,103642,103643,103644,103647,107300</t>
  </si>
  <si>
    <t>020104</t>
  </si>
  <si>
    <t>Anton Velušček</t>
  </si>
  <si>
    <t>Franjo Drole</t>
  </si>
  <si>
    <t>AV programska oprema</t>
  </si>
  <si>
    <t>2002/2003</t>
  </si>
  <si>
    <t>Audio-visual equipment</t>
  </si>
  <si>
    <t>Oprema je postavljena v predavalnici Inštituta za raziskovanje krasa ZRC SAZU in je ni možno premeščati. Za določene prireditve (Muzejski večeri Notranjskega muzeja iz Postojne, razstave različnih društev z območja Postojne, domači in mednarodnih sestanki, študijski programi) pa ob predhodni rezervaciji prostega termina omogočamo  uporabo predavalnice in opreme.</t>
  </si>
  <si>
    <t>The equipment is installed in the lecture room of the Karst Research Institute ZRC SAZU and could not be removed. By a preceding booking of a free term we enable a free use of the lecture room and equipment for certain perfomances (Museum Evenings of Notranjski muzej Postojna, expositions of various associations from the Postojna area, our and international meetings, study programmes).</t>
  </si>
  <si>
    <t>Oprema je postavljena v predavalnici Inštituta za raziskovanje krasa ZRC SAZU in jo uporabljamo za predavanja, seminarje, sestanke in podobno. Omogoča nam javne predstavitve dosežkov našega dela na področju raziskovanja krasa, še posebej pri proučevanju in ocenjevanju vplivov človekovih posegov na to občutljivo pokrajino. Predavanja vabljenih domačih in tujih gostov ter njihovo sodelovanje pri seminarjih ali sestankih pa nam omogočajo vključevanje v različne aktivnosti v domačih in mednarodnih strokovnih krogih.</t>
  </si>
  <si>
    <t>The equipment is installed in the lecture room of the Karst Research Institute ZRC SAZU and is used for lectures, seminars, meetings and similar. It enables the public presentation of our work related to  karst research, and  in particular to study and assessment of human impacts on this sensitive landscape. On the other hand the lectures of invited both Slovene and foreign experts and their engagement at seminars or meetings enable the incorporation into various activities of Slovene and international professional circles.</t>
  </si>
  <si>
    <t>030028</t>
  </si>
  <si>
    <t>P6-0111</t>
  </si>
  <si>
    <t>Marjetka Golež Kaučič, Drago Kunej</t>
  </si>
  <si>
    <t>8191, 14493</t>
  </si>
  <si>
    <t>Digitalna računalniško podprta avdio delovna postaja</t>
  </si>
  <si>
    <t>Digital computer supported audio work station</t>
  </si>
  <si>
    <t xml:space="preserve">Oprema je predvsem namenjena raziskovalnemu delu in izvajanju projektov na GNI in drugih inštitutih ZRC SAZU. </t>
  </si>
  <si>
    <t xml:space="preserve">The access is supported for scinetists and researchers on the Institute of Ethnomusicology, and other institutes of SRC SASA. </t>
  </si>
  <si>
    <t xml:space="preserve">Oprema omogoča kakovostno digitalizacijo zvočnega gradiva in shranjevanje gradiva v arhivskem digitalnem formatu. Takšen zapis omogoča preprosto in kvalitetno kopiranje in s tem lažjo dolgoročno zaščito in varovanje gradiva, katerega kopije lahko hranimo tudi v drugih sistemih in na različnih lokacijah. Oprema omogoča shranjevanje v več digitalnih formatih in s tem zagotavlja optimalno uporabo zvočnega gradiva različnim uporabnikom glede na njihove vsebinske in tehnične zahteve. </t>
  </si>
  <si>
    <t>Enables quality digitization of sound materials and storage in digital archival format. The focus is on standardization: simple and quality copying of materials and thus easier long-term preservation of material; copies can be stored in different systems and locations. The software enables storage of materials in various digital formats and therefore optimal use of sound materials for different groups of users, depending on their thematic or technical requirements.</t>
  </si>
  <si>
    <t>101043,101081,101052,101070,101082</t>
  </si>
  <si>
    <t>030036</t>
  </si>
  <si>
    <t>Marjetka Golež Kaučič</t>
  </si>
  <si>
    <t>J6-9369</t>
  </si>
  <si>
    <t>Marija Klobčar</t>
  </si>
  <si>
    <t>J7-9426</t>
  </si>
  <si>
    <t>Digitalni terenski laboratorij</t>
  </si>
  <si>
    <t>2006/2007</t>
  </si>
  <si>
    <t>Digital field laboratory</t>
  </si>
  <si>
    <t>Omogoča digitalno avdio, avdiovizualno in slikovno snemanje ter osnovno urejanje in segmentacijo gradiva na terenu, direktno dokumentiranje in shranjevanje gradiva v informacijski sistem ter integracijo z osrednjim informacijskim sistemom Digitalnega arhiva GNI. Gre za pomemben prehod iz analognih v digitalne tehnologije že pri pridobivanju gradiva.</t>
  </si>
  <si>
    <t>Enables digital audio and audio-visual recording and photographing. Further, the system (part of Ethnom use) has been developed to support segmentation of field recording, documenting and storing, and integration with other collections within Ethnomuse archive. The main goal of the system is to support digital manipulation of material throughout the whole process.</t>
  </si>
  <si>
    <t>101285,101287,101206,101210,101211,101212,101215,101221,101222,101223</t>
  </si>
  <si>
    <t>070266</t>
  </si>
  <si>
    <t>J6-3129</t>
  </si>
  <si>
    <t>Digitalni arhiv GNI</t>
  </si>
  <si>
    <t>GNI digital archive</t>
  </si>
  <si>
    <t>The access is supported for scinetists and researchers on the Institute of Ethnomusicology, and other institutes of SRC SASA. .</t>
  </si>
  <si>
    <t xml:space="preserve">Osnovni namen opreme je izgradnja digitalnega arhiva, ki omogoča sodobno znastvenoraziskovalno in izobraževalno delo z raznovrstnim gradivom zbirk GNI ter multimedijsko prezentacijo in integracijo slovenske kulturne dediščine v evropski in tudi širši prostor. Povezuje specifično in raznoliko gradivo: zvočno, dokumentarne filme in video, rokopise ljudskih pesmi in tekstovno gradivo, kinetograme, terenske zapise, notne zapise, fotografije idr. Oprema omogoča dokumentacijo, hrambo in dolgoročno digitalno zaščito gradiva ter njegovo preprosto vključevanje v formate in sisteme, ki so v digitalni obliki preprosto dostopne javnosti. </t>
  </si>
  <si>
    <t>Main goal of Ethnomuse is construction of the digital multimedia archive for the purpose scientific research work on varius collections from the Institute of Ethnomusicology. Further, the focus is on multimedia representation and integration of rich Slovenian cultural heritage into wider, European and international context. Ethnomuse contains specific multimedia materials and formats: audio material, video and film documentaries, manuscripts and other text materials, kinetograms, field recordings, musical notation, photo materials... The Ethnomuse system enables both digital production and post-production processes of  recording, documenting, archiving (storage) and long-term digital preservation of collections. Web application has also been developed for browsing and searching the collections (www.ethnomuse.info).</t>
  </si>
  <si>
    <t>040994</t>
  </si>
  <si>
    <t>Adrijan Košir, Anton Velušček</t>
  </si>
  <si>
    <t>15155, 13607</t>
  </si>
  <si>
    <t>Sistem za izdelavo mikroskopskih preparatov Logitech</t>
  </si>
  <si>
    <t>Logitech - thin-section preparation system</t>
  </si>
  <si>
    <t xml:space="preserve">Oprema je postavljena v laboratoriju ZRC SAZU na Novem trgu 2. Laboratorij izdeluje preparate za raziskovalce ZRC SAZU in za zunanje naročnike. </t>
  </si>
  <si>
    <t xml:space="preserve">The equipment is placed in the laboratory at the SRC SASA on Novi trg 2. Ljubljana. Laboratory makes thin sections of various natural and artificial materials for researchers at the SRC SASA and for the external clients. </t>
  </si>
  <si>
    <t>Sistem za izdelavo mikroskopskih preparatov Logitech je namenjen za kon_no izdelavo zbruskov iz arheolo_kih, geolo_kih, biolo_kih (rastlinskih in skeletnih), pedolo_kih in drugih nekovinskih in kovinskih materialov za prou_evanje pod opti_nim mikroskopom (v presevni in odsevni svetlobi, s katodno luminiscenco, UV luminiscenco itd.) ter z drugimi mikroskopskimi tehnikami (z vrsti_nim elektronskim mikroskopom, mikrosondo itd.). Jedro sistema je naprava za precizno bru_enje in poliranje vzorcev (Logitech PM5 single-workstation precision lapping and polishing machine), dodatni deli pa so prilagojeni za monta_o (lepljenje) vzorcev, predpripravo preparatov (grobo rezanje vzorcev, prilepljenih na steklo), obdelavo razli_nih materialov in za razli_ne velikosti vzorcev.</t>
  </si>
  <si>
    <t>The system for making slides Logitech is designed for final production of thin sections from archaeological, geological, biological (floral and skeletal), soil and other non-metallic and metallic materials for the study under an optical microscope (transmitted and reflective light, the cathodoluminescence, UV luminescence, etc. .) and other microscopic techniques (with SEM, microprobe etc..). The core system is a device for precision grinding and polishing of samples (Logitech PM5 precision single-workstation Lapping and polishing machine); other parts are adapted for assembly (gluing) of the samples, pre-preparation (rough cut samples, pasted on the glass), the processing of various materials and for different sample sizes.</t>
  </si>
  <si>
    <t>102181</t>
  </si>
  <si>
    <t xml:space="preserve">P6-0064 
</t>
  </si>
  <si>
    <t xml:space="preserve">P1-0008 
</t>
  </si>
  <si>
    <t>Špela Goričan</t>
  </si>
  <si>
    <t>Nadja Zupan Hajna</t>
  </si>
  <si>
    <t>Namizni rentgenski praškovni difraktometer XRD Bruker</t>
  </si>
  <si>
    <t>Bruker XRD benchtop</t>
  </si>
  <si>
    <t>Oprema je postavljena v pisarni št. 201 na Inštitutu za raziskovanje krasa ZRC SAZU v Postojni, Titov trg 2. Oprema je predvsem namenjena raziskovalnemu delu in izvajanju projektov Inštituta  (licenca). Pogoji uporabe se določijo glede na specifiko poizvedbe morebitnih interesentov.</t>
  </si>
  <si>
    <t>The equipment is installed in room 201 of the Karst Research Institute ZRC SAZU in Postojna, Titov trg 2. The equipment is primarily intended for the research work and implementation of projects of the Institute  (license). Terms of use are determined according to specific inquiries by potential users.</t>
  </si>
  <si>
    <t>XRD je namenjen določanju mineralne sestave vzorcev kamnin in sipkih sedimentov.</t>
  </si>
  <si>
    <t>XRD is intended to determine the mineral composition of rock samples and bulk sediments.</t>
  </si>
  <si>
    <t>P6-0101</t>
  </si>
  <si>
    <t>Mateja Ferk</t>
  </si>
  <si>
    <t>Laboratorijska oprema za analizo sedimenta</t>
  </si>
  <si>
    <t>Laboratory equipment for sediment analyses</t>
  </si>
  <si>
    <t>Po predhodnem dogovoru s skrbnikom opreme</t>
  </si>
  <si>
    <t>By previous agreement of the equipment manager</t>
  </si>
  <si>
    <t>Analiza sestave sedimentov in meritve velikostnih frakcij sedimenta.</t>
  </si>
  <si>
    <t>Analyses of sediment composition, and grain size analyses.</t>
  </si>
  <si>
    <t>http://is.zrc-sazu.si/oprema</t>
  </si>
  <si>
    <t>Blaž Komac</t>
  </si>
  <si>
    <t>J6-2591</t>
  </si>
  <si>
    <t>N1-0162</t>
  </si>
  <si>
    <t>Matej Lipar</t>
  </si>
  <si>
    <t>Merjenje Triglavskega ledenika</t>
  </si>
  <si>
    <t>Matej Gabrovec</t>
  </si>
  <si>
    <t>J6-2592</t>
  </si>
  <si>
    <t>Mateja Breg Valjavec</t>
  </si>
  <si>
    <t>Drago Kunej</t>
  </si>
  <si>
    <t>Avdio sistem za obdelavo in arhiviranje zvočnega gradiva</t>
  </si>
  <si>
    <t>Audio system for processing and archiving of audio material</t>
  </si>
  <si>
    <t>Oprema je predvsem namenjena raziskovalnemu delu in izvajanju projektov na GNI in drugih inštitutih ZRC SAZU. Pogoji uporabe za morebitne zunanje uporabnike se določijo v dogovoru s skrbnikom opreme.</t>
  </si>
  <si>
    <t>The access is supported for scientists and researchers on the Institute of Ethnomusicology, and other institutes of ZRC SAZU. Terms of use for potecial external users are determined in agreement with the equipment manager.</t>
  </si>
  <si>
    <t>Sistem omogoča zanesljivo in kakovostno terensko snemanje in migracijo analognega in digitalnega gradiva v avdio delovno postajo ter zaščito, arhiviranje in dolgoročno hrambo zvočnega gradiva. Zagotavljati digitalno restavriranje, editiranje in postprodukcijo arhivskega gradiva za potrebe analize posnete vsebine in objavljanja zvočnega gradiva.</t>
  </si>
  <si>
    <t>The system support reliable and high-quality field recording and migration of analog and digital material to the audio workstation and safeguarding, archiving and long-term storage of audio material. It enables digital restoration, editing and post-production of archive material for the needs of analysis of recorded content and publication of audio material.</t>
  </si>
  <si>
    <t>Obdelava in hranjenje zvočnega gradiva Slovenskega gledališkega inštituta – projektno sodelovanje s Slovenskim gledališkim inštitutom pri digitalizaciji, arhiviranju in hranjenju zvočnega gradiva</t>
  </si>
  <si>
    <t>Adrijan Košir</t>
  </si>
  <si>
    <t>Nadgradnja vrstičnega elektronskega mikroskopa s katodnoluminiscenčnim in grobovakuumskim detektorjem sekundarnih elektronov ter sistemom za korealativno mikroskopijo</t>
  </si>
  <si>
    <t>Upgrade of a Scanning Electron Microscope with a CL and LV SED detector and  a system for correlaive microscopy</t>
  </si>
  <si>
    <t xml:space="preserve">Oprema je del laboratorija za mikroskopijo in je nameščena na SEMmikroskopu JEOL IT100 na Gosposki 13. Dostop do opreme po predhodnem dogovoru s skrbnikom. </t>
  </si>
  <si>
    <t>The equipment is part of  Laboratory for Microscopy and is mounted on JEOL IT100 SEM at Gosposka 13.  Access upon agreement with lab management.</t>
  </si>
  <si>
    <t xml:space="preserve">Mikroskopska analiza geoloških, arheoloških, bioloških in drugih naravnih in umetnih materialov. </t>
  </si>
  <si>
    <t>Microscopic analysys of geological, archaeological, biological and other natural and artificial materials.</t>
  </si>
  <si>
    <t>J1-9185</t>
  </si>
  <si>
    <t>Andrea Martin Perez</t>
  </si>
  <si>
    <t>XRF spektrometer za analizo sedimenta</t>
  </si>
  <si>
    <t>XRF Spectrometer for Sediment Analyses</t>
  </si>
  <si>
    <t>Analiza kemijske sestave snovi v trdem stanju, praškovnih vzorcev in tekočin.</t>
  </si>
  <si>
    <t>Elementary Analyses of solids, powders and liquids.</t>
  </si>
  <si>
    <t>0782-004</t>
  </si>
  <si>
    <t>P2-0241</t>
  </si>
  <si>
    <t>prof. dr. E. Govekar</t>
  </si>
  <si>
    <t>Sistem za vizualno karakterizacijo obdelovalnih procesov in parametrov</t>
  </si>
  <si>
    <t>System for visual characterisation of manufacturing</t>
  </si>
  <si>
    <t>Oprema je dostopna v laboratoriju in je na razpolago večim souporabnikom Fakultete pod nadzorom usposobljenega člana raziskovalne skupine. Kontakt: edvard.govekar@fs.uni-lj.si</t>
  </si>
  <si>
    <t>The equipment is available in the laboratory and is available to several users under the supervision of a qualified member of the research group. Contact: edvard.govekar@fs.uni-lj.si</t>
  </si>
  <si>
    <t>Oprema se uporablja za vizualizacijo procesov v vidnem in infrardečem spektru.</t>
  </si>
  <si>
    <t>Equipment is used for visualization in the visible and infrared spectrum.</t>
  </si>
  <si>
    <t>https://www.fs.uni-lj.si/raziskovalna_dejavnost/raziskovalna_dejavnost/oprema/2016050519260135/</t>
  </si>
  <si>
    <t>Edvard Govekar</t>
  </si>
  <si>
    <t>0782-034</t>
  </si>
  <si>
    <t>P2-0223</t>
  </si>
  <si>
    <t>prof. dr. I. Golobič</t>
  </si>
  <si>
    <t>Hitrotekoči sistem za spremljanje dinamičnih in termičnih procesov</t>
  </si>
  <si>
    <t>Fast speed fluid system for monitoring dynamical and thermo processes</t>
  </si>
  <si>
    <t>Preko spletnega ali e-mail kontakta iztok.golobic@fs.uni-lj.si je oprema skupaj z operaterjem razpoložljiva z najavo vsaj  3 dni pred snemanjem</t>
  </si>
  <si>
    <t>Via web or e-mail contact iztok.golobic@fs.uni-lj.si the equipment is available together with the operator. The reservation in needed at least 3 days before.</t>
  </si>
  <si>
    <t>Spremljanje hitrih in izjemno hitrih pojavov v laboratorijskem, industrijskem in naravnem okolju ob snemanju z več deset tisoč slik na sekundo. Omogočeno snemanje tudi preko mikroskopa do 1500 kratne povačave.</t>
  </si>
  <si>
    <t>https://www.fs.uni-lj.si/raziskovalna_dejavnost/raziskovalna_dejavnost/oprema/2016051309323693/</t>
  </si>
  <si>
    <t>Iztok Golobič</t>
  </si>
  <si>
    <t>Tržni projekti</t>
  </si>
  <si>
    <t>0782-016</t>
  </si>
  <si>
    <t>P2-0231</t>
  </si>
  <si>
    <t>prof. dr. M. Kalin</t>
  </si>
  <si>
    <t>Naprava za raziskavo fretinga s pripradajočo opremo za analizo površin</t>
  </si>
  <si>
    <t>Fretting test rig with equipment for contact surface analysis</t>
  </si>
  <si>
    <t>Oprema je na razpolago na CTD, Bogišičeva 8 po predhodnem dogovoru. Kontakt: mitjan.kalin@fs.uni-lj.si</t>
  </si>
  <si>
    <t xml:space="preserve">Equipment is available at CTD, Bogišičeva 8 with preliminary arrangement. Contact: mitjan.kalin@fs.uni-lj.si
</t>
  </si>
  <si>
    <t xml:space="preserve">Oprema je namenjena raziskavi mehanizma fretting obrabe, ki se pojavlja pri nihanjih z veliko frekvenco in amplitudo v mikrometerskem področju. S pomočjo opreme je moč zasledovati in analizirati odpornost materialov, površinskih plasti in obdelav pri fretting utrujanju.  </t>
  </si>
  <si>
    <t>The equipment is intended for the research of fretting wear mechanism, which arises at high frequency and high amplitude oscillations in micrometre domain.</t>
  </si>
  <si>
    <t>https://www.fs.uni-lj.si/raziskovalna_dejavnost/raziskovalna_dejavnost/oprema/2016051310145549/</t>
  </si>
  <si>
    <t>Mitjan Kalin</t>
  </si>
  <si>
    <t>L2-2618</t>
  </si>
  <si>
    <t>LV EU</t>
  </si>
  <si>
    <t>0782-039</t>
  </si>
  <si>
    <t>P2-0270</t>
  </si>
  <si>
    <t>prof. dr. R. Petkovšek</t>
  </si>
  <si>
    <t>Laserski izvori z opremo</t>
  </si>
  <si>
    <t>Laser sources with equipment</t>
  </si>
  <si>
    <t>Dostop do opreme je v domeni vodje Laboratorija. Kontakt: rok.petkovsek@fs.uni-lj.si</t>
  </si>
  <si>
    <t>Laserski izvori z opremo so namenjeni raziskavam laserskih obdelovalnih procesov in laserskih merilnih metod.</t>
  </si>
  <si>
    <t>https://www.fs.uni-lj.si/raziskovalna_dejavnost/raziskovalna_dejavnost/oprema/2016051310180795/</t>
  </si>
  <si>
    <t>Rok Petkovšek</t>
  </si>
  <si>
    <t xml:space="preserve">Pedagoški proces </t>
  </si>
  <si>
    <t xml:space="preserve">Rok Petkovšek, Matija Jezeršek   </t>
  </si>
  <si>
    <t>Naprava za analizo degredacije biološko razgradljivih olj</t>
  </si>
  <si>
    <t>Instrumentation for degradation stability analysis of biodegradable oils</t>
  </si>
  <si>
    <t>Naprava je namenjena analizi obstojnosti biološko razgradljivih olj in drugih olj in masti, s poudarkom na degradacijski stabilnosti. .</t>
  </si>
  <si>
    <t>The instrumentation is intended for analysis of stability of biologically degradable and other oils and greases with emphasis on degradation stability.</t>
  </si>
  <si>
    <t>https://www.fs.uni-lj.si/raziskovalna_dejavnost/raziskovalna_dejavnost/oprema/2016051310343418/</t>
  </si>
  <si>
    <t>0782-028</t>
  </si>
  <si>
    <t>P2-0264</t>
  </si>
  <si>
    <t>doc. dr. L. Slemenik Perše</t>
  </si>
  <si>
    <t>Sistem za analizo mikrodeformacij submikronskih vlaken pri termomehanskem obremenjevanju s pulznim laserjem</t>
  </si>
  <si>
    <t>2003/2004</t>
  </si>
  <si>
    <t>System for analayzing of microdeformations submicronic fibers by thermo-mechanical loading with pulse laser</t>
  </si>
  <si>
    <t>Dostop do opreme je v domeni vodje laboratorija. Kontakt: cem@fs.uni-lj.si</t>
  </si>
  <si>
    <t>Oprema ja namenjena preučevanju morfologije materialov. Omogoča povečavo do 100x10 pri transmisijski ali reflektivni svetlobi. Dodatna oprema omogoča preizkavo pri povišanih temperaturah, do 350°C, spreminjajočih temperaturah s hitrostjo spreminjanja 0,01 do 30°C/min in pripravo vzorcev.</t>
  </si>
  <si>
    <t xml:space="preserve">The main purpose of equipment is specimen morphology investigation. It can be done at magnification up to 100x10 at transmitted or reflected light. Additional equipment allows also investigation at elevated temperature, up to 350°C, temperature scan from 0.01 to 30°C/min and sample preparation.  </t>
  </si>
  <si>
    <t>https://www.fs.uni-lj.si/raziskovalna_dejavnost/raziskovalna_dejavnost/oprema/2016051310390393/</t>
  </si>
  <si>
    <t xml:space="preserve">Lidija Slemenik Perše </t>
  </si>
  <si>
    <t>Pedagoški proces</t>
  </si>
  <si>
    <t>0782-013</t>
  </si>
  <si>
    <t>P2-0266</t>
  </si>
  <si>
    <t xml:space="preserve">prof. dr. F. Pušavec </t>
  </si>
  <si>
    <t>Skenirna naprava Cyclom s tipali</t>
  </si>
  <si>
    <t>Cyclom scanning device with sensors</t>
  </si>
  <si>
    <t>Dostop do skenirne naprave Cyclone je možen po dogovoru z vodjo laboratorija. Opremo je možno najeti stupaj z kvaliificiranim operaterjem. Kontakt: franci.pusavec@fs.uni-lj.si</t>
  </si>
  <si>
    <t>Access to the Cyclon scaning device is possible on a rent bases. Condition for a rent is that with equipment handled qualified operator  and that a rent is paid after use of equipment. Contact: franci.pusavec@fs.uni-lj.si</t>
  </si>
  <si>
    <t xml:space="preserve">Skenirna naprava Cyclone 2 je primerna za zelo natančno 3D-skeniranje površin predmetov oz. dimenzijsko preverjanje predmetov izven proizvodne linije. Skeniranje površine lahko poteka v ravnini (2D-skeniranje) oz. v prostoru (3D-skeniranje), pri čemer se oblikuje t.i. "oblak točk", ki je pravzaprav digitalni zapis površine. </t>
  </si>
  <si>
    <t xml:space="preserve">Renishaw Cyclone 2 scanning device is independant unit for very precise 3D-scanning and measuring tasks outside the production lines. Enclosed software offers a lot options concerning different ways to gather data from unknown 2D- profiles and 3D-surface.
</t>
  </si>
  <si>
    <t>https://www.fs.uni-lj.si/raziskovalna_dejavnost/raziskovalna_dejavnost/oprema/2016051310413723/</t>
  </si>
  <si>
    <t>P2-0226</t>
  </si>
  <si>
    <t>Franci Pušavec</t>
  </si>
  <si>
    <t>Usposabljanje MR - Luka Kastelic</t>
  </si>
  <si>
    <t>EIT</t>
  </si>
  <si>
    <t>L2-1836</t>
  </si>
  <si>
    <t>0782-001</t>
  </si>
  <si>
    <t>P2-0162</t>
  </si>
  <si>
    <t>prof. dr. B. Šarler</t>
  </si>
  <si>
    <t>CTA anemometer</t>
  </si>
  <si>
    <t>Constant Temperature Anemometer</t>
  </si>
  <si>
    <t>Dostop do opreme je v domeni vodje Laboratorija. Kontakt:bozidar.sarler@fs.uni-lj.si</t>
  </si>
  <si>
    <t>Access to equipment is in the domain of the Head of Laboratory. Contact: bozidar.sarler@fs.uni-lj.si</t>
  </si>
  <si>
    <t>CTA anemometer omogoča merjenje lokalne dinamike hitrosti v kapljevinah in plinih.</t>
  </si>
  <si>
    <t>CTA anemometer allows measurements of local velocity dynamics in gases and liquids.</t>
  </si>
  <si>
    <t>https://www.fs.uni-lj.si/raziskovalna_dejavnost/raziskovalna_dejavnost/oprema/2016051310590162/</t>
  </si>
  <si>
    <t>Božidar Šarler</t>
  </si>
  <si>
    <t>0782-030</t>
  </si>
  <si>
    <t>prof. dr. R. Šturm</t>
  </si>
  <si>
    <t>Sistem za popis integritete površin po mehanski in toplotni obdelavi</t>
  </si>
  <si>
    <t>System for survey of surface integrity after mechanical and thermo processing</t>
  </si>
  <si>
    <t>Ponedeljek - petek,  kadar oprema ni zasedena zaradi vaj. Kontakt:  roman.sturm@fs.uni-lj.si</t>
  </si>
  <si>
    <t>Monday - Friday, when the equipment is available. Contact:  roman.sturm@fs.uni-lj.si</t>
  </si>
  <si>
    <t>SEM - elektronska mikroskopija, EDS analiza, WDS analiza; Natezni preizkus do 45 kN upogibni  in tlačni preizkus, preizkušanje lepljenih in varjenih spojev, preizkušanje dinamične trdnosti, določanje da/dn oz. hitrosti širjenja razpok, določanje odpornosti materialov in površinskih zaščitnih slojev proti koroziji. Možnost uporabe različnih vrst korozivnih medijev z različno koncentracijo.</t>
  </si>
  <si>
    <t>https://www.fs.uni-lj.si/raziskovalna_dejavnost/raziskovalna_dejavnost/oprema/2016051312194154/</t>
  </si>
  <si>
    <t>Roman Šturm</t>
  </si>
  <si>
    <t>Modificiran ekstruder z regulacijo termo-mehanske obremenitve materiala</t>
  </si>
  <si>
    <t>Modificated extrudor with regulation of thermo-mechanical load of material</t>
  </si>
  <si>
    <t>Izposoja možna v skladu z dogovorom, kontakt: cem@fs.uni-lj.si</t>
  </si>
  <si>
    <t>Ekstrudor je namenjen ekstrudiranju prahu in granul plastike pri temperaturnem območju med sobno temp. in 400 °C. Ekstrudiran material ima lahko krožno obliko prereza ali pa je ekstrudiran v obliki traku.</t>
  </si>
  <si>
    <t xml:space="preserve">Extruder is designed for extrusion of powder and plastic granules in a temperature range between room temp. and 400 ° C. Extruded material may have circular or tape shape. </t>
  </si>
  <si>
    <t>https://www.fs.uni-lj.si/raziskovalna_dejavnost/raziskovalna_dejavnost/oprema/2016051312255269/</t>
  </si>
  <si>
    <t>novo – procesiranje</t>
  </si>
  <si>
    <t>novo – ekstrudor</t>
  </si>
  <si>
    <t>0782-015</t>
  </si>
  <si>
    <t>prof. dr. M. Nagode</t>
  </si>
  <si>
    <t>Merilna in računalniška oprema za specialna razvojna vrednotenja</t>
  </si>
  <si>
    <t>Mesurement and CAE equipment for special R&amp;D evaluations</t>
  </si>
  <si>
    <t>Do opreme imajo dostop partnerji razvojnega centra CRV ter ostali partnerji laboratorija LAVEK na UL-FS, s katerimi sodelujemo na skupnih razvojnih in raziskovalnih projektih. Kontakt: marko.nagode@fs.uni-lj.si</t>
  </si>
  <si>
    <t>Merilna in računalniška oprema, ki je bila kupljena v sklopu paketa 12, je namenjena izključno za eksperimentalno in numerično vrednotenje obnašanja konstrukcij, ki so obremenjene z ekstremnimi mehanskimi obremenitvami (npr. trk vozila). Eksperimentalna oprema obsega triosne pospeškomerje z univerzalnimi moduli za kondicioniranje signalov, hitro kamero in laserska senzorja pomikov. Oprema za numerično vrednotenje obsega programsko opremo za izvajanje simulacij izrazito dinamičnih pojavov ter ustrezno razširitev strojne opreme.</t>
  </si>
  <si>
    <t>https://www.fs.uni-lj.si/raziskovalna_dejavnost/raziskovalna_dejavnost/oprema/2016051312260770/</t>
  </si>
  <si>
    <t>Marko Nagode</t>
  </si>
  <si>
    <t>Oprema za raziskave in karakterizacijo obrabnih mehanizmov na področju nanotribologije</t>
  </si>
  <si>
    <t xml:space="preserve">Equipment for investigation and characterization of wear nano-tribological mechanisms </t>
  </si>
  <si>
    <t xml:space="preserve">Oprema omogoča raziskavo obrabnih mehanizmov na nano področju, kar vključuje obremenitve v območju nN in pomike v področju 10nm – 10 µm. S pomočjo opreme je možna raziskava in karakterizacija triboloških procesov v nanopodročju za različne vrste materialov, površinskih plasti in obdelav s poudarkom na interakcijah med površino in mazivom. </t>
  </si>
  <si>
    <t>The equipment provides means of research for nano-scale wear mechanisms, which involves loads in nN range and strokes in the 10 nm - 10 µm range. The equipment provides possibilities for research and characterization of nano-scale tribological processes for different types of materials, surface layers and surface treatement with emphasis on interactions between surface and lubricant.</t>
  </si>
  <si>
    <t>https://www.fs.uni-lj.si/raziskovalna_dejavnost/raziskovalna_dejavnost/oprema/2016051312341101/</t>
  </si>
  <si>
    <t>0782-002</t>
  </si>
  <si>
    <t>P2-0263</t>
  </si>
  <si>
    <t>doc. dr. M. Brojan</t>
  </si>
  <si>
    <t>Temperaturna komora z zahtevanim priborom, merilno in programsko opremo za mehansko analizo inteligentnih gradiv</t>
  </si>
  <si>
    <t>Temperature chamber with required equipment, mesurament and programm equipment for analyzing intelligent elements</t>
  </si>
  <si>
    <t>Dostop do opreme je v domeni vodje laboratorija. Kontakt miha.brojan@fs.uni-lj.si</t>
  </si>
  <si>
    <t>Uporablja se za analizo mehanskih lastnosti gradiv.</t>
  </si>
  <si>
    <t>https://www.fs.uni-lj.si/raziskovalna_dejavnost/raziskovalna_dejavnost/oprema/2016051312442302/</t>
  </si>
  <si>
    <t>Miha Boltežar</t>
  </si>
  <si>
    <t>Laserska izvora z opremo</t>
  </si>
  <si>
    <t>Dostop do opreme je v domeni vodje laboratorija. Kontakt rok.petkovsek@fs.uni-lj.si</t>
  </si>
  <si>
    <t>Access to equipment is in the domain head of the laboratory. Contact rok.petkovsek@fs.uni-lj.si</t>
  </si>
  <si>
    <t>Lasersik izvori z opremo so namenjeni raziskavam laserskih obdelovalnih procesov in laserskih merilnih metod.</t>
  </si>
  <si>
    <t>https://www.fs.uni-lj.si/raziskovalna_dejavnost/raziskovalna_dejavnost/oprema/2016051312464629/</t>
  </si>
  <si>
    <t xml:space="preserve">Pedagoški proces  </t>
  </si>
  <si>
    <t>Sistem za karakterizacijo tehnoloških procesov</t>
  </si>
  <si>
    <t>2004/2005</t>
  </si>
  <si>
    <t>System for characterization of technological processes</t>
  </si>
  <si>
    <t>Direktni kontakt s skrbnikom; za vsak primer posebej. Kontakt: edvard.govekar@fs.uni-lj.si</t>
  </si>
  <si>
    <t>Oprema se uporablja pri zajemanju in analizi podatkov.</t>
  </si>
  <si>
    <t>https://www.fs.uni-lj.si/raziskovalna_dejavnost/raziskovalna_dejavnost/oprema/2016051312521682/</t>
  </si>
  <si>
    <t>0782-009</t>
  </si>
  <si>
    <t>prof. dr. A. Kitanovski/   izr. prof. dr. U. Stritih</t>
  </si>
  <si>
    <t>18580,   15163</t>
  </si>
  <si>
    <t>Merilna oprema za merjenje temparaturnih polj (termovizijska kamera)</t>
  </si>
  <si>
    <t>FLIR ThermaCAM S65 -FLIR Systems</t>
  </si>
  <si>
    <t>Možnost izposoje za največ 3 dni. Kontakt: andrej.kitanovski@fs.uni-lj.si in  uros.stritih@fs.uni-lj.si.</t>
  </si>
  <si>
    <t>Possible renting for max. 3 days. Contact:  andrej.kitanovski@fs.uni-lj.si and  uros.stritih@fs.uni-lj.si.</t>
  </si>
  <si>
    <t>Termokamera za brezdotično merjenje površinskih temperatur. Dodatne informacije Fakulteta za strojništvo, tel. 01 4771103.</t>
  </si>
  <si>
    <t>Infrared camera for contactless measurements of the surface temperatures. Additional info Fakulteta za strojništvo, tel. 01 4771103.</t>
  </si>
  <si>
    <t>https://www.fs.uni-lj.si/raziskovalna_dejavnost/raziskovalna_dejavnost/oprema/2016051312550686/</t>
  </si>
  <si>
    <t>Andrej Kitanovski,    Uroš Stritih</t>
  </si>
  <si>
    <t>Tlačni senzor s procesno enoto</t>
  </si>
  <si>
    <t>Pressure sensor processing unit</t>
  </si>
  <si>
    <t>Dostop do opreme je v domeni vodje laboratorija. Kontakt:bozidar.sarler@fs.uni-lj.si</t>
  </si>
  <si>
    <t>Access to equipment is in the domain of the head of laboratory. Contact: bozidar.sarler@fs.uni-lj.si</t>
  </si>
  <si>
    <t>Optični senzor omogoča lokalne meritve dinamike tlaka v fluidih.</t>
  </si>
  <si>
    <t>Optical sensor allows local measurements of pressure dynamics in fluids.</t>
  </si>
  <si>
    <t>https://www.fs.uni-lj.si/raziskovalna_dejavnost/raziskovalna_dejavnost/oprema/2016051312583891/</t>
  </si>
  <si>
    <t xml:space="preserve">Sistem za refunkcionalizacijo konstrukcijskih polimerov
</t>
  </si>
  <si>
    <t>2007/2008</t>
  </si>
  <si>
    <t>System for refunctionanalayzing of construction polymers</t>
  </si>
  <si>
    <t>Opreme je namenjena reološkim preiskavam materiala v skladu z ISO 3219 in ISO 6721 standardom. Poleg tega pa je na napravi možno izvesti tudi teste strižnega lezenja in relaksacije.</t>
  </si>
  <si>
    <t>The main purpose of equipment is investigation of a material rheology in compliance with ISO 3219 and ISO 6721. Besides that, also shear creep/relaxation characterization can be performed.</t>
  </si>
  <si>
    <t>https://www.fs.uni-lj.si/raziskovalna_dejavnost/raziskovalna_dejavnost/oprema/2016051313101573/</t>
  </si>
  <si>
    <t>J2-9443</t>
  </si>
  <si>
    <t>Naprava za izvajanje prilagojenih triboloških testov</t>
  </si>
  <si>
    <t>Interchangeable machine for adjustable tribological testing</t>
  </si>
  <si>
    <t>Naprava za izvajnaje prilagojenih triboloških testov s silami, ki omogočajo analizo vpliva pojavov majhnih sil, predvsem adsorbiranih mejnih plasti, ki zahtevajo resolucijo učinka Van der Waalsovih sil, elektrostatskih sil, sil meniskus učikov ipd, torej preizkusi v redu velikosti mini-Newronov.</t>
  </si>
  <si>
    <t>Interchangeable machine for adjustable tribological testing. Enables the analysis of effects of small forces (mN), adsorbed boundary films, Van der Waals and electrostacic forces, meniscus forces etc.</t>
  </si>
  <si>
    <t>https://www.fs.uni-lj.si/raziskovalna_dejavnost/raziskovalna_dejavnost/oprema/2016051313183017/</t>
  </si>
  <si>
    <t>Naprava za merjenje debelin "in-situ" mejnih mazalnih  filmov v rangu nanometrske skale</t>
  </si>
  <si>
    <t>Traction machine for “in-situ” measurement of boundary lubricating films on nanoscale range</t>
  </si>
  <si>
    <t>Naprava za merjenje debelin "in-situ" mejnih mazalnih  filmov v rangu nanometrske skale.</t>
  </si>
  <si>
    <t>Machine for in-situ measurement of boundary lubrication films in the nanometre range.</t>
  </si>
  <si>
    <t>https://www.fs.uni-lj.si/raziskovalna_dejavnost/raziskovalna_dejavnost/oprema/2016051313211320/</t>
  </si>
  <si>
    <t>Sistem za karakterizacijo vedenja časovno-odvisnih materialov na nano in mikro skali (Nanoindenter – sistem za nanoin-dentacijo)</t>
  </si>
  <si>
    <t xml:space="preserve">Nanoindenter – system for nano-indentation </t>
  </si>
  <si>
    <t>Sistem za nanoindentacijo omogoča določitev Young-ovega modula in trdote v skladu s standardom ISO 14577. Sistem je nadgrajen z modulom za meritve modula elastičnosti in trdote (togosti) kot kontinuirne (dinamične) funkcije globine indentacije, primerno za različne materiale (kovine, polimeri, tanke plasti, zlitine, keramika, itd.).</t>
  </si>
  <si>
    <t>The Nano Indenter enables to measure Young’s modulus and hardness in compliance with ISO 14577. System is upgraded with Continuous Stiffness Measurement module that allows dynamic properties characterization of different kinds of materials (metals, polymers, thin films, alloys, ceramics, etc.).</t>
  </si>
  <si>
    <t>https://www.fs.uni-lj.si/raziskovalna_dejavnost/raziskovalna_dejavnost/oprema/2016051313231697/</t>
  </si>
  <si>
    <t>novo – nanoindenter</t>
  </si>
  <si>
    <t>0782-040</t>
  </si>
  <si>
    <t>izr. prof. dr. M. Jezeršek</t>
  </si>
  <si>
    <t>Eksperimentalni laserski sistem za mikro-obdelave</t>
  </si>
  <si>
    <t>Experimental laser based micro-machining system</t>
  </si>
  <si>
    <t>Oprema je dostopna v laboratoriju KOLT po predhodnem dogovoru s skrbnikom opreme. Kontakt: matija.jezersek@fs.uni-lj.si</t>
  </si>
  <si>
    <t>Equipment is available in the laboratory KOLT by prior arrangement with the administrator of the equipment. Contact: matija.jezersek@fs.uni-lj.si</t>
  </si>
  <si>
    <t xml:space="preserve">Oprema je namenjena raziskavam laserskih mikro-obdelovalnih procesov ter pripadajočih optodinamskih pojavov. Poseben poudarek je namenjen optimizaciji procesov z uporabo sprotnih metod merjenja procesnih parametrov.  </t>
  </si>
  <si>
    <t>The equipment is intended for research into laser micro-processing and related optodynamic phenomena. Special emphasis is given to optimization of processes by using real-time measuring of process parameters.</t>
  </si>
  <si>
    <t>https://www.fs.uni-lj.si/raziskovalna_dejavnost/raziskovalna_dejavnost/oprema/2016051313263563/</t>
  </si>
  <si>
    <t>P2-0392</t>
  </si>
  <si>
    <t>Matija Jezeršek</t>
  </si>
  <si>
    <t>Matija Jezeršek, Rok Petkovšek</t>
  </si>
  <si>
    <t xml:space="preserve">Vertikalni rezkalni center - visokohitrostni obdelovalni stroj
</t>
  </si>
  <si>
    <t>High speed milling machine Sodick MC 430L</t>
  </si>
  <si>
    <t>Zunanji uporabniki, ki bi želeli uporabljati kapacitete stoja za izdelavo svojih testnih izdelkov je lahko izdelavo izdelkov na stroju naročijo operaterju v laboratoriju za odrezavnje po dogovoru s predstojnikom in vljavnem ceniku delovne ure stroja+operaterja. Kontakt: franci.pusavec@fs.uni-lj.si</t>
  </si>
  <si>
    <t>Access to the high speed milling machine is possible on a rent bases. Condition for a rent is that with equipment handled qualified operator  and that a rent is paid after use of equipment. Contact: franci.pusavec@fs.uni-lj.si</t>
  </si>
  <si>
    <t>CNC-stroj (tip: MC 430L) proizvajalca SODICK, je namenjen za raziskave in izobraževanje na področju visoko- preciznega frezanja in mikro-frezanja najbolj zahtevnih materialov in kompleksnih geometrij. Nova generacija visoko hitrostnih (HSC) frezalnih centrov združuje linearne pogone na vseh oseh, s čimer je zagotovljena visoka dinamična odzivnost stroja (pospeški do 10 m/s2) in najvišja stopnja preciznosti obdelave v mikrometrskem področju pri maksimalnih vrtljajih glavnega vretena (do 40.000 vrt/min). Upravljanje stroja je izredno enostavno zahvaljujoč novemu krmilniku zasnovanem na Windows XP-okolju, ki je kombiniran s Sodick-ovo kontrolo gibanja. Vsa omenjena inovativna tehnologija, združena v CNC-stroju postavlja nove standarde za naslednjo generacijo mikro frezanja.</t>
  </si>
  <si>
    <t>CNC-machine (type: MC 430l) manufactured by SODICK , is used for research and education in the field of high-precision micro-milling and milling most challenging materials and complex geometries. A new generation of high-speed (HSC) milling centers combines linear drives in all axes, thus ensuring a high dynamic response of the machine (accelerations up to 10 m/s2) and the highest level of precision processing in the field of micrometers in maximum spindle speeds (up to 40,000 rev / min). To operate the machine is very easy thanks to the new controller concept based on Windows XP-environment, which is combined with Sodick ovo movement control. All mentioned innovative technology combined into a CNC machine sets new standards for the next generation of micro-milling.</t>
  </si>
  <si>
    <t>https://www.fs.uni-lj.si/raziskovalna_dejavnost/raziskovalna_dejavnost/oprema/2016051314404743/</t>
  </si>
  <si>
    <t>Usposabljanje MR - Matjaž Kern</t>
  </si>
  <si>
    <t>0782-037</t>
  </si>
  <si>
    <t>prof. dr. J. Slavič</t>
  </si>
  <si>
    <t xml:space="preserve">Visokozmogljivi računski sestav  HPCFS
</t>
  </si>
  <si>
    <t>2010            2016 (nadgradnja)</t>
  </si>
  <si>
    <t>High performance compute cluster HPCFS</t>
  </si>
  <si>
    <t>Zunanji uporabniki, ki bi želeli uporabljati računske kapacitete za svoje namene lahko le te najamejo po dogovoru in veljavnem ceniku za zunanje uporabnike. Kontakt:
leon.kos@fs.uni-lj.si      (cena je določena za 150 jeder na uro)</t>
  </si>
  <si>
    <t>External access to computing facilities is granted on the basis of agreement and price list for external users. Contact:
leon.kos@fs.uni-lj.si</t>
  </si>
  <si>
    <t>Sestav računalnikov (cluster) lahko s porazdelitvijo na več vzporednih procesov rešuje probleme, ki bi zahtevali tedne, mesec ali celo leto pri dveh, treh ali štirih procesorskih enotah. S sestavom, ki ima 500 ali več procesorskih enot se ta čas bistveno skrajša in predvsem omogoča pospešen vpogled v rezultate. Tako dosežemo hitrejše iskanje rešitve, ki je na namiznem računalniku celo nemogoča. Na področju simulacij tehničnih sistemov je uporaba takih super računalnikov samoumevna.</t>
  </si>
  <si>
    <t>Computing cluster enables parallel solving of numerical problem tat could take weeks and more on desktop computer. Cluster with 768 procesors can quickly solve such problems and provides results in a timely maner. Faster turnaround enables research that is on desktop computer nearly impossible.</t>
  </si>
  <si>
    <t>http://hpc.fs.uni-lj.si/</t>
  </si>
  <si>
    <t>PS ULFS 0782</t>
  </si>
  <si>
    <t xml:space="preserve">prof. dr. Mihael Sekavčnik, dekan </t>
  </si>
  <si>
    <t>Programska oprema ANSYS za HPCFS</t>
  </si>
  <si>
    <t>ANSYS simulation software suite for HPCFS</t>
  </si>
  <si>
    <t xml:space="preserve">drugi javni viri       </t>
  </si>
  <si>
    <t>Zunanji uporabniki, ki bi želeli uporabljati računske kapacitete za svoje namene lahko le te najamejo po dogovoru in veljavnem ceniku za zunanje uporabnike. Kontakt:
leon.kos@fs.uni-lj.si</t>
  </si>
  <si>
    <t>Usage of the software is linked to valid HPCFS access and project requiring such software based on the total available licences and academic research agreement with ANSYS for such use. Contact:
leon.kos@fs.uni-lj.si</t>
  </si>
  <si>
    <t>ANSYS simulation sofware provides numerical finite element and finite volume simualtions to the compute cluster. Multiphysics simulated includes static, dynamic, stability, temperature and heat transfer analyses of solids and fluids.</t>
  </si>
  <si>
    <t>v ceni HPCFS</t>
  </si>
  <si>
    <t>Profilometer optični 3D</t>
  </si>
  <si>
    <t>3D optical interferometer</t>
  </si>
  <si>
    <t>Oprema je na razpolago na TINT, Bogišičeva 8 po predhodnem dogovoru. Kontakt: mitjan.kalin@fs.uni-lj.si</t>
  </si>
  <si>
    <t xml:space="preserve">Equipment is available at TINT, Bogišičeva 8 with preliminary arrangement. Contact: mitjan.kalin@fs.uni-lj.si
</t>
  </si>
  <si>
    <t>Interferometer se uporablja za analizo topografij gladkih in hrapavoh površin z resolucijo pod 1 nm. Uporablja se lahko za analizo teksturiranih površin, za analizo obrabnih mehanizmov in obrabnih sledi, za geometrijske meritve, …</t>
  </si>
  <si>
    <t>3D optical interferoemter can be used for the topographical analyses of smooth and rough surfaces witn sub-nanometer resolutions. It can also be used for analyses of textured surfaces, analyses of wear mechanism and wear tracks, for the geometrical measurements, ...</t>
  </si>
  <si>
    <t>https://www.fs.uni-lj.si/raziskovalna_dejavnost/raziskovalna_dejavnost/oprema/2016051314543412/</t>
  </si>
  <si>
    <t>0782-007</t>
  </si>
  <si>
    <t xml:space="preserve">prof. dr. M. Boltežar </t>
  </si>
  <si>
    <t>Kalibrator pospeškov z opremo</t>
  </si>
  <si>
    <t>Accelerometer calibrator</t>
  </si>
  <si>
    <t xml:space="preserve">Dostop do opreme je v domeni vodje laboratorija.
Kontakt: miha.boltežar@fs.uni-lj.si </t>
  </si>
  <si>
    <t xml:space="preserve">One should send an email to prof. Boltežar. Contact: miha.boltežar@fs.uni-lj.si </t>
  </si>
  <si>
    <t>Oprema omogoča izvajanje kalibracije pospeškomerov.</t>
  </si>
  <si>
    <t>The equipment allows one to calibrate accelerometers.</t>
  </si>
  <si>
    <t>https://www.fs.uni-lj.si/raziskovalna_dejavnost/raziskovalna_dejavnost/oprema/2016051314582530/</t>
  </si>
  <si>
    <t>L2-1837</t>
  </si>
  <si>
    <t>prof. dr.  R.  Petkovšek</t>
  </si>
  <si>
    <t xml:space="preserve">Oprema za nadzor in procesiranja aktivnih optičnih vlaken z ohranjanjem polarizacije
</t>
  </si>
  <si>
    <t>Equipment for control and processing of PM optical fibers</t>
  </si>
  <si>
    <t>Access to equipment is in the domain head of the Laboratory. Contact: rok.petkovsek@fs.uni-lj.si</t>
  </si>
  <si>
    <t>Oprema za nadzor in procesiranja aktivnih optičnih vlaken z ohranjanjem polarizacije</t>
  </si>
  <si>
    <t>Equipment for control and processing of PM optical fibers.</t>
  </si>
  <si>
    <t>https://www.fs.uni-lj.si/raziskovalna_dejavnost/raziskovalna_dejavnost/oprema/2016051315013907/</t>
  </si>
  <si>
    <t>Laserski sistemi in merilni pribor</t>
  </si>
  <si>
    <t>Laser systems and measurement equipment</t>
  </si>
  <si>
    <t>Direct contact with the administrator for each case. Contact: edvard.govekar@.uni-lj.si</t>
  </si>
  <si>
    <t>Oprema se uporablja za lasersko obdelavo snovi ter karakterizacijo laserskega sistema in procesa.</t>
  </si>
  <si>
    <t>The equipment is used for laser manufacturing and characterization of the laser system and process.</t>
  </si>
  <si>
    <t>https://www.fs.uni-lj.si/raziskovalna_dejavnost/raziskovalna_dejavnost/oprema/2016051315044480/</t>
  </si>
  <si>
    <t>0782-024</t>
  </si>
  <si>
    <t>P2-0401</t>
  </si>
  <si>
    <t>prof. dr. T. Katrašnik</t>
  </si>
  <si>
    <t>PEMS sistem</t>
  </si>
  <si>
    <t>Portable emission measurement system</t>
  </si>
  <si>
    <t>Oprema je na voljo po predhodnem dogovoru. Opremo je možno najeti le z operaterjem. Kontakt: tomaz.katrasnik@fs.uni-lj.si</t>
  </si>
  <si>
    <t>Equipment is available by prior arrangement. The equipment can only be rented with an operator. Contact: tomaz.katrasnik@fs.uni-lj.si</t>
  </si>
  <si>
    <t>Oprema je namenjena merjenju plinskih onesnažil v izpušnih plinih motorjev z notranjim zgorevanjem med vožnjo z vozilom.</t>
  </si>
  <si>
    <t>Equipment is aimed for measurements of gaseous exhaust emissions of internal combustion engine during regular driving with a vehicle.</t>
  </si>
  <si>
    <t>https://www.fs.uni-lj.si/raziskovalna_dejavnost/raziskovalna_dejavnost/oprema/2016051315073121/</t>
  </si>
  <si>
    <t>Tomaž Katrašnik</t>
  </si>
  <si>
    <t>pedagoški proces</t>
  </si>
  <si>
    <t xml:space="preserve">Tržni projekti </t>
  </si>
  <si>
    <t>Z2-1862</t>
  </si>
  <si>
    <t>Tine Seljak</t>
  </si>
  <si>
    <t>Usposabljanje MR Žiga Rosec</t>
  </si>
  <si>
    <t>3D tiskalnik ProJet 3510 SD</t>
  </si>
  <si>
    <t>3D printer ProJet 3510 SD</t>
  </si>
  <si>
    <t>Stroja ne morejo uporabljati posamezniki, lahko pa vsak naroči izdelke iz stroja. Kontakt: david.homar@fs.uni-lj.si</t>
  </si>
  <si>
    <t>The machine can not be used by individuals, but you can order any product from the machine. Contact: david.homar@fs.uni-lj.si</t>
  </si>
  <si>
    <t>3D tiskalnik ProJet 3510 SD je namenjen izdelavi prototipov in končnih izdelkov. Izdelki so narejeni s tehnologijo dodajanja plasti. Izdelek je narejen direktno iz računalniškega modela.</t>
  </si>
  <si>
    <t>3D printer ProJet 3510 SD is intended for rapid prototyping and production of plastic parts by photopolymer jetting process. That is process where product is built directly from computer model by adding layers.</t>
  </si>
  <si>
    <t>https://www.fs.uni-lj.si/raziskovalna_dejavnost/raziskovalna_dejavnost/oprema/2016051315094136/</t>
  </si>
  <si>
    <t>Usposabljanje MR Luka Kastelic</t>
  </si>
  <si>
    <t xml:space="preserve">Sistem za analizo hitrih dogodkov pri prenosu toplote in snovi v vidnem in v infrardečem spektru
</t>
  </si>
  <si>
    <t>System for the analysis of fast heat and mass transfer events in visible and infrared spectrum</t>
  </si>
  <si>
    <t>Preko spletnega ali telefonskega kontakta z Laboratorijem za toplotno tehniku FS UL je oprema skupaj z operaterjem razpoložljiva z najavo vsaj  3 dni pred snemanjem. Kontakt: iztok.golobic@fs.uni-lj.si</t>
  </si>
  <si>
    <t>Via e-mail or phone contact  with Laboratory for thermal technology Faculty of Mechanical Engineering University of Ljubljana  the equipment is available together with the operator. The reservation is needed at least 3 days before. Contact: iztok.golobic@fs.uni-lj.si</t>
  </si>
  <si>
    <t>Spremljanje hitrih dogodkov prenosa toplote in snovi v vidnem in v infrardečem spektru v laboratorijskem, industrijskem in naravnem okolju. V vidnem spektru lahko uporabimo mikroskop. Za Joulovo gretje je na razpolago 1000 A DC usmernik.</t>
  </si>
  <si>
    <t xml:space="preserve">Observation of fast events during heat and mass transfer processes in visual and infrared spectrum for laboratory purposes, industrial applications and in a natural environment. For visual observations the microscope could be used as well. 1000 Amp DC power supply is used for Joule heating. </t>
  </si>
  <si>
    <t>https://www.fs.uni-lj.si/raziskovalna_dejavnost/raziskovalna_dejavnost/oprema/2016051613491067/</t>
  </si>
  <si>
    <t>prof.dr. M. Kalin</t>
  </si>
  <si>
    <t>Vrstični elektronski mikroskop (SEM) - z delovanjem pri nizkem vakuumu (LV-SEM) in EDS analizatorjem, z možnostjo analize z oljem kontaminiranih in neprevodnih vzorcev</t>
  </si>
  <si>
    <t xml:space="preserve">Scanning Electron Microscope (SEM) with  low vacuum mode (LV-SEM) and EDS analyzer, also for analyzing with oil contaminated or non-conductive samples      </t>
  </si>
  <si>
    <t xml:space="preserve">Oprema je dostopna v laboratoriju TINT. S predhodno najavo vsaj en teden pred izvedbo analiz,  je oprema skupaj z operaterjem razpoložljiva vsem fakultetnim in zunanjim partnerjem laboratorija TINT. Kontakt: mitjan.kalin@tint.fs.uni-lj.si   </t>
  </si>
  <si>
    <t xml:space="preserve">Equipment is available in the Laboratory TINT for faculty staff and other laboratory partners. Reservation of the eqipment and a qualified member of the research group is mandatory at least one week in advance. Contact: mitjan.kalin@tint.fs.uni-lj.si     </t>
  </si>
  <si>
    <t xml:space="preserve">Oprema je namenjena izvedbi površinskih analiz (ugotavljanje obrabnih mehanizmov, stanja površin in kemijske sestave vzorcev) na vseh tipih vzorcev (električno prevodnih in neprevodnih) pri povečavah od 5x do 300.000x. Delovanje v režimu nizkega vakuuma omogoča tudi  izvedbo analiz z oljem kontaminiranih vzorcih. </t>
  </si>
  <si>
    <t>Equipment allows a performance of surface analyses (identification of wear mechanisms, surface's conditions and chemical composition of spacimens) for all types of specimens (electrically conductive and non-conductive) at magnifications 5x-300.000x. Low vacuum mode also enables to perform analyses on samples contaminated with oil.</t>
  </si>
  <si>
    <t>https://www.fs.uni-lj.si/raziskovalna_dejavnost/raziskovalna_dejavnost/oprema/2016051613514191/</t>
  </si>
  <si>
    <t xml:space="preserve">Optični brezkontaktni 3D mikroskop
</t>
  </si>
  <si>
    <t>Optical contactless
3D microscope</t>
  </si>
  <si>
    <t>Oprema je dostopna po predhodnem 
dogovoru s predstojnikom katerdre
za management obdelovalnih tehnologij,
Fakulteta za strojništvo, Univeza v Ljubljani. Kontakt: franci.pusavec@fs.uni-lj.si</t>
  </si>
  <si>
    <t>The equipment is available based on the agreement with the head of Department for management of manufacturing technologies. Contact: franci.pusavec@fs.uni-lj.si</t>
  </si>
  <si>
    <t>Naprava je namenjena za zajem in 
karakterizacije topografije (3D) površin,
vključno z evalvacijo karakteristik
površin (hrapavost, valovitost, radiji, itd.). Naprava omogoča zajem in diagnostiko na makro in mikro nivoju, z negotovostjo do nano območja.</t>
  </si>
  <si>
    <t>The equipment is used for grab
and characterization of the surface
topology (3D), including the evaluation
of characteristics (roughness, waviness, radius, etc.). The device offers grabbing and diagnostics on macro and micro level, with the uncertainty down to nano range.</t>
  </si>
  <si>
    <t>https://www.fs.uni-lj.si/raziskovalna_dejavnost/raziskovalna_dejavnost/oprema/2016051613571814/</t>
  </si>
  <si>
    <t>Usposabljanje MR Luka Kastelic, MR Matjaž Kern</t>
  </si>
  <si>
    <t xml:space="preserve">Visokoločljiva hitra kamera za raziskave laserskih procesov, kavitacije in deformacij
</t>
  </si>
  <si>
    <t>Highresolution and highspeed camera for research of laser processes, cavitation and deformation</t>
  </si>
  <si>
    <t>Dostop do opreme je v domeni laboratorijev LASTEH, FOLAS, LADISK in LVTS. Kontakt janko.slavic@fs.uni-lj.si</t>
  </si>
  <si>
    <t>Access to equipment is in the domain of laboratories LASTEH, FOLAS, LADISK and LVTS. Contact: janko.slavic@fs.uni-lj.si</t>
  </si>
  <si>
    <t>Kamera je namenjena vizualizaciji ekstremno hitrih pojavov. Hitrost snemanja: do 20000 slik/sek pri polni ločljivosti in do 2.000.000 slik/s pri zmanjšani ločljivosti. Polna ločljivost: 1024x1024 točk.</t>
  </si>
  <si>
    <t>The camera is intended for visualization of extremely fast phenomena. Recording speed: up to 20,000 fps at full resolution and up to 2,000,000 fps at reduced resolution. Full resolution: 1024x1024 pixels.</t>
  </si>
  <si>
    <t>https://www.fs.uni-lj.si/raziskovalna_dejavnost/raziskovalna_dejavnost/oprema/2016112913004251/</t>
  </si>
  <si>
    <t>Matija Jezeršek, Janko Slavič, Marko Hočevar  Rok Petkovšek</t>
  </si>
  <si>
    <t>Pikosekundni vlakenski laser s spremenljivo dolžino bliskov za optodinamske mikroobdelave</t>
  </si>
  <si>
    <t>Picosecond fibre laser with adjustable pulse duration for optodynamic microprocessing</t>
  </si>
  <si>
    <t>Dostop do opreme je v domeni laboratorija LASTEH. Kontakt: matija.jezersek@fs.uni-lj.si</t>
  </si>
  <si>
    <t>Access to equipment is in the domain of laboratory LASTEH. Contact: matija.jezersek@fs.uni-lj.si</t>
  </si>
  <si>
    <t>Kupljeni laserski izvor odpira nove možnosti naprednega procesiranja materialov. Zaradi kratkih laserskih bliskov (trajanje pod 10 ps) in relativno visoke povprečne moči (6 W) omogoča raziskave na področju napredne funkcionalizacije površin, izdelave mikroizvrtin brez toplotno vplivanega območja, mikro obdelave toplotno občutljivih materialov ter laserskega hladnega označevanja.</t>
  </si>
  <si>
    <t>https://www.fs.uni-lj.si/raziskovalna_dejavnost/raziskovalna_dejavnost/oprema/2017031618055595/</t>
  </si>
  <si>
    <t xml:space="preserve">XRD System za merjenje zaostalih napetosti in zaostalega avstenita 
</t>
  </si>
  <si>
    <t>XRD stress analysis system</t>
  </si>
  <si>
    <t>Naročilo na Katedro za tehnologijo materialov. Meritve izvede izučen operater.</t>
  </si>
  <si>
    <t>Direct order at Katedra za tehnologijo materialov (Materials technology). Measurements are performed by trained operator.</t>
  </si>
  <si>
    <t>Meritve zaostalih napetosti in zaostalega avstenita. Možnost elektrokemičnega odtapljanja material.</t>
  </si>
  <si>
    <t>Measurements of residual stresses and retained austenite. It is possible to perform electrochemical etching.</t>
  </si>
  <si>
    <t>https://www.fs.uni-lj.si/raziskovalna_dejavnost/raziskovalna_dejavnost/oprema/2017031618122303/</t>
  </si>
  <si>
    <t>dr. A. Jeromen</t>
  </si>
  <si>
    <t>Digitalni optični mikroskop z zajemom topografije</t>
  </si>
  <si>
    <t>Digital optical microscope with capture of topography</t>
  </si>
  <si>
    <t>Dostop je mogoč po predhodnem dogovoru. Kontakt: andrej.jeromen@fs.uni-lj.si</t>
  </si>
  <si>
    <t>Access is possible upon prior arrangement. Contact: andrej.jeromen@fs.uni-lj.si</t>
  </si>
  <si>
    <t>Digitalni optični mikroskop je namenjen opazovanju in slikanju vzorcev s pomočjo vidne svetlobe. Omogoča razpon povečav 0,1-2000x, različne vrste osvetlitve ter nagib glave. 3D motorizacija mizice in programska oprema omogočata samodejno sestavljanje slik, 3D meritve vzorcev ter analizo velikosti delcev.</t>
  </si>
  <si>
    <t>The digital optical microscope is intended for observation and imaging of samples by means of visible light. It provides a magnification range of 0.1-2000x, different types of illumination, and tilting of the head. 3D motorized table and software allow automated image stitching, 3D sample measurements, and grain size analysis.</t>
  </si>
  <si>
    <t>https://www.fs.uni-lj.si/raziskovalna_dejavnost/raziskovalna_dejavnost/oprema/2018082715234390/</t>
  </si>
  <si>
    <t xml:space="preserve">P2-0241      P2-0266        P2-0248       P2-0270       </t>
  </si>
  <si>
    <t>Edvard Govekar Franci Pušavec  Niko Herakovič   Rok Petkovšek</t>
  </si>
  <si>
    <t>Damjan Klobčar  Tomaž Pepelnjak   Joško Valentinčič</t>
  </si>
  <si>
    <t>2016
2017 (nadgradnja 1)
2018 (nadgradnja 2 in 3)</t>
  </si>
  <si>
    <t>Upgrade of the MTS 100 kN testing machine with the uniaxial 25 kN servo-pulsating testing machine</t>
  </si>
  <si>
    <t>Oprema se uporablja za lastne raziskave. Oprema je na voljo tudi za zunanje narocnike. Cena za storitve se za vsakega narocnika dogovori individualno glede na zahteve narocnika in potrebno opremo. Kontaktna oseba za izdelavo ponudbe je prof. Jernej Klemenc.</t>
  </si>
  <si>
    <t>The equipment is used for our R&amp;D. The equipment is also available for external clients. The quote is prepared individually according to requested service and equipment. Inquiries are handled by prof. Jernej Klemenc.</t>
  </si>
  <si>
    <t>Oprema omogoča izvajanje ločenih enoosnih natezno-tlačnih preizkusov gradiv do maksimalne sile +/-100 kN oz. +/-25 kN; statično (natezni test) ali dinamično (malociklično in velikociklično utrujanje). Oprema je pripravljena tudi za preizkuse pri povišanih temperaturah z uporabo temperaturnih komor.</t>
  </si>
  <si>
    <t>The equipment can be used to conduct separate uniaxial tensile-compression tests on material up to max. force +/- 100 kN and +/- 25 kN, respectively; static (tensile test) and dynamic (low cycle and high cycle fatigue tests). The equipment is ready for tests at high temperatures by using the temperature chambers.</t>
  </si>
  <si>
    <t>https://www.fs.uni-lj.si/raziskovalna_dejavnost/raziskovalna_dejavnost/oprema/2019021313254114/</t>
  </si>
  <si>
    <t>Jernej Klemenc</t>
  </si>
  <si>
    <t>Mikroskop na atomsko silo (atomic force microscope, AFM) z možnostjo kvantitativne analize mehanskih lastnosti inženirskih triboloških površin in mejnih filmov</t>
  </si>
  <si>
    <t>Atomic force microscope (AFM) with possibility of quantitative analysis of mechanical properties of tribological surfaces and boundary films</t>
  </si>
  <si>
    <t>Nova pridobitev laboratorija je mikroskop na atomsko silo (AFM) MFP 3D Origin, Asylum Research, Oxford Instruments. Ena izmed glavnih prednosti novega mikroskopa je možnost kvantitativnega vrednotenja mehanskih in triboloških lastnosti površin ter mejnih filmov, kot so elastičnost, dušenje, togost, trenje, disipacija energije, itd. Prav te lastnosti mejnih filmov imajo bistven pomen pri novejših triboloških študijah in omogočajo nov razvoj zelenih tehnologij mazanja, ki uporabljajo nove aditive in tvorijo filme, ki so običajno šibkejši, zato je kvantitativna primerjava med njimi ključnega pomena.</t>
  </si>
  <si>
    <t>We have recently purchased a new atomic force microscope (AFM) MFP 3D Origin, Asylum Research, Oxford Instruments. One of the main advantages of the new AFM is quantitative evaluation of the mechanical and tribological properties of surfaces and boundary films, such as for instance elasticity, damping, stiffness, friction, energy dissipation, etc. These properties of the boundary films are essential for newer tribological studies and allow for the new development of green lubrication technologies that use new additives and form films that are usually weaker, therefore quantitative comparison between them is crucial.</t>
  </si>
  <si>
    <t>https://www.fs.uni-lj.si/raziskovalna_dejavnost/raziskovalna_dejavnost/oprema/2019021313215767/</t>
  </si>
  <si>
    <t>prof. dr. A. Kitanovski</t>
  </si>
  <si>
    <t xml:space="preserve">Modularni raziskovalni hladilni sistem </t>
  </si>
  <si>
    <t>Modular research refrigerator system</t>
  </si>
  <si>
    <t>Oprema je na voljo po dogovoru z vodjo laboratorija. Opremo je možno najeti skupaj z operaterjem. Kontakt: andrej.kitanovski@fs.uni-lj.si</t>
  </si>
  <si>
    <t>Equipment is available by arrangement with the head of the laboratory. The equipment can be rented together with the operator. Contact: andrej.kitanovski@fs.uni-lj.si</t>
  </si>
  <si>
    <t>Ta sistem omogoča merjenje dinamičnih lastnosti parno-kompresijskih ciklov. Pri tem je možna enostavna menjava komponent, za namene parametričnih analiz.</t>
  </si>
  <si>
    <t>This system enables dynamic measurements of vapor-compression cycles. The components can be easily replaced to allow for parametric analyses.</t>
  </si>
  <si>
    <t>https://www.fs.uni-lj.si/raziskovalna_dejavnost/raziskovalna_dejavnost/oprema/2019021313150909/</t>
  </si>
  <si>
    <t>Andrej Kitanovski</t>
  </si>
  <si>
    <t>0782-033</t>
  </si>
  <si>
    <t>prof. dr. M. Dular</t>
  </si>
  <si>
    <t>Stereo vizualizacijski sistem za analizo visokofrekvenčnih pojavov s področja dinamike tekočin</t>
  </si>
  <si>
    <t>Stereo visualization system for analysis of high frequency phenomena in fluid dynamics</t>
  </si>
  <si>
    <t>Sistem se nahaja v stari stavbi v sobi S/I-60b.Telefonska številka sobe je 723. Sistem je potrebno rezervirati najmanj en teden prej pri ales.malnersic@fs.uni-lj.si.</t>
  </si>
  <si>
    <t>System is located in old building in room S/I-60b. Telepohone number of the room is 723. System can be reserved at least one week prior with ales.malnersic@fs.uni-lj.si.</t>
  </si>
  <si>
    <t>Sistem sestavljati dve hitri kameri Photron Mini UX100. Ena je monokromatska, druga pa barvna. Programska oprema je brezplačna in je dosegljiva na strani proizvajalca.</t>
  </si>
  <si>
    <t>The system consists of two high-speed Photron Mini UX100 cameras. One is monochromatic and the other is color. The software is free of charge and is available on the manufacturer's site.</t>
  </si>
  <si>
    <t>https://www.fs.uni-lj.si/raziskovalna_dejavnost/raziskovalna_dejavnost/oprema/2020030610173522/</t>
  </si>
  <si>
    <t>Marko Hočevar, Matevž Dular</t>
  </si>
  <si>
    <t>Martin Petkovšek</t>
  </si>
  <si>
    <t>Marko Hočevar</t>
  </si>
  <si>
    <t>CABUM</t>
  </si>
  <si>
    <t>Matevž Dular</t>
  </si>
  <si>
    <t>izr. prof. dr. M.Jezeršek</t>
  </si>
  <si>
    <t>Vlakenski laser visokih moči z nadzorom in upravljanjem procesnih parametrov v realnem času</t>
  </si>
  <si>
    <t>High-power fiber laser with real-time control of process parameters</t>
  </si>
  <si>
    <t>Oprema je dostopna v laboratoriju LASTEH po predhodnem dogovoru s skrbnikom opreme. Kontakt: matija.jezersek@fs.uni-lj.si</t>
  </si>
  <si>
    <t>Equipment is available in the laboratory LASTEH by prior arrangement with the administrator of the equipment. Contact: matija.jezersek@fs.uni-lj.si</t>
  </si>
  <si>
    <t>Laser je namenjen raziskavam laserskih obdelovalnih procesov, kjer se zahteva visoka kontinuirna moč do 3 kW in sprotna kontrola parametrov.</t>
  </si>
  <si>
    <t>The laser is intended for research of laser machining processes, where high continuous power up to 3 kW and real-time control are required.</t>
  </si>
  <si>
    <t>https://www.fs.uni-lj.si/raziskovalna_dejavnost/raziskovalna_dejavnost/oprema/2020030410325423/</t>
  </si>
  <si>
    <t>0782-031</t>
  </si>
  <si>
    <t>izr. prof. dr. J. Kutin</t>
  </si>
  <si>
    <t>Laserski Dopplerjev merilni sistem za merjenje hitrosti zraka</t>
  </si>
  <si>
    <t>Laser DSoppler Anemometer</t>
  </si>
  <si>
    <t>Oprema je na voljo po dogovoru z vodjo laboratorija. Opremo je možno najeti skupaj z operaterjem. Kontakt: joze.kutin@fs.uni-lj.si.</t>
  </si>
  <si>
    <t>Equipment is available by arrangement with the head of the laboratory. The equipment can be rented only with the operator. Contact: joze.kutin@fs.uni-lj.si.</t>
  </si>
  <si>
    <t xml:space="preserve">Merilni sistem je sestavljen iz dvo-komponentnega LDA merilnika, pozicionirnega sistema in pripadajoče programske opreme. Merilni sistem omogoča merjenje hitrosti zraka v vetrovniku z zaprto merilno sekcijo. Laserski merilnik je moči 150 mW. </t>
  </si>
  <si>
    <t>The measuring equipment consists of two-component LDA, traverse system and software. It enables measurements of air velocity in  the  wind tunnel with closed measuring section. LDA probe power is 150 mW.</t>
  </si>
  <si>
    <t>https://www.fs.uni-lj.si/raziskovalna_dejavnost/raziskovalna_dejavnost/oprema/2020030410174906/</t>
  </si>
  <si>
    <t>Akreditirana meroslovna analiza</t>
  </si>
  <si>
    <t>Jože Kutin</t>
  </si>
  <si>
    <t>Naprava za merjenje koncentracije števila delcev v izpušnih plinih vozil v realnem prometnem toku</t>
  </si>
  <si>
    <t>Real-time measurement system for engine exhaust solid particle number concentration</t>
  </si>
  <si>
    <t>Dostop do opreme imajo sodelavci Laboratorija za motorje z notranjim zgorevanjem in elektromobilnost (LICeM) ter ostale strokovno usposobljene osebe ob predhodnem dogovoru z vodjo LICeM. Naprava je shranjena v zakljenjenem in ustrezno varovanjem prostoru.</t>
  </si>
  <si>
    <t>Members of the Laboratory for Internal Combustion Engines and Electromobility (LICeM) and other professionally qualified persons have access to the equipment upon prior agreement with the LICeM leader. The device is stored in a locked and properly secured area.</t>
  </si>
  <si>
    <t>Naprava za merjenje koncentracije števila delcev je naprava za neprekinjeno merjenje števila delcev v vzorcu aerosola, zajetega iz izpušne cevi. Ta naprava je optimizirana za opravljanje izpustov na motorjih z notranjim zgorevanjem v realnem prometnem toku.</t>
  </si>
  <si>
    <t>The particle counter is a continuous particle measurement device which measures the total number of particles present in an aerosol sample, taken from an engine exhaust system. This device is optimized for measurements of internal combustion engines in realworld conditions.</t>
  </si>
  <si>
    <t>https://www.fs.uni-lj.si/raziskovalna_dejavnost/raziskovalna_dejavnost/oprema/2020030612171014/</t>
  </si>
  <si>
    <t>4, 32, 46</t>
  </si>
  <si>
    <t>Usposabljanje MR Žiga Rose</t>
  </si>
  <si>
    <t>Visoko prilagodljiv laserski obdelovalni sistem</t>
  </si>
  <si>
    <t>Highly adaptable laser processing system</t>
  </si>
  <si>
    <t>Oprema omogoča preizkušanje novih in obstoječih laserskih virov za aplikacije procesiranja materialov.</t>
  </si>
  <si>
    <t xml:space="preserve">The equipment serves as a test stand for new and existing laser sources for the application of material processing. </t>
  </si>
  <si>
    <t>https://www.fs.uni-lj.si/raziskovalna_dejavnost/raziskovalna_dejavnost/oprema/2020030612092669/</t>
  </si>
  <si>
    <t xml:space="preserve">doc. dr. L. Slemenik Perše  </t>
  </si>
  <si>
    <t>Reometrski sistem</t>
  </si>
  <si>
    <t>Modular compact rheometer</t>
  </si>
  <si>
    <t>Dostop do opreme je možen preko skrbnika. Kontakt: lidija.slemenik.perse@fs.uni-lj.si</t>
  </si>
  <si>
    <t>Access to the equipment is possible through the administrator. Contact: lidija.slemenik.perse@fs.uni-lj.si</t>
  </si>
  <si>
    <t xml:space="preserve">Karakterizacija  tekočih, poltrdnih in trdnih materialov; določitev obnašanja materialov pod vplivom zunanje obremenitve </t>
  </si>
  <si>
    <t>Characterization of liquid, semi-solid and solid materials; determination of materials behaviour under external load</t>
  </si>
  <si>
    <t>https://www.fs.uni-lj.si/raziskovalna_dejavnost/raziskovalna_dejavnost/oprema/2020031810221977/</t>
  </si>
  <si>
    <t>L2-3165</t>
  </si>
  <si>
    <t>doc. dr. F.  Majdič</t>
  </si>
  <si>
    <t>Diagnostična oprema za hidravlično olje</t>
  </si>
  <si>
    <t>Diagnostic equipment for hydraulic oil</t>
  </si>
  <si>
    <t>Oprema je dostopna v laboratoriju in je na razpolago večim souporabnikom pod nadzorom usposobljenega člana raziskovalne skupine. Kontakt: franc.majdic@fs.uni-lj.si</t>
  </si>
  <si>
    <t>The equipment is available in the laboratory and is available to several users under the supervision of a qualified member of the research group. Contact: franc.majdic@fs.uni-lj.si</t>
  </si>
  <si>
    <t>Oprema je namenjena diagnostiki hidravličnega olja (čistoča).</t>
  </si>
  <si>
    <t>Equipment is used for diagnostics of hydraulic oil (cleanliness).</t>
  </si>
  <si>
    <t>https://www.fs.uni-lj.si/raziskovalna_dejavnost/raziskovalna_dejavnost/oprema/2020030612140479/</t>
  </si>
  <si>
    <t>Pedagoški proces, ind.</t>
  </si>
  <si>
    <t>Franc Majdič</t>
  </si>
  <si>
    <t>prof. dr. F. Pušavec</t>
  </si>
  <si>
    <t>Visoko-tog, visoko-precizen in visoko-hitrostni vertikalni obdelovalni center s 5 simultanimi obdelovalnimi osmi</t>
  </si>
  <si>
    <t>High-rigidity, high-precision and high-speed productive CNC center with 5 machining axis</t>
  </si>
  <si>
    <t>Dostop se skoordinira z vodjem laboratorija za odrezavnaje: franci.pusavec@fs.uni-lj.si</t>
  </si>
  <si>
    <t xml:space="preserve">For availability should be arranged with the head of the Laboratory for machining: franci.pusavec@fs.uni-lj.si </t>
  </si>
  <si>
    <t>Obdelovlani center je namenjen za raziskave na področju procesa frezanja</t>
  </si>
  <si>
    <t>Machining center is planned to be used for research purposes related to milling processes</t>
  </si>
  <si>
    <t>https://www.fs.uni-lj.si/raziskovalna_dejavnost/raziskovalna_dejavnost/oprema/2020030611542440/</t>
  </si>
  <si>
    <t>0782-018</t>
  </si>
  <si>
    <t>P2-0109</t>
  </si>
  <si>
    <t>izr. prof. dr. R.  Kunc</t>
  </si>
  <si>
    <t>Preizkuševališče Virtual</t>
  </si>
  <si>
    <t>Sled test device VIRTUAL</t>
  </si>
  <si>
    <t>Potencialni uporabniki naj za informacije v zvezi z razpoložljivostjo, tahtevami in podporo pri uporabi preizkuševališča kontaktirajo odgovorno osebo na oddelku.</t>
  </si>
  <si>
    <t xml:space="preserve">Potential users should contact the person in charge of the department to be provided with further information regarding availability, requirements and support in using the sled test device. </t>
  </si>
  <si>
    <t xml:space="preserve">Preizkuševališče VIRTUAL je zasnovano za generiranje nadzorovanih pospeškov vozil udeleženih v urbanem prometu. Linearno pomična platforma ima največji pospešek 0.7 g in hod 5 m. Preizkuševališče dopušča uporabo dodatne merilne opreme za meritve dinamičnega odziva človeškega telesa v pogojih, kakršnim so izpostavljeni potniki v vozilih. </t>
  </si>
  <si>
    <t xml:space="preserve">Sled test device VIRTUAL is designed for generating controlled accelerations of vehicles in urban traffic. Linear moving platform has 0.7 g max. acceleration and 5 m max. stroke. The device enables installing additional equipment for measuring human body dynamic response under conditions of vehicle occupant loading.  </t>
  </si>
  <si>
    <t>https://www.fs.uni-lj.si/raziskovalna_dejavnost/raziskovalna_dejavnost/oprema/2020031810283922/</t>
  </si>
  <si>
    <t>Robert Kunc</t>
  </si>
  <si>
    <t>VIRTUAL</t>
  </si>
  <si>
    <t>Simon Krašna</t>
  </si>
  <si>
    <t>0782-020</t>
  </si>
  <si>
    <t>doc. dr. R. Vrabič</t>
  </si>
  <si>
    <t>Kibernetsko-fizični obdelovalni sistem</t>
  </si>
  <si>
    <t>Cyber-physical milling system</t>
  </si>
  <si>
    <t>Za dostop je kontaktna oseba dr. Rok Vrabič, telefonsko 01 4771 753 ali po e-pošti (rok.vrabic@fs.uni-lj.si). Čas dostopa po dogovoru.</t>
  </si>
  <si>
    <t>Contact person is dr. Rok Vrabič, either by phone (00 386 1 4771 753) or by email (rok.vrabic@fs.uni-lj.si). Access details arranged on individual request basis.</t>
  </si>
  <si>
    <t>Oprema je CNC obdelovalni center Cincinnati Milacron, na katerem je bila narejena nadgradnja (retrofit) z najsodobnejšimi pogoni in krmilniki. Oprema omogoča raziskave industrijskega interneta stvari, kibernetsko-fizičnih sistemov, digitalnih dvojčkov in vzdrževanja po stanju.</t>
  </si>
  <si>
    <t>The equipment is a CNC milling centre Cincinnati Milacron, retrofitted with state-of-the-art drives and controllers. The equipment can be used for research of Industrial Internet of Things, Cyber-Physical Systems, Digital Twins, and predictive maintenance.</t>
  </si>
  <si>
    <t>K-6936</t>
  </si>
  <si>
    <t>https://www.fs.uni-lj.si/raziskovalna_dejavnost/raziskovalna_dejavnost/oprema/2020030409492681/</t>
  </si>
  <si>
    <t>Rok Vrabič</t>
  </si>
  <si>
    <t>E+ REACH</t>
  </si>
  <si>
    <t>Polirni stroj Ecoflow 80 AFC</t>
  </si>
  <si>
    <t>Polishing machine tool - AFM Ecoflow 80 AFC</t>
  </si>
  <si>
    <t>Polirni stroj je namenjen za raziskave na širšem področju izboljševanju integritete površin.</t>
  </si>
  <si>
    <t>Polishing machine is planned to be used for research purposes related general surface integrity improvements.</t>
  </si>
  <si>
    <t>https://www.fs.uni-lj.si/raziskovalna_dejavnost/raziskovalna_dejavnost/oprema/2020031810261225/</t>
  </si>
  <si>
    <t>Elektrodinamični stresalnik s kontrolerjem za nadzor ne-Gaussovih processov</t>
  </si>
  <si>
    <t>Electrodynamic shaker with non-Gaussian excitation control</t>
  </si>
  <si>
    <t>Oprema je dostopna v laboratoriju na Fakulteti za strojništvo in je ni mogoče premikati. Z opremo rokuje izučen in izkušen operater. Za uporabo se kontaktira vodjo laboratorija prof. dr. Miho Boltežarja.</t>
  </si>
  <si>
    <t>Equipment is locatad at the Faculty of Mechanical Eng. The equipment is handled by an experienced and trained operator. For use, the head of the laboratory should be contacted: Professor dr. Miha Boltežar.</t>
  </si>
  <si>
    <t>Pospešeni vibracijski test. Raziskave vibracijskega utrujanja.</t>
  </si>
  <si>
    <t>Accelerated vibration tests. Research on vibration fatigue.</t>
  </si>
  <si>
    <t>https://www.fs.uni-lj.si/raziskovalna_dejavnost/raziskovalna_dejavnost/oprema/2020103015011741/</t>
  </si>
  <si>
    <t>J2-1730</t>
  </si>
  <si>
    <t>Janko Slavič</t>
  </si>
  <si>
    <t>0782-006</t>
  </si>
  <si>
    <t>doc. dr. M. Halilovič</t>
  </si>
  <si>
    <t>Merilni sistem za 360° merjenje deformacij površin objektov na podlagi korelacije digitalnih slik</t>
  </si>
  <si>
    <t>Full-field strain measuring system based on digital image correlation for 360° view</t>
  </si>
  <si>
    <t>Dostop do opreme je možen po dogovoru s skrbnikom.</t>
  </si>
  <si>
    <t>Access to equippment must be agreed with supervisor of the equipment.</t>
  </si>
  <si>
    <t>Optični merilni sistem je namenjen zajemu deformacijskega polja med obremenjevanjem v 360° pogledu, kar je primerno za karakterizacijo mehanskih lastnosti materialov.</t>
  </si>
  <si>
    <t>The optical measuring system is aimed to acquire the deformation field during loading in a 360° view, which is suitable for characterizing the mechanical properties of materials.</t>
  </si>
  <si>
    <t>https://www.fs.uni-lj.si/raziskovalna_dejavnost/raziskovalna_dejavnost/oprema/2020103015262463/</t>
  </si>
  <si>
    <t>Miroslav Halilovič</t>
  </si>
  <si>
    <t>prof. dr. R.  Šturm</t>
  </si>
  <si>
    <t>VH1202 – Stacionarni merilec trdote</t>
  </si>
  <si>
    <t>Vickers Hardness tester</t>
  </si>
  <si>
    <t>Dostop do opreme je možen po dogovoru s skrbnikom (vloga - ponudba - izvedba).</t>
  </si>
  <si>
    <t>Access to equippment must be agreed with supervisor of the equipment (application - offer-  execution).</t>
  </si>
  <si>
    <t>Merjenje trdote: HV, HK.</t>
  </si>
  <si>
    <t>Hardness measurements: HV, HK.</t>
  </si>
  <si>
    <t>https://www.fs.uni-lj.si/raziskovalna_dejavnost/raziskovalna_dejavnost/oprema/2020113010561088/</t>
  </si>
  <si>
    <t>Modularni raziskovalni sistem za analizo mikrofluidnih toplotnih stikal</t>
  </si>
  <si>
    <t>Modular system for research and analysis of microfluidic thermal switches</t>
  </si>
  <si>
    <t xml:space="preserve">Za dostop do opreme je potrebno najmanj 1 mesec pred potentialno rabo kontaktirati skrbnika opreme na email: andrej.kitanovski@fs.uni-lj.si ter cc (darja.jelocnik@fs.uni-lj.si). </t>
  </si>
  <si>
    <t xml:space="preserve">To access the equipment it is necessary to send and email at least one month before the potential use, to the following email: andrej.kitanovski@fs.uni-lj.si ter cc (darja.jelocnik@fs.uni-lj.si). </t>
  </si>
  <si>
    <t>Oprema se lahko uporablja za preverjanje zasnove površin z mikro-fluidnim sistemo in oceno nadzora nad omočenjem in ter navezujočih se lastnosti takšne površine.</t>
  </si>
  <si>
    <t>The equipment can be used in verification of the design of microfluid surfaces and the cevaluation of the wetting control and properties of such a surface.</t>
  </si>
  <si>
    <t>https://www.fs.uni-lj.si/raziskovalna_dejavnost/raziskovalna_dejavnost/oprema/2020111312590224/</t>
  </si>
  <si>
    <t>Usposabljanje MR - Katja Klinar</t>
  </si>
  <si>
    <t>SUPERCOOL</t>
  </si>
  <si>
    <t>Jaka Tušek</t>
  </si>
  <si>
    <t>Naprava za merjenje trenja in 3D porazdelitve debelin elasto-hidrodinamičnih filmov v mikrometrskem območju</t>
  </si>
  <si>
    <t>Device for measurement of ultra-thin lubricating film and friction in elasto-hydrodynamic contact</t>
  </si>
  <si>
    <t xml:space="preserve">Equipment is available in the Laboratory TINT for faculty staff and other laboratory partners. Reservation of the eqipment and a qualified member of the research group is mandatory at least one week in advance. Contact: mitjan.kalin@tint.fs.uni-lj.si   </t>
  </si>
  <si>
    <t>Merjenje trenja in debeline mazalnega filma v elastohidrodinamičnem kontaktu.</t>
  </si>
  <si>
    <t>Measurement of friction and lubricating film in the electrohydrodynamic contacts.</t>
  </si>
  <si>
    <t>https://www.fs.uni-lj.si/raziskovalna_dejavnost/raziskovalna_dejavnost/oprema/2020110311431375/</t>
  </si>
  <si>
    <t>Pametni sistem nadzora izdelovalnega procesa, ki združuje podsisteme: diagnostično orodje odrezovalnega procesa, sistem diagnostike obremenitev obdelovalnega stroja, merilni sistem dimenzijske natančnosti končnih izdelkov s povratno zanko na odrezovalni/obdelovalni proces, ter fluorescenčna kamera za diagnostiko čistosti izdelkov</t>
  </si>
  <si>
    <t>Smart system for control of production process that combines following subsystems: machining process diagnostic tool, system for tracking the  machine tool loads, measurement system of produced aprts with feedback to the production/machining process, and fluorescence camera for cleanliness evaluation</t>
  </si>
  <si>
    <t>Oprema je dostopna po predhodnem 
dogovoru s predstojnikom katerdre
za management obdelovalnih tehnologij,
Fakultetaza strojništvo, Univeza v Ljubljani.</t>
  </si>
  <si>
    <t>The equipment is available based
on the agreement with the head
of Department for management
of manufacturing technologies</t>
  </si>
  <si>
    <t>Naprava je prigrajena na obdelovalni center Doosan NX6500 (razen kamere, ki je lahko širše uporabna) in je namenjena za sprotno in celostno spremljanje izdelovalnega procesa, stroja in izdelka, vključno s povratno zanko.</t>
  </si>
  <si>
    <t>Device is installed on the machining center Doosan NX6500 (in case of camere it can be used also for other more general applications), and is used for inline and complete monitoring of manufacturing process, machine tool and product, including the feedback loop.</t>
  </si>
  <si>
    <t>https://www.fs.uni-lj.si/raziskovalna_dejavnost/raziskovalna_dejavnost/oprema/2020110311485101/</t>
  </si>
  <si>
    <t>Usposabljanje MR Luka Kastelic, Luka Sterle, Matjaž Kern</t>
  </si>
  <si>
    <t>0782-029</t>
  </si>
  <si>
    <t>prof. dr. P. Podržaj</t>
  </si>
  <si>
    <t>Oprema za raziskave distribuiranega vodenja naprednih proizvodnih sistemov</t>
  </si>
  <si>
    <t>Equipment for research of distributed control of advanced production systems</t>
  </si>
  <si>
    <t>Po  dogovoru s predstojnikom laboratorija.</t>
  </si>
  <si>
    <t>By prior agreement with the head of the lab.</t>
  </si>
  <si>
    <t>Oprema je skupek elementov (dva industrijska robota, mobilni robot, PLK, industrijski računalnik in več nadzornih kamer), ki omogočajo raziskave distribuiranega vodenja naprednih proizvodnih sistemov.</t>
  </si>
  <si>
    <t>The equipment is a set of elements (two industrial robots, mobile robot, PLC, industrial computer and several monitoring cameras)which enable the research of a distributed control of advanced production systems.</t>
  </si>
  <si>
    <t>https://www.fs.uni-lj.si/raziskovalna_dejavnost/raziskovalna_dejavnost/oprema/2020110512495866/</t>
  </si>
  <si>
    <t>Primož Podržaj</t>
  </si>
  <si>
    <t>Multifunkcionalni merilni sistem za določanje časovno in frekvenčno odvisnih mehanskih lastnosti polimerov in kompozitov</t>
  </si>
  <si>
    <t>Multifunctional measuring system for determination of time and frequency dependent mechanical properties of polymers and composites</t>
  </si>
  <si>
    <t>Karakterizacija  tekočih, poltrdnih in trdnih materialov; določitev mehanskih lastnosti različnih materialov pod vplivom zunanje obremenitve.</t>
  </si>
  <si>
    <t>Characterization of liquid, semi-solid and solid materials; determination of mechanical properties of materials under external load.</t>
  </si>
  <si>
    <t>https://www.fs.uni-lj.si/raziskovalna_dejavnost/raziskovalna_dejavnost/oprema/2020110312230620/</t>
  </si>
  <si>
    <t>Sistem za spremljanje nestacionarnih procesov pri prenosu toplote in snovi z infrardečo hitrotekočo kamero</t>
  </si>
  <si>
    <t>System for observation of transient heat and mass transfer phenomena</t>
  </si>
  <si>
    <t>Dostop do opreme je možen s predhodno najavo pri skrbniku opreme. Glede konfiguracije opreme je potreben dogovor vsaj 1 teden pred izvedbo meritev oz. dostopa. Med uporabo mora biti prisoten skrbnik oz. pooblaščena oseba, ki tudi rokuje s sistemom. Oprema se uporablja v dvournih časovnih blokih med 7.00-17.00.</t>
  </si>
  <si>
    <t>Access to the equipment is possible through prior notice to the equipment administrator. Configuration of the equipment needs to be agreed upon at least 1 week before performing measurements/accessing the equipment. During the equipment usage, the administrator or another authorized person needs to be present and also serves as the equipment operator. The equipment can be used in 2 hour blocks between 7.00 and 17.00.</t>
  </si>
  <si>
    <t>Oprema je namenjena spremljanju pojavov na področju prenosa toplote in snovi s poudarkom na fenomenih fazne spremembe. Poudarek je na visokohitrostnem spremljanju nestacionarnih pojavov z visoko krajevno resolucijo. Glede na fizikalni mehanizem opazovanja je potrebno prilagoditi zasnovo eksperimenta oz. konfiguracijo opazovanega pojava, kar je potrebno uskladiti s skrbnikom sistema.</t>
  </si>
  <si>
    <t>The equipment is intended for observation of phenomena in the field of heat and mass transfer with an emphasis on the phase-change phenomena. The emphasis is on high-speed monitoring of transient phenomena with high spatial resolution. According to the physical mechanism of observation, it is necessary to adjust the design of the experiment and the configuration of the observed phenomenon, which needs to be coordinated with the system administrator.</t>
  </si>
  <si>
    <t>https://www.fs.uni-lj.si/raziskovalna_dejavnost/raziskovalna_dejavnost/oprema/2021031214322247/#</t>
  </si>
  <si>
    <t>3        3      3</t>
  </si>
  <si>
    <t>3     4      4</t>
  </si>
  <si>
    <t>3       1        7</t>
  </si>
  <si>
    <t>doc. dr. V. Agrež</t>
  </si>
  <si>
    <t xml:space="preserve">Laserski sistem za raziskave dielektričnega preboja v vodi </t>
  </si>
  <si>
    <t>Laser system for dielectric breakdown research</t>
  </si>
  <si>
    <t>Access to the equipment is in the domain of the head of the laboratory. Contact rok.petkovsek@fs.uni-lj.si</t>
  </si>
  <si>
    <t>Oprema omogoča raziskave dielektričnega preboja v vodi in spremljajoče kavitacije.</t>
  </si>
  <si>
    <t>The equipment serves for conducting research on dielectric breakdown in water and accompanying cavitation.</t>
  </si>
  <si>
    <t>https://www.fs.uni-lj.si/raziskovalna_dejavnost/raziskovalna_dejavnost/oprema/2021070209322886/</t>
  </si>
  <si>
    <t>izr. prof. dr. D. Klobčar</t>
  </si>
  <si>
    <t>Oprema za nadgradnjo robotskega sistema v napredni 3D tiskalnik kovin</t>
  </si>
  <si>
    <t>Quipment for upgrading robotic system into advanced 3D metal printer</t>
  </si>
  <si>
    <t>Oprema je dostopna v laboratoriju in je na razpolago pod nadzorom usposobljenega člana raziskovalne skupine.</t>
  </si>
  <si>
    <t>The equipment is available in the laboratory and is available under the supervision of a qualified member of the research team.</t>
  </si>
  <si>
    <t>Oprema se uporablja za 3D tisk kovinskih materialov z uporabo električnega obloka in dodajnega materiala v obliki žice.</t>
  </si>
  <si>
    <t>The equipment is used for 3D printing of metallic materials using an electric arc and wire-shaped filler material.</t>
  </si>
  <si>
    <t>Raziskovalna dejavnost Raziskovalna dejavnost Oprema (uni-lj.si)</t>
  </si>
  <si>
    <t xml:space="preserve">Damjan Klobčar </t>
  </si>
  <si>
    <t>Sistem za 3D tisk s selektivnim laserskim pretaljevanjem kovinskega prahu</t>
  </si>
  <si>
    <t xml:space="preserve">System for 3D printing by selective laser melting of metal powder  </t>
  </si>
  <si>
    <t>Po predhodnem dogovoru na naslov edvard.govekar@fs.uni-lj.si. Brez posebnih časovnih omejitev.</t>
  </si>
  <si>
    <t>By contact in advance to edvard.govekar@fs.uni-lj.si. No specific time constraints.</t>
  </si>
  <si>
    <t>Sistem je namenjen 3D tiskanju kosov do velikosti 300x300x300 mm3 s tehnologijo SLM iz različnih kovinskih materialov (1.4404, 1.2709, 3.2381, 3.7165).</t>
  </si>
  <si>
    <t>System is used for 3D printing of objects up to size of 300x300x300 mm3 using SLM technology and different metallic materials (1.4404, 1.2709, 3.2381, 3.7165).</t>
  </si>
  <si>
    <t xml:space="preserve">Edvard Govekar </t>
  </si>
  <si>
    <t xml:space="preserve">Sistem za raziskave in analizo NIR in SWIR vlakenskih laserjev </t>
  </si>
  <si>
    <t>System for research and analysis of NIR and SWIR fiber lasers</t>
  </si>
  <si>
    <t>Raziskovalna oprema predstavlja testno razvojne zmogljivosti za nove tipe vlakenski laserjev visokih moči, v območju NIR in SWIR valovnih dolžin. Omogoča analizo vpliva, ki ga imajo posamezne laserske komponente na časovno in prostorsko obliko laserskega žarka.</t>
  </si>
  <si>
    <t>The research equipment represents test development capabilities for new types of high power fiber lasers, in the range of NIR and SWIR wavelengths. It enables the analysis of the influence of individual laser components on the temporal and spatial shape of the laser beam.</t>
  </si>
  <si>
    <t>Hitra termokamera</t>
  </si>
  <si>
    <t>High-Speed IR camera</t>
  </si>
  <si>
    <t>Oprema je dostopna v laboratoriju na Fakulteti za strojništvo. Z opremo rokuje izučen in izkušen operater. Za uporabo se kontaktira vodjo laboratorija prof. dr. Miho Boltežarja.</t>
  </si>
  <si>
    <t>Merjenje hitrih termičnih pojavov.</t>
  </si>
  <si>
    <t>The high-speed camera can be used for analyzing thermodynamic events, as in ballistics, combustion or experimental mechanics experiments.</t>
  </si>
  <si>
    <t>N2-0144</t>
  </si>
  <si>
    <t>izr. prof. dr. R. Kunc</t>
  </si>
  <si>
    <t>Statično in dinamično preizkuševališče Step Engineering UD08</t>
  </si>
  <si>
    <t xml:space="preserve">Universal uniaxial static and dynamic testing equipment  Step Engineering UD08 </t>
  </si>
  <si>
    <t>Potencialni uporabniki naj za informacije v zvezi z razpoložljivostjo, zahtevami in podporo pri uporabi preizkuševališča kontaktirajo odgovorno osebo na oddelku.</t>
  </si>
  <si>
    <t>Potential users should contact the person in charge of the department to be provided with further information regarding availability, requirements and support in using the sled test device.</t>
  </si>
  <si>
    <t xml:space="preserve">Oprema omogoča izvajanje monotoni in dinamičnih enoosnih natezno-tlačnih preizkusov gradiv do maksimalne dinamične sile +/-20 kN oz. +/-14 kN statično, pri frekvenci do 100 Hz in maksimalni hitrosti pomika 1 m/s. </t>
  </si>
  <si>
    <t>The equipment enables the performance of monotonous and dynamic uniaxial tensile-compression tests of materials up to a maximum dynamic force of +/- 20 kN or +/- 14 kN static, at a frequency of up to 100 Hz and a maximum feed rate of 1 m/s.</t>
  </si>
  <si>
    <t>Metalurški optični mikroskop ZEISS Axioscope 5 z dodatki</t>
  </si>
  <si>
    <t>Optical microscope</t>
  </si>
  <si>
    <t>Optična mikroskopija, povečave 100 - 1000x.</t>
  </si>
  <si>
    <t>Optical microscopy, magnifications 100 - 1000x.</t>
  </si>
  <si>
    <t>Nano-točkovni konfokalni profilometer z visokoločljivo 3D digitalno mikroskopijo za sub-mikronske analize triboloških površin na realnih inženirskih komponentah</t>
  </si>
  <si>
    <t>Nano-point confocal profilometer with high-resolution 3D digital microscopy for sub-micron analyzes of tribological surfaces on real engineering components</t>
  </si>
  <si>
    <t xml:space="preserve"> Equipment allows non-contact surface analysis of topography measurements and enables scanning of a  profile or entire surface on all types of samples. It allows scanning of a surface within 150μm height difference, with 1μm lateral resolution and 20nm height accuracy.</t>
  </si>
  <si>
    <t>Pulzni dinamični generator tlaka kapljevine</t>
  </si>
  <si>
    <t>Pulse dynamic generator of liquid pressure</t>
  </si>
  <si>
    <t>Oprema je na voljo po dogovoru z vodjo laboratorija. Opremo je možno najeti skupaj z operaterjem. Kontakt: joze.kutin@fs.uni-lj.si</t>
  </si>
  <si>
    <t>Equipment is available by arrangement with the head of the lab. The equipment can be rented only with the operator. Contact: joze.kutin@fs.uni-lj.si</t>
  </si>
  <si>
    <t>Dinamični tlačni generator omogoča generiranje pulznih tlačnih sprememb v kapljevini (olje). V preskusno tlačno komoro je vstavljen premični bat, na katerega deluje pnevmatsko gnan izstrelek (projektil). Oblika pulza je podobna polovici periode sinusnega signala in traja manj kot 2 ms, sistem pa dosega amplitude tlaka do cca. 200 MPa.</t>
  </si>
  <si>
    <t>The dynamic pressure generator enables the generation of pulse pressure changes in the liquid (oil). A movable piston, which is inserted into the test pressure chamber, is driven with a pneumatically driven projectile. The shape of the pulse is similar to half of the period of the sinusoidal signal lasting less than 2 ms, and the system achieves pressure amplitudes of up to approx. 200 MPa.</t>
  </si>
  <si>
    <t>J2-3054</t>
  </si>
  <si>
    <t>Andrej Svete</t>
  </si>
  <si>
    <t>Napredni izdelovalni in testni sistem gorivnih celic</t>
  </si>
  <si>
    <t>Advanced manufacturing and testing system for fuel cells</t>
  </si>
  <si>
    <t>Oprema je dostopna po predhodnem dogovoru s predstojnikom katedre za management obdelovalnih tehnologij, Fakulteta za strojništvo, Univerza v Ljubljani.</t>
  </si>
  <si>
    <t>The equipment is available by prior arrangement with the Head of the Department of Management of Manufacturing Technologies, Faculty of Mechanical Engineering, University of Ljubljana.</t>
  </si>
  <si>
    <t>Sistem ki združuje sistem za napraševanje kovin, napravo za precizno merjenje 3D topografij, ter napravo za testiranje in karakterizacijo gorilnih celic.</t>
  </si>
  <si>
    <t>A system that combines a metal cold spray technology equipment, a device for precise measurement of 3D topographies, and a device for testing and characterization of fuel cells.</t>
  </si>
  <si>
    <t>1/3</t>
  </si>
  <si>
    <t>1/4</t>
  </si>
  <si>
    <t>1/1</t>
  </si>
  <si>
    <t xml:space="preserve">Sistemi s področja strojništva / Mechanical Engineering Facilities </t>
  </si>
  <si>
    <t xml:space="preserve">doc. dr. L.Slemenik Perše </t>
  </si>
  <si>
    <t>Instrument Discovery DSC 2500 (Diferenčna dinamična kalorimetrija z vgrajenim avtomatskim vzorčevalnikom)</t>
  </si>
  <si>
    <t>Instrument Discovery DSC 2500 (Differential Scanning Calorimeter, with autosampler)</t>
  </si>
  <si>
    <t>Določevanje količine absorbirane ali sproščene toplote pri spremembi strukture materiala, ter temperatura, pri kateri je le ta nastala.</t>
  </si>
  <si>
    <t>Determination of the amount of heat absorbed or released during structural change of material, and the temperature, at which the heat was generated.</t>
  </si>
  <si>
    <t>K-20000643</t>
  </si>
  <si>
    <t>0782-012</t>
  </si>
  <si>
    <t xml:space="preserve">P2-0248 </t>
  </si>
  <si>
    <t>prof. dr. N. Herakovič</t>
  </si>
  <si>
    <t>Modulna robotizirana montažna linija</t>
  </si>
  <si>
    <t>Modular robotized assembly line</t>
  </si>
  <si>
    <t xml:space="preserve">Oprema se uporablja za raziskave fleksibilnosti in agilnosti montažnih in strežnih sistemov v konceptu pametne tovarne, računanja na robu, komunikacijskih protokolov in prenosa podatkov. </t>
  </si>
  <si>
    <t xml:space="preserve">The equipment is used to research the flexibility and agility of assembly and handling systems in the concept of smart factory, edge computing, communication protocols and data transmission. </t>
  </si>
  <si>
    <t>Strežnik supermicro SYS-1029TP-DTR</t>
  </si>
  <si>
    <t>Supermicro SYS-1029TP-DTR server</t>
  </si>
  <si>
    <t xml:space="preserve">Oprema je dostopna preko računalniške mreže FS (SSH protokol). Potrebno je uporabniško ime, ki ga dodeli administrator sistema (Z. Rek) po odobritvi predstojnika katedre LFDT. </t>
  </si>
  <si>
    <t>The equipment is accessible via the FS computer network (SSH protocol). A username is required, which is assigned by the system administrator (Z. Rek) after approval by the LFDT Chair.</t>
  </si>
  <si>
    <t>Izvajanje numeričnih simulacij in analize rezultatov.</t>
  </si>
  <si>
    <t>Carry out numerical simulations and analyse the results.</t>
  </si>
  <si>
    <t>0782-014</t>
  </si>
  <si>
    <t>prof. dr. M. Nagode,     prof. dr. J. Klemenc</t>
  </si>
  <si>
    <t>Naprava za testiranje baterij</t>
  </si>
  <si>
    <t xml:space="preserve">High Precision  Battery Test Equipment </t>
  </si>
  <si>
    <t>Oprema omogoča sočasno (do osem) testiranje napetostno-tokovnega odziva polnilnih litijevih baterij. Omogočeno je testiranje s konstantnim tokom, napetostjo, močjo ali njihovo kombinacijo; pri veliki natančnosti med  +/- 60A in do 5V po kanalu . Oprema ima več programskih, kot tudi mehanskih varnostnih mehanizmov pred poškodbo baterije in okolice.</t>
  </si>
  <si>
    <t>The equipment enables simultaneous (up to eight) testing of the voltage-current response of rechargeable lithium batteries. Testing with constant current, voltage, power or a combination thereof is possible; at high accuracy between +/- 60A and up to 5V per channel. The equipment has several software as well as mechanical safety mechanisms against damage to the battery and the nearby surrounding.</t>
  </si>
  <si>
    <t>510-787</t>
  </si>
  <si>
    <t>Univerza v Ljubljani, Fakulteta za farmacijo</t>
  </si>
  <si>
    <t>Janja Marc</t>
  </si>
  <si>
    <t>12189</t>
  </si>
  <si>
    <t>PCR sistem za kvantifikacijo in analizo nukleinskih kislin v realnem času</t>
  </si>
  <si>
    <t>ABI PRISM Nucleic Acid PrepStation</t>
  </si>
  <si>
    <t>PCR system for analysis of nucleic acids in real time</t>
  </si>
  <si>
    <t>06822</t>
  </si>
  <si>
    <t>http://www.ffa.uni-lj.si/raziskave/raziskovalna-oprema/0/arrs</t>
  </si>
  <si>
    <t>vaje za študente</t>
  </si>
  <si>
    <t>Mikroskopski sistem za biološko  vrednotenje učinkovin</t>
  </si>
  <si>
    <t>Automated Platform for Live Cell Imaging</t>
  </si>
  <si>
    <t xml:space="preserve">Javni dostop do opreme ni predviden. V vsakem primeru se je za eventualni dostop do opreme potrebno dogovoriti s skrbnikom opreme, ki mora biti zaradi specifičnosti aparatur, navzoč ves čas njihove uporabe. </t>
  </si>
  <si>
    <t>Access to equippment must be agreed with supervisor of the equipment. Due to delicate nature of the equipment supervisor must be present through whole agreed working time on the equipment.</t>
  </si>
  <si>
    <t>Fluorescenčni mikroskopski sistem za dinamično mikroskopijo živih celic</t>
  </si>
  <si>
    <t xml:space="preserve">Fluorescence microscope for life cell imaging </t>
  </si>
  <si>
    <t>11273</t>
  </si>
  <si>
    <t>Raziskovalci programa + diplomanti</t>
  </si>
  <si>
    <t>Raziskovalci programa</t>
  </si>
  <si>
    <t>P1-0208</t>
  </si>
  <si>
    <t>P3-0298</t>
  </si>
  <si>
    <t>diplomanti, vaje za študente</t>
  </si>
  <si>
    <t>Denaturacijski HPLC</t>
  </si>
  <si>
    <t>Transgenomic WAVE MD dHPLC SISTEM Plus</t>
  </si>
  <si>
    <t>Aparat za separacijo in analizo fragmentov DNA</t>
  </si>
  <si>
    <t>For DNA fragment separation and analysis</t>
  </si>
  <si>
    <t>11411</t>
  </si>
  <si>
    <t>Fluorescenčni pretočni citometer</t>
  </si>
  <si>
    <t>BD FACSCalibur  Flow Cytometer</t>
  </si>
  <si>
    <t>Aparat za imuno citokemične analize.</t>
  </si>
  <si>
    <t>For immuno cyto chemical analysis</t>
  </si>
  <si>
    <t>11408</t>
  </si>
  <si>
    <t>Marija Bogataj</t>
  </si>
  <si>
    <t>Pretočni sistem za testiranje sproščanja (USP IV)</t>
  </si>
  <si>
    <t>SOTAX CE 7 smart DISSOTEST ON/OFF-LINE</t>
  </si>
  <si>
    <t>Avtomatski sistem za testiranje  sproščanja.</t>
  </si>
  <si>
    <t>Automated system for dissolution tests according to the-flowthrough method (USP 4)</t>
  </si>
  <si>
    <t>11476</t>
  </si>
  <si>
    <t>P1-0189</t>
  </si>
  <si>
    <t>Tomaž Bratkovič</t>
  </si>
  <si>
    <t>Kromatografski sistem AKTAexplorer 10 S</t>
  </si>
  <si>
    <t>Chromatographic system ÄKTAexplorer 10 S</t>
  </si>
  <si>
    <t>ÄKTAexplorer 10 S je kromatografski sistem za analizno in preparativno separacijo proteinov in polisaharidov iz kompleksnih bioloških vzorcev. Opremljen je z UV-VIS in konduktometričnim detektorjem ter senzorjem pH. Poseben mešalni sistem omogoča avtomatsko pripravo pufrov (mobilnih faz) z različnimi vrednostmi pH za hiter razvoj in optimizacijo separacijskih metod. Vzorce nanašamo ročno ali avtomatsko. Z ustreznimi kromatografskimi kolonami sistem uporabljamo za gelsko filtracijo, ionsko-izmenjevalno kromatografijo, afinitetno kromatografijo in hidrofobno kromatografijo.</t>
  </si>
  <si>
    <t>Chromatographic system ÄKTAexplorer 10 S is intended for analytical and preparative separation of proteins and polysaccharides from complex biological samples. It is equipped with UV-VIS and conductometric detectors, and a pH sensor. A mixing system enables automatic buffer (i.e., mobile phase) preparation to speed up design and optimization of separation methods. Samples can be loaded either manually or automatically. The chromatographic system can be used for size-exclusion, ion-exchange, affinity, and hydrophobic chromatography.</t>
  </si>
  <si>
    <t>Farmacevtska biotehnologija: Znanje za zdravje P4-0127</t>
  </si>
  <si>
    <t>Krištof Bozovičar</t>
  </si>
  <si>
    <t>Napredna imunološka zdravila in celični pristopi v farmaciji: P1-0420</t>
  </si>
  <si>
    <t>Jurij Trontelj</t>
  </si>
  <si>
    <t>23420</t>
  </si>
  <si>
    <t>Tekočinski kromatograf ultra visoke zmogljivosti sklopljen s tandemskim masnim spektrometrom vrste trojni kvadrupol (UHPLC-MS/MS)</t>
  </si>
  <si>
    <t>Ultra high preasure liquid chromatograph with triple quadrupole tandem mass spectrometer (LC/MS/MS) Agilent 6460</t>
  </si>
  <si>
    <t>Aparat za analizo učinkovin in njihovih metabolitov  v kompleksnih bioloških vzorcih</t>
  </si>
  <si>
    <t>Analysis of drugs and their metabolites in complex samples.</t>
  </si>
  <si>
    <t>http://www.ffa.uni-lj.si/raziskave/raziskovalna-oprema/lc-ms-ms-tipa-trojni-kvadrupol-(qqq)</t>
  </si>
  <si>
    <t>Farmacevtska tehnologija: od dostavnih sistemov učinkovin do terapijskih izidov zdravil pri otrocih in starostnikih.         P1-0189</t>
  </si>
  <si>
    <t>Skrbnik Jurij Trontelj</t>
  </si>
  <si>
    <t>doktorand</t>
  </si>
  <si>
    <t>MR Andrej Grobin (52093)</t>
  </si>
  <si>
    <t>Doktorska  študentka Timeja Planinšek Parfant (52446)</t>
  </si>
  <si>
    <t>Petra Kocbek</t>
  </si>
  <si>
    <t>Ultra centrifuga WX</t>
  </si>
  <si>
    <t>Ultra centrifuga WX 100, Sorvall (Thermo Fischer scientific)</t>
  </si>
  <si>
    <t xml:space="preserve">Ultracentrifuga Sorvall® WX 100 Ultra Series omogoča centrifugiranje s hitrostjo do 100.000 rpm (800.000 x g). Takše sile so potrebne za ločevanje koloidnih delcev od disperznega medija.
Uporabljamo jo v procesih izdelave, vrednotenja in analitike sodobnih nanodostavnih sistemov, kot tudi klasičnih farmacevtskih oblik ter nenazadnje tudi v biotehnoloških raziskavah za namene separacije, čiščenja ter predhodne priprave vzorcev za druge analitske metode. 
</t>
  </si>
  <si>
    <t>Ultracentrifuge Sorvall® WX 100 Ultra Series enables centrifugation speed up to rpm (800.000 x g). Such forces are needed for separation of colloidal particles from disperse medium. It is used in preparation, characterization in analytics of novel nanodelivery systems as well as classical dosage forms. In biotechnological research its application enables separation, cleaning and pre-preparation of samples for other analytical methods.</t>
  </si>
  <si>
    <t>doktorandi, raziskovalci, diplomanti</t>
  </si>
  <si>
    <t>J2-3043</t>
  </si>
  <si>
    <t>P1-0420</t>
  </si>
  <si>
    <t>Martina Hrast</t>
  </si>
  <si>
    <t>32036</t>
  </si>
  <si>
    <t xml:space="preserve">Optični čitalec - Biotek </t>
  </si>
  <si>
    <t xml:space="preserve">Čitalec mikrotitrskih plošč (Synergy H4) in robot za pipetiranje (Precision XS) Multi-Mode Microplate Reader (SINERGY H4) and robot for automatic pipetting (PRECISION XS) </t>
  </si>
  <si>
    <t>Naprava se uporablja za avtomatizirano delo z mikrotitrskimi ploščami. Robotski del skrbi za pipetiranje, čitalec pa za analizo vzorcev. Čitalec omogoča detekcijo UV-VIS absorbance, fluorescence, fluorescenčne polarizacije, »time resolved« fluorescence in luminiscence z možnostjo končne, kinetične in spektralne detekcije.</t>
  </si>
  <si>
    <t>Equipment is used for automated work with microtiter plates. Robotic part takes care of pipeting, while microplate reader analizes the samples. Microplate reader detection of UV-VIS absorbance, fluorescence, fluorescence polarisation, time resolved fluorescence and luminescence with endpoint, kinetic and spectral detection.</t>
  </si>
  <si>
    <t>J1-2484</t>
  </si>
  <si>
    <t>doktorandi, raziskovalci</t>
  </si>
  <si>
    <t>N1-0169</t>
  </si>
  <si>
    <t>P1-0208 </t>
  </si>
  <si>
    <t>Alenka Šmid</t>
  </si>
  <si>
    <t>Genetski analizator GenomeLab™ GeXP</t>
  </si>
  <si>
    <t>GenomeLab™ GeXP Genetic Analysis System (Beckman Coulter)</t>
  </si>
  <si>
    <t>Oprema je namenjena separaciji fragmentov DNA na podlagi velikosti in obarvanosti s flourescentnimi barvili. To aparaturo tako uporabljamo za določanje nukleotidnega zaporedja DNA, dolžine mikrosatelitnih ponovitev ali drugih dolžinskih polimorfizmov, služi pa lahko tudi za merjenje izražanja genov. Zaradi njene zanesljivosti in ponovljivosti rezultatov je zato ne uporabljamo samo v raziskovalne namene temveč tudi genetsko diagnostiko.</t>
  </si>
  <si>
    <t xml:space="preserve"> Primary use of the equipment is a separation of DNA fragments based on their size and fluorescent dyes. The equipment is intended for sequencing of DNA, measurement of microsatellite length or other length polymorphisms. However it can serve also for gene expression analysis. Because of its reliability and repeatability it is used not only for research purposes but also for clinical diagnostics.</t>
  </si>
  <si>
    <t>Laboratorijska diagnostika</t>
  </si>
  <si>
    <t>Mirjam Gosenca Matjaž</t>
  </si>
  <si>
    <t>Modularni reometer (Anton Paar, Physica MCR 301)</t>
  </si>
  <si>
    <t>Reometer - Anton Paar</t>
  </si>
  <si>
    <t xml:space="preserve">Za določanje viskoznosti tekočih in poltrdnih dostavnih sistemov in s tem povezanega preverjanja stabilnosti. Tem sistemom določamo tudi plastične in elastične lastnosti s pomočjo oscilacijske reometrije in tako razlagamo njihovo obnašanje (npr pri aplikaciji krem, mazil). 
Reološke lastnosti določamo tudi na medfazah predvsem v primeru, ko je njihova karakterizacija pomembna za razumevanje nekega proces (npr. elektrostatskega sukanja za izdelavo nanovlaken) ali za vrednotenje stabilnosti (določanje stabilnosti emulzij). Naprava s polarizacijskim mikroskopom omogoča tudi opazovanje struktur tekočih kristalov in njihovo obnašanje v času reološkega vrednotenja. Napravo pa lahko uporabljamo tudi kot 'texture analyzer', saj lahko merimo odpornost obloge pelet v odvisnosti od aplicirane sile.
</t>
  </si>
  <si>
    <t>To determine the viscosity of the liquid and semi-solid delivery systems and with this associated stability testing. It is also possible to determine the plastic and elastic properties of those systems through Oscillatory rheometry and thus explain their behavior (for example, during application of creams, ointments). We used this device to determine rheological properties at interfaces, especially in the case when their characterization is important for understanding a process (eg, electrospinning to produce nanofibres) or to evaluate the system stability (the stability of emulsions). The device with a polarizing microscope enables observation of liquid crystals structures and their behavior during the rheological evaluation. The device can also be used as a 'texture analyzer', because we can measure the resistance of the pellet coating depending on the applied force.</t>
  </si>
  <si>
    <t>Tekočinski kromatograf HPLC 1260 Infinity - Agilent Technologies</t>
  </si>
  <si>
    <t>Agilent 1260 Infinity Quaternary LC</t>
  </si>
  <si>
    <t>Naprava se uporablja za določanje aktivnosti encimov, ki so pomembni pri zdravljenju z določenimi zdravili ter za analitiko številnih metabolitov v kompleksnih bioloških vzorcih. Sistem omogoča dober nadzor kromatografskih pogojev</t>
  </si>
  <si>
    <t>Equipment is used for determination of enzyme activity for enzymes which are important in therapies with different drugs as well as measurement of metabolites in complex biological samples. System enables a good control of chromatographic parameters.</t>
  </si>
  <si>
    <t>Anamarija Zega</t>
  </si>
  <si>
    <t>21456</t>
  </si>
  <si>
    <t>400 MHz NMR spektrometervisoke ločljivosti</t>
  </si>
  <si>
    <t xml:space="preserve">Na FFA razpolagamo z BRUKER AVANCE III 400 MHz NMR spektrometrom z naslednjimi lastnostmi: magnet - 400 MHz/54 mm UltraShield Plus, 2 merilni sondi 5 mm BBFOplus in  5 mm BBI ter avtomatski menjalec vzorcev (16 mest) SampleXpress Lite. Njegovi glavni lastnosti sta hitrost meritev in avtomatizacija, ki omogoča samodejno delovanje v daljšem časovnem obdobju (npr. 2 dni). 
NMR (nuklearna (jedrska) magnetna resonanca) je spektroskopska tehnika, ki nam omogoča vpogled v strukturo spojin. Na osnovi izmerjenih spektrov lahko določimo ali potrdimo strukturo spojin, njihovo prostorsko obliko spojin, merimo hitrosti kemijskih pretvorb in opazujemo interakcije majhnih molekul z makromolekulami.
</t>
  </si>
  <si>
    <t xml:space="preserve">FFA disposes with Bruker Avance III 400 MHz NMR spectrometer with the following properties: magnet - 400 MHz/54 mm UltraShield Plus, 2 probes BBFOplus (5 mm) and BBI (5 mm), and automatic sample changer (16 positions) SampleXpress Lite. Its main features are measurement speed and automation that enables automatic operation over extended periods of time (eg. 2 days). </t>
  </si>
  <si>
    <t> Farmacevtska kemija: načrtovanje, sinteza in vrednotenje učinkovin; P1-0208 (B)</t>
  </si>
  <si>
    <t>Vodja: prof. dr. Stanislav Gobec, Uporabniki: vsi člani Katedre za farmacevtsko kemijo</t>
  </si>
  <si>
    <t>J1-3030</t>
  </si>
  <si>
    <t>Vodja: prof. dr. Peterlin Mašič</t>
  </si>
  <si>
    <t xml:space="preserve">
J1-3031</t>
  </si>
  <si>
    <t> Vodja: izr. prof. Nace Zidar</t>
  </si>
  <si>
    <t>J1-2485</t>
  </si>
  <si>
    <t> Vodja: doc. Dr. Izidor Sosič</t>
  </si>
  <si>
    <t>Vaje, diplomanti, magistranti, doktoranti</t>
  </si>
  <si>
    <t>Rok Dreu</t>
  </si>
  <si>
    <t>Hitro vrteči granulator 4M8Trix</t>
  </si>
  <si>
    <t>High shear Granulator  4M8Trix</t>
  </si>
  <si>
    <t>Naprava je namenjena izvedbi tehnološkega procesa izdelave zrnc po postopku mokre granulacije z razgrajevanjem. Po opcijski nadgradnji jo je moč uporabljati tudi za postopke granuliranja s talinami. Hitrovrteči mešalnik se uporablja tako v pedagoške namene pri poučevanju tehnologij granuliranja kot v raziskovalne namene ter pri izvedbi aplikativnih projektov.</t>
  </si>
  <si>
    <t xml:space="preserve">Equipment is intended for prepraration of granules by high shear wet granualtion technique. With optional upgrade it could also be used in hot-melt granulation procedures. High-shear granulator is used when teaching granulation techniques, in resarch work and for support in realization of applied projects. </t>
  </si>
  <si>
    <t>Odon Planinšek, Ilija Ilić</t>
  </si>
  <si>
    <t xml:space="preserve">  </t>
  </si>
  <si>
    <t>doktoranti, magistranti</t>
  </si>
  <si>
    <t>Tilen Simšič, Jernej Dovjak, Blaž Mavec</t>
  </si>
  <si>
    <t xml:space="preserve">   Vaje pri predmetu industrijska faramcija; Vaje pri Farmacevstko procesni opremi</t>
  </si>
  <si>
    <t>Anže Zidar, Mitja Pohlen, Klemen Kreft, Blaž Grilc</t>
  </si>
  <si>
    <t>P1-0189 </t>
  </si>
  <si>
    <t>21455</t>
  </si>
  <si>
    <t>Pan Coatear GMPC I</t>
  </si>
  <si>
    <t>Naprava je namenjena izvedbi tehnološkeag procesa oblaganja tablet, ki ga je moč izvesti s pomočjo vodnih disperzij, ob manjšem pretoku disperzije za oblaganje pa tudi z organskimi topili. Oblaganje je moč izvesti v 0,8 L ali 1,6 L perforiranem bobnu za oblaganje. Naprava je opremljena s sistemom za zapisovanje procesnih spremenljivk.</t>
  </si>
  <si>
    <t xml:space="preserve">Process equipment is intended for coating of pharamaceutical tablets. Coating can ber performed with water based coating dispersions, while when low spraying rate is used also usage of organic dispersions is permitted. Coating operation can be performed in a 0,8 L or 1,6 L perfrorated drum. Equipment includes system for recording of process parameters. </t>
  </si>
  <si>
    <t>Pedagoško delo - vaje Ind. farmacije (EMŠF); Farmacevstko procesna oprema</t>
  </si>
  <si>
    <t>Janez Ilaš</t>
  </si>
  <si>
    <t>24400</t>
  </si>
  <si>
    <t>Masni spektrometer (MS)</t>
  </si>
  <si>
    <t>Mass spectrometer (MS)</t>
  </si>
  <si>
    <t>Masni spektrometer je namenjen določanju molske mase različnih spojin (sinteznih produktov, naravnih spojin, peptidov, ...).</t>
  </si>
  <si>
    <t>The mass spectrometer is designed to determine the molecular weight of the various compounds (synthetic products, natural compounds, peptides, ...).</t>
  </si>
  <si>
    <t>celotna programska skupina</t>
  </si>
  <si>
    <t>J1-2483</t>
  </si>
  <si>
    <t>Vodja: dr. Zidar</t>
  </si>
  <si>
    <t xml:space="preserve">J1-3030 </t>
  </si>
  <si>
    <t xml:space="preserve">Vodja: prof. dr. Lucija Peterlin Mašič </t>
  </si>
  <si>
    <t xml:space="preserve"> Vodja: prof. dr. Stanislav Gobec </t>
  </si>
  <si>
    <t>J3-9256</t>
  </si>
  <si>
    <t> Vodja: izr. prof. dr. Jakopin</t>
  </si>
  <si>
    <t>Martina Gobec</t>
  </si>
  <si>
    <t>32034</t>
  </si>
  <si>
    <t>Namizni pretočni citometer</t>
  </si>
  <si>
    <t xml:space="preserve">Flow cytometer Attune NxT </t>
  </si>
  <si>
    <t xml:space="preserve">Pretočni citometer je namenjen predvsem analizi celic, kjer se lahko vrednotijo najrazličnejši imuno citološki parametri (od DNK, protienov, ipd..). </t>
  </si>
  <si>
    <t>The flow cytometer is designed for celll analysis, wher several immuno cytological parameter can be determned (DNA, proteins,…)</t>
  </si>
  <si>
    <t>Zoran Lavrič</t>
  </si>
  <si>
    <t>32037</t>
  </si>
  <si>
    <t>Sistem za elektrostatsko sukanje nanovlaken</t>
  </si>
  <si>
    <t xml:space="preserve">System for electrostatic spinning of nanofibers </t>
  </si>
  <si>
    <t>Public access to the equipment is not forseen. In any case one has to agree the details of an eventual access with its superviser which has to be present through whole agreed working time on the equipment.</t>
  </si>
  <si>
    <t xml:space="preserve">Naprava je namenjena izvedbi elektrosktatskega razprševanja mikrodelcev in nanodelcev ter za elektrostatsko sukanje nanovlaken. Naprava ima modul za kondicioniranje zraka, ki omogoča nadzor temperature (17-45°C) in relativne vlažnosti (25-75%) procesnega zraka. Med delovanjem je procesni prostor zaprt ter aktivno prezračevan, kar omogoča varno delo z organskimi topili.  Medprocesni videonadzorni sistem omogoča optimizacijo procesa elektrostatskega razprševanja, pri tem pa naprava omogoča zajem  slike in procesnih podatkov na zunanji računalnik. Možno je razprševanje skozi več šob naenkrat.  </t>
  </si>
  <si>
    <t xml:space="preserve">Process equipment is intended for electrostatic spraying of microparticles and nanoparticles as well as for electrostatic spinning of nanofibers.  The device has an air conditioning module that enables control of temperature (17-45°C) and relative humidity (25-75%) of the process air. The process chamber of the equipment is enclosed and separated form the surroundings during operation. Active ventilation of the process chamber enables safe work with organic solvents. Video monitoring system enables easy optimisation of electrostatic spraying or spinning. The equipment enables recording of video and process parameters to an externally connected copmuter. Special accessory enables spraying through multiple nozzles in parallel.     </t>
  </si>
  <si>
    <t>http://www.ffa.uni-lj.si/raziskave/raziskovalna-oprema/sistem-za-elektrostatsko-sukanje-nanovlaken</t>
  </si>
  <si>
    <t>Farmacevtska tehnologija: od dostavnih sistemov učinkovin do terapijskih izidov zdravil pri otrocih in starostnikih; P1-0189</t>
  </si>
  <si>
    <t>J1-9194</t>
  </si>
  <si>
    <t>Zupančič, Kocbek (vodja prof. dr. Julijana Kristl)</t>
  </si>
  <si>
    <t xml:space="preserve">HPLC Liquid chromatograph </t>
  </si>
  <si>
    <t>Sistem za visokotlačno tekočinsko kromatografijo. Binarna črpalka sistema HPLC je opremljena z razplinjevalnikom in lahko tvori tlak do 600 barov pri pretoku do 5 ml / min. Vzorčevalnik z regulacijo temperature prostora za vzorce ima dva predala, pri čemer se lahko v vsakegaki vstavi dve vzorčni plošči s 54 standardnimi vialami volumna 1,5 mL. Modul za termostatiranje kolon omogoča natančen nadzor temperature kolone. Diodni detektor z žarnicami za ultravijolično in vidno svetlobo ima spremenljivo velikost vstopne reže spektrometra, ki lahko snema spektre z ločljivostjo 1024 točk, pri čemer je sposoben večkanalnega snemanja pri različnih valovnih dolžinah in tudi snemanja spektrov pri vsaki časovni točki za ustvarjanje map izoabsorbanc. Sistem se uporablja za različne naloge v farmacevtski analizi, vključno pri testih raztapljanja, določanju vsebnosti, nečistot in topnosti kakor tudi širše za določanje identitete in količine analitov v kompleksnih heterogenih vzorcih, ki se proizvajajo na Katedri za farmacevtsko tehnologijo. Sistem v splošnem služi kot orodje, ki zagotavlja analitično povratno informacijo v procesu razvoja novih farmacevtskih oblik, formulacij in procesov.</t>
  </si>
  <si>
    <t xml:space="preserve">High pressure liquid chromatography system. Binary pump of the HPLC system is equipped with degasser and is capable of generating pressures up to 600 bar at a flowrate of up to 5 mL/min. Multisampler with temperature control of sample compartment has two drawers each holding 2 sample plates with 54 standard vials of 1.5 mL volume. Column heater module provides precise temperature control of column. Diode array detector with UV and VIS lamps has a variable slit size, records spectra with resolution of 1024 point, is capable of multichannel recording at different wavelengths as well as recording spectra for each time point to generate isoabsorbance maps. The system is used for various task in pharmaceutical analysis including dissolution testing, assay, solubility determinations and more generally to determine identity and quantity of analytes in complex heterogeneous samples that are produced at the Chair of Pharmaceutical Technology and serves as a tool that provides analytical feedback in the process of developing new dosage forms, formulations and processing technologies.  </t>
  </si>
  <si>
    <t>ni podatka</t>
  </si>
  <si>
    <t>http://www.ffa.uni-lj.si/raziskave/raziskovalna-oprema/tekocinski-kromatograf-hplc</t>
  </si>
  <si>
    <t>Vodja: prof. dr. Julijana Kristl</t>
  </si>
  <si>
    <t>doktorandi, raziskave</t>
  </si>
  <si>
    <t>Zoran Lavrič, Tatjana Hrovatič, Klemen Kreft</t>
  </si>
  <si>
    <t>Pretočni citometer s sočasnim zajemanjem slike (Imaging flow cytometer)</t>
  </si>
  <si>
    <t>Imaging flow cytometer</t>
  </si>
  <si>
    <t>Naprava je namenjena analizi celic oz. majhnih delcev in prodobivanju podrobne slike velikega števila analiziranih dogodkov v relativno kratkem času. Omogoča proučevanje želenih fenotipskih lastnosti, ki smo jih predhodno označili s flourescenčnimi barvil (npr. kolokalizacija, internalizacija, diferenciacija, imedcelična interakcija). Analiziramo lahko večk kot 1000 celic na sekundo in za vsako posamezno celico hkrati dobimo do 8 slik na različnih folurescenčnih kanalih z visoko občutljivostjo. To omogoča kvantifikacijo celičnih lastnosti, kot je morfologija in jakost flourescenčne probe na, v ali med celicami (tudi v primeru redkih dogodkov in heterogenih vzorcih).</t>
  </si>
  <si>
    <t>Imaging flow cytometer provides users with the ability to gain detailed images of a large number of cells in a relatively short period of time. It enables the analysis of desired phenotypical properties, which are previousl labeled with flourescent dyes (e.g co-localization, internalization, stem cell differentiation, and cell-cell interactions).
ImageStreamX MarkII produces up to 10 high resolution images of each cell directly in flow, at rates exceeding 1,000 cells per second, and with the fluorescence sensitivity of conventional flow cytometers. These capabilities allow you to quantitate cellular morphology and the intensity and location of fluorescent probes on, in, or between cells, even in rare sub-populations and highly heterogeneous samples.</t>
  </si>
  <si>
    <t>J3-1745</t>
  </si>
  <si>
    <t>Ilija German Ilić</t>
  </si>
  <si>
    <t>Laserski difraktometer</t>
  </si>
  <si>
    <t>Laser diffractometer</t>
  </si>
  <si>
    <t>Oprema je namenjena meritvam velikosti in porazdelitve velikosti delcev okvirno v območju od 0,1 do 2000 µm. Meritve so mogoče s suho celico (disperzija trdno/plinasto) ali mokro celico (disperziji trdno/tekoče ali tekoče/tekoče), vključno z uporabo organskih topil.</t>
  </si>
  <si>
    <t>Equipment is intended for measurements of particle size and particle size distributions roughly in range of 0.1 to 2000 µm. The measurements can be done with dry cell (dispersion solid/gas) or wet cell (dispersions solid/liquid or liquid/liquid), including use of organic solvents.</t>
  </si>
  <si>
    <t>http://www.ffa.uni-lj.si/raziskave/raziskovalna-oprema/laserski-difraktometer</t>
  </si>
  <si>
    <t>Srčič, Planinšek, Dreu, German Ilić, Lavrič, Zorec Sterle, Dragar (vodja prof. dr. Albin Kristl)</t>
  </si>
  <si>
    <t>vaje, diplome, magisteriji, doktorati, raziskave</t>
  </si>
  <si>
    <t>Srčič, Planinšek, Dreu, German Ilić, Lavrič, Zorec Sterle, Pohlen, Zidar, Dragar, Baumgartner, Grilc</t>
  </si>
  <si>
    <t>Ahlin Grabnar Pegi</t>
  </si>
  <si>
    <t>Fotonska korelacijska spektroskopija in laserska Dopplerjeva elektroforeza (Zetasizer Ultra)</t>
  </si>
  <si>
    <t>Photon correlation spectroscopy and laser Doppler electrophoresis (Zetasizer Ultra)</t>
  </si>
  <si>
    <t>Access to equipment must be agreed with supervisor of the equipment. Due to delicate nature of the equipment supervisor must be present through whole agreed working time on the equipment.</t>
  </si>
  <si>
    <t>Naprava Zetasizer Ultra (Malvern Panalytical) vključuje dve merilni tehniki. Fotonska korelacijska spektroskopija je metoda za določanje velikosti delcev v nanometrskem območju (0,6 nm - 6 µm). Laser Dopplerjeva elektroforeza je metoda za določevanje zeta potenciala delcev. Napravo uporabljamo za vrednotenje nanodostavnih sistemov.</t>
  </si>
  <si>
    <t>Zetasizer Nano Ultra (Malvern Panalytical) includes two measurement techniques. Photon correlation spectroscopy is a method for determination of the particle size in the nanometer range (0.6 nm - 6 μm). Laser Doppler electrophoresis is a method for the determination of the zeta potential of particles. The device is used for the characterization of nanodelivery systems.</t>
  </si>
  <si>
    <t>P. Ahlin Grabnar, P. Kocbek, A. Zvonar Pobirk, Š. Zupančič, M. Bjelošević, B. Zorec Sterle, Č. Dragar</t>
  </si>
  <si>
    <t>Vaje, diplomanti, magistranti, MR, doktoranti, raziskavei</t>
  </si>
  <si>
    <t>Dvovijačna naprava za iztiskanje talin (HME, Hot melt extrusion) in kontinuirano vlažno granuliranje (TSG, Twin screw granulation) s podporno opremo za dovajanje materialov, hlajenje in oblikovanje produkta</t>
  </si>
  <si>
    <t>Leistritz ZSE 12 HP-PH twin screw hot melt extruder for hot melt extrusion (HME) and twin screw granulation (TSG) with supporting equipment for material feed, cooling and processing of extrudates</t>
  </si>
  <si>
    <t xml:space="preserve">Paket 17 </t>
  </si>
  <si>
    <t>Naprava je namenjena za kontinuirano in nadzorovano dovajanje praškaste mešanice materialov v samo napravo ter kontinuirano izdelavo trdnih disperzij učinkovin v polimernem ogrodju s sledečim ohlajanjem iztiskanca na tekočem traku in odrezovanjem v delce definiranih dolžin (od 1,0 do 2,0 mm). Pretvorba naprave omogoča izvedbo procesa kontinuiranega vlažnega granuliranja praškastih materialov z  nadzorovanim dodajanjem granulacijske tekočine za nadzor razmerja kapljevine in trdnih snovi v kontinuiranem procesu granuliranja. Naprava ima osem-področni nadzor nad temperaturo procesiranih materialov, kjer je vsako področje aktivno hlajeno in ali ogrevano, za namen nadzora nad viskoznostjo mešanice materialov oz. za vzdrževanje termično pogojene stabilnosti procesiranih materialov (velja za proces iztiskanja talin in granuliranje).</t>
  </si>
  <si>
    <t>The device is capable of continuous and controlled delivery of the powder mixture of materials into the device itself and the following continuous production of solid dispersions of the active ingredients in the polymeric matrix. On exit from the die the filaments are continuous cooled on the conveyor belt and then cut into pellets of defined lengths (from 1.0 to 2.0 mm). Conversion of the device enables the process of continuous wet granulation of powder materials with controlled addition of granulation fluid to control the ratio of liquid to solids in a continuous granulation process. The device has eight-zone temperature control of the processed material, where each zone is actively cooled and or heated, for the purpose of controlling the viscosity of the material mixture, or to maintain thermally conditioned stability of the processed materials (applies to the melt extrusion and granulation process).</t>
  </si>
  <si>
    <t>http://www.ffa.uni-lj.si/raziskave/raziskovalna-oprema/dvovijacna-naprava-za-iztiskanje-talin-in-kontinuirano-vlazno-granuliranje</t>
  </si>
  <si>
    <t>Dreu, Lavrič, Srčič, Planinšek,  Zvonar-Pobirk, German Ilić</t>
  </si>
  <si>
    <t>Klemen Kreft, Tilen Huzjak</t>
  </si>
  <si>
    <t>UHPLC-MS/MS Tekočinski kromatrograf z masnim detektorjem vrste trojni kvadrapol/linearna ionska past, model: Agilent 1290 Infinity II / Sciex QTRAP 5500+</t>
  </si>
  <si>
    <t>UHPLC-MS/MS Liquid chromatograph coupled to mass detector triple quadrupole/linear ion trap. Agilent 1290 Infinity II / Sciex QTRAP 5500+</t>
  </si>
  <si>
    <t xml:space="preserve">Paket 18 </t>
  </si>
  <si>
    <t>Po dogovoru s skrbnikom. Zaradi specifičnosti opreme mora biti skrbnik opreme navzoč ves čas dela na opremi.</t>
  </si>
  <si>
    <t>Access to equippment must be agreed with supervisor of the equipment. Due to delicate nature of the equipment supervisor must be present through whole ageed working time on the equipment.</t>
  </si>
  <si>
    <t xml:space="preserve">Aparat je namenjen merjenju zdravilnih učinkovin, njihovih metabolitov in transformacijskih produktov v kompleksnih bioloških in okoljskih vzorcih. </t>
  </si>
  <si>
    <t>Analysis of drugs, their metabolites and transformation products in complex biological and environmental samples.</t>
  </si>
  <si>
    <t>http://www.ffa.uni-lj.si/raziskave/raziskovalna-oprema/tekocinski-kromatograf-z-masnim-detektorjem</t>
  </si>
  <si>
    <t>Robert Roškar</t>
  </si>
  <si>
    <t>magistrski študenti</t>
  </si>
  <si>
    <t>Mentor Jurij Trontelj, Mentor Robert Roškar</t>
  </si>
  <si>
    <t>Stane Pajk</t>
  </si>
  <si>
    <t>UHPLC z DAD in CAD detektorjem</t>
  </si>
  <si>
    <t>UHPLC system coupled to DAD and CAD detector</t>
  </si>
  <si>
    <t xml:space="preserve">Oprema je namenjena 2D kromatografija, kromatograf je  sklopljen z DAD in CAD, z možnostjo sklopitve z masnim detektorjem (Orbitrap). </t>
  </si>
  <si>
    <t xml:space="preserve">Equipement is capable of 2D chromathography and is coupled with DAD and CAD and potentially with mass detector. </t>
  </si>
  <si>
    <t>http://www.ffa.uni-lj.si/raziskave/raziskovalna-oprema/uhplc-z-dad-in-cad-detektorjem</t>
  </si>
  <si>
    <t>Stane Pajk, Janez Ilaš, Janez Mravljak</t>
  </si>
  <si>
    <t>J3-3079</t>
  </si>
  <si>
    <t>Vodja: prof. dr. Gobec</t>
  </si>
  <si>
    <t>Vodja: Lucija Peterlin Mašič</t>
  </si>
  <si>
    <t>doktorandi</t>
  </si>
  <si>
    <t>Blaž Lebar, Tinkara Skerlavaj</t>
  </si>
  <si>
    <t>vaje pri predmetu  IAMF</t>
  </si>
  <si>
    <t>Integrirani sistem konfokalnega Ramanskega mikroskopa in mikroskopa na atomsko silo XploRA PLUS-OmegaScope</t>
  </si>
  <si>
    <t>Integrirani sistem konfokalnega Ramanskega mikroskopa in mikroskopa na atomsko silo omogoča izvajanje različnih načinov mikroskopske analize vzorca. Konfokalni mikroskop omogoča opazovanje in zajem vidne mikroskopske slike. Vira laserske svetlobe (532 nm in 785 nm), pripadajoči optični elementi in detektor povratno sipane Raman svetlobe omogočajo točkovne meritve lastnosti na principu Raman spektroskopije in fotoluminiscenčne spektroskopije v dveh in treh dimenzijah, kar omogoča mikroskopsko Ramansko mapiranje površine in volumna vzorcev na zraku (površine in prerezi razsutih prostih delcev, granul, pelet, tablet, kapsul, filmov, laminatov, ekstrudatov, itd.) ter v tekočem mediju (vlakna, delci, celice, tkiva, itd.).</t>
  </si>
  <si>
    <t>The integrated system of the confocal Raman microscope and the atomic force microscope allows various methods of microscopic analysis of the sample to be performed. The confocal microscope enables the observation and capture of a visible microscopic image. Laser light sources (532 nm and 785 nm), associated optical elements and Raman backscatter detector enable point measurements of properties on the principle of Raman spectroscopy and photoluminescent spectroscopy in two and three dimensions, which allows microscopic Raman mapping of the surface and volume of the sample surface and cross-sections of bulk free particles, granules, pellets, tablets, capsules, films, laminates, extrudates, etc.) and in a liquid medium (fibers, particles, cells, tissues, etc.).</t>
  </si>
  <si>
    <t>15750</t>
  </si>
  <si>
    <t>http://www.ffa.uni-lj.si/raziskave/raziskovalna-oprema/integrirani-sistem-konfokalnega-ramanskega-mikroskopa-in-mikroskopa-na-atomsko-silo-xplora-plus-omegascope</t>
  </si>
  <si>
    <t>Zoran  Lavrič</t>
  </si>
  <si>
    <t>510-792</t>
  </si>
  <si>
    <t>Univerza v Ljubljani, Fakulteta za gradbeništvo in geodezijo</t>
  </si>
  <si>
    <t>P2-0185</t>
  </si>
  <si>
    <t>Franc Čepon, prof. dr. Violeta Bokan Bosiljkov</t>
  </si>
  <si>
    <t>17449, 10379</t>
  </si>
  <si>
    <t>ConTec VISKOMETER 5 Z OSTALO OPREMO</t>
  </si>
  <si>
    <t>ConTec Viscometer 5 with additional equipment</t>
  </si>
  <si>
    <t>Oprema je dostopna za preiskave zunanjih naročnikov ob predhodnem dogovoru. Preiskave opravi operater UL FGG. Oprema je na voljo v terminih, ko na njej ne poteka pedagoška in raziskovalna dejavnost UL FGG.</t>
  </si>
  <si>
    <t>Equipment is available for external clients by prior arrangement. Tests are performed by UL FGG operator. Equipment is available  when it is not needed in the teaching and research activities of UL FGG.</t>
  </si>
  <si>
    <t>ConTec Viscometer 5 je koaksialen cilindrični viskometer za suspenzije z grobimi delci, ki je primeren za merjenje reoloških lastnosti cementne paste, malte in betona s posedom 120 mm ali več.</t>
  </si>
  <si>
    <t>The ConTec-Viscometer 5 is a coaxial cylinder viscometer for course particle suspension that is suitable to measure the rheological properties of cement paste, mortar and concrete with about 120mm slump or higher.</t>
  </si>
  <si>
    <t>http://www3.fgg.uni-lj.si/</t>
  </si>
  <si>
    <t>P2-0227</t>
  </si>
  <si>
    <t>prof. dr. Bojan Stopar</t>
  </si>
  <si>
    <t>GNSS VIVA SMARTPOLE EDU SET Z DOD.</t>
  </si>
  <si>
    <t>GNSS RECEIVER + TACHEOMETER (SMARTPOLE)</t>
  </si>
  <si>
    <t>Oprema je dostopna zunanjim naročnikov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</si>
  <si>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Equipment is available for external clients by prior arrangement at least 14 days in advance. Support by UL FGG operator is required. Equipment is available when it is not needed in the teaching and research activities of UL FGG. Use of licensed SW for data manipulation is not included.</t>
  </si>
  <si>
    <t>Instrument za visokonatančne GNSS meritve v geodeziji. Omogoča tudi hkratno izvedbo GNSS in klasičnih terestričnih geodetskih meritev v realnem času. Uporaba licenčne programske oprema za obdelavo podatkov meritev ni vključena</t>
  </si>
  <si>
    <t>Instrument for high precision GNSS measurements in geodesy. It also allows the simultaneous performance of GNSS and conventional terrestrial geodetic measurements in real time. Use of licensed software for post-processing asurement data is not included.</t>
  </si>
  <si>
    <t>J2-2489</t>
  </si>
  <si>
    <t>KMFGN</t>
  </si>
  <si>
    <t>Pedagoško delo pri predmetih s področja geodetske izmere in geodezije v inženirstvu ter pri diplomskih in magistrskih nalogah</t>
  </si>
  <si>
    <t>KMFGN, KG, KKFDZ, KGKN</t>
  </si>
  <si>
    <t>Promocija FGG</t>
  </si>
  <si>
    <t>FGG</t>
  </si>
  <si>
    <t>Instrument for high precision GNSS measurements in geodesy. It also allows the simultaneous performance of GNSS and conventional terrestrial geodetic measurements in real time. Use of licensed software for post.processing asurement data is not included.</t>
  </si>
  <si>
    <t>P2-0158</t>
  </si>
  <si>
    <t>izr. prof. dr. Primož Može</t>
  </si>
  <si>
    <t>HIDRAVLIČNA OPREMA PREIZKUŠEVALIŠČA 3000</t>
  </si>
  <si>
    <t>HYDRAULIC TEST EQUIPMENT</t>
  </si>
  <si>
    <t>Računalniško voden hidravlični bat kapacitete 3000 kN in pripadajoča okvirna konstrukcija in strižna stena omogočata izvedbo različni testov kot so: upogibni test, tlačni test, strižni test. Z batom lahko obremenjujemo le v eni smeri z največjo hitrostjo obremenjevanja 0.3 mm/s. Dolžina hoda je omejena na 300 mm</t>
  </si>
  <si>
    <t>Computer controlled hydraulic piston with capacity of 3000 kN with associated frame construction and shear wall allows the excecution of various tests such as: bending test, pressure test, shear test. The load can be applied only in one direction and the speed of the load application is limited to 0.3 mm/s. The stroke is limited to 300 mm.</t>
  </si>
  <si>
    <t>INFUTUREWOOD</t>
  </si>
  <si>
    <t>Mitja Plos</t>
  </si>
  <si>
    <t>P2-0260</t>
  </si>
  <si>
    <t>HIDRAVLIČNI BAT</t>
  </si>
  <si>
    <t>HYDRAULIC ACTUATOR</t>
  </si>
  <si>
    <t>Hidravlični dinamični bat kapacitete +-250 kN in hodom +- 200 mm se uporablja za izvedbo strižnih, upogibnih in tlačno/nateznih testov. Tipični primeri testov, ki jih izvajamo z uporabo takšnih batov so: strižni test sten, upogbni test nosilcev, itd.</t>
  </si>
  <si>
    <t>Zwick servohydraulic testing actuator with test load +-250 kN and stroke of +-250 mm. The actuator can be used for different applications. Typically it is used to perform shear test on wals, flexural test of beams, etc.</t>
  </si>
  <si>
    <t>INTERREG CONSTRAIN</t>
  </si>
  <si>
    <t>Matija Gams</t>
  </si>
  <si>
    <t>P2-0180</t>
  </si>
  <si>
    <t>mag. Andrej Vidmar</t>
  </si>
  <si>
    <t>IZOKINETIČNI VZORČEVALNIK KONCENTRACIJE</t>
  </si>
  <si>
    <t>Sampler Manning VST</t>
  </si>
  <si>
    <t>Oprema je dostopna za preiskave zunanjih naročnikov ob predhodnem dogovoru. Preiskave opravi operater UL FGG. Oprema je na voljo v terminih, ko na njej ne poteka pedagoška in raziskovalna dejavnost UL FGG. Kritje stroškov amortizacije, pogona in tehnične podpore.</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</si>
  <si>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t>
  </si>
  <si>
    <t>Izokinetično vzorčevanje odpadne ali rečne vode.</t>
  </si>
  <si>
    <t>Isokinetic sampling of sewage water or river water.</t>
  </si>
  <si>
    <t>doc. dr. Sabina Kolbl Repinc</t>
  </si>
  <si>
    <t>LASERSKI GRANULOMETER ANALYETTE</t>
  </si>
  <si>
    <t>FRITSCH Laser Granulometer Analysette</t>
  </si>
  <si>
    <t>Laboratorijsko določanje zrnavostne sestave.</t>
  </si>
  <si>
    <t>Grain-size distribution determination in a lab.</t>
  </si>
  <si>
    <t>Sabina Kolbl Repinc</t>
  </si>
  <si>
    <t>MERILEC PROFILNI DOPPLER PRET,HITROSTI</t>
  </si>
  <si>
    <t>SonTek RiverSurveyor M9</t>
  </si>
  <si>
    <t>Meritve pretočnih hitrosti v rekah.</t>
  </si>
  <si>
    <t>River flow velocity measurements.</t>
  </si>
  <si>
    <t>MERILEC ZRNAVOSTI SUS.SNOVI LISST</t>
  </si>
  <si>
    <t>Sequoia LISST-SL</t>
  </si>
  <si>
    <t>Meritve koncentracij suspendiranih snovi in njihove zrnavosti.</t>
  </si>
  <si>
    <t>Suspended solids concentrations and granulometry measurements.</t>
  </si>
  <si>
    <t>Igor Valjavec, doc.dr. Jože Lopatič</t>
  </si>
  <si>
    <t>17443, 08443</t>
  </si>
  <si>
    <t>MERSKA OPREMA Z DODATKI</t>
  </si>
  <si>
    <t>DATA ACQUSITION SYSTEM</t>
  </si>
  <si>
    <t>Sistem za zajem podatkov z 32 kanali. Sistem je namenjen zajemu različnih fizikalnih količin (pomiki, deformacije, sile, pospeški, temperatura), ki jih merimo na preizukušancih.</t>
  </si>
  <si>
    <t>Data acquisition system with 32 chanels. The system can be used to capture different physical quantities (displacements, strains, forces, acceleration) measured on the test specimen.</t>
  </si>
  <si>
    <t>KMLK</t>
  </si>
  <si>
    <t>Pedagoško delo pri predmetih s področja masivnih konstrukcij-zaključna dela</t>
  </si>
  <si>
    <t>izr. prof. dr. Dušan Kogoj</t>
  </si>
  <si>
    <t>POSTAJA MULTI STATION MS50 3D EDU SET INSTRUMENT</t>
  </si>
  <si>
    <t>MULTISTATION (LASER SCANNER + TACHEOMETER)</t>
  </si>
  <si>
    <t xml:space="preserve">Klasične terestrične geodetske meritve za vzpostavitev geodetskih mrež, detajlno izmero in zakoličbo. Izmere v inženirski geodeziji. Uporaba zahteva dodatno opremo in ustrezno programsko opremo za obdelavo meritev. </t>
  </si>
  <si>
    <t>Terrestrial geodetic measurements for the realisation of geodetic nets, topographic surveying and stakeout. Ingeneering surveying. Additional equipment is necessary, proper SW for measuring data processing is required.</t>
  </si>
  <si>
    <t>KKFDZ, KG, KIG</t>
  </si>
  <si>
    <t>Pedagoško delo pri predmetih s področja fotogrametrije, geodetske izmere in geodezije v inženirstvu ter pri diplomskih in magistrskih nalogah</t>
  </si>
  <si>
    <t xml:space="preserve">RAYTEC OPREMA ZA  LASERSKO MERJENJE POMIKOV </t>
  </si>
  <si>
    <t>Raytec laser surveying system</t>
  </si>
  <si>
    <t xml:space="preserve">Raytec merski sistem (OSSY-Optical Surveying System) za merjenje ponikov z uporabo diodnega laserja. </t>
  </si>
  <si>
    <t xml:space="preserve">Raytec measuring system  (OSSY-Optical Surveying System) for measurement of displacements  using diode laser pointer. </t>
  </si>
  <si>
    <t>SENZOR ULTIMA-XT DTS RANGE 5KM, 4 PROGRAMI</t>
  </si>
  <si>
    <t>Distributed Temperature Sensor Silixa XT-DTS 5km</t>
  </si>
  <si>
    <t>Porazdeljeno merjenje temperature rečne vode.</t>
  </si>
  <si>
    <t>Distributed measurements of river water temperature.</t>
  </si>
  <si>
    <t>doc.dr. Matej Maček</t>
  </si>
  <si>
    <t>Ciklični strižni aparat</t>
  </si>
  <si>
    <t>CYCLIC SIMPLE SHEAR TESTER, Electro-Pneumatic Servo Control Type</t>
  </si>
  <si>
    <t>Ciklični enostavni strižni aparat za drobnozrnate in debelo zrnate zemljine s premerom zrn do 2 mm, ki omogoča merjenje strižne trdnosti, občutljivosti na likvifakcijo, strižnega modula in dušenje.</t>
  </si>
  <si>
    <t xml:space="preserve">Dynamic simple shear apparatus for cohesive soil and cohesionless soil with maximum particle diameter of  2mm. It is possible to measure shear strength, liquefaction, shear modulus and damping properties. </t>
  </si>
  <si>
    <t> </t>
  </si>
  <si>
    <t>doc. dr. Dušan Petrovič</t>
  </si>
  <si>
    <t>TERESTRIČNI LASERSKI SKENER RIEGL VZ-400</t>
  </si>
  <si>
    <t>TERRESTRIAL LASER SCANNER RIEGL VZ-400</t>
  </si>
  <si>
    <t>71.129,00</t>
  </si>
  <si>
    <t>Lasersko skeniranje objektov, fasad ali pokrajine, rezultat meritve je oblak točk, iz katerega je ob nadaljnji obdelavi možno izdelati trirazsežnostne modele objektov, pa tudi manjšega dela terena ali pokrajine. Uporaba zahteva sočasno uporabo prenosnega računalnika s programsko opremo za zajem.</t>
  </si>
  <si>
    <t>Laser scanning of objects, facades or landscape, the result is point cloud, from which upon additional maintenance 3D models of objects, part of terrain or landscape can be created. Use of scanner requires additional use of remote computer with proper SW for data capturing and storing.</t>
  </si>
  <si>
    <t>92,42</t>
  </si>
  <si>
    <t>8,37</t>
  </si>
  <si>
    <t>20,00</t>
  </si>
  <si>
    <t>70,00</t>
  </si>
  <si>
    <t>98,37</t>
  </si>
  <si>
    <t>100,00</t>
  </si>
  <si>
    <t>KKFDZ, KG</t>
  </si>
  <si>
    <t>STISKALNICA HIDRAVLIČNA NPC/DIGIT 12/12</t>
  </si>
  <si>
    <t>Hydraulic press NPC/DIGIT 12/12</t>
  </si>
  <si>
    <t>Oprema je namenjena proizvodnji kompozitnih plošč iz odpadne embalaže in odpadnega tekstila, namenjenih za uporabo v gradbeništvu.</t>
  </si>
  <si>
    <t>The equipment is intended for the manufacture of construction products - composite panels made of packaging waste and waste textiles.</t>
  </si>
  <si>
    <t>UNIVERZALNI MERILNI SISTEM DEWESOFT UP-X-7DEWE-2500</t>
  </si>
  <si>
    <t>UNIVERSAL DATA ACQUSITION SYSTEM DEWESOFT UP-X-7DEWE-2500</t>
  </si>
  <si>
    <t xml:space="preserve">Prenosni merilni sistem in program za zajem podatkov. Sistem je namenjen zajemu različnih fizikalnih količin (pomiki, deformacije, sile, pospeški, temperatura), ki jih merimo na preizukušancih. </t>
  </si>
  <si>
    <t>Removable data acquisition system and software.  The system can be used to capture different physical quantities (displacements, strains, forces, acceleration) measured on the test specimen.</t>
  </si>
  <si>
    <t>Franci Čepon, asis. dr. David Antolinc</t>
  </si>
  <si>
    <t>17449, 30691</t>
  </si>
  <si>
    <t>UNIVERZALNI PREIZKUŠEVALNI STROJ ZWICK/ROELL</t>
  </si>
  <si>
    <t>Universal testing machine Zwick/Roell</t>
  </si>
  <si>
    <t>Univerzalni preizkuševalni stroj Zwick/Roell kapacitete 100 kN. Namenjen izvajanju statičnih in dinamičnih preiskav materialov in gradbenih proizvodov.</t>
  </si>
  <si>
    <t>Universal testing machine Zwick/Roell with capacity of 100 kN. Aimed for static and dynamic testing of materials and construction products.</t>
  </si>
  <si>
    <t>Franc Čepon, asist. Petra Štukovnik</t>
  </si>
  <si>
    <t>17449, 31255</t>
  </si>
  <si>
    <t>VIDEOMIKROSKOP HIROX KH</t>
  </si>
  <si>
    <t>VIDEOMICROSCOPE HIROX KH</t>
  </si>
  <si>
    <t>Mikroskopski sistem HIROX 3D je optični video-mikroskop, ki omogoča mikroskopske analize vzorcev in površin v laboratoriju in na terenu. Z njim analiziramo zbruske in obruske ter neobdelane površine - s pomočjo multifokus slike in ostalih orodij.</t>
  </si>
  <si>
    <t>Microscopic system HIROX 3D is optical video-microscope that allows microscopic analysis of samples and surfaces in the laboratory and in the field. We can analyze thin sections and polished sections, and also original surfaces - with the help of multifocus images and other tools.</t>
  </si>
  <si>
    <t>ANALITIČNA NAPRAVA AMPTS II</t>
  </si>
  <si>
    <t>2015, 2020</t>
  </si>
  <si>
    <t>AUTOMATIC METHANE POTENTIAL TEST SYSTEM II</t>
  </si>
  <si>
    <t>Oprema je dostopna za preiskave zunanjih naročnikov ob predhodnem dogovoru. Preiskave opravi operater UL FGG. Oprema je na voljo v terminih, ko na njej ne poteka pedagoška in raziskovalna dejavnost UL FGG. Meritve trajajo 30dni.</t>
  </si>
  <si>
    <t>Equipment is available for external clients by prior arrangement. Tests are performed by UL FGG operator. Equipment is available  when it is not needed in the teaching and research activities of UL FGG. Measurement duration is 30 days</t>
  </si>
  <si>
    <t>Meritve metanskih potencialov za anaerobno presnovo različnih organsko razgradljivih substratov.</t>
  </si>
  <si>
    <t>Methane yield measurements of various organicaly degradable susbtrates in anaerobic digestion</t>
  </si>
  <si>
    <t>Sabina Kolbl Repinc, Blaž Stres</t>
  </si>
  <si>
    <t>prof. dr. Dejan Zupan</t>
  </si>
  <si>
    <t>VIBROMETER PDV-100PLUS EDU-KIT PORTABLE</t>
  </si>
  <si>
    <t>PORTABLE LASER VIBROMETER PDV-100</t>
  </si>
  <si>
    <t>Vibrometer brezkontaktno meri hitrosti točk na površini telesa v razponu 0 do 22 kHz. Zajema lahko digitalne in analogne signale. Oprema omogoča natančno in učinkovito obdelavo zajetih podatkov.</t>
  </si>
  <si>
    <t>Vibrometer measures surface velocity without contact in the frequency range 0 to 22 kHz. Analog and digital output signal can be obtained. Data acquisition enables precise and efficient data analysis.</t>
  </si>
  <si>
    <t>Dejan Zupan</t>
  </si>
  <si>
    <t>prof. dr. Tatjana Isaković</t>
  </si>
  <si>
    <t>SOFISTIK</t>
  </si>
  <si>
    <t>2015, 2019</t>
  </si>
  <si>
    <t>Oprema je dostopna za preiskave zunanjih naročnikov ob predhodnem dogovoru. Modeliranje in analize izvede strokovnjak z UL FGG. Oprema je na voljo v terminih, ko na njej ne poteka pedagoška in raziskovalna dejavnost UL FGG.</t>
  </si>
  <si>
    <t>Equipment is available for external clients by prior arrangement. Modeling and analysis are performed by expert from UL FGG. Equipment is available  when it is not needed in the teaching and research activities of UL FGG.</t>
  </si>
  <si>
    <t>Programska oprema za analizo in dimenzioniranje konstrukcij</t>
  </si>
  <si>
    <t>Software for the analysis and design of structures</t>
  </si>
  <si>
    <t>LASER DIGITAL VIBROMETER-SET PDV-100PLUS</t>
  </si>
  <si>
    <t>Direktni strižni aparat</t>
  </si>
  <si>
    <t>2005, 2015</t>
  </si>
  <si>
    <t>Direct shear apparatus</t>
  </si>
  <si>
    <t>Equipment is available for external clients by prior arrangement. Tests are performed by UL FGG operator. Equipment is available  when it is not needed in the teaching and research activities of UL FGG.</t>
  </si>
  <si>
    <t>Direktni strižni aparat za preiskave strižnih lastnosti zemljin z Dmax do 2 mm</t>
  </si>
  <si>
    <t>Direct shear apparatus for the determination of shear strength of soil with Dmax up to 2 mm</t>
  </si>
  <si>
    <t>78,72</t>
  </si>
  <si>
    <t>2,76</t>
  </si>
  <si>
    <t>6,00</t>
  </si>
  <si>
    <t>78,76</t>
  </si>
  <si>
    <t>15,00</t>
  </si>
  <si>
    <t>DN 01/22</t>
  </si>
  <si>
    <t>meritve za zunanjega naročnika</t>
  </si>
  <si>
    <t>Rak Gašper</t>
  </si>
  <si>
    <t>PROG.OPREMA-DHI MIKE FLOOD</t>
  </si>
  <si>
    <t>2008-2018</t>
  </si>
  <si>
    <t>SOFTWARE DHI MIKE FLOOD</t>
  </si>
  <si>
    <t xml:space="preserve">Programska oprema za simuliranje in analizo vodnega toka v rečnih koritih, poplavnih površinah in delovanja hidrotehničnih objektov.  </t>
  </si>
  <si>
    <t>Software for the simulations and analysis of water flow in river systems, floodplains and hydroengineering structures.</t>
  </si>
  <si>
    <t>Plos Mitja</t>
  </si>
  <si>
    <t>3D integralni sistem za optično zajemanje polja pomikov in deformacij s sistemom - fotoaparati</t>
  </si>
  <si>
    <t>Nikon Cameras with high resolutions, Zeiss lenses - fixed, 1000 fps Sony camera, fish eye lens, Photoscan software</t>
  </si>
  <si>
    <t>Oprema omogoča 4 točkovne fotogrametrične meritve pomikov s pomočjo programske opreme Photoscan. Sony fotoaparat z možnostjo 1000 posnetkov na sekundo ter širokokotni objektiv.</t>
  </si>
  <si>
    <t>The equipment enables 4-point photogrametric measurements using Photoscan software. A Sony 1000 fps high speed camera and fish-eye lens.</t>
  </si>
  <si>
    <t>3D integralni sistem za optično zajemanje polja pomikov in deformacij s sistemom - KRMILNIK</t>
  </si>
  <si>
    <t>MTS FlexTest 60 Controller - 4 stations - 3 channels</t>
  </si>
  <si>
    <t>Oprema omogoča simultano neodvisno krmiljenje servo-hidravličnih batov na večih preizkuševališčih hkrati ali pa simultano večosno krmiljenje servo-hidravličnih batov na enem preizkuševališču.</t>
  </si>
  <si>
    <t>The equipment enables simultaneous independent control of the servo-hydraulic actuators at several testing sites or simultaneous multiaxial control of the servo-hydraulic actuators on one test site.</t>
  </si>
  <si>
    <t>asist. Gašper Štebe, asist. dr. Klemen Kregar</t>
  </si>
  <si>
    <t>36874 33435</t>
  </si>
  <si>
    <t>TAHIMETER ELEKTRONSKI TS30 UNI SET V KOM</t>
  </si>
  <si>
    <t>2009, 2011</t>
  </si>
  <si>
    <t>TACHIMETER ELECTRONIC TS30 UNI SET</t>
  </si>
  <si>
    <t>Precizna izmera horizontalnih in 3D mikro geodetskih mrež za kontrolo stabilnosti in merjenje premikov naravnih in grajenih objektov, precizne zakoličbe v gradbeništvu in strojništvu.</t>
  </si>
  <si>
    <t>Measurenemt in precise terrestrial geodetic micro nets for the stability control and determination of displacements, preciste stake out in civil engineering and mechanical engineering.</t>
  </si>
  <si>
    <t>KG</t>
  </si>
  <si>
    <t>Strokovno delo: precizne meritve geodetskih mrež. Padegaoško: Meritve za diplomske in Magistrske naloge.</t>
  </si>
  <si>
    <t xml:space="preserve">Oprema za resonančni test na valjastih preizkušancih zemljin </t>
  </si>
  <si>
    <t>Resonant column test</t>
  </si>
  <si>
    <t>Oprema za resonančni test zemljin omogoča merjenje strižnega modula in dušenja v odvisnosti od strižne deformacije. Preiskave so lahko opravijo v izotropnih ali anizotropnih napetostnih pogojih.</t>
  </si>
  <si>
    <t>Resonant column test is used for measurements of shear modulus and damping as a function of shear strain. Tests can be performed in isotropic or K0 stress conditions.</t>
  </si>
  <si>
    <t>http://www.fgg.uni-lj.si/</t>
  </si>
  <si>
    <t>KMTal</t>
  </si>
  <si>
    <t>prof. dr. Matjaž Mikoš</t>
  </si>
  <si>
    <t>Zamrzovalno grelna komora Schleinbinger</t>
  </si>
  <si>
    <t xml:space="preserve">Freeze Thaw tester </t>
  </si>
  <si>
    <t>Oprema je dostopna za preiskave zunanjih naročnikov ob predhodnem dogovoru. Preiskave opravi operater UL FGG. Oprema je na voljo v terminih, ko na njej ne poteka pedagoška in raziskovalna dejavnost UL FGG. Kritje stroškov amortizacije, pogona in tehnične podpore. Minimalni najem je 30 dni.</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</si>
  <si>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 Minimum hire is 30 days.</t>
  </si>
  <si>
    <t xml:space="preserve">Naprava omogoča standardizirano testiranje zmrzlinske odpornosti betonov, agregatov in naravnega kamna. Območje delovanja je med +40 in -35 stopinjjami C. Omogočeno je tudi preplavljanje vzorcev. </t>
  </si>
  <si>
    <t>The device enables standardized testing of frost resistance of concrete, aggregates and natural stone. The operating range is between +40 and -35 degrees C. Sample flooding is also possible.</t>
  </si>
  <si>
    <t>J1-2477</t>
  </si>
  <si>
    <t>RIGHT</t>
  </si>
  <si>
    <t>HORIZON ONEforest (trenutno še nimajo vzorcev za testiranje)</t>
  </si>
  <si>
    <t>Jasna  Smolar</t>
  </si>
  <si>
    <t>Analizator zrnavosti in oblike CAMSIZER XL</t>
  </si>
  <si>
    <t>Particle size analyzer CAMSIZER XL</t>
  </si>
  <si>
    <t>Oprema je dostopna za preiskave zunanjih naročnikov ob predhodnem dogovoru. Preiskave opravi operater UL FGG. Oprema je na voljo v terminih, ko na njej ne poteka pedagoška in raziskovalna dejavnost UL FGG. Kritje stroškov amortizacije, pogona in tehničnega dela. Minimalni najem je 10 ur za en vzorec (1-5 kg)</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</si>
  <si>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Minimal hire is 10 hours per one sample (1-5 kg).</t>
  </si>
  <si>
    <t>Naprava s svojo visoko zmogljivo kamero omogoča optične meritve zrnavosti in oblike agregatnih materialov (0,16 - 135 mm). Naprava določi zrnavostno krivuljo analiziranega vzorca ter izvrednoti s pomočjo 3D dinamične analize slik preko 40 velikostnih in oblikovnih parametrov.</t>
  </si>
  <si>
    <t>The device with its high-performance camera enables optical measurements of grain size and shape of aggregate materials (0.16 - 135 mm). The device determines the grain curve of the analyzed sample and evaluates with the help of 3D dynamic image analysis over 40 size and shape/form parameters.</t>
  </si>
  <si>
    <t>Tamara Kuzmanić</t>
  </si>
  <si>
    <t>Matjaž Mikoš</t>
  </si>
  <si>
    <t>Franc Čepon, prof. dr. Vlatko Bosiljkov</t>
  </si>
  <si>
    <t>17449, 15189</t>
  </si>
  <si>
    <t>Univerzalna elektromehanska preizkuševalna naprava MTS Exceed E43.504 z računalnikom za upravljanje</t>
  </si>
  <si>
    <t>MTS Exceed E43.504 Test System</t>
  </si>
  <si>
    <t>P19-0150</t>
  </si>
  <si>
    <t>Oprema je dostopna za preiskave zunanjih naročnikov ob predhodnem dogovoru. Preiskave opravi operater UL FGG. Oprema je na voljo v terminih, ko na njej ne poteka pedagoška in raziskovalna dejavnost UL FGG. Kritje stroškov amortizacije, pogona in tehničnega dela. </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</si>
  <si>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</si>
  <si>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Naprava je opremljena s spodnjo nepremično in zgornjo premično glavo s čeljustmi, med katere se namesti preizkušanec, ki ga v osnovi lahko obremenimo v tlaku ali nategu. Čeljusti jo možno opremiti z zamenljivimi vložki, ki zagotavljajo vpetje ploščatih ali cilindričnih preizkušancev različnih dimenzij ter s tlačnima ploščama, preko katerih lahko obremenimo preizkušance v tlaku, ali z namensko mizo, s katero je možno testirati preizkušance v upogibu. </t>
  </si>
  <si>
    <t>The device is equipped with a lower fixed and upper movable head with jaws, between which the test specimen is placed. It can be loaded in pressure or tension. The jaws can be equipped with replaceable inserts that ensure the clamping of flat or cylindrical test specimens of various dimensions and with pressure plates, through which we can load the test specimens in compression, or with a device with which it is possible to test specimens in bending.</t>
  </si>
  <si>
    <t>100,25</t>
  </si>
  <si>
    <t>13,07</t>
  </si>
  <si>
    <t>25,00</t>
  </si>
  <si>
    <t>108,07</t>
  </si>
  <si>
    <t>65,00</t>
  </si>
  <si>
    <t>Vlatko Bosiljkov</t>
  </si>
  <si>
    <t>552-794</t>
  </si>
  <si>
    <t>Univerza v Mariboru, Fakulteta za kemijo in kemijsko tehnologijo</t>
  </si>
  <si>
    <t>dr. Miloš Bogataj</t>
  </si>
  <si>
    <t xml:space="preserve">Oprema za študije 
regulacije tlaka </t>
  </si>
  <si>
    <t>Equipment for studies of pressure regulation</t>
  </si>
  <si>
    <t xml:space="preserve">Oprema se nahaja na Smetanovi 17 v Mariboru, v Laboratoriju za procesno sistemsko tehniko in trajnostni razvoj. Kontaktna oseba je dr. Miloš Bogataj. </t>
  </si>
  <si>
    <t xml:space="preserve">The equipment is on location on Smetanova 17 in Maribor, in Laboratory for process system chemistry and sustainable development. Contact person is dr. Miloš Bogataj. </t>
  </si>
  <si>
    <t xml:space="preserve">Omogoča razvoj in validacijo dinamičnih modelov temeljnih procesnih fenomenov ter študij, razvoj in optimiranje dinamičnih modelov procesov in regulacijskih sistemov. 
p = (1 – 6) bar </t>
  </si>
  <si>
    <t>The equipment enables development and validation of dynamic models of fundamental process fenomenna and studies, it enables development and optimising of dynamic process models and regulation systems.
p = (1 – 6) bar</t>
  </si>
  <si>
    <t>KT 42664</t>
  </si>
  <si>
    <t>http://www.fkkt.um.si/raziskovalna-oprema</t>
  </si>
  <si>
    <t>Oprema za študije 
regulacije temperature</t>
  </si>
  <si>
    <t>Equipment for studies of temparature regulation</t>
  </si>
  <si>
    <t xml:space="preserve">Oprema se nahaja na Smetanovi 17 v Mariboru, v Laboratoriju za analizno kemijo. Kontaktna oseba je dr. Miloš Bogataj. </t>
  </si>
  <si>
    <t xml:space="preserve">Omogoča razvoj in validacijo dinamičnih modelov temeljnih procesnih fenomenov ter študij, razvoj in optimiranje dinamičnih modelov procesov in regulacijskih sistemov. 
T = (20-70) °C </t>
  </si>
  <si>
    <t>The equipment enables development and validation of dynamic models of fundamental process fenomenna and studies, it enables development and optimising of dynamic process models and regulation systems.
T = (20-70) °C</t>
  </si>
  <si>
    <t>KT 42665</t>
  </si>
  <si>
    <t>dr. Darja Pečar</t>
  </si>
  <si>
    <t>Aparat za kemisorpcijo</t>
  </si>
  <si>
    <t>Equipment for chemisorption</t>
  </si>
  <si>
    <t xml:space="preserve">Dostop do raziskovalne 
opreme je možen na matični
 fakulteti vsem laboratorijem 
po terminskem planu. 
Raziskovalna oprema se 
lahko uporablja tudi za 
raziskovalne potrebe 
zunanjih raz. organizacij. </t>
  </si>
  <si>
    <t>The aparatus is on location on Smetanova 17 in Maribor, in Laboratory for process system engineering and susatinable development. Contact person is dr. Zdravko Kravanja.</t>
  </si>
  <si>
    <t>Z aparatom lahko 
določamo fizikalne lastnosti katalizatorja, nosilca katalizatorja ali drugih materialov, določevanje katalitskih lastnosti kot odstotek disperzije kovin, aktivno površino kovine, kislinsko moč in drugo</t>
  </si>
  <si>
    <t>The aparatus enables defining of catalyst'sphysical features, catalystor other materials' carrier, defining catalyst's features as percentage of metal dispersion, active surface of metal, acis power and other.</t>
  </si>
  <si>
    <t>KT42645 in 
KT42646</t>
  </si>
  <si>
    <t>Zdravko Kravanja</t>
  </si>
  <si>
    <t>Kaskadna regulacija nivoja in pretoka, Regulacija pH</t>
  </si>
  <si>
    <t>Cascade Level Regulation, pH Regulation</t>
  </si>
  <si>
    <t xml:space="preserve">Kaskadna regulacija nivoja in pretoka, Regulacija pH se nahaja na Smetanovi 17 v Mariboru, v Laboratoriju za procesno sistemsko tehniko in trajnostni razvoj. Kontaktna oseba je dr. Zdravko Kravanja. </t>
  </si>
  <si>
    <t>Cascade Level Regulation and pH Regulation is on location on Smetanova 17 in Maribor, in Laboratory for process system engineering and susatinable development. Contact person is dr. Zdravko Kravanja.</t>
  </si>
  <si>
    <t>Lab. oprema je namenjena študijam regulacije temeljnih paramterov v kemijski in procesnih industrijah, kot so temparatura, tlak, pretok, nivo in pH. Oprema zavzema tudi programeske pakete, kar omogoča povezljivost z računalnikom.</t>
  </si>
  <si>
    <t>This laboratory equipment is meant for studies of regulation of basic parametersin chemical and process industires. The parameters are temparature, pressure, flow, level and pH. The equipment includes also software, which allows us the connection with computer.</t>
  </si>
  <si>
    <t>42495, 42496</t>
  </si>
  <si>
    <t>http://www.fkkt.um.
si/raziskovalna-oprema</t>
  </si>
  <si>
    <t>Matjaž Finšgar</t>
  </si>
  <si>
    <t>potenciostat PalmSens</t>
  </si>
  <si>
    <t>Potentiostat</t>
  </si>
  <si>
    <t xml:space="preserve">Potenciostat se nahaja na Smetanovi 17 v Mariboru, v Laboratoriju za analizno kemijo. Kontaktna oseba je dr. Matjaž Finšgar. </t>
  </si>
  <si>
    <t xml:space="preserve">Potentiostat is on location on Smetanova 17 in Maribor, in Laboratory for analytical chemistry. Contact person is dr. Matjaž Finšgar. </t>
  </si>
  <si>
    <t>S potenciostatom merimo težke kovine v sledovih v različnih matricah, npr. v pitni vodi.</t>
  </si>
  <si>
    <t>With potentiostat we can measure traces of metals in different matrices, e.g. In drinking water.</t>
  </si>
  <si>
    <t>Fluid Cromatograph HPLC</t>
  </si>
  <si>
    <t>The access of the equipment is possible on the Faculty  to every Laboratory upon a time scedual. The equipment is also available for other users/organizations (outside the Faculty).</t>
  </si>
  <si>
    <t>Podporna analitska oprema bo orodje za razvoj novih produktov z
visoko dodano vrednostjo, katerih ni možno pridobiti s klasičnimi postopki. Produkti, katerih
uporaba je mogoča v farmacevtski in kozmetični industriji, morajo biti strogo definirani in
proizvedeni po načelih dobre proizvodne prakse (GMP).</t>
  </si>
  <si>
    <t>Supportive  analytical equipment is a tool for development of new products with high added value. The usage of products  in pharmaceutical and cosmetic industry. The products is strictly defined and produced in  the principle of good practice.</t>
  </si>
  <si>
    <t>Elementni analizator Perkin Elmer 2400</t>
  </si>
  <si>
    <t>Elemental Analyzer Perkin Elmer 2400</t>
  </si>
  <si>
    <t>Elementni analizator omogoča natančno elementno mikro analizo spojin in zmesi, kar je
nujno za potrditev strukture in/ali za kvantitativno določitev razmerij v zmesi. Takšna
karakterizacija je nujno potrebna za spremljanje kemijskih sintez in snovnih sprememb v
zmeseh. Oprema bo
omogočala natančno določitev elementov CHN/S/O v različnih vzorcih, npr. bioloških vzorcih,
organskih spojinah, polimerih, polimernih materialih, kompozitih, ipd.</t>
  </si>
  <si>
    <t>Elemental  Analyzer enables exact elemental micro analysis of compounds and mixtures, which is crutial for texture confirmation  and/or quantitative determination of the ratios in the mixture. The equipment also enables exact determination of elements CHNS/O in different patterns, eg. biological patterns, organic compounds, polymers, polymer materials, composits, etc.</t>
  </si>
  <si>
    <t>Irena Petrinič</t>
  </si>
  <si>
    <t>Naprava za osmozne procese FO</t>
  </si>
  <si>
    <t>The aparatus for osmosys processes FO</t>
  </si>
  <si>
    <t>Laboratorijska naprava za osmozne procese v Sloveniji še ni postavljena. Postavitev te opreme v Laboratorij za vodno biofiziko in membranske procese, bo doprinesel velik delež k razvoju membranskih procesov na osnovi osmoze. Laboratorijska naprava FO omogoča popolnoma avtomatiziran in voden proces membranske filtracije na osnovi osmoze. S programom SCADA beleži meritve prevodnosti, temperature, pretoka in tlaka. V opremo je zajet tudi računalniški program, s katerim se vodijo operacije.</t>
  </si>
  <si>
    <t>Darja Pečar</t>
  </si>
  <si>
    <t>Reaktorski sistem EasyMax</t>
  </si>
  <si>
    <t>Reactor system EasyMax</t>
  </si>
  <si>
    <t xml:space="preserve">Dostop do raziskovalne 
opreme je možen na matični
 fakulteti vsem laboratorijem. Raziskovalna oprema se 
lahko uporablja tudi za 
raziskovalne potrebe 
zunanjih raz. organizacij. </t>
  </si>
  <si>
    <t>EasyMax je reakcijski sistem primeren za laboratorije.Omogoča razvoj robustnih procesov na laboratorisjkem nivoju in določanje pomembnih parametrov za scale-up (temperature, doziranja, dovajanja toplote, varnosti)</t>
  </si>
  <si>
    <t>EasyMax™ is a reactor system for the labs.  It allows the development of robust processes at lab scale together with excellent knowledge about scalable parameters  (temperature, dosing, heat output, safety)</t>
  </si>
  <si>
    <t>KT 41943</t>
  </si>
  <si>
    <t>552-795</t>
  </si>
  <si>
    <t>Univerza v Mariboru, Fakulteta za strojništvo</t>
  </si>
  <si>
    <t>P2-0118</t>
  </si>
  <si>
    <t>dr. Lidija Fras Zemljič</t>
  </si>
  <si>
    <t>QCM - Kvarčna mikrotehtnica (Quartz Crystal Microbalance)</t>
  </si>
  <si>
    <t>Quartz Crystal microbala.</t>
  </si>
  <si>
    <t>Uporaba raz. opreme je možna po predhodnem dogovoru. V ceni ni materialnih stroškov.</t>
  </si>
  <si>
    <t>Use is possible on the basis of prior agreement</t>
  </si>
  <si>
    <t>Določanje adsorpcije/desorpcije na mejni fazi trdno/tekoče.</t>
  </si>
  <si>
    <t>The equipment is intendent for research.</t>
  </si>
  <si>
    <t>http://www.fs.um.si/raziskovanje/raziskovalna-oprema/</t>
  </si>
  <si>
    <t>Lidija Fras Zemljič</t>
  </si>
  <si>
    <t>J2-1764</t>
  </si>
  <si>
    <t>Bračič Matej</t>
  </si>
  <si>
    <t xml:space="preserve">Matej Bračič </t>
  </si>
  <si>
    <t>Doktorski kandidati v okviru P2-0118</t>
  </si>
  <si>
    <t xml:space="preserve">Sodelovanje s tujimi partnerji </t>
  </si>
  <si>
    <t>UNI Zagreb</t>
  </si>
  <si>
    <t>Kombinirani širokokotni in ozkokotni rentgenski aparat (DIFRAKTOMETER D8 Advance)</t>
  </si>
  <si>
    <t>System 3 SWAXS</t>
  </si>
  <si>
    <t>Dogovor.</t>
  </si>
  <si>
    <t>Oprema je namenjena raziskovalni dejavnosti v okviru nacionalnih in mednarodnih projektov ter za delo MR. Sistem omogoča določitve velikosti por in notranje strukture materialov  v velikostnem razredu nanoskale. Naprava omogoča preiskovanje vzorcev tudi v tekočini. Širokokotni nastavek omogoča določitev stopnje kristaliničnosti in razdalj med atomi s pod-nanometrsko ločljivostjo.</t>
  </si>
  <si>
    <t>The equipment is intended for research activities within national and international projects and for the work of MR. The system allows the determination of pore sizes and internal structure of materials also in the nano size class. The device allows the examination of samples even in liquid. The wide-angle attachment makes it possible to determine the degree of crystallinity and the distances between atoms with a sub-nanometer resolution.</t>
  </si>
  <si>
    <t>Matej Bračič</t>
  </si>
  <si>
    <t>GONIOMETER OCA 35 - naprava za avt.spremljanje meritev stičnih kotov</t>
  </si>
  <si>
    <t>Goniometer OCA 35</t>
  </si>
  <si>
    <t>Uporaba opreme je možna po predhodnem dogovoru in ne vključuje stroškov materiala.</t>
  </si>
  <si>
    <t xml:space="preserve">Oprema omogoča  merjenje omočljivosti  površin gladkih in trdnih materialov različnega izvora. Meritve potekajo s določitvojo stičnega kota s uporabo različnih topil in pri različni temperaturi. Kapljevina moči trdnino, ce je kot mocenja &lt; 90 oz. cosq&gt;0. Mejna primera sta q=0°, ko kapljevina absolutno moci trdnino, in q=180°, ko kapljevina ne moci trdnine. </t>
  </si>
  <si>
    <t>The equipment enables the measurement of the wettability of surfaces of smooth and solid materials of various origins. Measurements are made by determining the contact angle using different solvents and at different temperatures. A liquid strength is a solid if the wetting angle is &lt;90 oz. cosq&gt; 0. The boundary cases are q = 0 ° when the liquid absolutely strengthens the solid, and  q= 180 ° when the liquid does not strengthen the solid.</t>
  </si>
  <si>
    <t>46109</t>
  </si>
  <si>
    <t>L2-3163</t>
  </si>
  <si>
    <t>TISKALNIK INKJET DIMATIX MATERIALS</t>
  </si>
  <si>
    <t>Printer Dimatix Materials</t>
  </si>
  <si>
    <t>Omogoča nanos različnih premazov na površino trdnih vzorcev. InkJet tiskalnik omogoča nanašanje tekočih materialov na podlago velikosti  A4 z uporabo piezo brizgalne kartuše za enkratno uporabo. Ta tiskalnik lahko oblikuje in definira vzorce na površini približno 200 x 300 mm in debeline do 25 mm z nastavljivo višino Z. Temperatura vakuumske plošče, ki pritrjuje podlago, je lahko do 60 ° C. Sistem ima tudi integrirano kamero za on-line spremljanje in optimizacijo karakteristik tvorbe in depozicije kapljice.  Ta sistem omogoča enostavno tiskanje struktur in vzorcev za preverjanje procesov in izdelavo prototipov.</t>
  </si>
  <si>
    <t>Allows the application of various coatings on surface solid samples. The InkJet printer allows the disposable use of A4-based liquid materials using disposable inkjet cards. This printer can design and define patterns on an area of ​​approximately 200 x 300 mm in thicknesses up to 25 mm with adjustable height Z. The temperature of the vacuum plates that attach the substrate can be up to 60 ° C. The system also has an integrated web camera to optimize features droplet formation and deposition. This system makes it easy to print structures and samples for process verification and prototyping.</t>
  </si>
  <si>
    <t>46946</t>
  </si>
  <si>
    <t xml:space="preserve">ITN projekt-Fibre Net </t>
  </si>
  <si>
    <t xml:space="preserve">Rupert Kargl </t>
  </si>
  <si>
    <t xml:space="preserve">Raziskovalci na začetku kariere </t>
  </si>
  <si>
    <t xml:space="preserve"> Yasir Beeran Potta Thara </t>
  </si>
  <si>
    <t>dr.Lidija Fras Zemljič</t>
  </si>
  <si>
    <t>3D - tiskalnik za biomedicinske aplikacije</t>
  </si>
  <si>
    <t>Bioscaffolder</t>
  </si>
  <si>
    <t>Tiskalnik je uporaben predvsem za razvoj pametnih bioloških nadomestkov, kot so 3D ogrodja, ki imajo potencial obnavljanja, vzdrževanja in izboljšanja funkcij tkiv, ki imajo zaradi različnih patoloških vplivov okrnjeno delovanje. Vsestranskost tiskalnika se odraža s sposobnostjo oblikovanja 3D ogrodij in zapletenih geometrijskih modelov z natančnim nadzorom, ponovljivostjo in z uporabo široke palete vhodnih polimernih materialov.</t>
  </si>
  <si>
    <t>The printer is mainly used for the development of smart biological substitutes, such as 3D frames, which have the potential to restore, maintain and improve the functions of tissues that have impaired function due to various pathological influences. The versatility of the printer is reflected in its ability to design 3D frames and complex geometric models with precise control, repeatability, and the use of a wide range of input polymeric materials.</t>
  </si>
  <si>
    <t>Rupert Kargl,  Fazilet Gurer</t>
  </si>
  <si>
    <t>ARRS - mladi raziskovalci</t>
  </si>
  <si>
    <t xml:space="preserve">ARRS - Andreja Dobaj </t>
  </si>
  <si>
    <t>FTIR Spectrum 3 in IR mikroskop Spotlight 200i</t>
  </si>
  <si>
    <t>FTIR Spectrum 3 and IR mikroskope Spotlight 200i</t>
  </si>
  <si>
    <t>Drugi javni in tržni viri</t>
  </si>
  <si>
    <t>Sistem FT-IR mikroskopije Spectrum Spotlight 200i omogoča določitev elementne sestave in  delo v naslednjih načinih:• transmisija• refleksija• mikro ATR z uporabo priloženega ATR objektiva (L1862043 Automated micro ATR)• opcijsko ATR mapiranje s posebnim germanijevim nastavkom. Omogoča točkovno zajemanje z visokoobčutljivim MB MCT detektorjem 100x100 um. Preklop med vidnim in IR območjem je zagotovljen brez mehanskega  preklapljanja. Vključuje specializirano programsko opremo, ki zagotavlja avtomatsko kontrolo celotnega sistema v eni aplikaciji, ki vključuje pregled vidne slike, načrtovanje IR eksperimenta po površini, po liniji ali v posamezni točki, pridobivanje IR slike v  totalni IR absorpciji ali v IR spektralnem zemljevidu, manipulacije s slikami,  ekstrakcijo podatkov in izdelavo poročil. K programski opremi je dodan tudi  Multisearch za napredno iskanje po knjižnicah, odlično zlasti v primeru, ko je snov neznane narave.</t>
  </si>
  <si>
    <t>The Spectrum Spotlight 200i FT-IR microscopy system enables the determination of elemental composition in the work in the following ways: • transmission • reflection • micro ATR using the included ATR lens (L1862043 Automated micro ATR) • optional ATR mapping with a special germanium attachment. It enables point capture with a high-light MB MCT detector 100x100 um. Switching between the visible and IR range is ensured without mechanical switching. Includes specialized software that provides automatic control of the entire system in one application, including viewing visible images, planning an IR experiment on the surface, along a line or at individual points, obtaining an IR image in total IR absorption or in an IR spectral map, image manipulation , data extraction and report. Multisearch for advanced library search is also added to the software for easir examination of unknown materials.</t>
  </si>
  <si>
    <t>48354, 48355</t>
  </si>
  <si>
    <t>Nova oprema</t>
  </si>
  <si>
    <t>P2-0137</t>
  </si>
  <si>
    <t>dr. Nenad Gubeljak</t>
  </si>
  <si>
    <t xml:space="preserve">Integralni merilni sklop za mehanske preizkuse na nizki in povišani temperaturi </t>
  </si>
  <si>
    <t xml:space="preserve">Integral measuring a set of mechanical tests at low and elevated temperatures
</t>
  </si>
  <si>
    <t xml:space="preserve">Oprema je v laboratoriju za strojne elemente in konstrukcije-LASEK (A-002). Dostopna je po vnaprejšnjem dogovoru. </t>
  </si>
  <si>
    <t>Oprema je namenjena za določitev deformacijskega stanja konstrukcijske komponente in meritev odziva materiala na obremenitev.</t>
  </si>
  <si>
    <t>Na osnovi meritev je možno dobiti podatke o pomikih in deformaciji na površini, ki ob znani obremenitvi je primerna za primerjavo za numerično dobljenimi rezultati (npr. z MKE)</t>
  </si>
  <si>
    <t>Nenad Gubeljak</t>
  </si>
  <si>
    <t>Naprava za meritev deformacij na površ.predmetov</t>
  </si>
  <si>
    <t>Device for measument of deformation</t>
  </si>
  <si>
    <t>44662</t>
  </si>
  <si>
    <t>Mobilni merni sistem ARAMIS za merjenje deformacij na površini</t>
  </si>
  <si>
    <t>Mobile system for stereoptical measurment of surface</t>
  </si>
  <si>
    <t>44958</t>
  </si>
  <si>
    <t>Mikroskop Olympus SZX 12</t>
  </si>
  <si>
    <t>Stereo microscope</t>
  </si>
  <si>
    <t>Na osnovi podanega pisneg zahtevka izdamo ponudbo.</t>
  </si>
  <si>
    <t xml:space="preserve">Offer is issued according to request </t>
  </si>
  <si>
    <t>Meritev neravnih površin do povečave x144</t>
  </si>
  <si>
    <t>Measurment of distances and area size up to x144 magnification</t>
  </si>
  <si>
    <t>30.90</t>
  </si>
  <si>
    <t>Naprava za meritev zaostalih napetosti Pulstec u-x360</t>
  </si>
  <si>
    <t>Device for measument residual stresses by x-ray</t>
  </si>
  <si>
    <t>Neporušna meritev zaostlalih napetosti z x-žarki</t>
  </si>
  <si>
    <t>Non-destructive measurement by x-ray deffraction</t>
  </si>
  <si>
    <t xml:space="preserve">P2-0120 </t>
  </si>
  <si>
    <t>dr.Tomaž Vuherer</t>
  </si>
  <si>
    <t>Rotacijski upogibni stroj UBM 200</t>
  </si>
  <si>
    <t>Rotary bending machine UBM 200</t>
  </si>
  <si>
    <t>Predhodna najava pri vodju laboratorija +386 2 220 7677</t>
  </si>
  <si>
    <t>Previous anouncenent at head of welding laboratory  +386 2 220 7677</t>
  </si>
  <si>
    <t>Rotacijski upogibni preizkus do 160 Nm in premera18 mm</t>
  </si>
  <si>
    <t>Rotary bending test up to 160 Nm and diametre 18 mm</t>
  </si>
  <si>
    <t>43157</t>
  </si>
  <si>
    <t>P2-0120</t>
  </si>
  <si>
    <t>Tomaž Vuherer</t>
  </si>
  <si>
    <t>Utrujanje za doktorate</t>
  </si>
  <si>
    <t>doktorski študenti</t>
  </si>
  <si>
    <t>dr. Tomaž Vuherer</t>
  </si>
  <si>
    <t>Crackotronik-oprema za ciklično obrem. vzorcev mat. in določitev Voehlerjeve krivulje</t>
  </si>
  <si>
    <t>Cractronik for crack growth measurement and woheler curve determination</t>
  </si>
  <si>
    <t>Določevanje rasti razpoke in določevanje woherejeve krivulje pri utrujanju materiala</t>
  </si>
  <si>
    <t>Determination of fatigue crack growth and determination of Woehler curve at fatigue of material</t>
  </si>
  <si>
    <t>45878</t>
  </si>
  <si>
    <t>24.40</t>
  </si>
  <si>
    <t>P2-0190</t>
  </si>
  <si>
    <t>dr. Bojan Ačko</t>
  </si>
  <si>
    <t>Trikoordinatna merilna naprava</t>
  </si>
  <si>
    <t>Co-ordinate measuring machine</t>
  </si>
  <si>
    <t>Primarno je oprema namenjena raziskavam, lahko pa jo v obsegu 80 ur/mesec uporabljamo tudi za storitve industriji in za pedagoški proces.</t>
  </si>
  <si>
    <t>Primarni namen uporabe  je raziskovalna dejavnost (nacionalni raziskovalni programi, evropski projekti, doktorati, magisteriji, razvoj nacionalnega etalona), uporabna pa je tudi v pedagoškem procesu ter za meritve in kalibracije. Z opremo lahko merimo kompleksne industrijske proizvode do volumna 1200 mm x 850 mm x 600 mm, uporabna pa je tudi za kalibracijo opredmetenih mer kot so npr. kalibraski obroči in trni ter navojni kalibri.</t>
  </si>
  <si>
    <t>The equipment is primarily used for research (national research programs, European projects, development of the national standard for length) but it is also used in the education process as well as for calibration and measurements. The equipment can be applied for measuring complex industrial products up to the volume of 1200 mm x 850 mm x 600 mm, as well as for calibrating materialised measures of length, such as standard rings and plugs and thread gauges.</t>
  </si>
  <si>
    <t>45174,45175, 45176</t>
  </si>
  <si>
    <t>Bojan Ačko</t>
  </si>
  <si>
    <t>Nacionalni etalon</t>
  </si>
  <si>
    <t>Frekvenčno stabiliziran laser-Lasertex Allanov sistem</t>
  </si>
  <si>
    <t>Laser frequency standard; primary standard for length</t>
  </si>
  <si>
    <t xml:space="preserve">Oprema je namenjena za raziskave in umerjanje industrijskih laserjev. </t>
  </si>
  <si>
    <t>Primarni namen uporabe  je raziskovalna dejavnost (nacionalni raziskovalni programi, evropski projekti, doktorati, magisteriji, razvoj nacionalnega etalona), uporabna pa je tudi v pedagoškem procesu ter za meritve in kalibracije. Z opremo lahko umerjamo frekvence laserjev z valovno dolžino 633 nm, uporabna pa je tudi za neposredne meritve pomikov/dolžin z nanometrsko resolucijo.</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</si>
  <si>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frequency of laser with wavelengths 633 nm, as weel as for direct measurement of displacement/length with nanometer resolution.</t>
  </si>
  <si>
    <t xml:space="preserve"> B. Ačko</t>
  </si>
  <si>
    <t>Laserski interferometer Lasertex s progr.opremo</t>
  </si>
  <si>
    <t>Laser interferometer - Lasertex</t>
  </si>
  <si>
    <t>Primarni namen uporabe je raziskovalna dejavnost (nacionalni raziskovalni programi, evropski projekti, doktorati, magisteriji, razvoj nacionalnega etalona), uporabna pa je tudi v pedagoškem procesu ter za meritve in kalibracije. Z opremo lahko umerjano 1D in 3D merilnike dolžin, lahko pa jo uporabimo tudi kot merilni sistem z nanometrsko resolucijo na 1D, 2D in 2D merilnikih. Merilno območje je do 30 m.</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</si>
  <si>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1D and 3D length measurement instruments, as well as for measurement system with nanometer resolution on 1D, 2D and 3D measuring instruments. The measurement range is 30 m.</t>
  </si>
  <si>
    <t xml:space="preserve">http://www.fs.um.si/raziskovanje/raziskovalna-oprema/ </t>
  </si>
  <si>
    <t>P2-0063</t>
  </si>
  <si>
    <t>dr. Polona Dobnik Dubrovski</t>
  </si>
  <si>
    <t>Porozimeter</t>
  </si>
  <si>
    <t xml:space="preserve">Uporaba je možna po predhodnem 
dogovoru. Zaradi rokovanja s Hg oprema
 ni splošno dostopna. Uporablja jo lahko le za to usposobljena
 in pooblaščena oseba. Pogoji dostopa (cena in čas) se oblikujejo glede na število 
meritev in zahtevnost vzorca individualno za vsakega naročnika. </t>
  </si>
  <si>
    <t>Use is subject to prior consent. The equipment is not generally available due to the handling  with mercury. It may only be used by trained and authorised personnel. The conditions for the services (cost, time) are agreed individually, based on the number of measurements and the complexity of the sample.</t>
  </si>
  <si>
    <t>Analiza parametrov poroznosti različnih vrst materialov:  specifični volumen por, specifična površina por, povprečen premer por, volumenska poroznost, volumenska gostoto, navidezna gostoto, porazdelitev velikosti por itn. Oprema primerna za merjenje poroznosti makro in mezo poroznih trdnih materialov, ki imajo pore v  velikostnem razredu premera por od  900 µm do 3,8 µm oz. pri merjenju poroznosti mikro poroznih trdnih materialov s porami v velikostnem razredu premera od 5 µm do 3,6 nm.</t>
  </si>
  <si>
    <t>dr. Zoran Ren</t>
  </si>
  <si>
    <t>HPC strežnik + QNAP DISK.POLJE</t>
  </si>
  <si>
    <t>HPC server + QNAP data field</t>
  </si>
  <si>
    <t xml:space="preserve">- posredovanje povpraševanja skrbniku opreme dr. Zoranu Renu (zoran.ren@um.si) z navedbo želenega obsega koriščenja opreme
- izdelava ponudbe za koriščenje opreme
- sklenitev pogodbe o koriščenju opreme
- odprtje uporabniškega računa na računalniškem sistemu z dogovorjenimi pravicami oddaljenega dostopa za dogovorjeni čas koriščenja opreme
</t>
  </si>
  <si>
    <t>- forward request for equipment use to dr. Zoran Ren (zoran.ren@um.si)
- receive an offer for equipment use
- sign contract for equipment use
- receive a username with assigned privileges on computer system for remote access of agreed duration of equipment use</t>
  </si>
  <si>
    <t>Računalniška gruča HPC CORE@UM  je namenjena za izvajanje zahtevnih znanstvenih numeričnih simulacij in omogoča vzporedno obdelavo podatkov na 240 računskih jedri. Strojno opremo povezuje programska oprema Rocks 6.1 (Emerald Boa). Nameščena je naslednja licenčna programska oprema:
- ANSYS v2019 - za numerične simulacije inženirskih problemov
- LS-DYNA - za dinamične analize
- BEMFLOW - za numerične simulacije tekočin</t>
  </si>
  <si>
    <t>Computer cluster HPC CORE@UM is intended for advanced scientific computing and enables parallel processing on 240 computing cores. The system runs under operating system  Rocks 6.1 (Emerald Boa). The following licensed software is installed on the system:
- ANSYS v2019 - for computaional simulations of engineering problems
- LS-DYNA - for computaional simulations of dynamics of solid bodies
- BEMFLOW - for computational simulations of fluids</t>
  </si>
  <si>
    <t>46764</t>
  </si>
  <si>
    <t>IP UM - CORE@UM</t>
  </si>
  <si>
    <t>Zoran Ren</t>
  </si>
  <si>
    <t>P2-0196</t>
  </si>
  <si>
    <t>Matjaž Hriberšek</t>
  </si>
  <si>
    <t>dr. Vanja Kokol</t>
  </si>
  <si>
    <t>Uv-Vis spektrofotometer Tecan Infinite M200</t>
  </si>
  <si>
    <t>Uv-Vis spectrophotometer Tecan Infinite M200</t>
  </si>
  <si>
    <t>Uporaba je možna po predhodnem dogovoru.</t>
  </si>
  <si>
    <t>Use is possible on the basis of prior agreement.</t>
  </si>
  <si>
    <t>Računalniško-podprt večmodalni ploščni visokozmogljiv bralnik za detekcijo raztopin z absorpcijskim in fluorescenčnim monokromatorjem/filtrom z zgornjim ali spodnjim čitalnikom, ki omogočajo ELISA in druga testiranja, ter kvantifikacijo nukleinskih kislin.</t>
  </si>
  <si>
    <t>Computer-supported multimode plate reder for high-performance detection of solutions by absorbance and fluorescence monochromators/filters with top or bottom readings, that provide performing ELISA and other assays, and nucleic acid quantification.</t>
  </si>
  <si>
    <t>44690</t>
  </si>
  <si>
    <t>P2-0424</t>
  </si>
  <si>
    <t>Vanja Kokol</t>
  </si>
  <si>
    <t>J2-1719</t>
  </si>
  <si>
    <t>J2-3037</t>
  </si>
  <si>
    <t>J2-3053</t>
  </si>
  <si>
    <t>3D kapilarna elektroforeza G1600 z Uv-Vis detekcijo</t>
  </si>
  <si>
    <t>3D Capilary electrophoresis Agilent G1600 with Uv-Vis detection</t>
  </si>
  <si>
    <t>Računalniško-vodena hitra analiza z visoko učinkovitostjo in ločljivostjo vzorca (1-2 ml, glede na maso in naboj molekul) znotraj podaljšane kapilare in pri konstantni temperaturi (5-40 C) ter z uporabo kapilarne elektrokromatografije (CEC), masno-spektrometrične kapilarne elektroforeze (CE / MS) in UV / Vis diodnega-detektorja (190-600 nm, natančnosti 1 nm). Sistem deluje pod konstantno napetostjo (0-30 kV), tokom (0-300 µA) ali močjo (0-6 W), in vključuje avtomatski zbiralnik frakcij.</t>
  </si>
  <si>
    <t xml:space="preserve">Computer-controlled rapid, high-efficiency and resolution analysis of sample (1-2 mL, by mass and charge of molecules) within an extended light-path capillary at controlled temperature (5-40 ºC) using capillary electrochromatography (CEC), capillary-electrophoresis mass-spectrometry (CE/MS), and UV/Vis diode-array detector (190-600 nm, accurency of 1 nm). System operate under constant voltage (0-30 kV), current (0-300 µA) or power (0-6 W), and include automated fraction collector. </t>
  </si>
  <si>
    <t>44770</t>
  </si>
  <si>
    <t>HPLC-SEC (Agilen 1200) z RI, Uv-Vis in flurescenčno detekcijo</t>
  </si>
  <si>
    <t>HPLC-SEC (Agilen 1200) with RI, Uv-Vis and fluorescence detection</t>
  </si>
  <si>
    <t>Računalniško-vodena industrijska standardna visokozmogljiva tekočinska kromatografija (HPLC) za hitro in rutinsko kemijsko analizo izdelkov z visoko učinkovitostjo in zanesljivostjo. Sistemi vključuje: vakuumski razplinjevalnik, kvaternarno črpalko, avtomatski vzorčevalnik, termostatizirano območje kolone, lomni količnik (RI), visoko-občutljiv spremenljivi UV-Vis (190-640 nm) in fluorescenčni (več valovnih dolžin) detektor.</t>
  </si>
  <si>
    <t>Computer-controlled industry-standard high-performance liqid chromatography (HPLC) for fast-track and routine chemical analysis of products with high efficiency and reliability. Systems include: vacuum degasser, quaternary pump, automatic sampler, thermostatized column area, refractive index (RI), high-sensitivity variable UV-Vis (190-640 nm) and multi-wavelength fluorescence detectors.</t>
  </si>
  <si>
    <t>45680</t>
  </si>
  <si>
    <t>Maja Leitgeb</t>
  </si>
  <si>
    <t>Oksimeter - Lab. merilnik raztopljenega in plinastega kisika (OXY-10, PreSens GmbH)</t>
  </si>
  <si>
    <t>Oxymether-Lab. equipment for measuring dissolved and gasous oxygen (OXY-10, PreSens GmbH)</t>
  </si>
  <si>
    <t>Računalniško-podprt večkanalni merilnik kisika za vzporedno spremljanje z do 10 mikrosenzorji (tipa PSt1: meja zaznavanja 20 ppb, območje med 0 - 50% kisika) na osnovi 140 µm vlaken, v temperaturnem območju med 0 - 50 °C in do 80% relativne vlažnosti.</t>
  </si>
  <si>
    <t>Computer-supported multi-channel oxygen meter for parallel monitoring with up to 10 microsensors (type PSt1: detection limit 20 ppb, range between 0 - 50% oxygen) based on 140 µm fibers, in the temperature range between 0 - 50 ° C and up to 80% relative humidity.</t>
  </si>
  <si>
    <t>46456</t>
  </si>
  <si>
    <t>Sistem za določanje hitrosti prepustnosti kisika (Perme OX2/230, Labthink instr.)</t>
  </si>
  <si>
    <t>Oxygen transmission rate system (Perme OX2/230, Labthink inst.)</t>
  </si>
  <si>
    <t>Računalniško-vodeno merjenje hitrosti prepustnosti kisika filmov, folij in embalaže (vključno s steklenicami) v območju med 0,01 ~ 65,000 cm3/m2/dan pri temperaturi med 15-55ºC in vlažnosti 0% ter med 35-90%, ter določanje življenjske dobe.</t>
  </si>
  <si>
    <t>Computer-controlled measuring of oxygen transmission rate of films, foils and packages (including bottles) in a range between 0,01 ~ 65,000 cm3/m2/day at temperature of 15-55ºC and humidity of 0% or between 35-90%, and determining the durability life.</t>
  </si>
  <si>
    <t>46949</t>
  </si>
  <si>
    <t>Analize za zunanje partnerje</t>
  </si>
  <si>
    <t>Laboratorijska naprava STIRO ROVING LAB, Mesdan</t>
  </si>
  <si>
    <t>Laboratory device STIRO ROVING LAB, Mesdan</t>
  </si>
  <si>
    <t>Uporaba je možna po pedhodnem naročilu; stroški materiala niso vključeni.</t>
  </si>
  <si>
    <t>Use is possible on the basis of prior agreement; costs of materials are not included.</t>
  </si>
  <si>
    <t>Laboratorijska naprava za predelavo vlakninske koprene v pramen ali pred-prejo z navijanjem.</t>
  </si>
  <si>
    <t>Laboratory device for converting fibrous web into sliver or roving including winding on a cylindrical tube.</t>
  </si>
  <si>
    <t>dr. Julija Volmajer Valh</t>
  </si>
  <si>
    <t>FT-IR spektrofotometer z računalnikom</t>
  </si>
  <si>
    <t xml:space="preserve">NIR FT-RAMAN spectrophotometer with AUTOIMAGE microscope
</t>
  </si>
  <si>
    <t>Oprema je namenjena bazičnim raziskavam v kemiji (anorganska, organska kemija, sintezna kemija, okoljska kemija, polimerna kemija, tekstilna kemija), lahko pa tudi raznim analiznim namenom.</t>
  </si>
  <si>
    <t>P2-0118 J7-3149</t>
  </si>
  <si>
    <t>Julija Volmajer Valh</t>
  </si>
  <si>
    <t>TOC analizator z avtosanplerjem in rač.kontrolo</t>
  </si>
  <si>
    <t>TOC determination apparatus, Multi N/C</t>
  </si>
  <si>
    <t>Oprema je namenjena za merjenje celokupnega organskega ogljika v tekočih vzorcih.</t>
  </si>
  <si>
    <t>The equipment is designed to measure total organic carbon in liquid samples.</t>
  </si>
  <si>
    <t>Sistem za visokotlačno in visokotemperaturno hidrolizo</t>
  </si>
  <si>
    <t>High pressure and high temperature hydrolysis system</t>
  </si>
  <si>
    <t>Uporaba je možna po pedhodnem naročilu</t>
  </si>
  <si>
    <t>Reaktor se uporablja za izvajanje reakcij pri visokem tlaku in temperaturi</t>
  </si>
  <si>
    <t>The reactor is used to carry out reactions at high pressure and temperature</t>
  </si>
  <si>
    <t>P2-0157</t>
  </si>
  <si>
    <t>dr. Igor Drstvenšek</t>
  </si>
  <si>
    <t xml:space="preserve">Sistem za geometrijsko verifikacijo in podporo inženirskemu oblikovanju </t>
  </si>
  <si>
    <t>A system for verification of geometric and engineering design support - ATOS II.</t>
  </si>
  <si>
    <t>Uporaba je možna po predhodnem dogovoru in ne vključuje stroškov materiala.</t>
  </si>
  <si>
    <t>oprema je namejena za trirazsežno digitalizacijo predmetnosti v poligonizirane modele iz katerih je mogoče izdelati CAD modele</t>
  </si>
  <si>
    <t>s primerjavo izvornih CAD modelov s 3D skeni predmetov lahko analitično ugotavljamo odstopanja in deformacije pri postopkih izdelave le teh</t>
  </si>
  <si>
    <t>Igor Drstvenšek</t>
  </si>
  <si>
    <t>RAČUNALNIŠKI SISTEM ATOS OPTERON OSA 250+monitor TFT 19"</t>
  </si>
  <si>
    <t>A part of the system for 3D scanning</t>
  </si>
  <si>
    <t>Use is possible by prior arrangement and does not include the cost of materials.</t>
  </si>
  <si>
    <t xml:space="preserve">Oprema je namenjena vsem vrstam raz. dejavnosti </t>
  </si>
  <si>
    <t xml:space="preserve">The equipment is designed for all types of research activities </t>
  </si>
  <si>
    <t>44875</t>
  </si>
  <si>
    <t>FOTOGRAFSKA KAMERA TRITOP,MERILNI KRIŽ 1m in mer.enota za 2m komplet</t>
  </si>
  <si>
    <t>44834</t>
  </si>
  <si>
    <t>DIG.KAMERA ATOS s projektorjem, merilne enote in 3 kompleti objektivov(20,80,150cm)</t>
  </si>
  <si>
    <t>44876</t>
  </si>
  <si>
    <t>dr.Igor Drstvenšek</t>
  </si>
  <si>
    <t>Sistem za vakuumsko litje poliuretana in voska MCP 4/01</t>
  </si>
  <si>
    <t>Vacuum Casting of polyurethane resins and wax Equipment</t>
  </si>
  <si>
    <t>Gravitacijsko litje poliurethana ali voska v vnaprej pripravljene silikonske kalupe</t>
  </si>
  <si>
    <t>Casting of Poliurethane or wax into silicone rubber molds</t>
  </si>
  <si>
    <t>P2-0123</t>
  </si>
  <si>
    <t>dr.Jelka Geršak</t>
  </si>
  <si>
    <t>TERMOKAMERA IR FLIR P65</t>
  </si>
  <si>
    <t>ThermaCAM Flir P65</t>
  </si>
  <si>
    <t>Na podlagi pisnega zahtevka izdamo ponudbo.</t>
  </si>
  <si>
    <t>Termovizijska merilna kamera služi za termografske analize, ki omogočajo natančno analizo temperaturnega stanja snovi oz. opazovanega objekta.</t>
  </si>
  <si>
    <t>Thermal IR camera used for thermographic analysis, which enables
 a detailed analysis of the temperature state of the substance respectively. observed object.</t>
  </si>
  <si>
    <t xml:space="preserve"> P2-0123</t>
  </si>
  <si>
    <t>Jelka Geršak</t>
  </si>
  <si>
    <t>CMEPIUS  CIII‐SI‐0217</t>
  </si>
  <si>
    <t xml:space="preserve"> Doktorandi </t>
  </si>
  <si>
    <t>dr. Jure Marn</t>
  </si>
  <si>
    <t>Elektronski sistem za zajemanje podatkov SOLO II-15</t>
  </si>
  <si>
    <t>Electronic data acquisition system SOLO II-15</t>
  </si>
  <si>
    <t>Namen opreme so meritve in analiza tokov.</t>
  </si>
  <si>
    <t xml:space="preserve">Purpose of this equipment is measurement and analysis of flow. </t>
  </si>
  <si>
    <t>43111</t>
  </si>
  <si>
    <t>KEPOI</t>
  </si>
  <si>
    <t>Dodatna oprema za laserski merilnik pretoka vode</t>
  </si>
  <si>
    <t>Additional equipment for laser anemometer</t>
  </si>
  <si>
    <t>43112</t>
  </si>
  <si>
    <t>dr. Matej Zadravec</t>
  </si>
  <si>
    <t>Liofilizator</t>
  </si>
  <si>
    <t>Laboratory Freeze Drier</t>
  </si>
  <si>
    <t>Uporaba opreme je možna po predhodnem dogovoru in ne vključuje stroškov materiala.Ustrezno strokovno usposobljena oseba. Potrebna znanje uporabe in rokovanja z laserjem. Potrebna računalniška znanja in znanja merilnih metod.</t>
  </si>
  <si>
    <t>Use is possible on the basis of prior agreement. Appropriately qualified person. Required knowledge of laser use and handling. Required computer skills and knowledge of measurement methods.</t>
  </si>
  <si>
    <t>Blaž Kamenik</t>
  </si>
  <si>
    <t>Sistem za karakterizacijo velikosti in meritev hitrosti razpršenih delcev ter kapljic v dejanskem času</t>
  </si>
  <si>
    <t>System for characterization of the size and measurement of the velocity of dispersed particles and droplets in actual time</t>
  </si>
  <si>
    <t xml:space="preserve">Sistem za karakterizacijo velikosti in meritev hitrosti razpršenih delcev, ter kapljic v dejanskem času (VisiSize) sestavljajo laser, visoko zmogljiva kamera in računalnik. Laser in kamera sta nameščena na tirnico, ki omogoča prilagajanje njune oddaljenosti. Sistem omogoča natančno opazovanje in določanje velikosti delcev pri različnih kotih razpršitve. Robustna izdelava komponent sistema omogoča, da jih namestimo v opazovan tok razpršenih delcev in tako določimo njihovo velikost tudi v samem jedru razpršenih delcev. </t>
  </si>
  <si>
    <t>The system for characterizing the size and measuring the velocity of dispersed particles and real-time droplets (VisiSize) consists of a laser, a high-power camera, and a computer. The laser and camera are mounted on a rail that allows you to adjust their distance. The system allows accurate observation and sizing of particles at different scattering angles. The robust design of the system components allows them to be placed in the observed flow of dispersed particles and thus determine their size even in the core of the dispersed particles.</t>
  </si>
  <si>
    <t>http://www.kepoi.fs.um.si/upload/editor/hriberšek/Paket-opreme-19_dostopnost.pdf</t>
  </si>
  <si>
    <t>dr. Jurij Iljaž</t>
  </si>
  <si>
    <t>Termokamera</t>
  </si>
  <si>
    <t xml:space="preserve">IR camera
</t>
  </si>
  <si>
    <t>Namen opreme je meritev površinske temperature s pomočjo IR spektra</t>
  </si>
  <si>
    <t>Purpose of this equipment is to measure surface temperature using IR spectrum.</t>
  </si>
  <si>
    <t>47325, 47326</t>
  </si>
  <si>
    <t>dr. Ivan Anžel</t>
  </si>
  <si>
    <t>Sistem za kvantitativno analizo mikroskopske slike z opremo</t>
  </si>
  <si>
    <t>System for quantitative analysis of microscopic figures with equipment</t>
  </si>
  <si>
    <t>Za raziskovalno delo v okviru nacionalnih in mednarodnih projektov, ter reševanje industrijskih problemov.</t>
  </si>
  <si>
    <t>The equipment is intended for research work in the frame of national and international programes as well as for solving the industrial problems .</t>
  </si>
  <si>
    <t>42815,43153,43154</t>
  </si>
  <si>
    <t>Ivan Anžel</t>
  </si>
  <si>
    <t>IO-0029</t>
  </si>
  <si>
    <t>Rebka Rudolf</t>
  </si>
  <si>
    <t>dr. Franc Zupanič</t>
  </si>
  <si>
    <t xml:space="preserve">Vrstični elektronsko/ionski mikroskop SEM/FIB QUANTA 200 3D </t>
  </si>
  <si>
    <t xml:space="preserve">Low vacuum scanning electron microscope with iFIB </t>
  </si>
  <si>
    <t>Uporaba je možna po pedhodnem naročilu in ne vključuje stroškov materiela.</t>
  </si>
  <si>
    <t>Quanta 200 3D je okoljski vrstični elektronski mikroskop z dvojnim curkov – elektronskim in ionskim. Mikroskop ima ime »okoljski« oziroma »ESEM«, ker omogoča delo pri različnih tlakih in do 100 % -ni vlažnosti. Pri visokem vakuumu lahko opazujemo prevodne vzorcev (npr. kovinskih vzorcev ali neprevodnih vzorcev, ki so prevlečeni s prevodno plastjo). Pri nizkem vakuumu lahko opazujemo tako  prevodne kot tudi neprevodne vzorce brez predhodne priprave. Pri »ESEM« načinu dela lahko opazujemo vse vrste vzorcev (polimerni materiali, keramika, neprevodne površinske plasti, geološke, biološke in medicinske vzorce), možno je tudi opazovanje vlažnih, mastnih in umazanih vzorcev (sveže rastline, živa bitja ali tkiva) ter in-situ procesov. Z ionsko puško (FIB) lahko opazujemo in tudi obdelujemo materiale (jedkanje površine vzorca, rezanje, poliranje rezane površine, vrisovanje raznih vzorcev na različne materiale ter obdelujemo materiale v nano- in mikroobmočju. Nanos platine zaščiti površino pred poškodbami, ki bi nastale pri ionskem rezanju, omogoča natančnejši rez, zmanjša ali odpravi električno nabijanje neprevodnega vzorca in omogoči prevodne povezave med elementi.</t>
  </si>
  <si>
    <t>Quanta 200 3D is an environmental scanning electron microscope with double beams - electron and ion. The microscope is called "environmental" or "ESEM" because it allows you to work at different pressures and up to 100% humidity. At high vacuum, we can observe conductive samples (e.g. metal samples or non-conductive samples coated with a conductive layer). At low vacuum, we can observe both conductive and non-conductive samples without prior preparation. In "ESEM" mode, we can observe all types of samples (polymeric materials, ceramics, non-conductive surface layers, geological, biological and medical samples). It is also possible to observe wet, greasy and dirty samples (fresh plants, living beings or tissues) and in-situ processes. We can observe and process materials (etching the surface of the sample, cutting, polishing the cut surface, drawing various patterns on different materials and processing materials in the nano- and micro-area. Applying platinum protects the surface from damage caused by ionic cutting, allows more accurate cutting, reduces or eliminates the electrical charge of the non-conductive sample and allows conductive connections between the elements.</t>
  </si>
  <si>
    <t>44601</t>
  </si>
  <si>
    <t>Franc Zupanič</t>
  </si>
  <si>
    <t>Visokoločljivi vrstični elektronski mikroskop FE SEM SIRION 400 NC z EDX mikroanalizatorjem</t>
  </si>
  <si>
    <t xml:space="preserve">High resolution field emission scanning electron microscope with EDX microanalyser </t>
  </si>
  <si>
    <t>Sirion FEG je visokoločljivostni vrstični elektronski mikroskop s poljsko emisijo elektronov. Opazujemo in analiziramo lahko delce v nanometrskem območju. Sirion ima Schottky-jev izvor elektronov, kjer dobimo s poljsko emisijo elektronov curek z majhnim premerom in veliko gostoto. Rezultat je visoka ločljivost, tudi pri majhnih napetostih: 1,0 nm pri 15 kV ali 2,0 nm pri 1 kV. Mikroskop je opremljen za mikrokemično analizo z energijsko disperzijskim spektrometrom EDS Oxford INCA 350. Omogoča kvalitativno in kvantitativno mikrokemično analizo v točki in na ploskvi, ter kvalitativno linijsko analizo in ploskovno porazdelitev elementov. Analiziramo lahko elemente od berilija naprej.</t>
  </si>
  <si>
    <t>Sirion FEG is a high-resolution field electron microscope with field electron emission. Particles in the nanometer range can be observed and analyzed. Sirion has a Schottky electron origin, where we obtain a small diameter electron beam and high electron density by field electron emission. The result is high resolution, even at low voltages: 1.0 nm at 15 kV or 2.0 nm at 1 kV. The microscope is equipped with energy dispersion spectrometer EDS Oxford INCA 350 for microchemical analysis. It enables qualitative and quantitative microchemical analysis in a point and on the surface, as well as qualitative line analysis and surface distribution of elements. Elements from beryllium onwards can be analyzed.</t>
  </si>
  <si>
    <t>44602</t>
  </si>
  <si>
    <t>dr. Mirko Ficko</t>
  </si>
  <si>
    <t>Stružnica CNC horizontalna DOOSAN LYNX 220LMA s krmiljem FANUC 0iTC+MGi</t>
  </si>
  <si>
    <t>Horizontal CNC-lathe DOOSAN LYNX 220 LMA with control FANUC 0iTC+MGi</t>
  </si>
  <si>
    <t>Po dogovoru v LAPOS (učenje programiranja krmilija sistema in izvajanja obdelave, tečaj od 45 do 62 ur, cena izvedbe tečaja 630 €/slušatelja, za od 3 do 6 slušateljev).</t>
  </si>
  <si>
    <t xml:space="preserve">Use is possible on the basis of prior agreement with Laboratory for flexible manufacturing systems (for learning of CNC control and manufacturing; course of 45-62 hours; 630€ pro person;  3-6 perosnd). </t>
  </si>
  <si>
    <t>Machining by turning and live tooling for process of drilling and milling.</t>
  </si>
  <si>
    <t>Learning of CNC sontrols, turning and live tooling.</t>
  </si>
  <si>
    <t>46980</t>
  </si>
  <si>
    <t>Simon Klančnik</t>
  </si>
  <si>
    <t>dr. Manja Kurečič</t>
  </si>
  <si>
    <t>Plinski kormatograf CLARUS SQ8S</t>
  </si>
  <si>
    <t>Gas Chromatograph  CLARUS SQ8S</t>
  </si>
  <si>
    <t xml:space="preserve">Na podlagi povpraševanja se pripravi ponudba. Uporaba je možna po predhodnem dogovoru in ne vključuje stroškov priprave materiala. </t>
  </si>
  <si>
    <t>Based on the demand, an offer is prepared. Use is subject to prior agreement and does not include the cost of material preparation.</t>
  </si>
  <si>
    <t>Plinski kromatograf z masnim detektorjem in avto-samplerjem za določanje organskih molekul (do 450°C). Uporablja se pri raziskovalnih projektih in raziskovalnih nalogah študentov, predvsem za analizo sestave saharidov ali amino kislin v naravnih produktih, preko derivatizacije.</t>
  </si>
  <si>
    <t>Gas cromatography with MS-detector and auto sapler for determination of volatile organic molecules (up to 450°C). It is used in research projects and student thesises, mainly for the analysis of saccharide or amino acid composition of natural products via derivatization.</t>
  </si>
  <si>
    <t>Rupert Kargl</t>
  </si>
  <si>
    <t>552-796</t>
  </si>
  <si>
    <t>Univerza v Mariboru, Fakulteta za elektrotehniko, računalništvo in informatiko</t>
  </si>
  <si>
    <t>P2-0114</t>
  </si>
  <si>
    <t>Mladen Trlep</t>
  </si>
  <si>
    <t xml:space="preserve">Magnetizer trdomagnetnih materialov; Merilnik in analizator visokofrekvenčnih elektromagnetnih polj </t>
  </si>
  <si>
    <t>Impulse magnetizer, Field Nose System and Spectrum Analyser for high frequency electromagnetic fields</t>
  </si>
  <si>
    <t xml:space="preserve">Vsa oprema je na razpolago vsem zainteresiranim raziskovalcem in drugim uporabnikom. Uporaba je terminsko prilagojena pedagoškemu procesu v laboratoriju. </t>
  </si>
  <si>
    <t>Availability is limited to the location of the Faculty of EE and CS of Maribor.</t>
  </si>
  <si>
    <t>Impulzni magnetizer je namenjen za magnetenje in za justiranje z razmagnetenjem vseh anizotropnih in izotropnih magnetnih materialov. Možno je magnetiziranje tudi vseh trdomagnetnih materialov, kot npr. SmCo ali NdFeB magneti.    Analizator in merilnik visokofrekvenčnih polj se uporablja za natančno  merjenje in analizo  elektromagnetnega polja v prostoru v frekvenčnem območju od 80 MHz do 2.5 Ghz.</t>
  </si>
  <si>
    <t>The impulse magnetizer enables the magnetization, adjustment and demagnetisation of all anisotropic and isotropic magnetic materials. In particular it is possible to magnetize all hard magnetic materials such as SmCo or NdFeB magnets.The Spectrum Analyzer and Field Nose System are design for the accurate measurement and of electromagnetic fields in the space in the frequency range from 80 MHz to 2.5 GHz</t>
  </si>
  <si>
    <t>46938,46789,46790</t>
  </si>
  <si>
    <t>http://feri.um.si/raziskovanje/raziskovalna-oprema/</t>
  </si>
  <si>
    <t>P2-0028</t>
  </si>
  <si>
    <t>Miro Milanovič</t>
  </si>
  <si>
    <t>Oprema za senzorsko vodenje in teleoperiranje mehatronskih sistemov</t>
  </si>
  <si>
    <t>Šestosni robot Motoman HP HP6, Robotski krmilnik NX100, programska oprema Rosty</t>
  </si>
  <si>
    <t>Uporaba opreme je pretežno omejena na prostore FERI.</t>
  </si>
  <si>
    <t xml:space="preserve">Glede na 1. člen opreme opreme ne smemo prodati ali posojati. </t>
  </si>
  <si>
    <t>According to the 1st paragraph in the contract, the equipment should not be lended neither reselled.</t>
  </si>
  <si>
    <t>Študij krmiljenja šestosnega robota s programsko opremo Rosty, namenjeno programiranju v off-line načinu</t>
  </si>
  <si>
    <t>P2-0015</t>
  </si>
  <si>
    <t>Gorazd Štumberger</t>
  </si>
  <si>
    <t>Sistem za načrtovanje in vodenje elektromehanskih naprav</t>
  </si>
  <si>
    <t>System for the design and control of electromechanicaldevices</t>
  </si>
  <si>
    <t>Oprema je na razpolago vsem  zainteresiranim raziskovalnim partnerjem, ki se ukvarjajo z omenjenim področjem in so sodelovanje pripravljeni sofinancirati.  Uporaba opreme je pretežno omejena na prostore FERI.</t>
  </si>
  <si>
    <t>The equipement is at disposal for potencial research project partners which are ready to cooperate. The use of eqiuipement is mostly limited to the area of FERI in Maribor.</t>
  </si>
  <si>
    <t>Sistem je uporaben za načrtovanje različnih elektromehanskih naprav in za njihovo vodenje ter testiranje.</t>
  </si>
  <si>
    <t>The system is ready to design the different electromechanical devices as well as for the control and laboratory testing of them.</t>
  </si>
  <si>
    <t>P2-0115</t>
  </si>
  <si>
    <t>P2-0368</t>
  </si>
  <si>
    <t>Denis Đonlagić</t>
  </si>
  <si>
    <t>Precizijski večfunkcijski rezalnik optičnih vlaken s 3D analizatorjem rezov</t>
  </si>
  <si>
    <t>Fiber optic precision cleaver with 3D interferometer</t>
  </si>
  <si>
    <t>Oprema je na razpolago vsem  zainteresiranim raziskovalnim partnerjem, ki se ukvarjajo z omenjenim področjem in so sodelovanje pripravljeni sofinancirati.  Uporaba opreme je omejena na prostore FERI.</t>
  </si>
  <si>
    <t>The equipement is at disposal for potencial research project partners which are ready to cooperate. The use of eqiuipement is limited to the area of FERI in Maribor.</t>
  </si>
  <si>
    <t>Kvalitetni večfunkcijski rezalnik s tekočinskimi prijemali omogoča rezanje vlaken večjih premerov in nesimetričnih oblik. Poleg tega omogoča  avtomatsko ali polavtomatsko rezanje dveh zvarjenih vlaken na v naprej določeni razdalji od zvara. Sistem je dopolnjen s 3D analizatorjem rezov, ki omogoča učinkovito testiranje kvalitete rezov na osnovi skeniranja čelne površine optičnega vlakna in izračuna kota.</t>
  </si>
  <si>
    <t>Advanced multi-function liquid clamp cleaver can cleave asymmetric and large diameter fibers. Furthermore it allows automatic or half-automatic cleaving of two spliced fibers at a predetermined distance from the splice. The whole system is complemented by 3D interferometer, which enables efficient testing of the fiber cleave. A cleave quality is determined by scan of the front surface of the optical fiber and calculated angle.</t>
  </si>
  <si>
    <t>56315, 56314, 56312,
56313</t>
  </si>
  <si>
    <t>P16-036</t>
  </si>
  <si>
    <t>P2-0065</t>
  </si>
  <si>
    <t>Dušan Gleich</t>
  </si>
  <si>
    <t>L2-5494</t>
  </si>
  <si>
    <t>Sistem za procesiranje optičnih vlaken iz kremenčevega stekla z grafitnim grelnikom</t>
  </si>
  <si>
    <t>System for the processing of SiO2 optical fiber with a graphite heater</t>
  </si>
  <si>
    <t>Oprema je primerna za varjenje/preoblikovanje standardnih kot tudi nestandardnih posebnih optičnih vlaken kot so vlakna z večjimi premeri, PCF vlakna ali za vlakna, ki imajo različno sestavo in/ali nekrožno zunanjo obliko. Oprema omogoča visoko stopnjo kontrole uporabnika in enostavno delovanje, da je primerna za proizvodna okolja, ki zahtevajo natančno in dosledno delovanje.</t>
  </si>
  <si>
    <t>The equipment is for splicing all standard and all non-standard special optical fibers including fibers with large diameters, PCF fibers, PM fibers, capillaries and other specialty fibers of various compositions and shapes. The equipment allow a high degree of user control and easy operation, suitable for production environments that require precise and consistent operation.</t>
  </si>
  <si>
    <t>Čisti prostor</t>
  </si>
  <si>
    <t>Clean room</t>
  </si>
  <si>
    <t>Čisti prostor je na razpolago vsem  zainteresiranim raziskovalnim partnerjem, ki se ukvarjajo z omenjenim področjem in so sodelovanje pripravljeni sofinancirati.  Uporaba opreme je omejena na prostore FERI.</t>
  </si>
  <si>
    <t>Clean room is at disposal for potencial research project partners which are ready to cooperate. The use of eqiuipement is limited to the area of FERI in Maribor.</t>
  </si>
  <si>
    <t>Oprema omogoča nove in napredne raziskovalne zmogljivosti, ki trenutno niso na voljo. Prostor  omogoča delo  z občutljivo opremo, ki je občutljiva na prah oziram pristnost delcev. V prostoru poteka raziskovalno delo s področja teraherčne tehnologije, fotonike, mikro-obdelave ter mikro-fluidike.</t>
  </si>
  <si>
    <t>The equipment provides new and advanced research facilities that are not currently available. The cleanroom allows you to work with sensitive equipment that is dust sensitive or particle authenticated. Research in the field of terahertz technology, photonics, micro-processing and micro-fluidics is supported in a cleanroom.</t>
  </si>
  <si>
    <t>L2-1835</t>
  </si>
  <si>
    <t>Spektralni analizator z visoko ločljivostjo</t>
  </si>
  <si>
    <t>Optical Spectrum Analyzer</t>
  </si>
  <si>
    <t xml:space="preserve">Optični spektralni analizator AQ6374 omogoča meritev optičnega spektra na širokem področju valovnih dolžin od 350  do 1750 nm z visoko ločljivostjo do 20 pm. </t>
  </si>
  <si>
    <t>The AQ6374 optical spectrum analyzer allows the measurement of the optical spectrum over a broad wavelength range from 350 to 1750 nm with a high resolution  up to 20 pm.</t>
  </si>
  <si>
    <t>L2-2611</t>
  </si>
  <si>
    <t>Simon Pevec</t>
  </si>
  <si>
    <t>Laserski vir z nastavljivo valovno dolžino</t>
  </si>
  <si>
    <t>Tunable laser source</t>
  </si>
  <si>
    <t>Nastavljivi lasersiki vir omogoča nastavljanje valovnih dolžin od 1480 nm  do 1640 nm. Ima optični izhod velike moči +13dBm pri nizki spontani emisiji. Omogoča visoko hitrost skeniranja do 200 nm/s, z visoko ločljivostjo , točnostjo in ponovljivostjo.</t>
  </si>
  <si>
    <t>Tunable laser source allow sweeping between 1480 to 1640 nm. It has high high signal power +13dBm at low spontaneous emission. It allows high real-time tuning speed to 200 nm/s with high resolution, high accuracy and repeatability.</t>
  </si>
  <si>
    <t>Georadar</t>
  </si>
  <si>
    <t>Ground Penetrating Radar</t>
  </si>
  <si>
    <t>Georadar je dostopen vsem  zainteresiranim partnerjem na področju gospodarstva in raziskav, ki so tržno usmerjeni  in pripravljeni financirati uporabo raziskovalne opreme. Oprema je prenosna.</t>
  </si>
  <si>
    <t>Georadar is available to all interested partners in the field of economy and research who are market-oriented and willing to finance the use of research equipment. The equipment is portable.</t>
  </si>
  <si>
    <t>Oprema omogoča brez kontaktno analizo tal pod površjem zemlje, asvalta ali sten. V ta namen imamo na voljo 50 MHz in 500MHz anteno, kar omogoča analizo strukture tal do 20 m pod površjem.</t>
  </si>
  <si>
    <t>The equipment allows without contact analysis of the soil below the surface of the ground, asphalt or walls. For this purpose, we have a 50 MHz and 500MHz antenna, which allows the analysis of the soil structure up to 20 m below the surface.</t>
  </si>
  <si>
    <t>Nato Science for Peace and Security</t>
  </si>
  <si>
    <t>Marko Malajner</t>
  </si>
  <si>
    <t>Inštitut za hidravlične raziskave, Ljubljana</t>
  </si>
  <si>
    <t>1500-001</t>
  </si>
  <si>
    <t>dr. Martin Bombač</t>
  </si>
  <si>
    <t>Celovit sistem za akvizicijo podatkov na hidravličnih modelih toka s prosto gladino</t>
  </si>
  <si>
    <t>Automatic measuring bridge for data acquisitioning of the hydraulic parameters on the free surface hydraulic models</t>
  </si>
  <si>
    <t>Oprema je stacionirana v hidravličnem laboratoriju Hidroinštituta in večino časa fizično integrirana v obstoječe hidravlične modele. Dostopna je po predhodnem dogovoru s skrbnikom opreme, z ozirom na trenutno zasedenost. Obratovanje opreme je mogoče samo z usposobljenim upravljalcem opreme.</t>
  </si>
  <si>
    <t>Equipment is located in the hydraulic laboratory of Hydroinstitute and most of the time physically integrated into existing hydraulic models. It is accessible  on request according to current use.The equipment can only be used with trained staff.</t>
  </si>
  <si>
    <t xml:space="preserve">Samodejni merilni most je stalno vgrajena oprema, vezana na črpališče hidravličnega laboratorija in na ostalo laboratorijsko obratovalno infrastrukturo. Merilni most ima delovno širino 3m, dolžino 5,5m in vertikalni hod senzorske glave 0,4m. </t>
  </si>
  <si>
    <t>Automatic measuring bridge is permanently built in equipment which is connected to dhe laboratory's pumping station and to the rest of the operating infrastructure. The operating area of the measuring bridge is 3m wide and 5,5 m long. Vertical movement of the measuring head with sensors is up to 0,4 m.</t>
  </si>
  <si>
    <t>http://www.hidroinstitut.si/index.php/zmogljivosti/merilna-oprema</t>
  </si>
  <si>
    <t>1/paket 11</t>
  </si>
  <si>
    <t>Hidroinštitut</t>
  </si>
  <si>
    <t>raziskave za trg</t>
  </si>
  <si>
    <t>1500-002</t>
  </si>
  <si>
    <t>Jurij Mlačnik</t>
  </si>
  <si>
    <t>Črpališče tehnološke vode hidravličnega laboratorija</t>
  </si>
  <si>
    <t xml:space="preserve">Hydraulic laboratory water supply station </t>
  </si>
  <si>
    <t>Oprema je stacionirana v hidravličnem laboratoriju Hidroinštituta kot del stalne inštalacije zaprtega tokokroga tehnološke vode . Dostopna je po predhodnem dogovoru s skrbnikom opreme, z ozirom na trenutno zasedenost. Obratovanje opreme je mogoče brez usposobljenega upravljalca opreme.</t>
  </si>
  <si>
    <t>Equipment is located in the hydraulic laboratory of Hydroinstitute as permanent installation of water supply for the hydraulic models. It is accessible  on request according to current use.The equipment can also be used without trained staff.</t>
  </si>
  <si>
    <t xml:space="preserve">Črpališče tehnološke vode je stalno vgrajena oprema, vezana na ostalo laboratorijsko obratovalno infrastrukturo. Je neločljivi del zaprtega tokokroga tehnološke vode za oskrbo vseh preskuševalnih kapacitet laboratorija. Črpališče ima skupno kapaciteto pretoka vode približno 1200 l/s. </t>
  </si>
  <si>
    <t>Equipment is permanent installation of water supply for the hydraulic models. It is a part of a closed circular water supply system for all research capacities of the laboratory. The total capacity of the water supply station exceedes 1200 lps from both high pressure and low pressure stages.</t>
  </si>
  <si>
    <t>101787-101789</t>
  </si>
  <si>
    <t>Zavod za gradbeništvo Slovenije</t>
  </si>
  <si>
    <t>1502-005</t>
  </si>
  <si>
    <t>Mihael Ramšak</t>
  </si>
  <si>
    <t>ANALIZATOR ZVOKA 2270 G-4 BRUEL &amp; KJAER S PRIBOROM</t>
  </si>
  <si>
    <t>Sound level meter and analyser type 2270 Bruel@Kjaer</t>
  </si>
  <si>
    <t>Merilne opreme ni možno izposoditi, možno jo je najeti skupaj z za delo usposobljeno osebo</t>
  </si>
  <si>
    <t>The equipment is not for renting, it can be hired including qualified personel</t>
  </si>
  <si>
    <t>Oprema se uporablja za merjenje in analizo zvočnih ravni.</t>
  </si>
  <si>
    <t>Equipment is used for measurment and analysis of sound levels</t>
  </si>
  <si>
    <t>http://www.zag.si/si/oprema/548102a6eb8ef9821de4eee0fd64e662</t>
  </si>
  <si>
    <t>I0-0032</t>
  </si>
  <si>
    <t>Razni</t>
  </si>
  <si>
    <t>P2-0273</t>
  </si>
  <si>
    <t>Tržni nalogi</t>
  </si>
  <si>
    <t>Drugi RP</t>
  </si>
  <si>
    <t>1502-007</t>
  </si>
  <si>
    <t>Stanislav Lenart</t>
  </si>
  <si>
    <t>Dinamični torzijski triosni aparat</t>
  </si>
  <si>
    <t>Dynamic torsional hollow cylinder apparatus</t>
  </si>
  <si>
    <t>Dostop do opreme je možen po predhodnem dogovoru.</t>
  </si>
  <si>
    <t xml:space="preserve">Use of the equipment is possible and depends upon the preliminary agreement. The equipment can be used only by qualified and authorized person. </t>
  </si>
  <si>
    <t>Primerno za preiskave nevezanih zemljin (melji, peski). Obremenjevanje v osni in torzijski smeri (rotiranje glavnih osi). Frekvenca obremenitve do 50 Hz. Anizotropno napetostno stanje.</t>
  </si>
  <si>
    <t>Suitable to cohesionless soils tests (silts, sands). Loading in axial and torsional mode (principal stress rotation). Frequency of loading up to 50 Hz. Anisotropic stress state.</t>
  </si>
  <si>
    <t>2673600     2673699</t>
  </si>
  <si>
    <t>http://www.zag.si/si/oprema/179174dbef0e2057da6ac0316c5f0273</t>
  </si>
  <si>
    <t>Sabina Jordan</t>
  </si>
  <si>
    <t>Kalorimetrična komora za laboratorijsko merjenje toplotnih lastnosti gradbenih konstrukcij in elementov</t>
  </si>
  <si>
    <t>Calorimetric chamber for laboratory measurment of thermal properties of construction products and elements</t>
  </si>
  <si>
    <t>Dostop do opreme je možen po predhodnem dogovoru. Cena preiskave je odvisna od zahtevnosti eksperimenta.</t>
  </si>
  <si>
    <t>Use of the equipment is possible and depends upon the preliminary agreement. The study cost depends of the complexy of the experiment.</t>
  </si>
  <si>
    <t>Komora omogoča merjenje toplotnih tokov v nadzorovanih pogojih. Omogoča merjenje transmisijskih in sevalnih tokov ter količin kot sta toplotna prehodnost in prepustnost za energijo sončnega sevanja.</t>
  </si>
  <si>
    <t>The chamber is used to measure heat flows in controlled conditions. It is possible to measure transmissive and radiative heat transfer. Quantities such as thermal transmission and g-value can be measured.</t>
  </si>
  <si>
    <t>2829399     2829300</t>
  </si>
  <si>
    <t>http://www.zag.si/si/oprema/d00ff0c247747c10588e35aefb922f50</t>
  </si>
  <si>
    <t>1502-006</t>
  </si>
  <si>
    <t>Uroš Bohinc</t>
  </si>
  <si>
    <t xml:space="preserve">Merilni sistem za meritve deformacij z optičnimi vlakni </t>
  </si>
  <si>
    <t xml:space="preserve">SMARTEC SOFO fibre optic deformation measurement system
</t>
  </si>
  <si>
    <t xml:space="preserve">Merilni sistem za meritev deformacij z optičnimi vlakni si je mogoče izposoditi ob vnaprejšnji rezervaciji - najmanj 3 mesece pred izposojo. Delo na opremi lahko izvaja za to usposobljena oseba. </t>
  </si>
  <si>
    <t>The system is available for renting. The reservation should be made at least 3 months prior to the date of rent. The price per day consists of two parts: - MGCplus instrument 250eur/day, MGCplus amplifier module 50eur/day. The system can be used only by qualified and authorized person.</t>
  </si>
  <si>
    <t>Sistem SOFO proizvajalca SMARTEC je namenjen meritvam deformacij s pomočjo optičnih vlaken. Sestavlja ga optična čitalna enota s senzorji različnih dolžin. Omogoča vzpostavitev dolgotrajnega monitoringa pomikov oddaljenih objektov.</t>
  </si>
  <si>
    <t>System for optical measurement of displacement SOFO from SMARTEC. It consists of optical measuring unit and fibre optic sensors of various lengths. It is possible to set up a long term monitoring of displacements on a distant object.</t>
  </si>
  <si>
    <t>2522400     2522499</t>
  </si>
  <si>
    <t>http://www.zag.si/si/oprema/81136360e7af6299ab2359aeb3568306</t>
  </si>
  <si>
    <t>NI v uporabi</t>
  </si>
  <si>
    <t>Merilni sistem za meritve dinamičnih vplivov na konstrukcije</t>
  </si>
  <si>
    <t>Data acquisition system for measurement of dynamic influences on structures</t>
  </si>
  <si>
    <t xml:space="preserve">Sistem si je mogoče izposoditi ob vnaprejšnji rezervaciji - najmanj 3 mesece pred izposojo. Delo na opremi lahko izvaja za to usposobljena oseba. </t>
  </si>
  <si>
    <t>Oprema je namenjena dinamični meritvi različnih, predvsem mehanskih veličin (pomik, sila, moment, deformacija, temperatura …). Sestavljata jo dva merilna ojačevalnika MGCplus proizvajalca HBM, z različnimi enokanalnimi ojačevalnimi moduli.</t>
  </si>
  <si>
    <t>The system consists of two measuring amplifiers MGCplus with additional amplifier modules from HBM. It is possible to connect various sensors: force, moment, displacement, acceleration, temperature,…</t>
  </si>
  <si>
    <t xml:space="preserve">2459399    2459499   2459300   2459400 </t>
  </si>
  <si>
    <t>http://www.zag.si/si/oprema/58384c368e539870b23ef09aa7e8fe46</t>
  </si>
  <si>
    <t>Oprema za preiskave dinamičnega obnašanja zemljin med potresom - III.sklop</t>
  </si>
  <si>
    <t xml:space="preserve">Single axis seismic shaking table with servohydraulic regulation system </t>
  </si>
  <si>
    <t>Oprema je vgrajena v preskusni hali laboratorija in jo je mogoče le najeti. Delo na opremi lahko izvaja za to usposobljena oseba. Rezervacija opreme se opravi vsaj 3 mesece pred izvedbo preiskav.</t>
  </si>
  <si>
    <t>Since the test equipment is installed in the laboratory it is available for use only at its original location. The equipment can be used only by qualified and authorized person. The reservation should be made at least 3 months prior to the date of rent.</t>
  </si>
  <si>
    <t>Enokomponentna potresna miza se uporablja le skupaj s servohidravličnim sistemom INOVA. Je trajno vgrajena v preskusni hali Laboratorija za konstrukcije. Njena nosilnost je 5000 kg, največji pospešek 6 g.</t>
  </si>
  <si>
    <t>Seismic shaking table is used only in conjuction with servohydraulic system INOVA. It is permanently installed in the Laboratory for structures. Its capacity is 5t of useful load. The maximum acceleration is 6 g.</t>
  </si>
  <si>
    <t>2444399   2444499   2444599   2444300   2444400   2444500</t>
  </si>
  <si>
    <t>ODSLUŽENA NEUPORABNA</t>
  </si>
  <si>
    <t>1502-003</t>
  </si>
  <si>
    <t>Tadeja Kosec</t>
  </si>
  <si>
    <t>Potenciostat/galvanostat Autolab 100 - Sistem za karakterizacijo mehansko-korozijskih procesov - I. sklop</t>
  </si>
  <si>
    <t>Potentiastat/galvanostat</t>
  </si>
  <si>
    <t>Dostop do opreme je možen po predhodnem dogovoru.  Delo na opremi lahko izvaja za to usposobljena oseba. Cena preiskave je odvisna od zahtevnosti eksperimenta.</t>
  </si>
  <si>
    <t>Potenciostat/galvanostat omogoča številne elektrokemijske eksperimente, korozijske eksperimente ter meritve elektrokemijsko impedančno spektroskopijo.</t>
  </si>
  <si>
    <t>Potenciostat/galvanostat enables  to conduct versatile electrochemical experiments, corrosion experiments and electrochemical impedance spectroscopy of different materials.</t>
  </si>
  <si>
    <t>2768600   2768699</t>
  </si>
  <si>
    <t>http://www.zag.si/si/oprema/7490edd74c8651e20dd60ecbe135e1d3</t>
  </si>
  <si>
    <t>1502-008</t>
  </si>
  <si>
    <t>Anton Štibler</t>
  </si>
  <si>
    <t>Preskusni stroj s pripadajočo opremo za etalon za silo</t>
  </si>
  <si>
    <t>Zwick Z600 with auxiliary equipment as force standard machine</t>
  </si>
  <si>
    <t>Delo na opremi lahko izvaja za to usposobljena oseba iz Laboratorija za metrologijo.</t>
  </si>
  <si>
    <t>The equipment can be used only by qualified and authorized person of Laboratory for metrology ZAG</t>
  </si>
  <si>
    <t>Referenčni etalon za silo od 500 N do 600 kN za nateg in tlak.</t>
  </si>
  <si>
    <t>Force standard machine 500 N to 600 kN for tension and compression.</t>
  </si>
  <si>
    <t>2849300
2883500
2855500</t>
  </si>
  <si>
    <t>http://www.zag.si/si/oprema/a2f84ce1ec6f3de59f1b34b05d2f8f18</t>
  </si>
  <si>
    <t>1502-002</t>
  </si>
  <si>
    <t>Aljoša Šajna</t>
  </si>
  <si>
    <t>SISTEM ZA DETEKCIJO AKUSTIČNE EMISIJE III ZUNANJI</t>
  </si>
  <si>
    <t>Acoustic Emission Testing Equipment</t>
  </si>
  <si>
    <t>Merilne opreme ni možno isposoditi, možno jo je najeti skupaj z za delo usposobljeno osebo</t>
  </si>
  <si>
    <t>Oprema je namenjena za spremljanje novonastajajočih in aktivnost obtoječih razpok v betonu</t>
  </si>
  <si>
    <t>The equiment is to be used for the detection of new-born and activity of old cracks in cincrete.</t>
  </si>
  <si>
    <t>http://www.zag.si/si/oprema/fed67ba7e3cb151305e655c70299c1af</t>
  </si>
  <si>
    <t>Sistem za karakterizacijo mehansko-korozijskih procesov - II. sklop</t>
  </si>
  <si>
    <t>2011, NADGRADNJA 2019</t>
  </si>
  <si>
    <t>SSRT autoclave with scratching device for mechanical and corrosion tests-II.part</t>
  </si>
  <si>
    <t>Dostop do opreme je možen po predhodnem dogovoru. Delo na opremi lahko izvaja za to usposobljena oseba. Cena preiskave je odvisna od zahtevnosti eksperimenta.</t>
  </si>
  <si>
    <t>Avtoklav z obtočnim sistemom omogoča izpostavo vzorcev v zelo čisti vodi pri temperaturi do 300°C. Zaradi visokega tlaka (do 170 bar) je voda vseskozi v tekočem agregatnem stanju. Tovrstno okolje je značilno za primarni hladilni krog vrelovodnega (BWR) jedrskega reaktorja. Avtoklav je prvenstveno namenjen prav simulaciji tega okolja za potrebe preiskav napetostno-korozijskega pokanja kovinskih komponent v primarnem krogu jedrskega reaktorja. Avtoklav ima 3L titanovo tlačno posodo, vgrajen ima natezni stroj s hodom 24 mm in maks. silo 30 kN, ki omogoča natezne preizkuse (SSRT, konst. obremenitev ipd.).  Obtočni sistem regulira količino raztopljenega kisika (20-3000 ppb) in opravlja čiščenje vode (prevodnost pod 0.1 uS/cm). Pretok je nastavljiv v območju 0.2-0.3 L/min. Med izpostavo/natezanjem lahko izvajamo tudi določene elektrokemijske preiskave – avtoklav ima 4 kabelske prevodnice za povezavo vzorca (ali več njih) in zunanjosti, prav tako ima tudi Cu/Cu2O/ZrO2 referenčno elektrodo.</t>
  </si>
  <si>
    <t>An autoclave with recirculation loop is dedicated equipment for exposure of specimen in a pure water at high temperatures up 300°C. Due to high pressure (max 170 bar) the water remains in liquid state. Such environment is characteristic for the primary cooling loop of the nuclear boiling water reactor. The autoclave is primarily intended for the study of stress corrosion cracking of metals that appear in the primary cooling loop. It has 3L titanium pressure vessel with an integrated screw-driven tensile machine with max. load of 30 kN that is suitable for slow tests such as SSRT, const. load, const. elongation etc. Recirculation loops is responsible for controlling the chemistry of the circulating water (oxygen conc. 20-3000 pppb, conductivity below 0.1 uS/cm) and flow rate (0.2-0.3 L/min and pressure (up to 170 bar). Autoclave has 4 feedthroughs for wiring sample(s) in the autoclave with outer electrochemical instruments, it contains also Cu/Cu2O/ZrO2 solid-state reference electrode.</t>
  </si>
  <si>
    <t>2829000
2829099
2829002
2829001
2829098</t>
  </si>
  <si>
    <t>http://www.zag.si/si/oprema/33c5cdcb62d1c7dc46e59a3f914d88cd
in
http://www.zag.si/si/oprema/7490edd74c8651e20dd60ecbe135e1d3</t>
  </si>
  <si>
    <t>Paket 14: 61         Paket 17: 132</t>
  </si>
  <si>
    <t>Lidija Korat</t>
  </si>
  <si>
    <t>Sistem za rentgensko mikrotomografijo + nadgradnja 40X objektiv</t>
  </si>
  <si>
    <t>2011, NADGRADNJA 2021</t>
  </si>
  <si>
    <t>Micro-computed tomography system</t>
  </si>
  <si>
    <t xml:space="preserve">Dostop do opreme je možen po predhodnem dogovoru. Z opremo lahko rokuje le za to usposobljeno osebje (usposobljeno s strani proizvajalca). Potrebno je slediti zahtevam za varnost pri delo z virom sevanja. </t>
  </si>
  <si>
    <t>Equipment is available by preliminary arrangement, but it can be used only by qualified person, which has been previously trained by producer. There are special safety requirements for handling x-ray sources.</t>
  </si>
  <si>
    <t>Oprema se uporablja za 3D globinsko in površinsko skeniranje. Ločljivost je odvisna od velikosti vzorca, njegove gostote, atomskega števila in debeline. Poleg osnovne opreme je na voljo dodatna oprema za določanje in-situ natezne in tlačne trdnosti in za staranje pri povišanj/znižani temperaturi. Možno je opazovati mokre ali nasičene vzorce.</t>
  </si>
  <si>
    <t xml:space="preserve">Equipment is used for 3D structural and surface visualisation. Resolution is dependent on size of the sample, its density, atomic number and thickness. Beisde basic equipment, environmnetal chamber (heating-cooling) and stage for in-situ tensile and compressive experiments are available. Scanning of wet and humid samples is also possible.  </t>
  </si>
  <si>
    <t>2829499     2829400         2829401     3251999    3251900</t>
  </si>
  <si>
    <t>http://www.zag.si/si/oprema/e236cb4d35f0ebd8d2c1e332ea80e3ca</t>
  </si>
  <si>
    <t>Paket 14: 64       Paket 19: 118</t>
  </si>
  <si>
    <t>SISTEM ZA TEST.NESATURIRANIH ZEMLJIN</t>
  </si>
  <si>
    <t>Unsaturated Soil Testing System</t>
  </si>
  <si>
    <t>Oprema omogoča direktne meritve pornega tlaka za potrebe določevanja matrične sukcije na delnosaturiranih zemljinah. Porozne ploščice s točko vstopa zraka 500 ali 1500 kPa za testiranje nesaturiranih zemljin.</t>
  </si>
  <si>
    <t>Equipment provides a direct measurement of pore water pressure for the measurement of matric suction on partly saturated soils. High-air-entry porous disc (either 500 or 1500kPa) for unsaturated soil testing</t>
  </si>
  <si>
    <t>http://www.zag.si/si/oprema/425b66871d5320c8f1b222f1a3f17b40</t>
  </si>
  <si>
    <t>SPEKTROMETER OES OPTIČNI EMISIJSKI</t>
  </si>
  <si>
    <t>optical emission spectroscope</t>
  </si>
  <si>
    <t>kemijska analiza kovin</t>
  </si>
  <si>
    <t>chemical analysis of metals</t>
  </si>
  <si>
    <t>http://www.zag.si/si/oprema/a53148a3276cb4c8c6e925ced4e17bf2</t>
  </si>
  <si>
    <t>Tribokorozimeter - Sistem za karakterizacijo mehansko-korozijskih procesov - I. sklop</t>
  </si>
  <si>
    <t>Tribocorrosimeter</t>
  </si>
  <si>
    <t>Use of the equipment is possible and depends upon the preliminary agreement. The equipment can be used only by qualified and authorized person. The study cost depends of the complexy of the experiment.</t>
  </si>
  <si>
    <t>Tribokorozimeter je naprava za določanje tako triboloških lastnosti  (pin on disc in recipročni kontakt) materiala kot tudi korozijskih lastnosti, ločeno ali v skupnem delovanju. Tribokorozimeter obsega tudi profilometer za določanje hrapavosti in obrabe materiala.</t>
  </si>
  <si>
    <t>Tribocorrsimeter is an equipment for determination of tribocorrosive characteristics of metal material (pin on disc and reciprocating sliding contact) as well as abrasive and corrosion properties alone. Tribocorrosimeter includes prophylometer for determination of roughness and abrasive wear of the material.</t>
  </si>
  <si>
    <t>2761400   2761499</t>
  </si>
  <si>
    <t>http://www.zag.si/si/oprema/33c5cdcb62d1c7dc46e59a3f914d88cd</t>
  </si>
  <si>
    <t>I0-0033</t>
  </si>
  <si>
    <t>Slavko Pandža</t>
  </si>
  <si>
    <t>Univerzalni stroj za določanje mehanskih lastnosti do 2500 kN</t>
  </si>
  <si>
    <t>2004, 2017 nadgradnja</t>
  </si>
  <si>
    <t>Universal testing machine ZWICK Z2500Y + nadgradnja 2017</t>
  </si>
  <si>
    <t>866.749,28, 175.277,89 nadgdadnja</t>
  </si>
  <si>
    <t>Oprema je dostopna po predhodnem dogovoru, uporablja pa jo lahko le za to usposobljena in pooblaščena oseba.</t>
  </si>
  <si>
    <t>Equipment is available by preliminary arrangement, but it can be used only by qualified and authorized person.</t>
  </si>
  <si>
    <t>Za izvajanje nateznih, tlačnih in upogibnih preskusov za kovine, beton in les. Stroj je opremljen z digitalno merilno opremo in kontrolno elektroniko ter programsko opremo za izvajanje nateznih, tlačnih in upogibnih preskusov. Maksimalna sila 2500 kN, delovni gib s hidravličnimi čeljustmi max. 2000 mm. Z opremo izvajamo tudi nestandarne preskuse po željah strank. Na opremi izvajamo preskušanja v sklopu certificiranja in priprave slovenskih tehničnih soglasij.</t>
  </si>
  <si>
    <t xml:space="preserve">For carrying out tensile, compresion and benting tests for metals, concrete and wood. Machine is equiped with digial mesurment and control electronics and software for tensile, compresion and bending tests. Fmax, at least 2500 kN, tewst stroke with hydraulic grips at least 2000mm.  With machine perform also non-standard test on request of customer. With machine we perform tests for certificatoin of products and preparation of Slovenian tehnical approvals. </t>
  </si>
  <si>
    <t>2507800     2507898    2507899   2507900      2507998    2507999    2507801</t>
  </si>
  <si>
    <t>http://www.zag.si/si/oprema/5aad5a6459b68bbe5747da9f1c076b30</t>
  </si>
  <si>
    <t>I0-0034</t>
  </si>
  <si>
    <t>Era Net InnoCrossLam</t>
  </si>
  <si>
    <t>L2-1831         Z2-2641</t>
  </si>
  <si>
    <t>Razni    Miha Hren</t>
  </si>
  <si>
    <t>10    15</t>
  </si>
  <si>
    <t>1502-001</t>
  </si>
  <si>
    <t>Vilma Ducman</t>
  </si>
  <si>
    <t>Živosrebrni porozimeter</t>
  </si>
  <si>
    <t>Mercury Porosimeter Autopore IV 9510</t>
  </si>
  <si>
    <t xml:space="preserve">Oprema zaradi rokovanja s Hg ni splošno dostopna. Uporablja jo lahko le za to usposobljena in pooblaščena oseba. Pogoji dostopa (cena in čas) se oblikujejo glede na število meritev in zahtevnost vzorca individualno za vsakega naročnika. </t>
  </si>
  <si>
    <t>Equipment is not generally available due to handling with mercury. It can be used only by trained and authorised personnel. Services conditions (costs, time) are being arranged individually based on number of measurements and complexity of sample.</t>
  </si>
  <si>
    <t>Oprema deluje v območju tlaka do 414 MPa, kar omogoča določitev por s premerom od 360 µm do 0.003 µm. Ločljivost meritev pri vtiskanju in iztiskanju je najmanj 0.1 mL volumna živega srebra. Parametri, ki se jih da določiti, so: celokupni volumen por, porazdelitev velikosti por, delež poroznosti, gostota materiala ter transportne lastnosti zgradbe sistema por.</t>
  </si>
  <si>
    <t>The equipment works within the pressure range from almost zero up to 414 MPa, which makes it possible to measure pore diameters with sizes ranging from 360 µm to 0.003 µm. Data resolution is better than 0.1 mL for mercury intrusion and extrusion volumes. Prameters that can be determined: total pore volume, pore size distribution, percent porosity, density of the material, transport properties of the pore structure.</t>
  </si>
  <si>
    <t>2615100     2615199</t>
  </si>
  <si>
    <t>http://www.zag.si/si/oprema/c3d8266be7f90ec1346a5984d3aa40fc</t>
  </si>
  <si>
    <t>I0-0035</t>
  </si>
  <si>
    <t>Nataša Knez</t>
  </si>
  <si>
    <t>ANALIZATOR PLINOV FTIR</t>
  </si>
  <si>
    <t>FTIR Gas Analyser</t>
  </si>
  <si>
    <t>v roku enega meseca po predhodni najavi samo ob prisotnosti strokovnjaka ZAG</t>
  </si>
  <si>
    <t>within one month by appointment only, in the presence of an expert from ZAG</t>
  </si>
  <si>
    <t>Naprava omogoča sprotno merjenje koncentracije strupenih plinov, ki se sproščajo pri gorenju</t>
  </si>
  <si>
    <t>The device allows simultaneous measurement of the concentration of toxic gases emitted during combustion</t>
  </si>
  <si>
    <t>http://www.zag.si/si/oprema/b44daa37ec6ffd87e49f3fd08b3ee9ab</t>
  </si>
  <si>
    <t>I0-0036</t>
  </si>
  <si>
    <t>KONUSNI KALORIMETER</t>
  </si>
  <si>
    <t>2015, nadgradnja 2018</t>
  </si>
  <si>
    <t>Cone Calorimeter</t>
  </si>
  <si>
    <t>Naprava omogoča spremljanje mase, sproščanja toplote, koncentracije O2, CO2, CO, temperature, prosojnosti dimnih plinov med obremenitvijo vzorca s toplotnim sevanjem do 50 kW/m2. Programska oprema omogoča oceno razreda odziva preskušanega proizvoda na ogenj. Mogoča povezava in meritev sestave dimnih plinov s FTIR.</t>
  </si>
  <si>
    <t>Measurement of mass loss rate, rate of heat release, concentration of O2, CO2, CO, temperature, smoke release rate during radiant heat of up to 50 kW/m2. Software allowes prediction of classification of reaction to fire of product. Possible measurement of released gases with FTIR.</t>
  </si>
  <si>
    <t>2959500     2959501         2959502</t>
  </si>
  <si>
    <t>http://www.zag.si/si/oprema/965c0e0d4dc1099151dff4819af1b6c6</t>
  </si>
  <si>
    <t>I0-0037</t>
  </si>
  <si>
    <t>DIMNA KOMORA</t>
  </si>
  <si>
    <t>Smoke Density Chamber</t>
  </si>
  <si>
    <t>Zrakotesna komora za merjenje specifične optične gostote dima in izgube mase pri gorenju vzorca, izpostavljenega toplotnemu sevanju do 50 kW/m2. Mogoča povezava in meritev sestave dimnih plinov s FTIR.</t>
  </si>
  <si>
    <t xml:space="preserve">Airtight chamber for measurement of specific optical density of smoke and mass loss of product exposed to radiant heat of up to 50 kW/m2. Possible measurement of released gases with FTIR.  </t>
  </si>
  <si>
    <t>http://www.zag.si/si/oprema/1cc4aa92d0fbbf4603a607b29787bab4</t>
  </si>
  <si>
    <t>I0-0038</t>
  </si>
  <si>
    <t>1502-004</t>
  </si>
  <si>
    <t>Peter Nadrah</t>
  </si>
  <si>
    <t>NAPRAVA ZA MERITEV VELIKOSTI DELCEV IN ZETA POTENCIALA</t>
  </si>
  <si>
    <t>Instrument for particle sizing and zeta potential measurement</t>
  </si>
  <si>
    <t>Dostop je možen po predhodnem dogovoru z vodjo laboratorija.</t>
  </si>
  <si>
    <t>Access is possible in agreement with the head of the laboratory.</t>
  </si>
  <si>
    <t>Oprema je namenjena merjenju velikosti delcev v suspenzijah, meritvi zeta potenciala in določitvi izoelektrične točke s titracijo.</t>
  </si>
  <si>
    <t>The instrument is used for measurement of particle sizes in suspensions, of zeta potential and determinataion of isoelectric point.</t>
  </si>
  <si>
    <t>http://www.zag.si/si/oprema/2552609ebe28169b6d7a32dcd664e040</t>
  </si>
  <si>
    <t>Tomislav Tomše</t>
  </si>
  <si>
    <t>KOMORA TIP IWB-600 CCK ZA PRESKUŠANJE NOTRANJE ODPORNOSTI</t>
  </si>
  <si>
    <t>Chamber for measurement of internal durability</t>
  </si>
  <si>
    <t>po predhodnem dogovoru samo ob navzočnosti operaterja</t>
  </si>
  <si>
    <t>Access is possible in agreement with the head of the laboratory and under supervision of the operator</t>
  </si>
  <si>
    <t>Preizkušanje notranje odpornosti betona proti zmrzovanju in tajanju</t>
  </si>
  <si>
    <t>Testing of internal durabitily of concrete against freezing and melting</t>
  </si>
  <si>
    <t>http://www.zag.si/si/oprema/6bc7a479765a629ec05932750f9eea59</t>
  </si>
  <si>
    <t>DIGESTORIJ TIP TA 1500/ST HEMLING</t>
  </si>
  <si>
    <t>Fume hood</t>
  </si>
  <si>
    <t>Digestoriji so namenjeni izvajanju kemijskih reakcij, kjer so uporabljene nevarne ali hlapne kemikalije.</t>
  </si>
  <si>
    <t>Fume hoods are used for carrying out chemical reactions involving dangerous or volatile chemicals.</t>
  </si>
  <si>
    <t>2913600          2913500          2913800          2913700</t>
  </si>
  <si>
    <t>http://www.zag.si/si/oprema/38ae27f3192854bae9fa1453430c9e91</t>
  </si>
  <si>
    <t>Mateja Štefančič</t>
  </si>
  <si>
    <t>REOMETER MODULARNI OSCILACIJSKI MCR 302</t>
  </si>
  <si>
    <t>MCR rheometer</t>
  </si>
  <si>
    <t>Dostop do opreme je možen po predhodnem dogovoru s skrbnikom opreme in samo ob navzočnosti enega od usposobljenih operaterjev</t>
  </si>
  <si>
    <t>Access is possible in agreement with the person responsible for the equipment and only under the supervision of one of the qualified operators</t>
  </si>
  <si>
    <t>Preizkušanje reoloških lastnosti anorganskih veziv ali drugih tekočih do viskoplastičnih materialov v rotaciji in oscilaciji, v odvisnosti od časa in temperature (-40° - +200 °C). Preizkušanje reoloških značilnosti bitumnov po standardiziranih metodah SIST EN 14470 - Ugotavljanje kompleksnega strižnega modula in faznega kota - DSR), EN 16659 - Multiple Stress Creep and Recovery Test - MSCRT.</t>
  </si>
  <si>
    <t>Testing of the rheological properties of inorganic binders and other liquid to viskoplastic materials in the rotation and/or oscillation mode as a function of time and temperature (-40 ° - 200 ° C). Testing rheological characteristics of bituminous binders using standardized methods SIST EN 14470 - Determination of complex shear modulus and phase angle - DSR), EN 16659 - Multiple Stress Creep and Recovery Test - MSCRT.</t>
  </si>
  <si>
    <t>2983100          2982900          2983000</t>
  </si>
  <si>
    <t>http://www.zag.si/si/oprema/020fa6a269c0e2e4fa74adb355741e95</t>
  </si>
  <si>
    <t>J2-9196</t>
  </si>
  <si>
    <t>Aleš Traven</t>
  </si>
  <si>
    <t>KOMORA UV MODEL Q-SUN XE-3</t>
  </si>
  <si>
    <t>Q SUN chamber</t>
  </si>
  <si>
    <t>Dostop je možen po predhodnem dogovoru z vodjo laboratorija. Oprema se uporablja za daljše teste, ki trajajo tudi do več mesecev, cena v €/uro je preračunana na 24 ur</t>
  </si>
  <si>
    <t>Access is possible in agreement with the head of the laboratory. Equipment is used for longer exposures, that last up to few months, price in €/hour is calculated per 24 hours</t>
  </si>
  <si>
    <t xml:space="preserve">Komora je namenjena izpostavi vzorcev pospešenemu umetnemu staranju (simulacija vremenskih razmer): UV sevanje, pršenje z vodo, spreminjanje temperature in relativne vlage. </t>
  </si>
  <si>
    <t>Chamber is used for exposure the samples to accelerating artifical ageing (simulation of weather conditions): UV exposure, rainning, cycling different temperature and relative humidity</t>
  </si>
  <si>
    <t>http://www.zag.si/si/oprema/2053000f3f8a871121fe27b5ca2426cd</t>
  </si>
  <si>
    <t>J1-2482</t>
  </si>
  <si>
    <t>N2-0188     NC-0017</t>
  </si>
  <si>
    <t>Razni    Razni</t>
  </si>
  <si>
    <t>50   25</t>
  </si>
  <si>
    <t>Sabina Dolenec</t>
  </si>
  <si>
    <t>IZOTERMNI KALORIMETER TAM Air 8</t>
  </si>
  <si>
    <t>Isothermal calorimeter Tam Air 8</t>
  </si>
  <si>
    <t>Izotermni kalorimeter kontinuirano meri in prikazuje toplotni tok, ki nastane kot posledica različnih reakcij v preiskanem vzorcu in je učinkovita metoda pri študiju procesa hidratacije cementnih past, malt ali betonov pri konstantni temperaturi.</t>
  </si>
  <si>
    <t>Isothermal calorimeter continuously measures and displays the heat flow, as a result of various reactions. It is an effective method in studying the hydration of cement pastes, mortars or concrete at a constant temperature.</t>
  </si>
  <si>
    <t>3020800          3020801</t>
  </si>
  <si>
    <t>http://www.zag.si/si/oprema/3fa966eb75c28aae170e1deae327361e</t>
  </si>
  <si>
    <t>Barbara Likar</t>
  </si>
  <si>
    <t>MERILNIK PREPUSTNOSTI GEOSINTETIKOV</t>
  </si>
  <si>
    <t>Instrument for testing the water permeability of geotextiles, fleeces and related materials.</t>
  </si>
  <si>
    <t>Inštrument je namenjen merjenju vodoprepustnosti geotekstilov in podobnih materialov.</t>
  </si>
  <si>
    <t xml:space="preserve">The instrument is used for measurement water permeability of geotextiles and other similar materials. </t>
  </si>
  <si>
    <t>http://www.zag.si/si/oprema/07b427f4bb3c5a273b6900554c8de728</t>
  </si>
  <si>
    <t>BAT HIDRAVLIČNI 1000 kN MTS</t>
  </si>
  <si>
    <t>Hydraulic actuator 1000kN</t>
  </si>
  <si>
    <t>Za izvajanje dinamičnih obremenitev konstrukcijskih elementov</t>
  </si>
  <si>
    <t>For application of dynamic loading of structural elements</t>
  </si>
  <si>
    <t>http://www.zag.si/si/oprema/4a6ebe07b72b583584ebdad89b313c87</t>
  </si>
  <si>
    <t>ERA Net InnoCrossLam</t>
  </si>
  <si>
    <t>KOMORA HIGROTERMALNA TIP TVK-30/85</t>
  </si>
  <si>
    <t>Hygrothermal Chamber TVK-30/85</t>
  </si>
  <si>
    <t>Komora za vzpostavitev in cikliranje higro-termalnih razmer, v temperaturnem območju od -30°C do 85°C in območju relativne vlažnosti od 10% do 98%, namenjena za testiranje higrotermalnega odziva oziroma pospešenega staranja velikih vzorcev (npr. ETICS z ometom)</t>
  </si>
  <si>
    <t>Chamber for sustaining and cycling of hygro-thermal conditions, in the temperature range from -30°C to 85°C and in the relative humidity range from 10% to 98%, intended for hygrothermal behavior testing or accelerated aging of large samples (e.g. ETICS with rendering)</t>
  </si>
  <si>
    <t>http://www.zag.si/si/oprema/e77181f636c07a9580f87dabf203a33a</t>
  </si>
  <si>
    <t>Janez Bernard</t>
  </si>
  <si>
    <t>22313 </t>
  </si>
  <si>
    <t>19997, 2017 nadgradnja</t>
  </si>
  <si>
    <t>Universal testing machine ZWICK Z100 + upgrade 2017</t>
  </si>
  <si>
    <t>250.942,5, 116.260,51 nadgradnja</t>
  </si>
  <si>
    <t>Univerzalni preskusni stroj se uporablja za določanje nateznih, strižnih in ostalih mehanskih lastnosti materialov</t>
  </si>
  <si>
    <t xml:space="preserve">The universal testing machine is ussually used for determination of tensile, compressive and other mechanical properties of the materials  </t>
  </si>
  <si>
    <t>2302300    2302301</t>
  </si>
  <si>
    <t>http://www.zag.si/si/oprema/29bd1831be43efb6f01f796bded26108</t>
  </si>
  <si>
    <t>KALORIMETER BOMBNI 6200CL S SISTEMOM ZA DOVAJANJE</t>
  </si>
  <si>
    <t xml:space="preserve">Isoperibolic bomb calorimeter </t>
  </si>
  <si>
    <t>Določitev sežigne toplote (PCS)</t>
  </si>
  <si>
    <t>Determination of gross heat of combustion (PCS)</t>
  </si>
  <si>
    <t>http://www.zag.si/si/oprema/18b281ec0ef035222e5160be3407080b</t>
  </si>
  <si>
    <t>Andrej Kranjc</t>
  </si>
  <si>
    <t>Stiskalnica Instron hidravlična Univerzalna + nadgradnja s 250 kN hidravličnimi čeljustmi s črpalko za Instron 1342</t>
  </si>
  <si>
    <t>1988 + 2018 nadgradnja</t>
  </si>
  <si>
    <t xml:space="preserve">250 kN hydraulic grips with grip power supply for Instron 1342 </t>
  </si>
  <si>
    <t>185.588,37, nadgradnja 42.928,75</t>
  </si>
  <si>
    <t>Uporablja se za dinamičneo preskušanje armaturnega jekla</t>
  </si>
  <si>
    <t>It is used for fatigue test on reinforcing steel bars</t>
  </si>
  <si>
    <t>1621000          1621001</t>
  </si>
  <si>
    <t>http://www.zag.si/si/oprema/b2ae83d6b86d3e1cdd1323e1522dfc57</t>
  </si>
  <si>
    <t>Z2-2641</t>
  </si>
  <si>
    <t>Miha Hren</t>
  </si>
  <si>
    <t>Maček Roman</t>
  </si>
  <si>
    <t>Zamrzovalno odtaljevalna komora</t>
  </si>
  <si>
    <t>Freezing thawing chamber</t>
  </si>
  <si>
    <t>Zamrzovalna odtaljevalna komora je posebej konstruirana in izdelana v skladu z zahtevami zamrzovalno odtaljevalnega postopka po standardih EN 1348:2007, EN 10545:1995 in EN 539-2:2013. Posebnost komore je predvsem v kombinaciji naprave komora-kopel in popolnoma avtomatiziranem postopku zamrzovanja v zraku in odtaljevanja v vodi, brez premeščanja vzorcev. Naprava je opremljena z mikroprocesorskim krmilnikom DPC-420, ki omogoča popolnoma avtomatizirano in v celoti programabilno vodenje procesa. Območje: min - 20 °C; max. 50 °C</t>
  </si>
  <si>
    <t>The freezing thawing chamber is specially designed and manufactured in accordance with the requirements of the freezing thawing process according to EN 1348: 2007, EN 10545: 1995 and EN 539-2: 2013. The specialty of the chamber is especially in the combination of the chamber-bath device and the fully automated process of freezing in the air and thawing in water, without moving samples. The device is equipped with a microprocessor controller DPC-420, which allows fully automated and fully programmable process control. Range: min - 20 ° C; max. 50 ° C</t>
  </si>
  <si>
    <t>http://www.zag.si/si/oprema/5c5f857bc57046f2682a778b29e768ef</t>
  </si>
  <si>
    <t>J2-3035</t>
  </si>
  <si>
    <t>Lidija Ržek</t>
  </si>
  <si>
    <t>Reometer modularni MCR 102 + Peltier kapa</t>
  </si>
  <si>
    <t>312880          3128801          3128802</t>
  </si>
  <si>
    <t>IZOTERMNI KALORIMETER TAM TAM Air 3</t>
  </si>
  <si>
    <t>Isothermal calorimeter Tam Air 3</t>
  </si>
  <si>
    <t>Ana Mladenović</t>
  </si>
  <si>
    <t>Masni spektrometer z induktivno sklopljeno plazmo, AGILENT 7900 ORS ICP-MS</t>
  </si>
  <si>
    <t xml:space="preserve"> Agilent Technologies, Inc., 5301 Stevens Creek Blvd.
Santa Clara, CA 95051
United States</t>
  </si>
  <si>
    <t xml:space="preserve">ICP-MS je zmogljiva, hitra tehnika multielementne analize za določevanje elementov v okviru nizkih mej zaznavnosti, tudi do ng/L, z relativnim standardnim odklonom ± 2 % </t>
  </si>
  <si>
    <t>ICP-MS is a powerful, fast multi-element analysis technique for determination of elements within low detection limits, even up to ng / L, with a ± 2% relative standard deviation.</t>
  </si>
  <si>
    <t>3161600
3161699</t>
  </si>
  <si>
    <t>http://www.zag.si/si/oprema/994e7c4305adcca9a374404b4daab5ea</t>
  </si>
  <si>
    <t>Z2-3199</t>
  </si>
  <si>
    <t>Majda Pavlin</t>
  </si>
  <si>
    <t>J1-3029
L1-9190
L7-3185</t>
  </si>
  <si>
    <t>Razni     Razni     Razni</t>
  </si>
  <si>
    <t>20
20
20</t>
  </si>
  <si>
    <t>Oprčkal Primož</t>
  </si>
  <si>
    <t>STISKALNICA ZA DOLOČ. TLAČNE TRDNOSTI TONI TECHNIK</t>
  </si>
  <si>
    <t>PRESSURE DETERMINATION PRESS TONI TECHNIK</t>
  </si>
  <si>
    <t>Stiskalnica za serijsko določanje mehanskih lastnosti gradbenega materiala ToniPRAX služi za določanje  statičnega tlaka, nateznega in upogibnega preskušanja. S tlačnim obremenitvenim okvirjem se lahko izvedejo poskusi do 300 kN, za upogibno preskušanje pa do 10 kN. Celotna konfiguracija in vse tehnične podrobnosti so zasnovane za preskušanje prizem 40 x 40 x 160 mm3, vendar je z dodatnimi nastavki možno preskušanje tudi manjših vzorcev nekonvencionalnih dimenzij. Možno je kontrolirati tudi razpon med osmi pri 3-točkovnem preskušanju upogibne trdnosti. ToniTROL (model 0510), s katerim krmilimo napravo, je narejen po svoji izvedbi in predvideni uporabi v skladu z DIN EN 196-1, ISO 679, ASTM C349, ASTM C109, DIN 51220 in DIN EN ISO 7500-1 kot samodejni servohidravlični preskusni stroj v razredu natančnosti 1.</t>
  </si>
  <si>
    <t>Compression and Bending Test Plant ToniPRAX is used for measuring mechanical properties of building materials, i.e. static pressure, tensile and bending tests. Tests up to 300 kN can be performed with a compression test frame and up to 10 kN for flexural testing. The entire configuration and all technical details are designed for testing 40 x 40 x 160 mm3 prisms, but with additional attachments, it is possible to test even smaller samples of unconventional dimensions. It is also possible to control the range between the axes in a 3-point flexural strength test. ToniTROL (model 0510), with which we control the device, is made according to its design and intended use in accordance with DIN EN 196-1, ISO 679, ASTM C349, ASTM C109, DIN 51220 and DIN EN ISO 7500-1 as an automatic servo-hydraulic test machine in the accuracy class 1.</t>
  </si>
  <si>
    <t>http://www.zag.si/si/oprema/97d5019511f794fc09a53cb488811b7f</t>
  </si>
  <si>
    <t>J1-3026
J2-3035
L7-2629     L7-3185</t>
  </si>
  <si>
    <t>Razni   Razni   Razni   Razni</t>
  </si>
  <si>
    <t>10
30
30   10</t>
  </si>
  <si>
    <t>ANALIZATOR ASFALTA INFRATEST CUBE TIP 20-11600</t>
  </si>
  <si>
    <t>ASPHALT ANALYZER INFRATEST CUBE TYPE 20-11600</t>
  </si>
  <si>
    <t>Analizator asfalta razdeli asfaltno mešanico na osnovni komponenti: agregat inn bitumen. Omogoča analizo asfaltnih mešanic, ki vsebujejo gumi bitumen.</t>
  </si>
  <si>
    <t>The asphalt analyzer divides the asphalt mixture into basic components: aggregate and bitumen. It allows the analysis of asphalt mixtures containing rubber bitumen.</t>
  </si>
  <si>
    <t>v pripravi</t>
  </si>
  <si>
    <t>OPTIČNO MERILNI SISTEM 3D GOM ARAMIS SRS Z DODATKI</t>
  </si>
  <si>
    <t>Optical deformation measurement system GOM ARAMIS SRX</t>
  </si>
  <si>
    <t>Brezkontaktna meritev 
prostorskih pomikov in deformacij 
izbranih tarč ali dela površine. 
Sistem temelji na principih 
bližnjeslikovne stereofotogrametrije.</t>
  </si>
  <si>
    <t>Non contact measurement 
of 3d displacement and deformation 
of selected targets or surface. 
The system is based on the principles 
of close range stereophogrammetry.</t>
  </si>
  <si>
    <t>3179000
3179099</t>
  </si>
  <si>
    <t>http://www.zag.si/si/oprema/3113f19515c90fb70bd0368af161677b</t>
  </si>
  <si>
    <t>ANALIZATOR TOC/TN MULTI N/C 3100 (CLD) Z AS VARIO</t>
  </si>
  <si>
    <t>Multi N/C analyzer (CLD) with AS Vario</t>
  </si>
  <si>
    <t xml:space="preserve">Oprema se uporablja za določevanje organske snovi in dušika v trdnih in tekočih vzorcih. </t>
  </si>
  <si>
    <t xml:space="preserve">Analyzer is used for determination of organic carbon and nitrogen in solid and liquid samples. </t>
  </si>
  <si>
    <t>3180000
3180099</t>
  </si>
  <si>
    <t>http://www.zag.si/si/oprema/c79bd79bcebb2469ea5110fbd569fe86</t>
  </si>
  <si>
    <t xml:space="preserve">L1-9190    </t>
  </si>
  <si>
    <t>L7-3185</t>
  </si>
  <si>
    <t>Laserski analizator porazdelitve velikosti in oblike delcev</t>
  </si>
  <si>
    <t>Laser particle size and shape distribution analyzer</t>
  </si>
  <si>
    <t>Določanje porazdelitve velikosti delcev drobnozrnatih vzorcev (10 nm - 2 mm) v disperziji ali v turbulentnem toku zraka in slikovni prikaz oblike delcev na podlagi dinamične analize slike</t>
  </si>
  <si>
    <t xml:space="preserve">Particle size distribution analysis of particulate materials (10 nm - 2 mm) in dry and wet mode and dinamic image analysis to analyse shape of examined particles </t>
  </si>
  <si>
    <t>3182600
3182699</t>
  </si>
  <si>
    <t>http://www.zag.si/si/oprema/f7363d9c30c04d8ea83ffa30e92cf193</t>
  </si>
  <si>
    <t>Andreja Pondelak</t>
  </si>
  <si>
    <t>Vakuumsko tlačna komora VPT-135</t>
  </si>
  <si>
    <t>Vacuum pressure chamber VPT-135</t>
  </si>
  <si>
    <t>Komora  omogoča:  Vakuumsko tlačno impregnacijo, termično modifikacijo lesa in drugih materialov v vakuumu,  sušenje v vakuumu in/ali pri povišani temperaturi, dezinfekcijo materialov pri povišani temperaturi in tlaku. Vse postopke je možno izvajati tudi v različnih atmosferah (npr: N2, CO2, Ar).</t>
  </si>
  <si>
    <t>The chamber enables: Vacuum pressure impregnation, thermal modification of wood and other materials in vacuum, drying in vacuum and / or at elevated temperature, disinfection of materials at elevated temperature and pressure. All procedures can also be performed in different atmospheres (eg: N2, CO2, Ar).</t>
  </si>
  <si>
    <t>3189300
3189399</t>
  </si>
  <si>
    <t>http://www.zag.si/si/oprema/1b2e748cc9688dbda8fd9f1ab2738427</t>
  </si>
  <si>
    <t>3D sistem za merjenje in analizo geometrijskih odstopanj okroglih profilov</t>
  </si>
  <si>
    <t>3D system for measuring and analyzing geometric deviations of round profiles</t>
  </si>
  <si>
    <t>Oprema omogoča zajem 3D slike armaturne palice s premerom do 50 mm z avtomatsko izmero njenih osnovnih lastnosti (nominalni premer, orientacija, razporeditev in višina reber) in natančno merjenje korozijskih poškodb po izpostavi v agresivnih okoljih. Z natančnimi izmerami globin lokalnih korozijskih poškodb, obsegom poškodovane površine, njeno topografijo, zmanjšanjem preseka palice in volumnom korodiranega materiala oprema omogoča natančno analizo korozijskih poškodb, iz katere je možen izračun lokalnih in generalnih korozijskih hitrosti.</t>
  </si>
  <si>
    <t>The equipment enables the capture of a 3D image of a reinforcing bar with a diameter of up to 50 mm with automatic measurement of its basic properties (nominal diameter, orientation, distribution and height of ribs) and accurate measurement of corrosion damage after exposure in aggressive environments. By accurately measuring the depths of local corrosion damage, the extent of the damaged surface, its topography, the reduction of the bar cross-section and the volume of corroded material, the equipment allows a precise analysis of the corrosion damage from which it is possible to calculate local and general corrosion rates.</t>
  </si>
  <si>
    <t>3188900
3188999</t>
  </si>
  <si>
    <t>http://www.zag.si/si/oprema/bd160519fef56ee74b506bbab4a752cc</t>
  </si>
  <si>
    <t>SISTEM MERILNI TROKANALNI AVT.ZA MERJ.KONC.KISIKA</t>
  </si>
  <si>
    <t xml:space="preserve">Three-channel measuring system for measuring of oxygen concentration </t>
  </si>
  <si>
    <t xml:space="preserve">Merilni sistem se uporablja pri požarnih preskusih, kjer se spremlja časovni potek koncentracije kisika v dimnih plinih na več mernih mestih </t>
  </si>
  <si>
    <t>The measuring system is used in fire tests, where the time course of the oxygen concentration in the flue gases is monitored at several measuring points.</t>
  </si>
  <si>
    <t>3200700
3200799</t>
  </si>
  <si>
    <t>http://www.zag.si/si/oprema/f43a61c94ca040c237ef2048fd857037</t>
  </si>
  <si>
    <t>Erika Švara Fabjan (sprememba skrbnika opreme s 1.1.2021)</t>
  </si>
  <si>
    <t>SPEKTROFOTOMETER LAMBDA 1050 UV-VIS Z INTEG. SFERO</t>
  </si>
  <si>
    <t>LAMBDA 1050 UV-VIS SPECTROPHOTOMETER WITH INTEGRATED SPHERE</t>
  </si>
  <si>
    <t>Instrument se uporablja za določevanje spektroskopskih lastnosti snovi v UV, vidnem in NIR območju. Možno je meriti presevano ali odbito svetlobo tekočih in trdnih vzorcev.</t>
  </si>
  <si>
    <t>Instrument is used for determination of spectroscopic properties of matter in UV, visible and NIR region. It is possible to measure transmitted or reflected light of liquid and solid samples.</t>
  </si>
  <si>
    <t>3206100
3206199</t>
  </si>
  <si>
    <t>http://www.zag.si/si/oprema/4880275441c56231ff60f4ef22ad06b4</t>
  </si>
  <si>
    <t>NC-0188</t>
  </si>
  <si>
    <t>NC-0017</t>
  </si>
  <si>
    <t>Lina Završnik</t>
  </si>
  <si>
    <t>PEČ TALILNA ELEKTRIČNA XRFUSE1</t>
  </si>
  <si>
    <t>ELECTRIC FUSION MACHINE XRFUSE1</t>
  </si>
  <si>
    <t xml:space="preserve">Avtomatska električna talilna peč omogoča pripravo diskov za XRF analizo, omogoča doseganja visokih temperatur (1200°C), ter natančno in točno spremljanje temperature. Homogenizacija vzorca je dosežena s tresenjem, nagibanjem in spreminjanjem hitrosti.  
Možno je spreminjanje vseh talilnih parametrov: temperature, hitrosti mešanja in amplitude, časa delovanja.
</t>
  </si>
  <si>
    <t>The automatic electric fusion machine enables the preparation of glass disks for XRF analysis, enables the achievement of high temperatures (1200 ° C), and accurate and precise temperature monitoring. Homogenization of the sample is achieved by rocking, variable angle and speed. It is possible to change all melting parameters: temperature, mixing speed and amplitude, operating time.</t>
  </si>
  <si>
    <t>http://www.zag.si/si/oprema/fcfe757590e17527f24bba672b122bcb</t>
  </si>
  <si>
    <t>Sara Seršen</t>
  </si>
  <si>
    <t>IONSKI KROMATOGRAF - DIONEX INTEGRION HPIC SYSTEM</t>
  </si>
  <si>
    <t>ION CHROMATOGRAPH - DIONEX INTEGRION HPIC SYSTEM</t>
  </si>
  <si>
    <t xml:space="preserve">Ionski kromatograf »Dionex Integrion HPIC System« podjetja Thermo Fisher Scientific je instrument za kvalitativno in kvantitativno analizo različnih ionov (na primer fluoridi, kloridi, sulfati, nitrati, fosfati, ipd.) v tekočih vzorcih. </t>
  </si>
  <si>
    <t xml:space="preserve">The "Dionex Integrion HPIC System" ion chromatography system from Thermo Fisher Scientific is an instrument for qualitative and quantitative analysis of several ions (fluorides, chlorides, sulfates, nitrates, phosphates, etc.) in liquid samples. </t>
  </si>
  <si>
    <t>http://www.zag.si/si/oprema/2e91d4b1322fd3087e369bbae45c875e</t>
  </si>
  <si>
    <t>Erika Švara Fabjan</t>
  </si>
  <si>
    <t>KOMBINIRANI NAPRŠEVALNI SISTEM S KOVI. IN OGLJIKOM</t>
  </si>
  <si>
    <t xml:space="preserve">Combined   system for  sputtering and carbon coating
Combined   system for  sputtering and carbon coating
Combined   system for  sputtering and carbon coating
</t>
  </si>
  <si>
    <t>Naprševalni sistem se uporablja za pripravo neprevodnih vzorcev za SEM, TEM in FEGSEM mikroskope ter druge analitske metode, kjer je naprševanje z visoko ločljivostjo potrebno.</t>
  </si>
  <si>
    <t>The system is used to prepare non-conductive samples for SEM, TEM and FEGSEM microscopes and other analytical methods where high resolution analysis is required.</t>
  </si>
  <si>
    <t>3251699 3251600</t>
  </si>
  <si>
    <t>http://www.zag.si/si/oprema/fe7e5d514cc8938fa96e2dab6f53cd2c</t>
  </si>
  <si>
    <t>Rok Vezočnik</t>
  </si>
  <si>
    <t>MERILNI SISTEM ZA DIG. GRAJ. OKOLJA LEICA RTC 360</t>
  </si>
  <si>
    <t>Metric 3D system for digitalization, modelling and analysis of geometry of the built environment</t>
  </si>
  <si>
    <t>Merilni instrument RTC360 švicarskega proizvajalca Leica Geosystems je trenutno najbolj produktivno-precizen statični laserski skener na trgu merske opreme. Njegove tehnične karakteristike omogočajo široko uporabo na področjih gradbeništva in arhitekture, industrije, kulturne dediščine, modeliranja BIM, obnov in rekonstrukcij, forenzike ipd. Instrument ima domet med 0,5 m – 130 m, poleg tega pa ga odlikuje velika hitrost zajema, visoka merska natančnost ter kakovostna fotografija, ki se lahko uporabi kot dodaten vir informacij pri evidentiranju stanja objektov v prostoru. Pomembna lastnost instrumenta je tudi njegova visoka stopnja avtomatizacije pri zajemu meritev na terenu, kar neposredno vpliva na hitrost in učinkovitost terenskega dela.</t>
  </si>
  <si>
    <t xml:space="preserve">Metric 3D system RTC360 designed by the Swiss manufacturer Leica Geosystems is currently the most productively-precise static laser scanner available. Its technical specifications enable its use in a wide range of interest areas from civil engineering and architecture to industry, cultural heritage, BIM modelling, building renovation and reconstruction, forensics etc. The instrument operates in the range of 0.5 m - 130 m and has a very high data acquisition speed and measuring precision. It also provides high quality photographic material which can be used as an additional source of information in the process of monitoring buildings and infrastructure. Moreover, the instrument operates via a highly automatized fieldwork protocol which allows for great efficiency when performing the measurements. </t>
  </si>
  <si>
    <t>3253399
3253300</t>
  </si>
  <si>
    <t>http://www.zag.si/si/oprema/8d278a0df8964ff40b610113add924b3</t>
  </si>
  <si>
    <t>SISTEM MIKROVALOVNI MILESTONE 49010 ETHOS UP</t>
  </si>
  <si>
    <t>ETHOS UP Microwave Digestion System</t>
  </si>
  <si>
    <t>Mikrovalovni razkroj je pogosto uporabljena tehnika razgradnje organskih ali anorganskih vzorcev z uporabo različnih kislin pri čemer dobimo razkrojen vzorec, ki je namenjen za elementarno analizo kovin (merjeno z ICP-MS, IC-OES itd.). Razkroj pomeni razgradnjo vzorca pomočjo močnih kislin, kot so dušikova, žveplova, perklorova in druge  da dobimo vzorec v tekoči obliki (razkrojen vzorec mora biti prozoren, brez delcev usedlin). V teflonsko/kvarčno cev zatehtamo majhno količino vzorca (do 250 mg) in različne količine kislin. Količina in vrsta kisline, ki se uporablja za mikrovalovni razkroj je odvisna od sestave vzorca (kemijska in mineraloška sestava). Za geološke vzorce, industrijske, gradbene odpadke, sedimente in druge vzorce, ki vsebujejo silikate, je potrebna višja temperatura in dodatek HF kisline. Razkroj običajno traje nekje do ene ure, odvisno od kompleksnosti vzorca.</t>
  </si>
  <si>
    <t>Microwave digestion is a commonly used digestion technique to dissolve (digest) different organic or inorganic samples by using of various acids in order to prepare samples for elemental analsis (measured by ICP-MS, IC-OES etc.). Digestion means the decomposition of a sample in strong acids such as nitric, sulfuric, perchloric and other acids in order to obtain the sample in liquid form. Small amount of sample (up to 250 mg) and various volume of acids are weighed in the teflon/quartz tube. The amount and the type of the acid used for digestion depends on the sample composition (chemical and mineralogical composition) where higher temperature and the addition of HF acid are mostly needed for geological samples, industrial, construction and demolition waste, sediments and other samples contain silicates. Decomposition usually takes up to an hour, depending on the complexity of the sample.</t>
  </si>
  <si>
    <t xml:space="preserve">KOMORA ZA PREIZKUŠANJE NOTRANJE ODPORNOSTI BETONA </t>
  </si>
  <si>
    <t>Katarina Šter</t>
  </si>
  <si>
    <t>PEČ CEVNA ROTACIJSKA PROTHEM RTR15/120/1000-3Z</t>
  </si>
  <si>
    <t>Rotary tube furnace Protherm RTR 15/120/1000-3Z</t>
  </si>
  <si>
    <t>Rotacijska cevna peč omogoča izdelavo različnih materialov, kot so žganje cementnega klinkerja, priprava lahkih agregatov, termična aktivacija materialov za mineralne dodatke (npr. kalcinacija glin) itd. Peč ima tri neodvisne ogrevalne cone s skupno dolžino ogrevanja (3 × 330 mm) 1000 mm in maksimalno temperaturo žganja, ki jo pri uporabi rotacijske cevne peči lahko dosežemoo 1500 °C. Cev je izdelana iz ognjevzdržnega materiala, ki dobro prenaša temperaturne šoke, njen premer je Ø 120 mm in dolžina približno 2000 mm. Trenutno imamo na razpolago cev iz mullitne keramike, kar omogoča izvedbo eksperimentov pri temperaturi do 1300 °C. Prehod materiala med območji omogočata vrtenje (4–20 vrtljajev/min) in nagib cevi (do 15°).</t>
  </si>
  <si>
    <t>Rotary tube furnace enables the production of various materials, such as cement clinker, preparation of light aggregates, thermal activation of materials for mineral additives (e.g. clay calcination), etc. Furnace has 3 independent heating zones of total length (3x330mm) 1000mm. Maximum operation temperature of furnace is 1500 ° C but since we are currently using Mullite based tube the maximum allowed operating temperature is 1300 ° C. The tube is made of refractory material (e.g. mullite tube), which withstands temperature shocks, its diameter is Ø 120 mm and its length approx. 2000 mm The passage of material between the zones allows rotation (4-20 rpm) and tilt of the tube (up to 15 °).</t>
  </si>
  <si>
    <t>3273099
3273000</t>
  </si>
  <si>
    <t>http://www.zag.si/si/oprema/05175aced00f515b501f2df4c4cc53b0</t>
  </si>
  <si>
    <t>Znanstveno-raziskovalno središče Koper</t>
  </si>
  <si>
    <t>I0-0052</t>
  </si>
  <si>
    <t>Peter Čerče</t>
  </si>
  <si>
    <t>Arhiv spomina 2</t>
  </si>
  <si>
    <t>Memory archive 2</t>
  </si>
  <si>
    <t>Oprema je fiksno nameščena v sistemskem prostoru ZRS Koper in je v uporabi brez prekinitev</t>
  </si>
  <si>
    <t>The equipment is permanently installed in the premises of the SRC Koper and is in the conitunous use</t>
  </si>
  <si>
    <t>Oprema je namenjena informacijski podpori raziskovalnemu delu vseh raziskovalnih inštitutov in infrastrukturnih enot matične ustanove</t>
  </si>
  <si>
    <t>Purpose of the equipment is ICT support of all the research institutes and infrastructural units of SRC Koper</t>
  </si>
  <si>
    <t>http://www.zrs-kp.si/index.php/research/infra-program/</t>
  </si>
  <si>
    <t>P6-0272</t>
  </si>
  <si>
    <t>Egon Pelikan</t>
  </si>
  <si>
    <t>P5-0381</t>
  </si>
  <si>
    <t>Rado Pišot</t>
  </si>
  <si>
    <t>P6-0279</t>
  </si>
  <si>
    <t>Lenart Škof</t>
  </si>
  <si>
    <t>P5-0409</t>
  </si>
  <si>
    <t>Vesna Mikolič</t>
  </si>
  <si>
    <t>raziskovalni projekti</t>
  </si>
  <si>
    <t>Milena Bučar Miklavčič</t>
  </si>
  <si>
    <t>Tekočinski kromatograf</t>
  </si>
  <si>
    <t>HPLC Agilent 1100 with Fluorescence detektor and highly sensitive UV -visible detector</t>
  </si>
  <si>
    <t>Oprema je fiksno nameščena v prostorih akreditiranega Laboratorija za preskušanje oljčnega olja ZRS Koper.</t>
  </si>
  <si>
    <t>The equipment is permanently installed in the accreditated laboratory of olive oil testing at the SRC Koper</t>
  </si>
  <si>
    <t>Oprema je namenjena raziskavam in rednemu spremljanju kakovostnih parametrov oljk in oljčnega olja. Z navedeno opremo preučujemo biofenolno sestavo, tokoferole, sestavo maščobnih kislin, hlapne substance, potvorbe oljčnega olja.</t>
  </si>
  <si>
    <t>Research equipment for olive oil analyses</t>
  </si>
  <si>
    <t>Matej Kleva</t>
  </si>
  <si>
    <t>Telemetrični merilni sistem za diagnostiko srčne in živčno-mišične aktivnosti</t>
  </si>
  <si>
    <t>Telemetric system for cardio-vascular and skeletal muscle diagnostics</t>
  </si>
  <si>
    <t>Oprema je dostopna v času razpoložljivosti (predvsem od ponedeljka do petka med 8. in 13. uro) v prostorih Mediteranskega centra zdravja ZRS Koper ter po predhodnem individualnem dogovoru. Uporabo opreme zaračunavamo po internem veljavnem ceniku.</t>
  </si>
  <si>
    <t>The equipment is installed in the Laboratory of the Mediterranean Health Centre of ZRS Koper. Use of the equipement by other research institutions is subject of availability and accessible through prior individual agreement, but mainly from Monday till Friday between 8AM and 1PM. The cost is regulated by internal price list and is subject to change.</t>
  </si>
  <si>
    <t>Merilni sistem omogoča merjenje srčne frekvence in njeno prikazovanje na zaslonu računalnika v realnem času. Na osnovi te informacije lahko trener odzivneje regulira potek vadbe/tekmovanja. Podsistem (Newtest) omogoča vrednotenje maksimalne hitrosti teka in maksimalne eksplozivne moči nog ter zgornjega dela trupa.</t>
  </si>
  <si>
    <t>System enables telemetric measurement of the hear rate in real time. On the basis of this information coach couold delegate the training session or competition. Furthermore, it could measures skeletal muscle activation patternsst and functional tests (sprint velocity, jumping power)</t>
  </si>
  <si>
    <t xml:space="preserve">Noraxon Telemetry TeleMyo </t>
  </si>
  <si>
    <t>Noraxon Telemetry TeleMyo</t>
  </si>
  <si>
    <t>Prenosni elektromiografski sistem meri živčno-mišično aktivnost med gibanjem in omogoča analizo signalov v časovnem in frekvenčnem prostoru.</t>
  </si>
  <si>
    <t>Portable telemetric EMG system combines high-quality, scientifically-reliable data with mobility and flexibility. It measures neuro-muscular activity during movement and allows real-time signal analysis.</t>
  </si>
  <si>
    <t xml:space="preserve">Odskočna deska Kistler </t>
  </si>
  <si>
    <t>Kistler vaulting board</t>
  </si>
  <si>
    <t>Sistem je namenjen merjenju eksplozivne odrivne moči različnih vrst vertikalnih skokov, ravnotežja in zajemu kinetičnih parametrov koraka med hojo in tekom.</t>
  </si>
  <si>
    <t>Kistler measurement system detects and accurately measures forces and moments during vertical jump movements, performes gait analysis and kinematic motion analysis in different fields of performance diagnostics.</t>
  </si>
  <si>
    <t xml:space="preserve">Tekoča preproga Zebris </t>
  </si>
  <si>
    <t>Zebris treadmill ergometer</t>
  </si>
  <si>
    <t>Tekalna preproga omogoča izvedbo večstopenjskih obremenilnih testov, trening teka, analizo pritiska na stopalo med stojo, hojo in tekom ter meritve časovno-prostorskih parametrov hoje in teka.</t>
  </si>
  <si>
    <t>Zebris treadmill enables performance of multilevel stress tests, kinematic motion analysis, foot pressure analysis during standing, walking or running and can measure different time-space parameters of walking or running.</t>
  </si>
  <si>
    <t xml:space="preserve">TMG MWave modul tenziomiogram </t>
  </si>
  <si>
    <t>TMG MWave modul Tensiomyogram</t>
  </si>
  <si>
    <t>Ostalo</t>
  </si>
  <si>
    <t>Sistem je namenjen merjenju funkcionalne in lateralne asimetrije v hitrosti krčenja mišic in njihovega tonusa.</t>
  </si>
  <si>
    <t>Sistem je namenjen merjenju funkcionalne in lateralne asimetrije v hitrosti krčenja mišic in njihovega tonusa</t>
  </si>
  <si>
    <t>Sistem za analizo mišične učinkovitosti in funkcionalnosti</t>
  </si>
  <si>
    <t>System for analysis of muscular performance and functionality</t>
  </si>
  <si>
    <t>Oprema je dostopna v času razpoložljivosti (predvsem od ponedeljka do petka med 8. in 13. uro) v prostorih laboratorija Mediteranski center zdravja ZRS Koper ter po predhodnem individualnem dogovoru. Uporabo opreme zaračunavamo po internem veljavnem ceniku.</t>
  </si>
  <si>
    <t>Sklop vsebuje štiri sisteme za celovito analizo gibanja človeka, in sicer: 1) sistem za meritev gibljivosti posameznih segmentov človekovega telesa v 3D prostoru; 2) sistem za meritev eksplozivne moči celotnega telesa; 3) sistem za merjenje ravnotežja; 4) sistem za merjenje kognitivno-motorične učinkovitosti. Oprema tako predstavlja posebnost na področju analize gibanja, saj združuje merjenja kognitivno-gibalnega stika in tako omogoča spremljanje motoričnega razvoja, snovanje in spremljanje individualnih prilagoditev treninga ter intervencij.</t>
  </si>
  <si>
    <t>Research equipment consists of four systems for a comprehensive analysis of human motion: 1) a 3D system for measuring the flexibility of individual body segments; 2) a system for measuring the full body explosive power; 3) a system for measuring static and dynamic balance; 4) a system for measuring cognitive-motor efficiency. The equipment represents a specialty in the field of motion analysis, since it combines measurements of cognitive-motor space, thus enabling the monitoring of motor development, designing physical and cognitive interventions and monitoring individual responses and adaptations.</t>
  </si>
  <si>
    <t>Projekt PARIPRE</t>
  </si>
  <si>
    <t>Plinski kromatograf 7890B GERSTEL</t>
  </si>
  <si>
    <t>Gas Chromatograph 7890B GERSTEL</t>
  </si>
  <si>
    <t>SMIP platforma za digitalizacijo raziskovanja</t>
  </si>
  <si>
    <t>SMIP (Smart Information Platform) platform for digital research</t>
  </si>
  <si>
    <t>Oprema je fiksno nameščena v strežniškem sistemskem ZRS Koper in je v uporabi brez prekinitev</t>
  </si>
  <si>
    <t>The equipment is permanently installed on the servers of SRC Koper and is in the conitunous use</t>
  </si>
  <si>
    <t>Sklop informacijskih orodij in gradnikov s katerimi vzpostavljamo namenske aplikacije za beleženje in sprotno obdelavo podatkov prejetih v realnem času, nadzoru, upravljanju in integraciji različnih krmilnih naprav v skupen ekosistem interneta stvari. Omogoča povezovanje večjega števila pametnih naprav, uporabnikov in aplikacij v oblaku.</t>
  </si>
  <si>
    <t>A set of information tools and widgets that we use to create dedicated applications for recording and processing of data in real time. It is designed for controlling, managing and integrating different devices (M2M - machine to machine) into a common ecosystem of the Internet of Things. It allows you to connect more smart devices, users and applications in the cloud.</t>
  </si>
  <si>
    <t>https://www.zrs-kp.si/index.php/research/infra-program/</t>
  </si>
  <si>
    <t>Sistem za analizo zmogljivosti</t>
  </si>
  <si>
    <t>Performance analysis system</t>
  </si>
  <si>
    <t>Sistem raziskovalne opreme omogoča meritve zmogljivosti celostno ali po posameznih sklopih: meritve vzdržljivosti, meritve srčne frekvence, meritve laktata, meritve hitrosti ter telesne sestave. Sistem omogoča celostno, kakovostno in objektivno analizo posameznika ali skupine.</t>
  </si>
  <si>
    <t>The equipment is used to assess the athlete's physical performance in terms of endurance, speed and agility, as well as to assess body composition.</t>
  </si>
  <si>
    <t>Bilaterala SLO-BIH</t>
  </si>
  <si>
    <t>Maja Podgornik</t>
  </si>
  <si>
    <t>Mreža meteoroloških postaj CERES basic</t>
  </si>
  <si>
    <t>CERES basic meteorological stations network</t>
  </si>
  <si>
    <t>Oprema je fiksno nameščena na terenu v izbranih oljčnih nasadih</t>
  </si>
  <si>
    <t>The equipment is permanently installed on the locations of selected olive fields</t>
  </si>
  <si>
    <t>Oprema je namenjena širši javnosti, podpori AGROMETEOROLOŠKEMU PORTALU SLOVENIJE ter vsem raziskovalnim inštitucijam na področju kmetijstva in okolja</t>
  </si>
  <si>
    <t>The equipment is available to the general public and give support to the AGROMETEOROLOGICAL PORTAL OF SLOVENIA and  to the research institutions in the field of agriculture and the environment</t>
  </si>
  <si>
    <t>projekt 'Avtomatizacija in ekonomska upravičenost namakanja oljk'</t>
  </si>
  <si>
    <t>FT-NIR spektrometer</t>
  </si>
  <si>
    <t>FT-NIR multi purpose analyzer</t>
  </si>
  <si>
    <t>MPA II je zmogljivo orodje za razvijanje sofisticiranih kalibracijskih metod za laboratorijske ali procesne potrebe in enostaven pripomoček za rutinsko uporabo pri QA/QC. Modularna tehnologija omogoča individualno konfiguracijo za vsako posamezno analitično nalogo.</t>
  </si>
  <si>
    <t>MPA II is a powerful tool for developing sophisticated calibration methods for laboratory or process requirements and an easy tool for routine use in QA / QC. The modular technology allows individual configuration for each analytical task.</t>
  </si>
  <si>
    <t>https://www.zrs-kp.si/index.php/research-2/lab-izo/</t>
  </si>
  <si>
    <t>Naloge državnega pomena</t>
  </si>
  <si>
    <t>Tekočinski kromatograf HP 1200 II</t>
  </si>
  <si>
    <t>HPLC with Binary pump</t>
  </si>
  <si>
    <t>UV spektrofotometer</t>
  </si>
  <si>
    <t>Spectrophotometer UV</t>
  </si>
  <si>
    <t>Merilnik telesne sestave DXA (Dual energy X-rAy) Lunar Prodigy Pro Densitometer</t>
  </si>
  <si>
    <t>Dual-energy X-ray absorptiometry (DXA) Lunar Prodigy Pro Densitometer</t>
  </si>
  <si>
    <t>DXA naprave predstavljajo zlati standard merjenja telesne sestave (Dual-energy X-ray Absorptiometry), ki delujejo na osnovi rentgenskih žarkov z dvojno energijo. V Laboratoriju IKARUS uporabljamo visoko ločljivo napravo Lunar Prodigy Pro – P11 Full size z nameščenimi dodatnimi programskimi opcijami ‘Advanced Body Comp’ ter ‘Sarcopenia’. Naprava je primerna za spremljanje sestave celega telesa.</t>
  </si>
  <si>
    <t>DXA devices are the gold standard for body composition measurements (Dual-energy X-ray Absorptiometry), based on dual-energy X-rays. At Laboratory IKARUS we use the high-resolution Lunar Prodigy Pro - P11 Full size with the additional software options 'Advanced Body Comp' and 'Sarcopenia' installed. The device is suitable for monitoring whole body composition.</t>
  </si>
  <si>
    <t>COSMED Quark CPET</t>
  </si>
  <si>
    <t>Quark CPET je najsodobnejša aparatura za analizo izmenjave plina (VO2, VCO2) bodisi med testiranjem vadbe ali protokolom mirovanja, nameščena na tako imenovanem metaboličnem vozičku. Visokokakovostne komponente in izjemno hitri analizatorji zagotavljajo natančnost, zanesljivost in realno analizo izmenjave pljučnih plinov, tudi pri vadbah z visoko intenzivnostjo.</t>
  </si>
  <si>
    <t>Quark CPET is a state-of-the-art apparatus for gas exchange analysis (VO2, VCO2) during either exercise testing or resting protocol, mounted on a so-called metabolic cart. High-quality components and ultra-fast analysers ensure accuracy, reliability and realistic analysis of lung gas exchange, even during high-intensity exercise.</t>
  </si>
  <si>
    <t>Plinski kromatograf s FID detektorjem, avtomatskim injektorjem in avtomatskim podajalnikom vzorcev</t>
  </si>
  <si>
    <t>Gas Chromatograph (GC) with flame-ionization detection (FID), automatic injector and automatic sample feeder</t>
  </si>
  <si>
    <t>Osrednje raziskave na plinskem kromatografu s FID detektorjem potekajo na področju novih metod določevanja vsebnosti stigmastadienov, maščobnokislinske sestave in trans izomerov, vsebnosti sterolov, sterolne sestave in triterpenskih dialkoholov kot tudi odstotnega deleža 2‐gliceril mono palmitata. Z določevanjem vsebnosti stigmastadienov in trans izomerov maščobnokislinske sestave lahko ugotovimo primešanost rafiniranega oljčnega olja k deviškemu, razvoj ostalih metod pa temelji na ugotavljanju primešanosti olj, neoljčnega izvora.</t>
  </si>
  <si>
    <t>The main research on the FID gas chromatograph is in the field of new methods for the determination of stigmastadiene content, fatty acid composition and trans isomers, sterol content, sterol composition and triterpene dialcohols as well as the percentage of 2-glyceryl mono palmitate. The determination of stigmastadienes and trans isomers of the fatty acid composition can be used to determine the admixture of refined olive oil with virgin olive oil, while the development of other methods is based on the determination of the admixture of oils of non-olive origin.</t>
  </si>
  <si>
    <t>Uroš Marušič</t>
  </si>
  <si>
    <t>Oprema laboratorija SloMoBIL</t>
  </si>
  <si>
    <t>SloMoBIL (Slovenian Mobile Brain/Body Imaging lab) laboratory</t>
  </si>
  <si>
    <t>SloMoBIL sestavljajo moduli: 
Modul 1: Sistem merjenja elektrokortikalne aktivnosti možganov med gibanjem (Brezžična EEG oprema – mobilna elektroencefalografija za merjenje električne aktivnosti možganov CGX mobile 128 kanalov); 
Modul 2: Sistem navidezne resničnosti in exergaming orodja za potrebe treninga in Rehabilitacije (Oprema za zajem kinematike gibanja celotnega telesa v realnem času ter sistem navidezne resničnosti VR VIVE Pro Eye Arena (HTC VIVE) z dodatnimi senzorji za zajem gibanja);
Modul 3: Sistem merjenja nevromišične učinkovitosti (oprema za merjenje elektromiografije visoke ločljivosti (hdEMG) 2x32 elektrod z električnim stimulatorjem ter 16-kanalno sinhronizacijsko enoto PowerLab 16/35 s programsko opremo LabChart).</t>
  </si>
  <si>
    <t>SloMoBIL consists of modules: 
Module 1: System for measuring electrocortical activity of the brain during movement (Wireless EEG equipment - mobile electroencephalography for measuring electrical activity of the brain CGX mobile 128 channels); 
Module 2: Virtual reality system and exergaming tools for training and rehabilitation (Equipment for capturing kinematics of whole body movement in real time and VR VIVE Pro Eye Arena (HTC VIVE) virtual reality system with additional sensors for motion capture);
Module 3: Neuromuscular Performance Measurement System (High-Definition Electromyography (hdEMG) 2x32 electrodes with electrical stimulator and 16-channel PowerLab 16/35 synchronisation unit with LabChart software).</t>
  </si>
  <si>
    <t>Projekt TwinBrain</t>
  </si>
  <si>
    <t>Oprema za hitro spremljanje parametrov kakovosti oljk in oljčnega olja (DS NIR spektrometer)</t>
  </si>
  <si>
    <t>Near-infrared spectrometer for rapid monitoring of olive and olive oil quality parameters (DS NIR spectrometer)</t>
  </si>
  <si>
    <t xml:space="preserve">NIR analizator olja (Laboratorijski XDS-NIR SPEKTROMETER) je namenjen razvoju novih metod na področju ugotavljanja pristnosti oljčnega olja kot tudi uporabi pri že validiranih metodah za hitrejše in cenejše določevanje kakovosti oljčnega olja. Poleg kakovostnih parametrov je potrebno za ugotavljanje pristnosti določiti veliko število parametrov kot so določevanje metilnih estrov maščobnih kislin; določevanje trans-nenasičenih maščobnih kislin, določevanje vsebnosti tokoferolov in tokotrienolov, določevanje stigmastadienov, določevanje vsebnosti voskov, določevanje razlike med dejansko in teoretsko vsebnostjo triacilglicerolov z ECN 42; določevanje sestave in vsebnosti sterolov; določevanje vsebnosti alifatskih alkoholov, določevanje 2-glicerilmonopalmitata in alkilestrov. </t>
  </si>
  <si>
    <t>The NIR oil analyser (Laboratory XDS-NIR SPECTROMETER) is designed for the development of new methods in the field of olive oil authentication as well as for the application of already validated methods for faster and cheaper determination of olive oil quality. In addition to quality parameters, a large number of parameters need to be determined for authentication, such as the determination of fatty acid methyl esters; the determination of trans-unsaturated fatty acids, the determination of tocopherols and tocotrienols, determination of stigmastadienes, determination of wax content, determination of the difference between the actual and theoretical triacylglycerol content by ECN 42; determination of sterol composition and content; determination of aliphatic alcohols, determination of 2-glyceryl monopalmitate and alkyl esters.</t>
  </si>
  <si>
    <t>510-1538</t>
  </si>
  <si>
    <t>Univerza v Ljubljani, Fakulteta za elektrotehniko</t>
  </si>
  <si>
    <t xml:space="preserve">P2-0249 / I0-0022 </t>
  </si>
  <si>
    <t>Damijan Miklavčič</t>
  </si>
  <si>
    <t>Sistem za merjenje in analizo sprememb pasivnih električnih lastnosti bioloških tkiv in celic v suspenziji v časovnem in frekvenčnem prostoru vsled elektroporacije celične membrane</t>
  </si>
  <si>
    <t>System for measurement and analysis of passive electric properties of biological tissues in time and frequency domains after cell membrane electroporation</t>
  </si>
  <si>
    <t>Oprema se nahaja v Laboratoriju  za biokibernetiko FE UL, za dostop je potrebno kontaktirati predstojnika laboratorija prof. Tadeja Kotnika. Uporaba s strani zunanjih RO je možna po predhodnem dogovoru.
http://www.fe.uni-lj.si/raziskovanje/oprema/</t>
  </si>
  <si>
    <t>The equipment is located in the Laboratory of Biocybernetics, Fac. of El. Eng., Univ. of Ljubljana. Contact lab head prof. Damijan Miklavčič. It is available to external RO upon request.</t>
  </si>
  <si>
    <t>Sistem tvorijo trije sklopi: impedančni analizator visoke ločljivosti, štirikanalni digitalni osciloskop in paket za numerično modeliranje. Omogoča spremljanje električnih lastnosti bioloških celic v suspenziji in njihovih sprememb, do katerih pride ob izpostavitvi električnim pulzom, v realnem času.</t>
  </si>
  <si>
    <t>The system comprises three components: a high-resolution impedance analyzer, a four-channel digital oscilloscope and a software package for numerical modeling based on the finite-elements method. It allows for real-time monotoring of electric properties of biological cells in suspension and the changes of these properties caused by an exposure to electric pulses.</t>
  </si>
  <si>
    <t>20045, 20041, 15756, 20036, 20034, 16344, 20046</t>
  </si>
  <si>
    <t>http://lbk.fe.uni-lj.si/ic/sl/oprema</t>
  </si>
  <si>
    <t>Katja Balantič</t>
  </si>
  <si>
    <t>P2-0225</t>
  </si>
  <si>
    <t>Janko Drnovšek</t>
  </si>
  <si>
    <t>Realizacija temperaturne fiksne točke bakra</t>
  </si>
  <si>
    <t>system for realization of freezing point of copper (fixed point cell + furnace)</t>
  </si>
  <si>
    <t>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t>
  </si>
  <si>
    <t>The instrument can be shared in a scope of transfer of primary standard value at the highest metrological level (interlaboratory comparison). Due to frequent use, the external use of the instrument shall be agreed upon long time in advance. The cost of the external use is based on the working time of the instrument and expert hours of the operator.</t>
  </si>
  <si>
    <t>Instrument služi za realizacijo točke strdišča bakra Z njim se prenaša vrednost primarnega etalona temperature na delovne etalone v raziskovalnih inštitucijah in industriji.</t>
  </si>
  <si>
    <t>The instrument serves for realization of freezing point of copper. It is used to disseminate the value of the primary temperature stnadard to the working standards within research institutions and industry.</t>
  </si>
  <si>
    <t>http://www.lmk.si/raziskave/merilna-oprema-laboratorija/</t>
  </si>
  <si>
    <t>P2-0246</t>
  </si>
  <si>
    <t>Boštjan Batagelj</t>
  </si>
  <si>
    <t>Optični spektralni analizator</t>
  </si>
  <si>
    <t>Ando AQ 6317B</t>
  </si>
  <si>
    <t>Merilno okolje se nahaja v Laboratoriju za sevanje in optiko. Za morebitne meritve kontaktirajte dr. Boštjana Batagelja.
http://www.fe.uni-lj.si/raziskovanje/oprema/</t>
  </si>
  <si>
    <t xml:space="preserve">The Optical Spectrum Analyzer set-up is located in the Radiation and Optics Laboratory. To measure DWDM commponents Bostjan Batagelj should be contacted. </t>
  </si>
  <si>
    <t>High-accuracy and high-resolution optical spectrum analyzer
for evaluating D-WDM systems and components.</t>
  </si>
  <si>
    <t>The instrumt is used for spectrum measurement in the wavelength range 600 nm - 1750 nm.</t>
  </si>
  <si>
    <t>19660, 19661, 19662</t>
  </si>
  <si>
    <t>http://lso.fe.uni-lj.si/oprema.php?page=oprema/oprema_AndoAQ6317B.html</t>
  </si>
  <si>
    <t>Sašo Tomažič</t>
  </si>
  <si>
    <t>Naprava za realizacijo temperaturne fiksne točke bakra</t>
  </si>
  <si>
    <t>Copper fixed point cell + furnace</t>
  </si>
  <si>
    <t>17578, 17579, 17713, 17926</t>
  </si>
  <si>
    <t>P2-0225/ I0-0022</t>
  </si>
  <si>
    <t>Rosiščni senzor</t>
  </si>
  <si>
    <t>Precision dew-point sensor, MBW 373H</t>
  </si>
  <si>
    <t xml:space="preserve">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
</t>
  </si>
  <si>
    <t>Instrument služi kot posredniški etalon. Z njim se prenaša vrednost primarnega etalona vlage na delovne etalone v raziskovalnih inštitucijah in industriji.</t>
  </si>
  <si>
    <t>The instrument serves as a transfer standard. It is used to disseminate the value of the primary humidity stnadard to the working standards within research institutions and industry.</t>
  </si>
  <si>
    <t>Sistem za ultra hitro fluorescenčno mikroskopijo in spektroskopijo</t>
  </si>
  <si>
    <t>System for ultra-fast fluorescence microscopy and spectroscopy</t>
  </si>
  <si>
    <t>Oprema se nahaja v Laboratoriju  za biokibernetiko FE UL, za dostop je potrebno kontaktirati predstojnika laboratorija prof. Tadeja Kotnika. Del opreme (hitra kamera) je vezan na fluorescenčni mikroskop, uporaba je možna po predhodnem dogovoru.
http://www.fe.uni-lj.si/raziskovanje/oprema/</t>
  </si>
  <si>
    <t>The equipment is located in the Laboratory of Biocybernetics, Fac. of El. Eng., Univ. of Ljubljana. Contact lab head prof. Damijan Miklavčič. Part of the system (ultra-fast camera) is connected to the fluorescence microscope, which is available to external RO only on late afternoons, evenings and weekends. The remaining component of the system (spectrofluorometer) is available upon request.</t>
  </si>
  <si>
    <t>Visoka občutljivost ultra-hitre kamere omogoča opazovanje hitrih sprememb fizioloških procesov, ki nastopijo ob izpostavitvi celice električnemu polju (pojav vsiljene transmembranske napetosti, pretok ionov skozi membrano, ...) z zadovoljivo prostorsko in visoko časovno ločljivostjo. S spektrofluorometrom merimo fluorescenco celotne populacije celic, s tem pa neposredno dobimo podatek o povprečnem vnosu v celico.</t>
  </si>
  <si>
    <t xml:space="preserve">The sensitivity of the ultra-fast camera allows the observations of rapid changes of physiological processes, which occur when the cell is placed into an electric field (induced transmembrane voltage, the transport of molecules through the membrane,...) with sufficient spatial and high temporal resolution. With spectrofluorometer the fluorescence of the population of cells is measured, thereby obtaining the average transport into a single cell. </t>
  </si>
  <si>
    <t>22991, 22992, 22995, 23245</t>
  </si>
  <si>
    <t>Žana Lovšin</t>
  </si>
  <si>
    <t>P2-0197</t>
  </si>
  <si>
    <t>Marko Topič</t>
  </si>
  <si>
    <t xml:space="preserve">Merilnik UV/VIS/NIR transmisije in refleksije </t>
  </si>
  <si>
    <t>UV/Vis/NIR Spectrophotometer</t>
  </si>
  <si>
    <t>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t>
  </si>
  <si>
    <t>Measurement set-up is located in Laboratory of Photovoltaics and Optoelectronics. To characterize samples the head of LPVO prof. dr. Marko Topic should be contacted.</t>
  </si>
  <si>
    <t>Merjenje direktne in totalne transmisije in refleksije v valovnem območju od 200 do 3300 nm.</t>
  </si>
  <si>
    <t>Measurement of direct and total transmission and reflection in the wavelength range from 200 to 3300 nm.</t>
  </si>
  <si>
    <t>http://lpvo.fe.uni-lj.si/raziskave/oprema/</t>
  </si>
  <si>
    <t>Več dr., mag. In dipl. nalog.</t>
  </si>
  <si>
    <t>člani LPVO</t>
  </si>
  <si>
    <t>P2-0415</t>
  </si>
  <si>
    <t>Precizijski uporoni izmenični mostilček</t>
  </si>
  <si>
    <t>automatic resistance bridge ASL F900</t>
  </si>
  <si>
    <t>Instrument se uporablja za precizijsko merjenje upornosti uporovnih termometrov (negotovost 20 ppb) v območju med 0 in 420 ohmov.</t>
  </si>
  <si>
    <t>The instrument is used for precise measurement of resistance of platinum resistance thermometers (uncertainty 20 ppb) in the range between 0 and 420 ohms.</t>
  </si>
  <si>
    <t>21435/1, 22589</t>
  </si>
  <si>
    <t>P2-0219</t>
  </si>
  <si>
    <t>Gorazd Karer</t>
  </si>
  <si>
    <t>Eksperimentalno okolje za študij naprednih metod vodenja</t>
  </si>
  <si>
    <t>2004-2005</t>
  </si>
  <si>
    <t>Experimental environment for studying of advanced control methods</t>
  </si>
  <si>
    <t>Oprema je ob delavnikih pogosto v uporabi v raziskovalne namene. Po 16 uri ali ob vikendih bi jo bilo možno uporabljati po predhodnem dogovoru.
http://www.fe.uni-lj.si/raziskovanje/oprema/</t>
  </si>
  <si>
    <t>Equipment is during working days usually used in research work. After 4 pm or during weekends it can be available for use with in advance arrangements.</t>
  </si>
  <si>
    <t>Raziskovalna oprema je namenjena raziskovanju na področju modeliranja, simulacije in vodenja različnih tipov procesov. Omogoča študij najsodobnejših načinov vodenja hitrih mehanskih sistemov in procesnih sistemov v realnem času.  Oprema  se uporablja tudi v okviru različnih raziskovalnih projektov ter za namene študija na diplomskem, magistrskem, specialističnem in doktorskem študiju.</t>
  </si>
  <si>
    <t>Research equipment is intended for the area of modelling, simulation and control. It enables the studying of advanced control systems for mechanical and process plants in real time. The equipment is used in conjunction with different research projects and also in conjunction with undergraduate, magister, specilistic and doctotal study.</t>
  </si>
  <si>
    <t>21279, 22224, 22225, 22226, 22248, 22249, 22250, 22251, 22252</t>
  </si>
  <si>
    <t>http://msc.fe.uni-lj.si</t>
  </si>
  <si>
    <t>Igor Škrjanc</t>
  </si>
  <si>
    <t>Mladi raziskovalci: Černe Gregor (39218), Martina Loknar (51907), Miloš Antič (53522), Aljaž Blažič (54819), Miha Ožbot (55922)</t>
  </si>
  <si>
    <t>Marko Munih</t>
  </si>
  <si>
    <t>Haptični robot z razvojno programsko opremo 1. Cilindični haptični robot FCS HapticMaster s krmilnikom, merilnim zapestjem in programsko opremo 2. Merilne kartice MeasurementComputing: PCI-DAS1602/16 AI/O, PCI-DDA08/16 AO, 2 X PCI-QUAD04 3. 2X PC</t>
  </si>
  <si>
    <t>Haptic robot with software 1. Cilindrical haptic robot HapticMaster with controler, measurement wrist and software 2. Measurement boards DDA08/16 AO, 2 X PCI-QUAD04 3. 2X PC</t>
  </si>
  <si>
    <t>Oprema je dostopna za industrijske in akademske partnerje. Čas dostopa ni fiksiran, je odvisen od trenutne zasedenosti, potrebna je predhodna uskladitev. Za krajša obdobja uporabe je bila oprema prosto dostopna, sicer cena po dogovoru.
http://www.fe.uni-lj.si/raziskovanje/oprema/</t>
  </si>
  <si>
    <t>Equipment is available for industrial and academic partners. Access time is not defined in advance, is dependent on current availability, advance appointment is required. For shorter periods is equipment freely available, in other cases price is agreed.</t>
  </si>
  <si>
    <t>To je haptični robot primeren za rehabilitacijo roke, ustrezen je kot odprta arhitektura tudi za študij in poučevanje vodenja haptičnih robotov.</t>
  </si>
  <si>
    <t>This is haptical robot for rehablitation of human ar. Also suitable as open control arhitecture for studies and teaching of haptic robot control.</t>
  </si>
  <si>
    <t>http://www.robolab.si/research/infrastructure/haptic-robotics/hapticmaster/</t>
  </si>
  <si>
    <t>Mihelj Matjaž</t>
  </si>
  <si>
    <t>FP5 - I-Match</t>
  </si>
  <si>
    <t>FP7 - MIMICS</t>
  </si>
  <si>
    <t>P2-0244</t>
  </si>
  <si>
    <t>Danilo Vrtačnik</t>
  </si>
  <si>
    <t>Sistem za pridobivanje ultra čiste vode</t>
  </si>
  <si>
    <t>System for production of ultra pure dionized water (UPW)</t>
  </si>
  <si>
    <t>Sistem je fiksno postavljen in vključen v distribucijsko zanko čistih prostorov. Produkt, DI voda je  zato dostopen pod omejenimi pogoji zainteresiranim partnerjem.
http://www.fe.uni-lj.si/raziskovanje/oprema/</t>
  </si>
  <si>
    <t xml:space="preserve">System is permanently installed and connected to the closed supply loop of cleanroom facility. Deionized water as a producto of the system is available to other institutions </t>
  </si>
  <si>
    <t>Sistem je namenjen pridobivanju izredno čiste deionizirane vode za potrebe mikroelektronskih procesov. Ustreza standardu E2.</t>
  </si>
  <si>
    <t>System for laboratory production of  dionized water used in microelectronic processing. Complies with E2 standard.</t>
  </si>
  <si>
    <t>http://lmse.fe.uni-lj.si</t>
  </si>
  <si>
    <t>Slavko Amon</t>
  </si>
  <si>
    <t>30683 Pečar Borut MR</t>
  </si>
  <si>
    <t>L2-0186</t>
  </si>
  <si>
    <t>Marina Santo Zarnik</t>
  </si>
  <si>
    <t>L3-0309</t>
  </si>
  <si>
    <t>Roman Bošnjak</t>
  </si>
  <si>
    <t>Industrijski robotski sistem s simulacijsko in razvojno programsko opremo 1. Antropomorfni robot ABB IRB 140 s krmilnikom S4Cplus in učno enoto 2. Razvojna programska oprema 3. Vhodno/izhodni vmesniški enoti DSQC 355 in DSQC 354 4.</t>
  </si>
  <si>
    <t>Industrial robot with accompaning simulation software 1. Antropomorphic arm ABB IRB 140 with controler S4Cplus with teach unit 2. Robot Studio software 3. DSQC 355 and DSQC 354</t>
  </si>
  <si>
    <t>To je sodoben industrijski robot. Namen te celice je uporaba offline programiranja za načrtovanje navideznega okolja in definiranje robotskega programa, potem pa prenos v robota za izvršitev in končne prilagoditve.</t>
  </si>
  <si>
    <t>This si a modern industrial robot. The aim of this robotic cell is use of offline programming for definition of environment and the robot program, followed with transfer to robot cotroller for execution and final adjustments.</t>
  </si>
  <si>
    <t>FE 022467</t>
  </si>
  <si>
    <t>http://www.robolab.si/research/infrastructure/industrial-robotics/abb-irb-1600/</t>
  </si>
  <si>
    <t xml:space="preserve">17-MR.R913
17-MR.R914
17-MR.R938
17-20MR.R930
</t>
  </si>
  <si>
    <t>diplomanti, magistranti, mladi raziskovalci, doktorski študentje
Peter Krapež
Aljaž Baumkircher
Ana Mandeljc
Luka Pogačnik
Aleš Zore
Peter Kmecl</t>
  </si>
  <si>
    <t>industrijski projekti</t>
  </si>
  <si>
    <t>Optični merilni sistem za brezkontaktno merjenje kinematičnih parametrov gibanja, Optotrak</t>
  </si>
  <si>
    <t>Optical measurement system for contactless acquisition of kinematic parameters, Optotrak</t>
  </si>
  <si>
    <t>Gre za sistem kamer in aktivnih markerjev, ki omogoča zajemanje 3D koordinat markerjev s 3D točnostjo +-0.3 mm v volumnu prostora s stranico več metrov. Možno je istočasno merjenje in posredovanje izmerjenih vrednosti drugim klientom in  na ta način zaprtozančno vodenje.</t>
  </si>
  <si>
    <t>This is a system with cameras and active markers, for acquisition of 3D marker coordinates with 3D accuracy 0.3 mm in a volume with one side of several meters. Possible is simultaneous acquisition and transfer to other clients for real time feedback control.</t>
  </si>
  <si>
    <t>http://www.robolab.si/research/infrastructure/other-equipment/optotrak-certus/</t>
  </si>
  <si>
    <t>P2-0232/ I0-0022</t>
  </si>
  <si>
    <t>Franjo Pernuš</t>
  </si>
  <si>
    <t>Sistem z NIR spektralno kamero</t>
  </si>
  <si>
    <t>System with NIR hyperspectral camera</t>
  </si>
  <si>
    <t>Po dogovoru - odvisno od trenutnega poteka razsikav
http://www.fe.uni-lj.si/raziskovanje/oprema/</t>
  </si>
  <si>
    <t>As agreed upon requests - depends on the current experiments</t>
  </si>
  <si>
    <t>Zajemanje NIR hiperspektralnih slik</t>
  </si>
  <si>
    <t>Acquisition of NIR hyperspectral images</t>
  </si>
  <si>
    <t>25320, 25321, 25322, 25323, 25627, 25626</t>
  </si>
  <si>
    <t>http://lit.fe.uni-lj.si/equipment.php?lang=slo</t>
  </si>
  <si>
    <t>J2-2502</t>
  </si>
  <si>
    <t>Miran Burmen</t>
  </si>
  <si>
    <t>J2-2500</t>
  </si>
  <si>
    <t>Žiga Špiclin</t>
  </si>
  <si>
    <t>J2-1732</t>
  </si>
  <si>
    <t>Tomaž Vrtovec</t>
  </si>
  <si>
    <t>P2-0232</t>
  </si>
  <si>
    <t>Sistem za realizacijo nove mednarodne temperaturne lestvice</t>
  </si>
  <si>
    <t>2007-2008</t>
  </si>
  <si>
    <t>system for the realization of new temperature scale</t>
  </si>
  <si>
    <t>Sistem služi za realizacijo ter spremljanje le-te različnih fiksnih točk. Z njim se prenaša vrednost primarnega etalona temperature na delovne etalone v raziskovalnih inštitucijah in industriji.</t>
  </si>
  <si>
    <t>The system is used for realization and monitoring of the realization of different fixed points. It is used to disseminate the value of the primary temperature stnadard to the working standards within research institutions and industry.</t>
  </si>
  <si>
    <t>24343, 24721, 26216, 26217, 26663</t>
  </si>
  <si>
    <t>Elipsometrični merilnik tankih plasti</t>
  </si>
  <si>
    <t>Spektroskoptični elipsometer (angl. spectroscopic ellipsometer) SpecEL-2000-VIS z dodatkom za analizo plinov Micro GC 3000 A (leto 2008)</t>
  </si>
  <si>
    <t>Oprema je nameščena v čistih prostorih in je pod ustreznimi pogoji dostopna tudi drugim raziskovalnim organizacijam
http://www.fe.uni-lj.si/raziskovanje/oprema/</t>
  </si>
  <si>
    <t>The equipment is installed in clean room environment and is accessible also to other research institutions.</t>
  </si>
  <si>
    <t>Karakterizacija (debeline, lomni količnik) tankoplastnih transparentnih filmov</t>
  </si>
  <si>
    <t>Characterization of transparent thin films (thickness, refractive index).</t>
  </si>
  <si>
    <t>24609, 25950</t>
  </si>
  <si>
    <t>Sistem za merjenje nanosekundnih visokonapetostnih električnih pulzov</t>
  </si>
  <si>
    <t>System for measurement of nanosecond high-voltage electric pulses</t>
  </si>
  <si>
    <t>Oprema se nahaja v Laboratoriju  za biokibernetiko FE UL, za dostop je potrebno kontaktirati predstojnika laboratorija prof. Tadeja Kotnika. Uporaba opreme (tako osciloskopa kot šritih pripadajočih sond)  je mogoča po predhodnem dogovoru.
http://www.fe.uni-lj.si/raziskovanje/oprema/</t>
  </si>
  <si>
    <t>The equipment is located in the Laboratory of Biocybernetics, Fac. of El. Eng., Univ. of Ljubljana. Contact lab head prof. Damijan Miklavčič. The system (the oscilloscope and/or the four probes) is available upon request.</t>
  </si>
  <si>
    <t>Z osciloskopom je mogoče sočasno na štirih vhodnih kanalih opazovati pulze z manj kot nanosekundnim dvižnim časom. S pripadajočimi specializiranimi sondami (diferencialna, visokonapetostna in dve aktivni sondi) lahko merimo različne tokovne in napetostne parametre takšnih pulzov.</t>
  </si>
  <si>
    <t>The oscilloscope allows for simultaneous four-channel monitoring of electric pulses with subnanosecond risetimes. The specialized probes that are part of the system (a differential probe, a high-voltage probe, and two active probes) enable the measurements of various current and voltage parameters of such pulses.</t>
  </si>
  <si>
    <t>16897, 17001, 24643, 24644</t>
  </si>
  <si>
    <t>Gregor Klančar</t>
  </si>
  <si>
    <t>Raziskovalno okolje za študij naprednih metod v mobilni robotiki</t>
  </si>
  <si>
    <t>Research environment for study of advanced methods in mobile robotics</t>
  </si>
  <si>
    <t>Oprema je v delovnem času (8:00 -16:00) pogosto v uporabi za raziskovalne skupine. Možnost dostopa bi tako bila le v popoldanskih urah oziroma izjemoma po vnaprejšnjem dogovoru. 
http://www.fe.uni-lj.si/raziskovanje/oprema/</t>
  </si>
  <si>
    <t>Equipment is in use during working hours (8:00-16:00) by the members of research group. Therefore it is only available in the afternoon hours or otherwise if arranged.</t>
  </si>
  <si>
    <t>Raziskovalna oprema je namenjena raziskovanju na področju mobilne robotike, kjer gre za metode vodenja, zaznavanja, razpoznavanje okolice in večagentne sisteme. Oprema se je in se uporablja tudi v okviru različnih raziskovalnih projektov ter za namene študija na diplomskem, podiplomskem študiju in doktorskem študiju.</t>
  </si>
  <si>
    <t>Research equipment is intended for research in mobile robotics area such as: control methods, detection and recognition of the environment and multiagent systems. Equipment was and is in use also in different research projects and for  study purposes of graduate, postgraduate and Ph.D study.</t>
  </si>
  <si>
    <t>24837, 24841, 24041, 24900</t>
  </si>
  <si>
    <t xml:space="preserve">http://msc.fe.uni-lj.si/Hardware.asp
</t>
  </si>
  <si>
    <t>L2-3168</t>
  </si>
  <si>
    <t>Projekti mladih raziskovalcev</t>
  </si>
  <si>
    <t>MR-ji:  51907 Martina Loknar, 39218 Črne Gregor. 53522 Antić Miloš</t>
  </si>
  <si>
    <t>Merilnik učinkovitosti pretvorbe sončnih celic s sončnim simulatorjem</t>
  </si>
  <si>
    <t>Solar Simulator AM1.5</t>
  </si>
  <si>
    <t xml:space="preserve">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
</t>
  </si>
  <si>
    <t>Merjenje učinkovitosti pretvorbe pod umetnim soncem spektra AM1.5.</t>
  </si>
  <si>
    <t>Measurement of conversion efficiency under solar irradiance AM1.5</t>
  </si>
  <si>
    <t>24616, 24617, 24621</t>
  </si>
  <si>
    <t>Andrej Košir</t>
  </si>
  <si>
    <t>Enota za razvoj in vertifikacijo kvalitete interaktivnih večpredstavnih storitev</t>
  </si>
  <si>
    <t>Oprema se nahaja v Laboratoriju za uporabniku prilagojeno komunikacijo in ambientno inteligenco (LUCAMI), Fakulteza za elektrotehniko, Univerza v Ljubljani. Za uporabo kontaktirajte predstojnika LUCAMI prof. dr. Andreja Koširja. Na voljo izven rednega delovnega časa.
http://www.fe.uni-lj.si/raziskovanje/oprema/</t>
  </si>
  <si>
    <t>The equipment is located in Digital Signal, Image and Video Processing Laboratory, Fac. of El. Eng., Univ. of Ljubljana. Contact lab head prof. dr. Jurij F. Tasič. Availability out of regular working hours.</t>
  </si>
  <si>
    <t>V sestavu razpolagamo s sistemom za nelinearno urejanje video gradiva, sistemom za urejanje multimedijskih gradiv, DVB predvajalnim (playout) studiom, testnimi DVB sprejemniki ter s strežniki interaktivnih multimedijskih storitev.</t>
  </si>
  <si>
    <t>The system consistes of nonlinear video editing system, multimedia production system, DVB playout studio, DVB test receivers and servers for interactive media services.</t>
  </si>
  <si>
    <t>24739, 24740, 24852, 24880</t>
  </si>
  <si>
    <t>http://www.lucami.org/index.php/research/research-equipment/</t>
  </si>
  <si>
    <t>IST-4-027866 ELU (Enhanced Learning Unlimited)</t>
  </si>
  <si>
    <t xml:space="preserve">IST-02731 LIVE (Live staging of media events) 
</t>
  </si>
  <si>
    <t>P2-0246 (</t>
  </si>
  <si>
    <t>IST-044985 VICTORY (Audio-VIsual ConTent search and retrieval in a distributed P2P repositORY)</t>
  </si>
  <si>
    <t>Sistem za dinamično mikroskopsko slikanje</t>
  </si>
  <si>
    <t>System for dynamic microscopic imaging</t>
  </si>
  <si>
    <t>Oprema se nahaja v Laboratoriju  za biokibernetiko FE UL, za dostop je potrebno kontaktirati predstojnika laboratorija prof. Tadeja Kotnika. 
http://www.fe.uni-lj.si/raziskovanje/oprema/</t>
  </si>
  <si>
    <t>The equipment is located in the Laboratory of Biocybernetics, Fac. of El. Eng., Univ. of Ljubljana. Contact lab head prof. Damijan Miklavčič. The fluorescence microscope is only available to external RO on late afternoons, evenings and weekends.</t>
  </si>
  <si>
    <t>Sistem je sestavljen iz invertnega fluorescenčnega mikroskopa Zeiss AxioVert 200, CCD kamere z visoko ločljivostjo in monokromatorja, ki omogoča izbiro poljubne valovne dolžine v vidnem spektru. Programska oprema, ki je prav tako del sistema (MetaMorph in MetaFluor), omogoča zajemanje, analizo in obdelavo zajetih slik.</t>
  </si>
  <si>
    <t>The system consists of the Zeiss AxioVert 200 inverted fluorescence microscope, a high-resolution CCD camera and a monochromator allowing for selection of an arbitrary wavelength within the optical spectrum. The software that is also a part of the system (MetaMorph and MetaFluor) allows for image acquisition, analysis and processing.</t>
  </si>
  <si>
    <t>Shaurya Sachdev (gostujoči raziskovalec EU MSCA GETPolPhys)</t>
  </si>
  <si>
    <t>Visokonapetostni elektroporator z več ločenimi izhodi</t>
  </si>
  <si>
    <t>Highvoltage electroporator with multiple isolated outputs</t>
  </si>
  <si>
    <t xml:space="preserve">The equipment is located in the Laboratory of Biocybernetics, Fac. of El. Eng., Univ. of Ljubljana. Contact lab head prof. Damijan Miklavčič. </t>
  </si>
  <si>
    <t>Visokonapetostni generator električnih pulzov služi za dovajanje vioskonapetostnih pulzov do 3kV.</t>
  </si>
  <si>
    <t>High voltage generator of electric pulses is used for application of high voltage electric pulses up to 3kV.</t>
  </si>
  <si>
    <t>Žana Lovšin, Polona Komel (študentka)</t>
  </si>
  <si>
    <t>Janez Bešter</t>
  </si>
  <si>
    <t>Testni protokolni simulacijski sistem</t>
  </si>
  <si>
    <t>Scalable network testing equipment</t>
  </si>
  <si>
    <t xml:space="preserve">Oprema je dostopna za industrijske in akademske partnerje. Čas dostopa ni fiksiran. Odvisen je od trenutne zasedenosti, potrebna je predhodna uskladitev. Cena po dogovoru. Kontakt: prof. Andrej Kos. 
http://www.fe.uni-lj.si/raziskovanje/oprema/
</t>
  </si>
  <si>
    <t>Equipment is available for industrial and academic partners. Access time is not defined in advance, is dependent on current availability, advance appointment is required. Price is agreed. Contact prof. Andrej Kos</t>
  </si>
  <si>
    <t>Spirent Test Center omogoča izvajanje širokega nabora skladnostnih (angl. conformance), zmogljivostnih (angl. performance), funkcionalnih (angl. functional) in primerjalnih (angl. benchmark) testov ter emulacijo protokolov, strežnikov in odjemalcev. Vključuje 12 GE optičnih in električnih vmesnikov in omogoča izvajanje meritev in testov za protokole, ki bazirajo na Ethernet, IPv4 in IPv6. Oprema je skalabilna in podpira širok spekter telekomunikacijskih protokolov in zmogljivosti (OSI ravnine 2 do 7).</t>
  </si>
  <si>
    <t>Spirent Test Center enables a wide range of conformance, performance, functional and benchmark tests. System supports protocol, server and client emulation. Hardware platform includes 12 GE optical and electrical interfaces and allows measurements and testing of protocols which are based on Ethernet, IPv4 and IPv6. The equipment is scalable and supports a broad range of telecommunications protocols and capabilities (OSI plane 2to 7).</t>
  </si>
  <si>
    <t>http://ltfe.org/testni-protokolni-simulacijski-sistem/</t>
  </si>
  <si>
    <t>P2-0246 (C)</t>
  </si>
  <si>
    <t>laboratorijske vaje, magisteriji,diplomske naloge</t>
  </si>
  <si>
    <t>Sistem za analizo kakovosti signalov v profesionalnih video produkcijskih, predvajalnih in prenosnih sistemih</t>
  </si>
  <si>
    <t>Analyzing system of quality of signals in professional video production, broadcast and transmission systems</t>
  </si>
  <si>
    <t>Sistem za analizo kakovosti signalov se nahaja v Laboratoriju za telekomunikacije (LTFE) in je v uporabi ves čas delovnika laboratorijskega osebja in deloma izven tega časa. Dostopen je po dogovoru z vodjo Multimedijskega centra LTFE, Klemnom Pečnikom.
http://www.fe.uni-lj.si/raziskovanje/oprema/</t>
  </si>
  <si>
    <t>System for the video production signal quality analysis is located in the Laboratory for Telecommunications (LTFE) and is in use throughout the laboratory staff working hours and partly outside this time. It is available by arrangement with the Head of Multimedia Centre of LTFE (Klemen Pečnik).</t>
  </si>
  <si>
    <t xml:space="preserve">Sistem omogoča zajemanje in digitalizacijo video signalov v profesionalnih produkcijskih in predvajalnih sistemih, izvor visoko kakovostnih digitaliziranih video signalov, implementacijo metapodatkov, kodiranje/kompresijo video signalov po standardih, merjenje in analizo kompresiranih in multipleksiranih video signalov ter merjenje in analizo moduliranih signalov. </t>
  </si>
  <si>
    <t>The system enables users to capture and digitize video signals in a professional production and playout systems, to implement a metadata and to measure and analyze the compressed, multiplexed and modulated video signals. It is the source of high quality digital video signals and allows standard-based coding / compression and measuring.</t>
  </si>
  <si>
    <t>FE028904, FE028905, FE028906, FE028907, FE028908, FE028909, FE028910, FE028911, FE028912, FE028913, FE028914, FE028915, FE028917, FE028918, FE028919, FE028920, FE028921, FE028922, FE028923, FE028924, FE028925, FE028926, FE028927, FE028928, FE028929, FE028930</t>
  </si>
  <si>
    <t>http://ltfe.org/sistem-za-analizo-kakovosti-signalov-v-profesionalnih-video-produkcijskih-predvajalnih-in-prenosnih-sistemih/</t>
  </si>
  <si>
    <t>laboratorijske vaje, doktorska naloga,diplomske naloge</t>
  </si>
  <si>
    <t>Dvoročni telerobotski sistem za raziskave v medicini in industriji: dva 6DOF antropomorfni robota Motoman MH5L, dva haptična robota Force Dimension, tip Omega.7, senzorji sil, spremljajoči računalniki.</t>
  </si>
  <si>
    <t>Bimanual telerobotic system for research in medicine and industry: two  6DOF antropomorphic robots Motoman MH5L, two haptic robots Force Dimension, type Omega.7, force sensors, associated computers.</t>
  </si>
  <si>
    <t xml:space="preserve">Sistem je sestavljen iz štirih sklopov, dveh industrijskih robotov Motoman MH5L in dveh haptičnih vmesnikov Force Dimension tip  Omega.7. MH5L robota imata skupen industrijski krmilnik in vse s tem povezane funkcionalnosti. Na obeh močnostnih delih je možen tudi preklop in vodenje s posebnim industrijskim PC. Tako je možen vpliv na vse parametre, implementacija lastnih algoritmov vodenja ter razne telerobotske funkcije dvoročnega sistema (dveh parov robotov).  </t>
  </si>
  <si>
    <t>System has four mani components: two industrial robots Motoman MH5L and two haptic robots Forece Dimension, type Omega.7. MH5L robots have common industrial controller and all associated functionalities. Both could be also switched to dedidated industrial PC. All parameters could be varied, implementation of new control algorithms is easy, including various modes of telerobotic of bimanual operation (two pairs of robots).</t>
  </si>
  <si>
    <t>FE 028326
FE 028127
FE 028128</t>
  </si>
  <si>
    <t>http://www.robolab.si/research/infrastructure/other-equipment/bimanual-teleoperation-system/</t>
  </si>
  <si>
    <t>P2-0179</t>
  </si>
  <si>
    <t>Sistem za vrednotenje gradnikov PVS</t>
  </si>
  <si>
    <t>PVS component evaluation set-up</t>
  </si>
  <si>
    <t>Sistem za vrednotenje gradnikov PVS se nahaja v Laboratoriju za fotovoltaiko in optoelektroniko. Za možnost vrednotenja kontaktirajte predstojnika LPVO prof. dr. Marka Topiča. Glede na intenzivno uporabo merilnika za lastne RR potrebe je uporaba možna le v poznih popoldanskih terminih.
http://www.fe.uni-lj.si/raziskovanje/oprema/</t>
  </si>
  <si>
    <t>PVS component evaluation set-up  is located in Laboratory of Photovoltaics and Optoelectronics. To evaluate components the head of LPVO prof. dr. Marko Topic should be contacted.</t>
  </si>
  <si>
    <t>Testiranje izolacijske upornosti PV modulov, testiranje PV modulov pod različnimi klimatskimi pogoji, vrednotenje učinkovitosti razsmernikov.</t>
  </si>
  <si>
    <t>Isolation resistivity test of PV modules, climate chamber testing of PV modules, conversion efficiency measurement of inverters.</t>
  </si>
  <si>
    <t>27948, 27726, 27947</t>
  </si>
  <si>
    <t>Razvojno okolje tankoplastne fotovoltaike</t>
  </si>
  <si>
    <t>Thin film PV technology set-up</t>
  </si>
  <si>
    <t xml:space="preserve">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
</t>
  </si>
  <si>
    <t>Thin film PV technology set-up is located in Laboratory of Photovoltaics and Optoelectronics. To use the set-up the head of LPVO prof. dr. Marko Topic should be contacted.</t>
  </si>
  <si>
    <t>Uporaba inertne komore za postopke nanašanja brez prisotnosti vlage ali kisika, kapljični tiskalnik za nanašanje anorganskih ali organskih past/plasti.</t>
  </si>
  <si>
    <t>Inertial chamber (N2) for deposition steps without presence of humidity or oxygen) and ink-jet printer for depostion of inorganic or organic inks to layers.</t>
  </si>
  <si>
    <t>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</si>
  <si>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Mikrovalovni vektorski analizator vezij do 67 GHz</t>
  </si>
  <si>
    <t>Vector Network Analyzer up to 67 GHz</t>
  </si>
  <si>
    <t xml:space="preserve">The Vector Network Analyzer set-up is located in the Radiation and Optics Laboratory. To measure microwave circuits Bostjan Batagelj should be contacted. </t>
  </si>
  <si>
    <t>Meritve linearnih in nelinearnih ojačevalnikov in mešalnikov. Meritve šumnega števila. Meritve anten.</t>
  </si>
  <si>
    <t>Linear and nonlinear amplifier and mixer measurements.Noise figure measurements. Antenna measurements.</t>
  </si>
  <si>
    <t>http://lso.fe.uni-lj.si/oprema.php?page=oprema/oprema_ZVA67.html</t>
  </si>
  <si>
    <t>S-1259</t>
  </si>
  <si>
    <t>Sistem za hiperspektralno zajemanje slik na mikro in makro nivoju</t>
  </si>
  <si>
    <t>A system for the acquisition of hyperspectral images on micro and macro levels</t>
  </si>
  <si>
    <t>Zajemanje hiperspektralnih slik</t>
  </si>
  <si>
    <t>Acquisition of hyperspectral images</t>
  </si>
  <si>
    <t>http://lit.fe.uni-lj.si/oprema</t>
  </si>
  <si>
    <t xml:space="preserve">Tomaž Vrtovec </t>
  </si>
  <si>
    <t>Peter Naglič; MR-ji: Lara Dular; Gašper Podobnik</t>
  </si>
  <si>
    <t xml:space="preserve">Benchtop flow cytometer </t>
  </si>
  <si>
    <t xml:space="preserve">Meritve in analiza morfološko različnih subpopulacij v heterogeni suspenziji celic.  </t>
  </si>
  <si>
    <t>Measurements and analysis of morphologically different subpopulations within a heterogeneous cell suspension.</t>
  </si>
  <si>
    <t>Tamara Polajžer</t>
  </si>
  <si>
    <t>Tjaša Potočnik</t>
  </si>
  <si>
    <t>J2-3046</t>
  </si>
  <si>
    <t>Maria Scuderi</t>
  </si>
  <si>
    <t>Mojca Pavlin</t>
  </si>
  <si>
    <t>Dvoročni robot za industrijo naslednje generacije</t>
  </si>
  <si>
    <t>Two arm robot for next generation of industry</t>
  </si>
  <si>
    <t>Dvoročna manipulacija, tudi v sodelovanju s človekom. Istočasno osnovno zajemanje slik s kamero na roki. Možno je servo dvoprstno prijemanje. Intuitivno programiranje.</t>
  </si>
  <si>
    <t>Two arm manipulation, also i ncooperation with human. Simultaneously also basic image capturing with camera on arm. Possible is servo two finger grapsing. Intuitive programming.</t>
  </si>
  <si>
    <t>http://www.robolab.si/research/infrastructure/industrial-robotics/abb-irb-14000-yumi/</t>
  </si>
  <si>
    <t>Raziskovalna platforma sodelujočih robotov</t>
  </si>
  <si>
    <t>Robot FANUC CR7iA</t>
  </si>
  <si>
    <t xml:space="preserve">Sodelujoči robot CR7iA ima 6 osi in v bazi integriran senzor navora, ki sproti preračunava sile in navore za vsako os. </t>
  </si>
  <si>
    <t>Collaborative robot CR7iA is a 6-axis robot arm with in base integrated torque sensor which estimate torque and force in each axes.</t>
  </si>
  <si>
    <t>35389,35193, 35201,35202</t>
  </si>
  <si>
    <t>http://www.robolab.si/research/infrastructure/crc-robotics/fanuc/</t>
  </si>
  <si>
    <t>Robot Franka Panda</t>
  </si>
  <si>
    <t>Sodelujoči robot Panda ima 7 osi z vgrajenimi senzorji navora. Zaradi senzorjav navora in vodljivosti segmentov je primeren za opravljanje zahtevnejših nalog.</t>
  </si>
  <si>
    <t>Collaborative robot Panda is 7-axis robot which acts like a human arm with his high sensitivity in all seven joints</t>
  </si>
  <si>
    <t>35192,35194, 35199,35200</t>
  </si>
  <si>
    <t>http://www.robolab.si/research/infrastructure/crc-robotics/franka/</t>
  </si>
  <si>
    <t>Robot UR5e</t>
  </si>
  <si>
    <t xml:space="preserve">Sodelujoči robot UR5e ima 6 osi in v prijemalu integriran senzor navora. Robot je tudi opremljen z različnimi sodelojočimi prijemali. </t>
  </si>
  <si>
    <t>Collaborative robot UR5e is 6-axis robot with integrated torque sensor in tool flange and equipped with several collaborative grippers.</t>
  </si>
  <si>
    <t>35208,35195, 35203,35204, 35197</t>
  </si>
  <si>
    <t>http://www.robolab.si/research/infrastructure/crc-robotics/ur5/</t>
  </si>
  <si>
    <t>Robot Yaskawa HC10</t>
  </si>
  <si>
    <t>Sodelujoči robot HC10 ima 6 osi z v oseh vgrajenimi senzorji navora in ima v vrhu robota nosilnost 10 kg.</t>
  </si>
  <si>
    <t>Collaborative robot HC10 is 6-axis robot with integratet joint torque sensor in all axes and with a payload of 10 kg.</t>
  </si>
  <si>
    <t>35390,35196, 35205,35206, 35198</t>
  </si>
  <si>
    <t>http://www.robolab.si/research/infrastructure/crc-robotics/yaskawa/</t>
  </si>
  <si>
    <t>P2-0356</t>
  </si>
  <si>
    <t>Boštjan Blažič</t>
  </si>
  <si>
    <t>Strojna in programska oprema za vzpostavitev komunikacije med simulatojem dinamičnih razmer v elektroenergetskem sistemu v realnem času ter zunanjo strojno in programsko opremo</t>
  </si>
  <si>
    <t>GTNETx2 &amp;  GTSYNC RTDS hardware with the corresponding communication protocols</t>
  </si>
  <si>
    <t xml:space="preserve">Oprema omogoča komunikacijsko povezavo v realnem času med RTDS simulatorjem ter zunanjo opremo preko Ethernet povezave skladno z mednarodno uveljavnljenimi komunikacijskimi protokoli. </t>
  </si>
  <si>
    <t>Equipment enables real-time communication between RTDS simulator and phisical external hardware via Ethernet connection, applying internationally used communication protocols.</t>
  </si>
  <si>
    <t>http://lpee.fe.uni-lj.si/orodja/rtds/</t>
  </si>
  <si>
    <t>Dr. in mag. naloge</t>
  </si>
  <si>
    <t>doc. dr. Urban Rudež</t>
  </si>
  <si>
    <t>Research program Electric Power Systems No. P2-0356 (ARRS)</t>
  </si>
  <si>
    <t>Jovan Bojkovski</t>
  </si>
  <si>
    <t>Merilni sistem za vzdrževanje visokotemperaturnih celic fiksnih točk</t>
  </si>
  <si>
    <t>Three zone furnace for realization of fixed point cells</t>
  </si>
  <si>
    <t>Inštrument je mogoče uporabiti v okviru prenosa vrednosti primarnega etalona na najvišjem metrološkem nivoju (medlaboratorijska primerjava). Zaradi pogoste uporabe inštrumenta je nujen vnaprejšen dogovor glede časovne uporabe. 
http://www.fe.uni-lj.si/raziskovanje/oprema/</t>
  </si>
  <si>
    <t xml:space="preserve">The instrument can be shared in a scope of transfer of primary standard value at the highest metrological level (interlaboratory comparison). Due to frequent use, the external use of the instrument shall be agreed upon long time in advance. </t>
  </si>
  <si>
    <t>Instrument služi za realizacijo točke strdišča cinka, aluminija, srebra, bakra in evtektičnih zlitin Z njim se prenaša vrednost primarnega etalona temperature na delovne etalone v raziskovalnih inštitucijah in industriji.</t>
  </si>
  <si>
    <t>The instrument serves for realization of freezing point of zinc, aluminium, silver, copper and eutectic fixed points. It is used to disseminate the value of the primary temperature stnadard to the working standards within research institutions and industry.</t>
  </si>
  <si>
    <t>P2-0257</t>
  </si>
  <si>
    <t>Janez Trontelj</t>
  </si>
  <si>
    <t>Poravnalnik mask</t>
  </si>
  <si>
    <t>mask aligner</t>
  </si>
  <si>
    <t>Razvojno okolje se nahaja v Laboratoriju za mikroelektroniko. Za možnost uporabe razvojnega okolja kontaktirajte predstojnika LMFE prof. dr. Janeza Trontlja.
http://www.fe.uni-lj.si/raziskovanje/oprema/</t>
  </si>
  <si>
    <t>Mask aligner is located in Laboratory for Microelectronics. To use the set-up the head of LMFE prof. dr. Janez Trontelj should be contacted.</t>
  </si>
  <si>
    <t>Poravnalnik mask MA BA6 Gen 4 je sistem namenjen raziskovalnim ustanovam, univerzam in vzorčni proizvodnji. Poglavitni poudarek je na fleksibilnosti tako glede postopkov z valovnimi dolžinami 365 in 405 nm v 4 različnih načinih preslikave, od bližinske do vakuumske.</t>
  </si>
  <si>
    <t>Mask aligner MA BA6 Gen 4 is a system designed for research institutions, universities and sample production. The main emphasis is on flexibility both in procedures with wavelengths 365nm  and 405 nm in 4 different modes of mapping, from proximity to vacuum.</t>
  </si>
  <si>
    <t>http://lmfe.fe.uni-lj.si/o-nas/oprema/</t>
  </si>
  <si>
    <t>LMFE</t>
  </si>
  <si>
    <t>L2-9236</t>
  </si>
  <si>
    <t>J7-8272</t>
  </si>
  <si>
    <t>Merilni sistem za merjenje, razvoj in analizo visoko napetostnih pulznih generatorjev - elektroporatorjev</t>
  </si>
  <si>
    <t>Measuring system for measuring, development and analysis of high voltage pulse generators - electroporators</t>
  </si>
  <si>
    <t>Sistem omogoča merjenje časovnih potekov toka in napetosti pulzov in spremljanje sprememb pasivnih električnih lastnosti bioloških bremen. Prav tako vsebuje tudi precizni zakasnilni digitalin generator pulzov in  6kV  generator, ki ju uporabljamo pri razvoju novih elektroporatorjev.</t>
  </si>
  <si>
    <t>The system enables measurement of current flows and pulse voltage and monitoring changes in passive electrical properties of biological loads. It also contains precise delayed digitaline pulse generator and a 6kV generator, which are used in the development of new electroporators.</t>
  </si>
  <si>
    <t>35553, 35554,35555, 35556, 35557, 35558, 35559, 35560, 35561, 35562, 35563, 35564, 35565</t>
  </si>
  <si>
    <t>N2-0198</t>
  </si>
  <si>
    <t>Angelika Vižintin</t>
  </si>
  <si>
    <t>Sistem za fluorescenčno mikroskopijo</t>
  </si>
  <si>
    <t>System for fluorescence microscopy</t>
  </si>
  <si>
    <t>J2-2503</t>
  </si>
  <si>
    <t>Lea Rems (42), Vid Jan (8)</t>
  </si>
  <si>
    <t>Tina Batista Napotnik</t>
  </si>
  <si>
    <t>Raziskovalna oprema za podporo sodelujoče robotike v Industriji 4.0</t>
  </si>
  <si>
    <t>Upgrade of Optotrak Certus and collaborative robotics sensor bundle</t>
  </si>
  <si>
    <t>36521-36525,36527-36533,36536-36538,24637/1,35192/1,35208/1</t>
  </si>
  <si>
    <t>Multifunkcijski analizator kakovosti napetosti (merilni inštrument) za nizko- in srednje-napetostna električna omrežja Siemos PQ II</t>
  </si>
  <si>
    <t>http://leon.fe.uni-lj.si/</t>
  </si>
  <si>
    <t>as. dr. Leopold Herman</t>
  </si>
  <si>
    <t>Optični sistem za digitalno holografsko mikroskopijo in določanje optičnih lastnosti sipajočih medijev</t>
  </si>
  <si>
    <t>A digital holographic microscopy system and a system for measuring the optical properties of scattering media</t>
  </si>
  <si>
    <t>Po dogovoru - odvisno od trenutnega poteka razsikav.
https://lst.fe.uni-lj.si/equipment/p19-146/</t>
  </si>
  <si>
    <t>37472, 37474-85, 37487-91</t>
  </si>
  <si>
    <t>(Oprema se je začela uporabljati v letu 2022.) 100</t>
  </si>
  <si>
    <t>https://lst.fe.uni-lj.si/equipment/p19-146</t>
  </si>
  <si>
    <t>Franjo Pernuš, Peter Naglič, MR-ji: Lara Dular; Gašper Podobnik</t>
  </si>
  <si>
    <t>Igor Pušnik</t>
  </si>
  <si>
    <t>Mikrobolometerska termovizijska kamera</t>
  </si>
  <si>
    <t>Microbolometer thermal imaging camera</t>
  </si>
  <si>
    <t>Zaradi pogoste uporabe inštrumenta je nujen vnaprejšen dogovor glede časovne uporabe. Cena uporabe se oblikuje na podlagi ur delovanja ter ekspertnih ur upravljalca instrumenta s strani skrbnika opreme. http://www.fe.uni-lj.si/raziskovanje/oprema/</t>
  </si>
  <si>
    <t>http://lmk.si/raziskave/merilna-oprema-laboratorija/</t>
  </si>
  <si>
    <t>Igor Pušnik; Gregor Geršak</t>
  </si>
  <si>
    <t>80%: 20%</t>
  </si>
  <si>
    <t>Sistem za proučevanje sprememb v izražanju genov in celične smrti po elektroporaciji</t>
  </si>
  <si>
    <t>System for analysis of gene expression and cell death after electroporation</t>
  </si>
  <si>
    <t>Oprema se nahaja v Laboratoriju  za biokibernetiko FE UL, za dostop je potrebno kontaktirati predstojnika laboratorija prof. Tadeja Kotnika. Uporaba s strani zunanjih RO je možna po predhodnem dogovoru.                                                                                                  http://www.fe.uni-lj.si/raziskovanje/oprema/</t>
  </si>
  <si>
    <t>37610, 37611, 37627, 37628, 37629, 37599</t>
  </si>
  <si>
    <t>Naprava za nanos tankih plasti</t>
  </si>
  <si>
    <t xml:space="preserve">Univerza v Novi Gorici </t>
  </si>
  <si>
    <t>1540-007</t>
  </si>
  <si>
    <t>Griša Močnik</t>
  </si>
  <si>
    <t>Raman Lidar</t>
  </si>
  <si>
    <t>Podatki dostopni po dogovoru s skrbnikom</t>
  </si>
  <si>
    <t>Contact responsible person for data</t>
  </si>
  <si>
    <t>Meritve aerosolov v atmosferi</t>
  </si>
  <si>
    <t>Atmospheric monitoring</t>
  </si>
  <si>
    <t>40EUR/uro</t>
  </si>
  <si>
    <t>0% letno</t>
  </si>
  <si>
    <t>4% nabavne vrednost letno</t>
  </si>
  <si>
    <t>1700 raziskovalnih ur kategorije D</t>
  </si>
  <si>
    <t>73100 EUR/ letno (43 EUR/uro)</t>
  </si>
  <si>
    <t>https://www.ung.si/sl/raziskave/center-za-astrofiziko-in-kozmologijo/raziskave-cac/oprema/12-paket/</t>
  </si>
  <si>
    <t>P1-0385</t>
  </si>
  <si>
    <t>Longlong Wang</t>
  </si>
  <si>
    <t>Univerza v Novi Gorici</t>
  </si>
  <si>
    <t>Mobilni lidar za zaznavanje aerosolov v prizemni plasti ozračja</t>
  </si>
  <si>
    <t>Mobile lidar for aerosol detection in the PBL</t>
  </si>
  <si>
    <t>50EUR/uro</t>
  </si>
  <si>
    <t>85000 EUR/ letno (50EUR/uro)</t>
  </si>
  <si>
    <t>https://www.ung.si/sl/raziskave/center-za-astrofiziko-in-kozmologijo/raziskave-cac/oprema/13-paket/</t>
  </si>
  <si>
    <t>1540-002</t>
  </si>
  <si>
    <t>Samo Stanič</t>
  </si>
  <si>
    <t>Računalniška in eksperimentalna oprema za analizo meritev Observatorija P. Auger</t>
  </si>
  <si>
    <t>IT and experimental equipment for the analysis of the Pierre Auger observatory data</t>
  </si>
  <si>
    <t>Dostop s kvalificiranim digitalnim potrdilom</t>
  </si>
  <si>
    <t>Using valid GRID digital certificate</t>
  </si>
  <si>
    <t>Analiza podatkov</t>
  </si>
  <si>
    <t>Data analysis</t>
  </si>
  <si>
    <t>4287, 4319</t>
  </si>
  <si>
    <t>50 EUR/uro</t>
  </si>
  <si>
    <t>2% nabavne vrednost letno</t>
  </si>
  <si>
    <t>95200 EUR letno (56 EUR/uro)</t>
  </si>
  <si>
    <t>https://www.ung.si/sl/raziskave/center-za-astrofiziko-in-kozmologijo/raziskave-cac/oprema/14-paket/</t>
  </si>
  <si>
    <t>Sergey Vorobyev</t>
  </si>
  <si>
    <t>1540-014</t>
  </si>
  <si>
    <t>P6-0382</t>
  </si>
  <si>
    <t>Franc Marušič</t>
  </si>
  <si>
    <t>Sledilec očesnih premikov</t>
  </si>
  <si>
    <t>Eye-tracker</t>
  </si>
  <si>
    <t>Po začetnem poizvedovanju, v katerem mora potencialni uporabnik napisati tako svoje osnovne podatke kot namen uporabe opreme, kratek opis raziskovalnega problema in čas potreben za opravo raziskav, se v roku enega tedna s potencialnim uporabnikom dogovorimo o vseh podrobnostih izposoje opreme, vključno z možnostjo tehnične in ali strokovne pomoči.</t>
  </si>
  <si>
    <t xml:space="preserve">Following the initial email in which the potential user of this research equipment gives his basic information as weel as a brief explanation of what he wants to do with this equipment and what the main scientific questions behind this is. Within one week we will negotiate with the potential user all the relevant details concerning the equipment rental including optional technical or professional assistence. </t>
  </si>
  <si>
    <t>Sledilec očesnih premikov zaznava in shranjuje poglede oči glede na različne dražljaje na zaslonu. Uporablja se za študije branja, jezikoslovne študije, študije pozornosti itd.</t>
  </si>
  <si>
    <t>Eye-tracker tracks eye movement on various types of screens/objects presented to the subject. It is primarily used in Psycholinguistic research or reading, attention etc.</t>
  </si>
  <si>
    <t>https://www.ung.si/sl/raziskave/center-za-kognitivne-znanosti-jezika/oprema/</t>
  </si>
  <si>
    <t>41 1540/2/2016</t>
  </si>
  <si>
    <t>Oprema za shranjevanje, procesiranje in analizo podatkov</t>
  </si>
  <si>
    <t xml:space="preserve">Equipment for data storage, processing and analysis </t>
  </si>
  <si>
    <t>Analiza in shranjevanje atmosferskih meritev</t>
  </si>
  <si>
    <t>Analysis and storage of atmospheric measurements</t>
  </si>
  <si>
    <t>45 EUR / uro</t>
  </si>
  <si>
    <t>https://www.ung.si/sl/raziskave/center-za-raziskave-atmosfere/projekti/oprema-za-meritve/</t>
  </si>
  <si>
    <t>90/2016</t>
  </si>
  <si>
    <t>Meritev sipanja svetlobe v atmosferi</t>
  </si>
  <si>
    <t>Measurements of light backscattering in the atmosphere</t>
  </si>
  <si>
    <t>33% letno</t>
  </si>
  <si>
    <t>Sun photometer</t>
  </si>
  <si>
    <t>Meritev atmosferske atenuacije</t>
  </si>
  <si>
    <t>Measurements of atmospheric attenuation</t>
  </si>
  <si>
    <t>Artur Stepanov</t>
  </si>
  <si>
    <t>Oprema za elektroencefalografijo in analizo od dogodka odvisnih potencialov ('ERPs')</t>
  </si>
  <si>
    <t>Electroencephalographic equipment for measuring Event Related Potentials (ERP)</t>
  </si>
  <si>
    <t>Oprema je namenjena merjenju in analiziranju električnih signalov, ki jih oddajajo možgani na različnih območjih človeškega lasišča v povezavi z reakcijo osebe na jezikovne dražljaje. Uporablja se v psiholingvističnih raziskavah razumevanja stavkov med branjem ali poslušanjem.</t>
  </si>
  <si>
    <t>The equipment is intended for measuring and analysis of electrical signals emitted by the brain at various regions of the human scalp in connection with the person's reaction to linguistic stimuli. It is used in Psycholinguistic research on sentence comprehension during reading or listening.</t>
  </si>
  <si>
    <t>41/1540
/	018
/2019</t>
  </si>
  <si>
    <t>1540-003</t>
  </si>
  <si>
    <t>Jurij Urbančič</t>
  </si>
  <si>
    <t>Čista soba z lasersko litografijo</t>
  </si>
  <si>
    <t>Clean Room with laser lithography</t>
  </si>
  <si>
    <t>po dogovoru</t>
  </si>
  <si>
    <t>oral agreement</t>
  </si>
  <si>
    <t>čista soba , opremljena z lasersko litografijo</t>
  </si>
  <si>
    <t>clean room which includes laser lithography</t>
  </si>
  <si>
    <t>http://www-lfos.ung.si/list-of-equipment/clean-room</t>
  </si>
  <si>
    <t>Vadym Tkachuk</t>
  </si>
  <si>
    <t>1540-010</t>
  </si>
  <si>
    <t>Branka Mozetič Vodovpivec</t>
  </si>
  <si>
    <t>Plinski kromatograf z masno selektivnim detektorjem in sistemom za vnos tekočega vzorca, vzorca iz parne faze, SPME in termično desorbcijo</t>
  </si>
  <si>
    <t>Gas chromatograph coupled with mass spectrometric detection combined with the robotic system for the inputs of liquid and vapor phase samples and for the inputs by means of SPME and thermal desorption</t>
  </si>
  <si>
    <t xml:space="preserve"> Sistem GC-MS v kombinaciji z večnamenskim avtomatskim vzorčevalnikom/robotom za pripravo vzorcev za analizo in iniciranjem je namenjen za analizi širokega spektra kemijskih spojin v različnih bioloških in okoljskih vzorcih.</t>
  </si>
  <si>
    <t>The GC-MS system in combination with a multi-purpose automatic sampler / robot for sample preparation for analysis and injection is is designed to analyze a wide range of chemical compounds in various biological and environmental samples.</t>
  </si>
  <si>
    <t>http://www.ung.si/sl/raziskave/center-za-raziskave-vina/raziskovalna-oprema/</t>
  </si>
  <si>
    <t>1540/6/2020</t>
  </si>
  <si>
    <t>Guillaume Antalick</t>
  </si>
  <si>
    <t xml:space="preserve">Analize v okviru NFM/EGP razpisa za regionalni razvoj </t>
  </si>
  <si>
    <t>Mitja Martelanc</t>
  </si>
  <si>
    <t>Oprema za razvoj ramanskega lidarja observatorija CTA</t>
  </si>
  <si>
    <t>Equipment for R&amp;D of the CTA Raman Lidar</t>
  </si>
  <si>
    <t>Meritve atmosferskih lastnosti nad observatorijem CTA</t>
  </si>
  <si>
    <t>Measurements of atmospheric properties above the CTA observatory</t>
  </si>
  <si>
    <t>7922, 7923, 7924</t>
  </si>
  <si>
    <t>20% letno</t>
  </si>
  <si>
    <t>56 EUR/uro</t>
  </si>
  <si>
    <t>https://www.ung.si/sl/raziskave/center-za-astrofiziko-in-kozmologijo/raziskave-cac/oprema/18-paket/</t>
  </si>
  <si>
    <t>3,4,5/2020</t>
  </si>
  <si>
    <t>Miha Živec</t>
  </si>
  <si>
    <t>Sistem za čiščenje s plasmo</t>
  </si>
  <si>
    <t>Plasma cleaning system</t>
  </si>
  <si>
    <t>čiščenje vzorcev, aktivacija površin, jedkanje</t>
  </si>
  <si>
    <t>sample cleaning, surface activation, etching</t>
  </si>
  <si>
    <t>1540-011</t>
  </si>
  <si>
    <t>P2-0412</t>
  </si>
  <si>
    <t>Matjaž Valant</t>
  </si>
  <si>
    <t>Napredni rentgenski difraktometer</t>
  </si>
  <si>
    <t>Advanced x-ray diffractometer</t>
  </si>
  <si>
    <t>Za dostop do opreme kontaktirajte Andraža Mavriča (andraz.mavric@ung.si) z opisom predvidenega eksperimenta.
Minimalen čas dostopa 1 ura. Po odobritvi eksperimenta se dostop praviloma uredi v roku enega tedna.</t>
  </si>
  <si>
    <t xml:space="preserve">For access to the equipment, contact Andraž Mavrič (andraz.mavric@ung.si) with a description of the planned experiment.
Minimum access time 1 hour. Once the experiment is approved, access is usually arranged within a week. </t>
  </si>
  <si>
    <t>Meritve praškastih vzorcev: standardna Bragg-Bretano geometrija, geometrija s paralelnim žarkom, meritve z visokotemperaturnim nastavkom. Meritve tankih filmov: standardna Bragg-Bretano geometrija, geometrija s paralelnim žarkom, meritve z nizkim kotom vpadnega žarka (GID), odboj x-žarkov (XRR), meritve z visokotemperaturnim nastavkom, analiza orientacije kristalitov (Pole figure), analiza preferenčne orientacije (Rocking curve), analiza epitaksialnih filmov (Reciprocal space mapping). Sipanje rentgenskih žarkov pri nizkih kotih (SAXS).</t>
  </si>
  <si>
    <t xml:space="preserve">Measurements of powder samples: standard Bragg-Brittany geometry, parallel beam geometry, high temperature measurements. Thin film measurements: standard Bragg-Brittany geometry, parallel beam geometry, grazing incidence measurements (GID), x-ray reflectivity (XRR), high temperature measurements, pole figure, rocking curve, reciprocal space mapping. Small angle X-ray scattering (SAXS). </t>
  </si>
  <si>
    <t>https://www.ung.si/sl/raziskave/laboratorij-za-raziskave-materialov/oprema/xrd-dostop/</t>
  </si>
  <si>
    <t>Tina Škorjanc</t>
  </si>
  <si>
    <t>J2-2498</t>
  </si>
  <si>
    <t>Andraž Mavrič</t>
  </si>
  <si>
    <t>1540-012</t>
  </si>
  <si>
    <t xml:space="preserve">Barbara Ressel </t>
  </si>
  <si>
    <t>Elektronski analizator za izvajanje meritev kotno ločljive fotoemisijske spektroskopije in eksperimentalna komora</t>
  </si>
  <si>
    <t>Electronic Analyser and Experimental Chamber</t>
  </si>
  <si>
    <t xml:space="preserve">Meritev fotoelektronov </t>
  </si>
  <si>
    <t xml:space="preserve">Measurement of photoelectrons </t>
  </si>
  <si>
    <t>200 EUR/uro</t>
  </si>
  <si>
    <t>10% nabavne vrednost letno</t>
  </si>
  <si>
    <t>https://www.ung.si/sl/raziskave/laboratorij-za-kvantno-optiko/raziskovalna-oprema/</t>
  </si>
  <si>
    <t>LKO</t>
  </si>
  <si>
    <t>1540-001</t>
  </si>
  <si>
    <t>Ario De Marco</t>
  </si>
  <si>
    <t>FLOW-CYTOMETER</t>
  </si>
  <si>
    <t>Analiza  celičnih populacij</t>
  </si>
  <si>
    <t>Analyze cell populations</t>
  </si>
  <si>
    <t>42.5EUR/uro</t>
  </si>
  <si>
    <t>15.80 / uro</t>
  </si>
  <si>
    <t>https://www.ung.si/sl/raziskave/laboratorij-za-vede-o-okolju-in-zivljenju/oprema/</t>
  </si>
  <si>
    <t>2019/153 (sklep)</t>
  </si>
  <si>
    <t xml:space="preserve"> P4-0107</t>
  </si>
  <si>
    <t>Dorota Korte</t>
  </si>
  <si>
    <t>Večnamenski optotermični spektrometer</t>
  </si>
  <si>
    <t>Multipurpose optothermal spectrometer</t>
  </si>
  <si>
    <t>Za neporušeno ter nekontakto karakterizacijo materialov v okviru različnih projektov</t>
  </si>
  <si>
    <t>For non contact and non destructive characterization of materials in the framework of different projects</t>
  </si>
  <si>
    <t>68.4EUR/uro</t>
  </si>
  <si>
    <t>41.8 / uro</t>
  </si>
  <si>
    <t>2020/025</t>
  </si>
  <si>
    <t>Univerza v Ljubljani, Fakulteta za matematiko in fiziko</t>
  </si>
  <si>
    <t>Računalniška gruča Asgard (Paket 13)</t>
  </si>
  <si>
    <t>Asgard Computing cluster</t>
  </si>
  <si>
    <t>Oddaljeni dostop v skladu z razpoložljivostjo opreme in v dogovoru s kontaktno osebo</t>
  </si>
  <si>
    <t>Remote access upon request - check the availability with the contact person.</t>
  </si>
  <si>
    <t>Gruča računalnikov z okoli 170 procesorskimi jedri, namenjena intenzivnemu numeričnemu računstvu.</t>
  </si>
  <si>
    <t>Computer cluster (170 processor cores approx.) for numerically intensive computation.</t>
  </si>
  <si>
    <t>http://www.fmf.uni-lj.si/si/</t>
  </si>
  <si>
    <t xml:space="preserve">Primož Ziherl </t>
  </si>
  <si>
    <t>P1-0188</t>
  </si>
  <si>
    <t xml:space="preserve">Gregor Skok </t>
  </si>
  <si>
    <t>MRIC</t>
  </si>
  <si>
    <t>Anton Ramšak</t>
  </si>
  <si>
    <t>Hibridna računalniška gruča za intenzivno vzporedno računanje in multidisciplinarno rabo - gruča Olimp (Paket 16)</t>
  </si>
  <si>
    <t>Hybrid computer cluster for intensive parallel computation and multidisciplinary applications - Olimp</t>
  </si>
  <si>
    <t>Gruča računalnikov z okoli 240 procesorskimi jedri, namenjena intenzivnemu (tudi visoko paralelnemu) numeričnemu računstvu. Vsebuje tudi grafične procesne enote.</t>
  </si>
  <si>
    <t>Computer cluster (240 processor cores approx.) for numerically intensive (also highly parallel) computation. Contains also graphucal processing units.</t>
  </si>
  <si>
    <t>P1-0402</t>
  </si>
  <si>
    <t>Tomaž Prosen</t>
  </si>
  <si>
    <t xml:space="preserve">Anton Ramšak </t>
  </si>
  <si>
    <t>Matija Milanič</t>
  </si>
  <si>
    <t>Računalniška gruča Grom</t>
  </si>
  <si>
    <t>Storm Computing cluster</t>
  </si>
  <si>
    <t>Gruča računalnikov z okoli 100 procesorskimi jedri, namenjena intenzivnemu numeričnemu računstvu.</t>
  </si>
  <si>
    <t>Computer cluster (100 processor cores approx.) for numerically intensive computation.</t>
  </si>
  <si>
    <t>Računalniška gruča Avalon</t>
  </si>
  <si>
    <t>Avalon Computing cluster</t>
  </si>
  <si>
    <t>Gruča računalnikov z okoli 360 procesorskimi jedri, namenjena intenzivnemu (tudi zmerno paralelnemu) numeričnemu računstvu.</t>
  </si>
  <si>
    <t>Computer cluster (360 processor cores approx.) for numerically intensive (also moderately parallel) computation.</t>
  </si>
  <si>
    <t>Miha Ravnik</t>
  </si>
  <si>
    <t>Računalniška gruča za intenzivno multidisciplinarno računanje – gruča Paket 17 v sklopu sistema računskih strežnikov Olimp</t>
  </si>
  <si>
    <t>Gruča v sklopu sistema računskih strežnikov Olimp s 432 procesorskimi nitmi za intenzivno (tudi visoko paralelno) numeričnemo računstvo.</t>
  </si>
  <si>
    <t>Computer cluster in a system of computer clusters Olimp with 432 processor cores approx. for numerically intensive (also highly parallel) computation.</t>
  </si>
  <si>
    <t xml:space="preserve"> Tomaž Zwitter</t>
  </si>
  <si>
    <t>Projekt TECANT</t>
  </si>
  <si>
    <t>Urban Simončič</t>
  </si>
  <si>
    <t>Gregor Skačej</t>
  </si>
  <si>
    <t>Računalniška gruča Valhala</t>
  </si>
  <si>
    <t>2018/2019</t>
  </si>
  <si>
    <t>Valhala Computing cluster</t>
  </si>
  <si>
    <t>Gruča računskih strežnikov s 180 procesorskimi jedri za intenzivno numerično računstvo.</t>
  </si>
  <si>
    <t>Computer cluster (180 processor cores) for numerically intensive computation.</t>
  </si>
  <si>
    <t>Blaž Jesenko</t>
  </si>
  <si>
    <t>Diskovno polje za intenzivno  obdelavo podatkov ter arhiviranje Mari</t>
  </si>
  <si>
    <t>Mari NAS storage</t>
  </si>
  <si>
    <t>Oddaljeni dostop za raziskovalce, ki je omogočen po dogovoru s kontaktno osebo. Diskovno polje je priklopljeno na vse gruče in na voljo vsem uporabnikom gruč.</t>
  </si>
  <si>
    <t>Remote access for researchers upon request. Disk field connected to clusters and available to all users of  clusters.</t>
  </si>
  <si>
    <t>Diskovno polje deluje v sklopu računskih gruč. Kapaciteta 0.5PB. Dostopno vsem raziskovalcem.</t>
  </si>
  <si>
    <t>The disk array operates as part of computational clusters. Capacity 0.5PB. Available to all researchers.</t>
  </si>
  <si>
    <t>Prenosna hiperspektralna kamera</t>
  </si>
  <si>
    <t>Handheld hyperspectral camera</t>
  </si>
  <si>
    <t>Uporaba za raziskovalce je omogočena po dogovoru s kontaktno osebo in ob prisotnosti strokovno usposobljenega uporabnika. Razpoložljivost opreme je odvisna od trenutnih raziskovalnih aktivnosti raziskovalne skupine za Medicinsko fiziko.</t>
  </si>
  <si>
    <t>Researchers can get access to the camera upon request. An experienced camera user must be handling the camera. The availibility of the camera depends on  present research activities in Medical physics research group.</t>
  </si>
  <si>
    <t>Prenosna hiperspektralna kamera na področju 400-1000 nm in ločlivostjo cca. 5 nm. Halogenski reflektorji in stojala.</t>
  </si>
  <si>
    <t>Handheld hyperspectral camera with 400-1000 nm spectral range and approx. 5 nm spectral resolution. Halogen light-sources and tripods.</t>
  </si>
  <si>
    <t>Računalniška gruča Valhala, širitev 2020/21</t>
  </si>
  <si>
    <t>2020/2021</t>
  </si>
  <si>
    <t>Valhala Computing cluster, upgrade</t>
  </si>
  <si>
    <t>Gruča računskih strežnikov s 192 procesorskimi jedri za intenzivno numerično računstvo.</t>
  </si>
  <si>
    <t>Computer cluster (192 processor cores) for numerically intensive computation.</t>
  </si>
  <si>
    <t>Oprema za realizacijo kvantne komunikacije (Paket 19)</t>
  </si>
  <si>
    <t>Research equipment for the development of quantum communication methods</t>
  </si>
  <si>
    <t>Oprema deluje v sklopu laboratorija za kvantno optiko. Namenjena je razvoju metod kvantne komunikacije</t>
  </si>
  <si>
    <t>The equipment is part of the Quantum Optics Laboratory. It is intended for the development of quantum communication methods.</t>
  </si>
  <si>
    <t>Rainer Kaltenbaek</t>
  </si>
  <si>
    <t>J2-2514</t>
  </si>
  <si>
    <t>Univerza v Ljubljani, Naravoslovnotehniška fakulteta</t>
  </si>
  <si>
    <t>Mirjam Leskovšek</t>
  </si>
  <si>
    <t>JSM 6060 LV - nizko vakuumski scanning elektronski mikroskop</t>
  </si>
  <si>
    <t>JSM 6060 LV - Low vakuum scanning electron microscope</t>
  </si>
  <si>
    <t>Oprema je na razpolago po dogovoru; čas dostopa je odvisen od zasedenosti opreme. Rezervacije: barbara.golja@ntf.uni-lj.si</t>
  </si>
  <si>
    <t>The equipment is available upon agreement; access time is dependable on equipment occupation. Rezervation: barbara.golja@ntf.uni-lj.si</t>
  </si>
  <si>
    <t>SEM je namenjen študiji površine, morfologije in topografije površin ter velikosti delcev.</t>
  </si>
  <si>
    <t>SEM is designed for surface, morphology and tography studies as well as for determination of particle size.</t>
  </si>
  <si>
    <t>901580, 901580/1</t>
  </si>
  <si>
    <t>http://www.ntf.uni-lj.si/ntf/raziskovanje/raziskovalno-delo/raziskovalna-oprema/</t>
  </si>
  <si>
    <t>P2-0213</t>
  </si>
  <si>
    <t>študijski proces</t>
  </si>
  <si>
    <t xml:space="preserve">1.st            </t>
  </si>
  <si>
    <t>Jožef Medved</t>
  </si>
  <si>
    <t>Simultana termična analiza, STA449 C Jupiter</t>
  </si>
  <si>
    <t>Simultan thermal analyse, STA 449 Jupiter, Netzsch</t>
  </si>
  <si>
    <t xml:space="preserve">Oprema je dostopna po dogovoru z operaterji oz. skrbnikom opreme. </t>
  </si>
  <si>
    <t xml:space="preserve">The equipment is available by agreement with the operator or with chief of the laboratory. </t>
  </si>
  <si>
    <t xml:space="preserve">Simultana termična analiza (STA) je metoda termične analize, ki omogoča istočasno preizkušanje različnih vzorcev z dvema ali več termo-analitskimi metodami. Običajno sta to termogravimetrija (TG) in diferenčna termična analiza (DTA) ali diferenčna vrstična kalorimetrija (DSC). Tako lahko v vzorcu istočasno preiskujemo energetske procese in spremembe mase. STA meritev je kompleksna meritev, ki jo lahko uporabimo za določevanje fizikalno-kemičnih lastnosti posameznih, predvsem novih materialov. Istočasno pa omogoča modeliranje tehnoloških procesov. Analiza STA krivulj nam omogoča določitve premenskih temperatur (tališče, vrelišče, alotropske modifikacije), toplotnih efektov (talilna/strjevalna entalpija, toplota zgorevanja,…), specifične toplote cp, izgube ali prirastka mase itd.  </t>
  </si>
  <si>
    <t xml:space="preserve">Simultaneous thermal analysis (STA) is a method of thermal analysis, witch makes possible to investigate variety of samples by two or three thermal-analytical methods. Usually those are thermogravimetry (TG), differential thermal analysis (DTA) and differential scanning calorimetry (DSC). Simultaneously the investigation can be done on processes based on energy difference (absorbing and relaxing heat under reaction) and investigation in mass change (oxidation, degradation etc.). STA measurement is a complex measurement, witch is recommended for determine physical – chemical properties of materials, especially new one. Simultaneously the modeling of technological processes can be done. STA analysis makes possible to determine characteristic temperatures (melting point, boiling point, allotropic modifications etc.), thermal effect (melting / solidification enthalpy, combustion heat etc.), specific heat Cp, loss or increment of mass etc.  </t>
  </si>
  <si>
    <t>260374, 260374/1, 260375, 260375/1</t>
  </si>
  <si>
    <t>P1-0195</t>
  </si>
  <si>
    <t>zaključna dela</t>
  </si>
  <si>
    <t>Peter Fajfar</t>
  </si>
  <si>
    <t>Simulator termomehanskih metaluških stanj GLEEBLE 1500D</t>
  </si>
  <si>
    <t>Simulator of thermomechanical metalllurgical states GLEEBLE 1500D</t>
  </si>
  <si>
    <t>Oprema je dostopna po dogovoru s skrbnikom opreme. Čas dostopa je odvisen od zasedenosti opreme. Nahaja se na lokaciji Lepi pot 11-13, Ljubljana.</t>
  </si>
  <si>
    <t>The equipment is available upon agreement with the responsible person of the equipment. The access time depends on equipment occupation. It’s located at Lepi pot 11-13, Ljubljana.</t>
  </si>
  <si>
    <t>Simulator termomehanskih metalurških stanj omogoča izvedbo naslednjih preiskav materialov: natezni test, tlačni test, krivulje tečenja, aktivacijska energija za toplo preoblikovanje, razvoj mikrostrukture med in po plastični deformaciji, termično utrujenosti, termomehansko kontrolirane tlačne in natezne deformacije, večstopenjske deformacije, testiranje obrabe, testiranje varjenja.</t>
  </si>
  <si>
    <t>Simulator of thermomechanical metallurgical states enables following investigations of the materials: tensile test, compression test, flow curves, activation energy, microstructure development during hot forming, high temperature fatigue testing, solidification simulation, welding  simulation, heat treatment, multistage forming test, wear testing.</t>
  </si>
  <si>
    <t>260424, 260424/1</t>
  </si>
  <si>
    <t>P2-0344</t>
  </si>
  <si>
    <t>Acroni</t>
  </si>
  <si>
    <t>Diana Gregor Svetec</t>
  </si>
  <si>
    <t>Univerzalni elektronski dinamometer INSTRON serije 5567</t>
  </si>
  <si>
    <t>Tensile testing machine INSTRON 5567</t>
  </si>
  <si>
    <t>Dinamometer INSTRON naprava omogoča meritve nateznih lastnosti kot tudi izvedbo testov tlačne obremenitve, zdrsov, upogibov in prebojev na različnih materialih (tekstilije, papir, kovine, plastika,…). Naprava je opremljena tudi s klimatsko komoro, s temperaturnim območjem delovanja med 20 in +80 °C in relativno vlažnostjo 30-80 %.</t>
  </si>
  <si>
    <t>Tensile testing machine enables measurements of tensile characteristics as well as tests of stress under pressure, slides, bends and breaks of different materials (textiles, paper, metal, plastics,…). It also includes air-condition chamber that covers temperature range from 20 to 80 °C and relative humidity from 30-80 %.</t>
  </si>
  <si>
    <t>901593, 901593/1</t>
  </si>
  <si>
    <t>zunanji uporabnik</t>
  </si>
  <si>
    <t>Sabina Bračko</t>
  </si>
  <si>
    <t>Xenotest - instrument za ugotavljanje vpliva svetlobe in vremenskih pogojev na material</t>
  </si>
  <si>
    <t>Xenotest - Light Exposure and Weather Testing Instrument</t>
  </si>
  <si>
    <t>Xenotest Alpha omogoča pospešeno simulacijo delovanja svetlobe, toplote in vlage na material. Z uporabo ksenonske sijalke in ustreznih filtrov je mogoče ponazoriti svetlobo z različnimi spektralnimi karakteristikami. Temperaturno območje: 30–70 °C, relativna zračna vlažnost 10 in 95 %. Instrument omogoča izvedbo analiz v skladu s standardi za področje tekstila, papirja in plastike: ISO 105-B02, ISO 105-B04, ISO 105-B06, ISO 12040, ISO 4892, ISO 11341.</t>
  </si>
  <si>
    <t>Xenotest Alpha simulates and accelerates the action of sunlight, heat and humidity on material. An integrated xenon lamp with different filter systems covers a wide irradiation range. The temperature range: 30–70 °C, relative humidity 10 to 95 %. Xenotest Alpha meets the requirements of numerous standards and test methods for textiles, paper and plastics: ISO 105-B02, ISO 105-B04, ISO 105-B06, ISO 12040, ISO 4892, ISO 11341.</t>
  </si>
  <si>
    <t>Primož Mrvar</t>
  </si>
  <si>
    <t>Sistem za analizo slike</t>
  </si>
  <si>
    <t>Analysis Materials Research Lab</t>
  </si>
  <si>
    <t>Oprema je namenjena za določanje deleža, velikosti, oblike in porazdelitve mikrostrukturnih sestavin, merjenja deleža, velikosti in porazdelitve različnih elementov mikrostrukture, kot so to na primer kristalna zrna, kristalne meje, različne plasti, ki so in-situ na supstratu, kot tudi dobljene z nanašanjem, poroznosti (krčilna in plinska pri zlitinah, pore pri keramiki), itd. Prav tako so mogoče dimenzijske meritve različnih makro in mikro odtisov na preiskovanih vzorcih.</t>
  </si>
  <si>
    <t>With this equipment we can determine portion, size, shape and distribution of microstructure components, size and distribution of elements of microstructure, like crystal grain, crystal border, different layers which are in-situ on the substrata, porosity (gas and shrinkage at alloys, pore at ceramics). It is possible to measure dimensions on macro and micro samples.</t>
  </si>
  <si>
    <t>260465, 260465/1</t>
  </si>
  <si>
    <t>Aleš Nagode</t>
  </si>
  <si>
    <t>Vrstični elektronski mikroskop z mikroanaliznim sistemom</t>
  </si>
  <si>
    <t>Jeol JSM 5610</t>
  </si>
  <si>
    <t>The equipment is available by agreement with the operator or with chief of the laboratory.</t>
  </si>
  <si>
    <t>Analiza povrišn, morfologija, fazna in analiza kem. sestave (EDS)</t>
  </si>
  <si>
    <t>Surface analysis, morphology, phase and chemical composition (EDS)</t>
  </si>
  <si>
    <t>260307, 260307/1, 260307/6</t>
  </si>
  <si>
    <t>Vakumska indukcijska talilna in livna peč</t>
  </si>
  <si>
    <t>Induction vacuum melting and casting furnace</t>
  </si>
  <si>
    <t>Peč je primerna za izdelavo in oplemenitenje ter litje različnih materialov. Eksperimentalna računalniško krmiljena naprava omogoča: gravitacijsko litje v trajne forme, gravitacijsko litje v enkratne forme izdelane z različnimi ognjeobstojnimi materiali, centrifugalno gravitacijsko litje v školjke (precizijsko litje) in trajne forme. Vakuumska talilna peč je skonstruirana tako, da lahko talilno peč uporabljamo tudi s sistemom za usmerjeno strjevanje.</t>
  </si>
  <si>
    <t>The furnace is suitable for development, improvement and casting several materials. With experimental, computer regulated furnace we can do:  - gravity casting in permanent mold - gravity casting in mold from molding material - centrifugal casting in shell (investment casting) and permanent molds - vacuum furnace is constructed in the way that we can use the system for oriented solidification.</t>
  </si>
  <si>
    <t>260648, 260648/1</t>
  </si>
  <si>
    <t>Boštjan Markoli</t>
  </si>
  <si>
    <t>JEOL JSM-7600F field emission scanning electron microscope</t>
  </si>
  <si>
    <t xml:space="preserve">Operaterji z licenco rezervirajo termine na mikroskopu preko on-line rezervacijskega sistema Centra za elektronsko mikroskopijo (CEM), ki deluje v okviru Instituta Jožef Stefan v Ljubljani. Mikroskop lahko uporabljajo le izkušeni in predhodno šolani operaterji. Zunanji uporabniki lahko opremo uporabljajo le ob prisotnosti izkušenega oziroma izučenega operaterja. </t>
  </si>
  <si>
    <t>Licensed operators access the microscope via on-line reservation system of the Center for Electron Microscopy (CEM) which is a part of Jožef Stefan Institute. Microscope can only be used by experienced and trained operators. Any outside users can use the equipment only in the presence of a experienced and trained operator.</t>
  </si>
  <si>
    <t>Vrstični elektronski mikroskop JEOL JSM-7600F omogoča slikanje površin vzorcev na podlagi sekundarnih in odbitih elektronov z ločljivostjo do nekja nm. Mikroskop je opremeljen tudi za določevanje kemijske analize materialov na mikronskem področju (EDXS, WDXS), za določevanje kristalne orientacije (EBDS), opremljen pa je tudi za e-litografijo.</t>
  </si>
  <si>
    <t xml:space="preserve">Scanning elecron microscope JEOL JSM-7600F enables observation of the surface of materials with spatial resolution on nm scale (secondary electrons, back-scattered electrons). The microscope also enables determination of chemical composition on micro scale (EDXS, WDXS), determination of crystal texture (EBSD), and is alos equipped with e-litography.  </t>
  </si>
  <si>
    <t>250000, 250000/1</t>
  </si>
  <si>
    <t>Miran Udovč</t>
  </si>
  <si>
    <t>Mikroskop NIKON Eclipse</t>
  </si>
  <si>
    <t>Geološki mikroskop s presevno in odsevno svrtlobo 4 kos; 1 kos nadgradnja za fotografiranje vzorcev</t>
  </si>
  <si>
    <t>oprema namenjena študentom dodiplomskega in podiplomskega študija, redne vaje in mikroskopija v času prostih ur v dogovoru z mentorji in tehničnimi sodelavci</t>
  </si>
  <si>
    <t>equipment intended for students of undergraduate and postgraduate studies, regular exercises and microscopy during off hours, in agreement with mentors and technical team</t>
  </si>
  <si>
    <t xml:space="preserve">Mikroskopija sedimentoloških, petroloških, mineraloških in rudnih zbruskov in obrusov </t>
  </si>
  <si>
    <t>Microscopy of sedimentological, petrological, mineralogical and mineral samples</t>
  </si>
  <si>
    <t>340688, 340688/1</t>
  </si>
  <si>
    <t>Dinamično mehanski analizator</t>
  </si>
  <si>
    <t>Dynamic Mechanical Analyzer Q800</t>
  </si>
  <si>
    <t>The equipment is available upon agreement; access time is dependable on equipment occupation. Reservation: barbara.golja@ntf.uni-lj.si</t>
  </si>
  <si>
    <t>Dinamično mehanski analizator ali DMA je splošno ime za opremo, ki mehansko vzbuja deformacijo vzorca iz poljubnega materiala in meri njegov odziv. Vzbujevalna deformacija je sinusoidna, konstantna ali stopenjska, ali z enako hitrostjo. Različne odzive vzorca na deformacijo (20 pokazateljev) je mogoče spremljati kot funkcijo temperature in časa.</t>
  </si>
  <si>
    <t xml:space="preserve">The DMA presents equipment, which mechanically causes deformation of sample from material and measures its response. Caused deformation may be sinusoid, constant, graduated or with constant speed. 20 various parameters as a measurement of responses can be monitored as a function of temperature and time. </t>
  </si>
  <si>
    <t>901927, 901927/1</t>
  </si>
  <si>
    <t>Klemen Možina</t>
  </si>
  <si>
    <t>Rezalni grafični stroj Wohlenberg</t>
  </si>
  <si>
    <t>Wohlenberg High Speed Guillotines 76</t>
  </si>
  <si>
    <t>Lastni viri</t>
  </si>
  <si>
    <t>Oprema je na razpolago po dogovoru; čas dostopa je odvisen od zasedenosti opreme. Rezervacije: klemen.mozina@ntf.uni-lj.si</t>
  </si>
  <si>
    <t>The equipment is available upon agreement; access time is dependable on equipment occupation. Reservation: klemen.mozina@ntf.uni-lj.si</t>
  </si>
  <si>
    <t>Wohlenberg 76je profersionalna rezalna mašina za rezanje papirja, kartona ali drugih materialov v obliki listov, tako v sklopu, kot tudi v obliki posameznih listov. Rezalna širina je 760 mm in maksimalna debelina je 110 mm.</t>
  </si>
  <si>
    <t>The Wohlenberg 76 is a professional cuting machine for cutting paper, boards and other sheet materials both in stack or single. The cutting width is 760 mm and the maximum possible feed is 110 mm.</t>
  </si>
  <si>
    <t xml:space="preserve">vaje </t>
  </si>
  <si>
    <t>Goran Vižintin</t>
  </si>
  <si>
    <t>Georadar Proex system KIT optical</t>
  </si>
  <si>
    <t>2010, 2016</t>
  </si>
  <si>
    <t>Oprema je na voljo le ustrezno usposobljenim osebam, ki so opravile tečaj merjenja in obdelave podatkov pri proizvajalcu opreme Mala. Kontaktna oseba: goran.vizintin@guest.arnes.si</t>
  </si>
  <si>
    <t>Equipment is available only to suitably qualified persons who have passed the course in measurement and data processing at the manufacturer of equipment. Contact: goran.vizintin @ guest.arnes.si</t>
  </si>
  <si>
    <t>Ta vrsta georadarja je namenjena določanju geoloških struktur v suhih in nizko prevodnih kamninah,  nizko prevodni vodi, ledu itd. Globina je odvisna od tipa anten, trenutno lahko dosežemo globine do največ 50 metrov.</t>
  </si>
  <si>
    <t>This type of ground penetrating radar is designed to measure the geological structures in the dry and low conductive rocks, low conductive water, ice, etc.. Depth depends on the type of antenna, the current setup can reach depths of up to 50 meters.</t>
  </si>
  <si>
    <t>150800, 150800/1</t>
  </si>
  <si>
    <t>draziskovalna dejavnost</t>
  </si>
  <si>
    <t>Računalniški program Thermo - Calc</t>
  </si>
  <si>
    <t>Računalniški program Thermo-calc je namenjen za izračunavanje faz in konstrukcijo faznih diagramov z različnimi bazami podatkov.</t>
  </si>
  <si>
    <t xml:space="preserve">Thermo - calc software is meaning for calculation of phase daigrams and termodynamic properties with diferent data bases.  </t>
  </si>
  <si>
    <t>260301, 260301/1</t>
  </si>
  <si>
    <t>industijski projekti</t>
  </si>
  <si>
    <t xml:space="preserve">Boštjan Markoli </t>
  </si>
  <si>
    <t>Mikroskop Zeiss Axio Imager.A1m</t>
  </si>
  <si>
    <t>Light optical microscope ZEISS Axio Imager.A1m</t>
  </si>
  <si>
    <t>Oprema je na razpolago po dogovoru; čas dostopa je odvisen od zasedenosti opreme. Kontaktna oseba za dogovor termina uporabe: bostjan markoli</t>
  </si>
  <si>
    <t>The equipment is available upon agreement; access time is dependable on equipment occupation. Contact person: bostjan markoli</t>
  </si>
  <si>
    <t>Visokozmogljivi optični mikroskop za opazovanje površine materialografskih vzorcev v svetlem in temnem polju, v polarizirani svetlobi ter diferenčnem kontrastu. Omogoča ugotavljanje deležev faz v mikrozgradbi materiala in njihove absolutne in povprečne velikosti.</t>
  </si>
  <si>
    <t>High-performance light optical microscope for observation of surfaces of materialographic specimens in bright and dark-field, polarized light and diferential contrast. It also enables determination of phase fraction and absolute and mean size of particles.</t>
  </si>
  <si>
    <t>L2-4099</t>
  </si>
  <si>
    <t>MR A.Zaky</t>
  </si>
  <si>
    <t>doktorat</t>
  </si>
  <si>
    <t>Štud. proces</t>
  </si>
  <si>
    <t xml:space="preserve">diploma      </t>
  </si>
  <si>
    <t xml:space="preserve">Borut Kosec </t>
  </si>
  <si>
    <t>Kalorimeter C 200</t>
  </si>
  <si>
    <t xml:space="preserve">Calorimeter 200 C </t>
  </si>
  <si>
    <t>Oprema je dostopna po dogovoru z operaterji oz. skrbnikom opreme. Rezervacija termina: marija.ribic@omm.ntf.uni-lj.si</t>
  </si>
  <si>
    <t>The equipment is available by agreement with the operator or with head of the laboratory. Termine reservation: marija.ribic@omm.ntf.uni-lj.si</t>
  </si>
  <si>
    <t xml:space="preserve">
Določitev kurilnosti in zgorevalne toplote trdnih in tekočih goriv v skladu s standardi DIN 51900,ISO 1928, ASTM D240, ASTM D4809, ASTM D5865, ASTM D1989, ASTM D5468, ASTM E711.</t>
  </si>
  <si>
    <t>Determing gross calorific values of solid and liquid samples. Validation according to standards DIN 51900,ISO 1928, ASTM D240, ASTM D4809, ASTM D5865, ASTM D1989, ASTM D5468, ASTM E711.</t>
  </si>
  <si>
    <t>260696, 260696/1</t>
  </si>
  <si>
    <t>štud.proc.</t>
  </si>
  <si>
    <t xml:space="preserve">diplome         vajeTTI     </t>
  </si>
  <si>
    <t xml:space="preserve">Milan Bizjak         </t>
  </si>
  <si>
    <t>Aparat za merjenje defektov v kov. materialih z metodo vrtinčnih tokov</t>
  </si>
  <si>
    <t>Eddy current</t>
  </si>
  <si>
    <t>Oprema je dostopna po dogovoru s skrbnikom opreme. Rezervacija termina: milan.bizjak@omm.ntf.uni-lj.si</t>
  </si>
  <si>
    <t>The equipment is available by agreement with the head of the laboratory. Termine reservation: milan.bizjak@omm.ntf.uni-lj.si</t>
  </si>
  <si>
    <t xml:space="preserve">Preiskave brez porušitve materiala strojnih delov in komponent. </t>
  </si>
  <si>
    <t xml:space="preserve">Nondestructive testing of mechanical parts and components. </t>
  </si>
  <si>
    <t>260715, 260715/1</t>
  </si>
  <si>
    <t>Matej Dolenec</t>
  </si>
  <si>
    <t>Prenosni rentgenski fluorescenčni (XRF) analizator Thermo NITON XL3t 900S-He</t>
  </si>
  <si>
    <t>Portable handheld X-ray fluoresece  analyser for elemental determination in soil, rocks, alloys, and minerals.</t>
  </si>
  <si>
    <t xml:space="preserve">Dostop do opreme je možen le tehnikom, ki imajo opravljen tečaj varstva pred sevanji, osebno dozimetrijo in opravljen zdravniški pregled in opravljeno usposabljanje v centru NITON Munchen </t>
  </si>
  <si>
    <t>Access to the equipment is possible only to technicians who have completed a course of radiation protection, personal dozimetry, medical certificate and the training course in Munich Niton Center.</t>
  </si>
  <si>
    <t>Nedestruktivna / destruktivna elementna XRF analiza različnih vzorcev kamnin, tal, mineralov, zlitin, žlinder, keramike, barvil...</t>
  </si>
  <si>
    <t>Non-destructive, destructive elemental XRF analyses of different samples of rocks, soils, minerals, alloys, slags, pottery, pigments ...</t>
  </si>
  <si>
    <t>340778, 340778/1</t>
  </si>
  <si>
    <t>Klementina Možina</t>
  </si>
  <si>
    <t>Naprava za sledenje očesnih premikov</t>
  </si>
  <si>
    <t>TOBII X120 - Flexible eye tracking</t>
  </si>
  <si>
    <t>Oprema je na razpolago po dogovoru; čas dostopa je odvisen od zasedenosti opreme. Rezervacije: klementina.mozina@ntf.uni-lj.si</t>
  </si>
  <si>
    <t>The equipment is available upon agreement; access time is dependable on equipment occupation. Reservation: klementina.mozina@ntf.uni-lj.si</t>
  </si>
  <si>
    <t>Tobii X120 (naprava za sledenje očesnim premikom) je samostojna naprava zasnovana za zaznavanje očesnih premikov v realnem svetu na različnih predmetih, površinah, prostorih, projekcijah in zaslonih. Tobii X120 omogoča izdelavo študij na področjih, kot so npr: prodaja izdelkov (trgovinske police), tipografija, spletne strani, tiskani (časopis, revija, knjige, tiskovine itd.) in digitalni mediji (televizija, mobilne naprave itd.).</t>
  </si>
  <si>
    <t>Tobii X120 Eye Trackers is stand-alone eye tracking unit designed for eye tracking studies of real-world flat surfaces or scenes such as physical objects, projections and video screens. Tobii X120 enable studies requiring specific stimuli setups, such as studies of shopping shelves, typography, webpages, newspapers or television.</t>
  </si>
  <si>
    <t>902432, 902432/1</t>
  </si>
  <si>
    <t xml:space="preserve">1.st            2.st         </t>
  </si>
  <si>
    <t>drugo</t>
  </si>
  <si>
    <t>P2-0205</t>
  </si>
  <si>
    <t>Instrument za analizo toplotnih konstant Hot Disk TPS 2200</t>
  </si>
  <si>
    <t>Thermal Constant Analyser Instrument Hot Disk TPS 2200</t>
  </si>
  <si>
    <t>doktorati    diploma</t>
  </si>
  <si>
    <t>Barbara Simončič</t>
  </si>
  <si>
    <t>Laboratorijski aparat za sušenje, kondenziranje in fiksiranje</t>
  </si>
  <si>
    <t>Laboratory drying, condensation and fixation apparatus</t>
  </si>
  <si>
    <t>Laboratorijski aparat je namenjen sušenju, kondenziranju in fiksiranju različnih materialov. Uporablja se lahko samostojno ali pa ga vključimo v kontinuirno linijo z dvovaljčnim fularjem, na katerem se lahko izvajajo najsodobnejši impregnirni postopki plemenitenja tekstilij. K sušilniku je vključena še premazovalna enota namenjena za enostransko premazovanje papirja in ploskih tekstilij ter tiskanje na papir.</t>
  </si>
  <si>
    <t>Laboratory apparatus is intended for drying, condensation and fixation of different materials. It can be used independently or it can be included into continuous line with 2-roll foulard on which the newest padding procedures are implemented. The apparatus also includes a coating unit, which is intended for one-sided coating of paper and tekstiles and also for printing to paper.</t>
  </si>
  <si>
    <t>903050, 903056</t>
  </si>
  <si>
    <t xml:space="preserve">P2-0205 </t>
  </si>
  <si>
    <t>Vrstični elektronski mikroskop na poljsko emisijo Thermo Scientific ESEM  FEG Quattro S</t>
  </si>
  <si>
    <t>FEG Scanning electron microscope ThermoScientific ESEM FEG Quattro S</t>
  </si>
  <si>
    <t xml:space="preserve">The equipment is available upon agreement with the operator or with the chief of the laboratory. </t>
  </si>
  <si>
    <t xml:space="preserve">FEG SEM je opremljen za slikanje vzorcev s sekundarnimi elektroni (SE), odbitimi elektroni (BE) in transmisijskimi elektroni (STEM) z ločljivostjo nekaj nanometrov. Opremljen je še z detektorjem za (mikro)kemijsko analizo (EDXS), nosilcem za insitu ohlajanje do -60 °C in segrevanje do 1000 °C </t>
  </si>
  <si>
    <t>FEG SEM is equipped for imaging with secondary electrons (SEI), backscatter electrons (BEI) and transmission electrons (STEM). It also poses detector for (micro)chemical analysis (EDXS), cooling stage (to -60 °C) and heating stage (to 1000 °C) for insitu dynamic testing</t>
  </si>
  <si>
    <t>218,66 izhodiščna cena (vsakič se izračuna v odvisnosti od načina opravljene analize in vrste nosilca)</t>
  </si>
  <si>
    <t>1.st            2.st         3.st.</t>
  </si>
  <si>
    <t>PoclainHydraulics         Mahle         Lotrič             ULMF</t>
  </si>
  <si>
    <t>Andrej Šmuc</t>
  </si>
  <si>
    <t>ANALYSETTE 22 NanoTec (FRITSCH) oprema za lasersko metodo merjenja velikosti delcev</t>
  </si>
  <si>
    <t xml:space="preserve">ANALYSETTE 22 NanoTec (FRITSCH) laser particle and image (DIA) sizer  </t>
  </si>
  <si>
    <t>Oprema je dostopna na Oddelku za geologijo, Aškerčeva 12, v laboratoriju M7 (medetaža). Najem opreme ali samostojno delo ni možno brez usposabljanja upravljalca opreme.</t>
  </si>
  <si>
    <t>Equipment is available at the Department of Geology, Aškerčeva 12, LAB M7. Equipment rental or independent work is not possible without qualified technician.</t>
  </si>
  <si>
    <t>Merjenje velikosti in oblike delcev</t>
  </si>
  <si>
    <t>Particle size and shape determination</t>
  </si>
  <si>
    <t>341309, 341309/1</t>
  </si>
  <si>
    <t xml:space="preserve">http://www.ntf.uni-lj.si/ntf/raziskovanje/raziskovalno-delo/raziskovalna-oprema/ </t>
  </si>
  <si>
    <t>J1-1712</t>
  </si>
  <si>
    <t>Visoko temperaturni in visokotlačni reaktor LIMBO</t>
  </si>
  <si>
    <t>LIMBO high temperature and high pressure reactor</t>
  </si>
  <si>
    <t>Oprema je na razpolago po dogovoru; čas dostopa je odvisen od zasedenosti opreme. Rezervacije: barbara.simoncic@ntf.uni-lj.si</t>
  </si>
  <si>
    <t>The equipment is available upon agreement; access time is dependable on equipment occupation. Reservation: barbara.simoncic@ntf.uni-lj.si</t>
  </si>
  <si>
    <t xml:space="preserve">Visokotlačni reaktor (avtoklav) je namenjen za raznolike kemijske reakcije, kjer je potreben povišan tlak (do 300 bar) in temperatura (do 350 °C). Primeren je za sintezo in modifikacijo polimerov, kompozitov ter drugih organskih in anorganskih struktur.  </t>
  </si>
  <si>
    <t>The high-pressure reactor (autoclave) is designed for a variety of chemical reactions where high pressure (up to 300 bar) and temperature (up to 350 ° C) are required. It is suitable for the synthesis and modification of polymers, composites and other organic and inorganic structures.</t>
  </si>
  <si>
    <t>903269, 903269/1</t>
  </si>
  <si>
    <t>PISTON CORER naprava za odvzem jedrnikov iz večjih globin</t>
  </si>
  <si>
    <t>PISTON CORER core catcher for hard sediment</t>
  </si>
  <si>
    <t xml:space="preserve">Oprema je dostopna na Oddelku za geologijo, Aškerčeva 12, v depoju. Najem opreme brez šolanih upravljalcev NTF ni možno. </t>
  </si>
  <si>
    <t>Equipment is available at the Department of Geology, Aškerčeva 12, LAB M7. Equipment rental or independent work is not possible without qualified technician from FNSE.</t>
  </si>
  <si>
    <t>Jedrovanje sedimentov</t>
  </si>
  <si>
    <t>sediment coring</t>
  </si>
  <si>
    <t>Migrate TOBII PRO Studio to Pro Lab Full Edition</t>
  </si>
  <si>
    <t>Tobii Pro Glasses 3 – Eye tracking glasses</t>
  </si>
  <si>
    <t>Tobii Pro Glasses 3 (očala za sledenje očesnim premikom) so samostojna naprava, zasnovana za zaznavanje očesnih premikov v realnem času v prostoru in na različnih predmetih, površinah, projekcijah in zaslonih. Očala Tobii Pro Glasses 3 omogočajo izdelavo študij na področjih, kot so npr. gibanje prometa, športnikov, prodaje izdelkov (trgovinske police), tipografija, spletne strani ter tiskani (tiskovine, embalaža itd.) in digitalni mediji (televizija, mobilne naprave, telefoni).</t>
  </si>
  <si>
    <t>Tobii Pro Glasses 3 are designed for eye-tracking studies of real-time world or scenes such as physical objects, projections and video screens. The glasses Tobii Pro Glasses 3 enable studies which require specific stimuli setups, such as studies of traffic movement, sportspeople, product sales (shop shelves), typography, webpages, printed materials and packaging, or television, mobile devices and phones.</t>
  </si>
  <si>
    <t>P2-0195</t>
  </si>
  <si>
    <t xml:space="preserve">Vakuumska obločna talilna peč VACUUM ARC EQ-SP-MSM208 </t>
  </si>
  <si>
    <t>Oprema je dostopna po dogovoru z operaterji oz. skrbnikom opreme.</t>
  </si>
  <si>
    <t>The equipment is available by arrangement with the operators or the equipment administrator.</t>
  </si>
  <si>
    <t>Obločni talini sistem je namenjen taljenju do 10 g kovinskih materialov s tališčem vse do tališča
volframa (preko 3000 °C) pri zelo nizkem nadtlaku ali v nizkem vakuumu (običajno Ar). Poleg tega je
sistem opremljen z bakreno kokilo, ki omogoča ulivanje palic s premerom 6 mm s pomočjo
vakuumskega sesanja.</t>
  </si>
  <si>
    <t>The arc melting system is designed for melting up to 10 g of metallic materials with a melting point
up to tungsten (above 3000 °C) under a tiny positive or low vacuum atmosphere (usually Ar). In
addition, the system is equipped with a copper mould for vacuum suction casting of rods with a
diameter of 6 mm.</t>
  </si>
  <si>
    <t>261082, 261082/1</t>
  </si>
  <si>
    <t>Barbara Golja</t>
  </si>
  <si>
    <t>FT-IR Spektrometer PerkinElmar Spectrum 3</t>
  </si>
  <si>
    <t>FT-IR spectrometer Perkin Elmer Spectrum 3</t>
  </si>
  <si>
    <t>FT-IR spektrometer  omogoča identifikacijo kemijske in delno tudi fizikalne strukture snovi (identifikacija funkcionalnih skupin v molekulah).  Omogoča uporabo ATR in transmisijske tehnike snemanja.</t>
  </si>
  <si>
    <t>The FT-IR spectrometer was designed for identification of chemical and partially physical structure of substance (identification of functional groups in molecules). It enables the use of ATR and transmission methods of IR scanning.</t>
  </si>
  <si>
    <t>MR D Glažar</t>
  </si>
  <si>
    <t>Mihael Brenčič</t>
  </si>
  <si>
    <t>T-RDI Stream Pro ultrazvočni merilnik pretokov</t>
  </si>
  <si>
    <t>T-RDI Stream Pro flow meter</t>
  </si>
  <si>
    <t>Meritve pretokov na vodotokih</t>
  </si>
  <si>
    <t xml:space="preserve"> Streamflow measurements </t>
  </si>
  <si>
    <t>Barbara Blaznik</t>
  </si>
  <si>
    <t>Spektrofotometer Datacolor Spectro 1050</t>
  </si>
  <si>
    <t>Spectrophotometer  Datacolor Spectro 1050</t>
  </si>
  <si>
    <t>Oprema je na razpolago po dogovoru; čas dostopa je odvisen od zasedenosti opreme. Rezervacije: barbara.golja@ntf.uni-lj.si, barbara.blaznik@ntf.uni-lj.si</t>
  </si>
  <si>
    <t>The equipment is available upon agreement; access time is dependable on equipment occupation. Reservation: barbara.golja@ntf.uni-lj.si, barbara.blaznik@ntf.uni-lj.si</t>
  </si>
  <si>
    <t>Namizni spektoktrofotometer Datacolor Spectro 1050 omogoča nadzor kvalitete različnih obarvanih vzorcev na področju tekstila, plastike, barv, premazov itn. Poleg merjenja refleksije in transmisije v vidnem delu spektra (360–700 nm s korakom po 10 nm), omogoča tudi merjenje temperature vzorcev z natančnostjo ± 0,5 °C</t>
  </si>
  <si>
    <t>The Datacolor Spectro 1050 spectrophotometer enables quality control of various colored samples in the field of textiles, plastics, paints, coatings, etc. In addition to measuring the reflection and transmission in the visible part of the spectrum (360-700 nm with a step of 10 nm), it also enables the measurement of the temperature of samples with an accuracy of ± 0.5 ° C</t>
  </si>
  <si>
    <t>Prenosni spektralni analizator NITON XRF5+</t>
  </si>
  <si>
    <t>Portable spectrum analyzer NITON XRF5+</t>
  </si>
  <si>
    <t>Marija Gorjanc</t>
  </si>
  <si>
    <t>UV/Vis spektrofotometer Lambda 850+</t>
  </si>
  <si>
    <t>UV/Vis spectrophotometer Lambda 850+</t>
  </si>
  <si>
    <t xml:space="preserve">Oprema je na razpolago po dogovoru; čas dostopa je odvisen od zasedenosti opreme. Rezervacije: barbara.golja@ntf.uni-lj.si, </t>
  </si>
  <si>
    <t xml:space="preserve">The equipment is available upon agreement; access time is dependable on equipment occupation. Reservation: barbara.golja@ntf.uni-lj.si, </t>
  </si>
  <si>
    <t>Spektrofotometer je optična naprava, namenjena merjenju prepustnosti in odboja trdnih vzorcev, tekočin in praškov. Je visokozmogljiv sistem za meritve v UV in           
vidnem področju. Uporabljamo ga zaugotavljanje koncentracij barvil, spremljanje kinetike reakcij, merjenje UV-prepustnosti materialov, itd.</t>
  </si>
  <si>
    <t>A spectrophotometer is an optical device designed to measure the permeability and reflection of solid samples, liquids and powders. It is a high performance system for measurements in UV and in the visible filed. We use it to determine the concentrations of dyes, monitor kinetics of reactions, measure the UV permeability of materials, etc</t>
  </si>
  <si>
    <t>Medved Jožef</t>
  </si>
  <si>
    <t>DSC 204F1D00 PHOENIX with CC300</t>
  </si>
  <si>
    <t>261092, 261100</t>
  </si>
  <si>
    <t>Univerzitetna klinika za pljučne bolezni in alergijo Golnik</t>
  </si>
  <si>
    <t>Peter Korošec</t>
  </si>
  <si>
    <t>22807</t>
  </si>
  <si>
    <t>Aparat Immunocap ISAC Reader</t>
  </si>
  <si>
    <t>Dostopnost po dogovoru v pozno popoldanskem času ali med vikendom.</t>
  </si>
  <si>
    <t>Availability upon request in late afternoon and on weekends.</t>
  </si>
  <si>
    <t>Programsko, projektno in rutinsko delo.</t>
  </si>
  <si>
    <t>Program, project and routine work.</t>
  </si>
  <si>
    <t>www.klinika-golnik.si</t>
  </si>
  <si>
    <t>P3-0360</t>
  </si>
  <si>
    <t>Mitja Košnik</t>
  </si>
  <si>
    <t>Raziskovalna oprema molekularne in funkcijske genomike za področje pulmologije in alergologije – 1. sklop</t>
  </si>
  <si>
    <t>centrifuga 5810 R</t>
  </si>
  <si>
    <t>Paket št.13</t>
  </si>
  <si>
    <t xml:space="preserve">ABI PRISM 7500 (real time PCR - kvantitativni PCR) </t>
  </si>
  <si>
    <t>J3-2532</t>
  </si>
  <si>
    <t>Matija Rijavec</t>
  </si>
  <si>
    <t>J3-3072</t>
  </si>
  <si>
    <t>Diagnostika filiginskih mutacij in HAE ter cistične fibroze</t>
  </si>
  <si>
    <t>Osebje Lab. za imunologijo in molekularno biologijo</t>
  </si>
  <si>
    <t>Aleš Rozman</t>
  </si>
  <si>
    <t>25177</t>
  </si>
  <si>
    <t>NRI narrow band imaging CV-180 video procesor</t>
  </si>
  <si>
    <t>Diagnostika pljučnega raka</t>
  </si>
  <si>
    <t>Osebje oddelka za bronhoskopijo</t>
  </si>
  <si>
    <t>NRI narrow band imaging CLV-180 izvor svetlobe</t>
  </si>
  <si>
    <t>raziskovalna oprema molekularne in funkcijske genomike za področje pulmologije in alergologije – 2. sklop</t>
  </si>
  <si>
    <t>invertni mikroskop IX51</t>
  </si>
  <si>
    <t>Celična kultivacija</t>
  </si>
  <si>
    <t>Osebje Lab. za imunologijo in molekularno biologiojo
Osebje Lab. za citologijo in patologijo</t>
  </si>
  <si>
    <t>Matjaž Fležar</t>
  </si>
  <si>
    <t>15710</t>
  </si>
  <si>
    <t>VMAX Encore 22D</t>
  </si>
  <si>
    <t>Funkcionalne meritve na področju pulmologije</t>
  </si>
  <si>
    <t>Osebje oddelka za respiratorno funkcijsko diagnostiko</t>
  </si>
  <si>
    <t>Aparat Miseg sistem C093 Sekvenator</t>
  </si>
  <si>
    <t>NGS - Next Generation Sequencing</t>
  </si>
  <si>
    <t>Paket.št.16</t>
  </si>
  <si>
    <t>Genomska analiza kompleksnih vzorcev</t>
  </si>
  <si>
    <t>Osebje Lab. za imunologijo in molekularno biologijo
Osebje Lab. za citologijo in patologijo</t>
  </si>
  <si>
    <t xml:space="preserve"> CELICA, biomedicinski center, d.o.o.</t>
  </si>
  <si>
    <t>03702</t>
  </si>
  <si>
    <t>Kamera EM-CCD iXON DU-885</t>
  </si>
  <si>
    <t>Camera EM-CCD iXON DU-885</t>
  </si>
  <si>
    <t>27.931,50</t>
  </si>
  <si>
    <t>30 eur/uro</t>
  </si>
  <si>
    <t>http://celica.si/lab.php?id=7</t>
  </si>
  <si>
    <t>Kamera EM-CCD iXON DU-997</t>
  </si>
  <si>
    <t>Camera EM-CCD iXON DU-997</t>
  </si>
  <si>
    <t>43.817,25</t>
  </si>
  <si>
    <t>Nanomehanooptična mikroskopija</t>
  </si>
  <si>
    <t>Nanomchanooptical microscopy</t>
  </si>
  <si>
    <t>21.658,89</t>
  </si>
  <si>
    <t>Oprema za hitro zajemanje AWX/3543/P</t>
  </si>
  <si>
    <t>Equipment for fast data acquisition AWX/3543/P</t>
  </si>
  <si>
    <t>Zeis LSM 700 - konfokalni mikroskop</t>
  </si>
  <si>
    <t>Zeis LSM 700 - confocal microscope</t>
  </si>
  <si>
    <t>Univerza na Primorskem, Inštitut Andrej Marušič</t>
  </si>
  <si>
    <t>P1-0294</t>
  </si>
  <si>
    <t>Tomaž pisanski</t>
  </si>
  <si>
    <t>Mobilna integruirana vzorčevalno meteorološka postaja</t>
  </si>
  <si>
    <t>Mobile integrated meteorological station</t>
  </si>
  <si>
    <t>Merilna naprava je namenjena merjenju meteoroloških parametrov in meritvi kakovosti zraka.</t>
  </si>
  <si>
    <t>Equipment is intended for meteorological measurments and for monitoring of air pollution</t>
  </si>
  <si>
    <t>Meteorološke meritve in meritve kakovosti zraka – PM10.</t>
  </si>
  <si>
    <t>meteorological measurements and monitoring of air pollution</t>
  </si>
  <si>
    <t>110,113,120,124,127,128</t>
  </si>
  <si>
    <t>http://www.iam.upr.si/sl/oddelki/ot/raziskovalna-oprema/</t>
  </si>
  <si>
    <t>Pogodba z gospodarstvom</t>
  </si>
  <si>
    <t>Jure Praznikar, Miha Perosa</t>
  </si>
  <si>
    <t>Sensum, sistemi z računalniškim vidom d.o.o.</t>
  </si>
  <si>
    <t>2294-001</t>
  </si>
  <si>
    <t>dr. Rok Bernard</t>
  </si>
  <si>
    <t>18172</t>
  </si>
  <si>
    <t>HAAS CNC</t>
  </si>
  <si>
    <t>Do opreme dostopajo vsi naši zaposleni raziskovalci</t>
  </si>
  <si>
    <t>Our employed research team has full access to this research equipment.</t>
  </si>
  <si>
    <t>Za namene izboljšanja naših storitev; raziskav in razvoja</t>
  </si>
  <si>
    <t>For the purpose of improvement of our activities; research &amp; development</t>
  </si>
  <si>
    <t>http://www.sensum.eu/</t>
  </si>
  <si>
    <t>Sensum</t>
  </si>
  <si>
    <t>L1-5453</t>
  </si>
  <si>
    <t>Polonca Ropret</t>
  </si>
  <si>
    <t>Raman komponenta</t>
  </si>
  <si>
    <t>Combined Raman - FTIR spectrometer coupled to a microscope</t>
  </si>
  <si>
    <t>Oprema je dostopna po predhodnem dogovoru s skrbnikom opreme. Kontakt po elektronski pošti: polona.ropret@zvkds.si Cena ure: 100 Eur + DDV za ramansko komponento in 70 Eur + 20% DDV za FTIR komponento</t>
  </si>
  <si>
    <t xml:space="preserve">The research equipment is available after consensus with its caretaker that can be done by e-mail: polona.ropret@rescen.si . The price per hour is 100 Eur + DDV. </t>
  </si>
  <si>
    <t>Oprema je namenjena za spektroskopsko analizo materialov. Ramanska komponenta ima v svoji konfiguraciji 5 valovnih dolžin za vzbujanje, tako da omogoča analizo velikega števila različnih materialov. Valovne dolžine laserjev za vzbujanje: 785, 633, 514, 488 in 458 nm.</t>
  </si>
  <si>
    <t>100 €+20% DDV</t>
  </si>
  <si>
    <t>www.zvkds.si</t>
  </si>
  <si>
    <t>FTIR komponeta</t>
  </si>
  <si>
    <t>70 € +20% DDV</t>
  </si>
  <si>
    <t>Univerza v Mariboru, Medicinska fakulteta</t>
  </si>
  <si>
    <t>Marjan Slak Rupnik</t>
  </si>
  <si>
    <t>Dvofotonski laser Coherent Chameleon Ultra II</t>
  </si>
  <si>
    <t>Two-photon laser Chameleon Ultra II</t>
  </si>
  <si>
    <t>Oprema je nameščena kot del centra za nelinerano mikroskopijo - predhodni telefonski dogovor s predstojnikom Inštituta za fiziologijo, doc. dr. Andražem Stožerjem</t>
  </si>
  <si>
    <t>Access to equiptment that is part of the center for nonlinear mikroscopy may be granted by a preceding telephone call with Head of Institute of Physiology, Assist. Prof. Andraž Stožer, MD, PhD</t>
  </si>
  <si>
    <t xml:space="preserve">Nelinearna mikroskopija. Mirkoskopija z dvo- in multifotonsko ekscitacijo. </t>
  </si>
  <si>
    <t>Non-linear microscopy. Two- and multiphoton excitation microscopy.</t>
  </si>
  <si>
    <t>1936, 2170</t>
  </si>
  <si>
    <t>https://mf.um.si/attachments/article/3449/PRESENTATION%20OF%20LABORATORIES%20OF%20THE%20FACULTY%20OF%20MEDICINE%20%20OF%20THE%20UNIVERSITY%20OF%20MARIBOR.pdf</t>
  </si>
  <si>
    <t>P3-0396</t>
  </si>
  <si>
    <t>Člani programske skupine, MR Paradiž, MR Sluga</t>
  </si>
  <si>
    <t>N3-0170</t>
  </si>
  <si>
    <t>Člani projektne skupine</t>
  </si>
  <si>
    <t>N3-0133</t>
  </si>
  <si>
    <t>Pokončni konfokalni mikroskopski sistem LEICA SP5</t>
  </si>
  <si>
    <t>Upright confocal microscope system LEICA SP5</t>
  </si>
  <si>
    <t xml:space="preserve">Nelinearna mikroskopija. Mikroskopija živih celic. Mikroskopija časovnih vrst. Razlikovanje več barvil.   </t>
  </si>
  <si>
    <t>Non-linear microscopy.  Live cell imaging. Time lapse imaging. Multicolor dye discrimination.</t>
  </si>
  <si>
    <t>2861, 2862</t>
  </si>
  <si>
    <t>Maver Uroš</t>
  </si>
  <si>
    <t>Sistem Vitaprint za 3D BIOTISKANJNE</t>
  </si>
  <si>
    <t>Vitaprint 3D bioprinter</t>
  </si>
  <si>
    <t>Oprema je nameščena kot del Inštituta za biomedicinske vede - predhodni telefonski dogovor s predstojnikom Inštituta za biomedicinske vede, izr. Prof. dr. Uroš Maver</t>
  </si>
  <si>
    <t>The equipment is installed as part of the Institute of Biomedical Sciences - preliminary telephone agreement with the head of the Institute of Biomedical Sciences, Assoc. Prof. dr. Uroš Maver</t>
  </si>
  <si>
    <t>3D biotiskanje različnih polimernih materialov za namene biomedicinskega inženirstva (regenerativna medicina, in vitro modeli boleznih in tkiv)</t>
  </si>
  <si>
    <t>3D bioprinting of various polymeric materials for biomedical engineering purposes (regenerative medicine, in vitro models of diseases and tissues)</t>
  </si>
  <si>
    <t>https://ibv.mf.um.si/oprema/</t>
  </si>
  <si>
    <t>P3-0036, I0-0029, J1-2470, J3-2538, L4-1843, J3-1762, J2-1725, J1-9169, MR-Marko Milojević, MR-Jernej Vajda</t>
  </si>
  <si>
    <t>Vključeni raziskovalci</t>
  </si>
  <si>
    <t>Multipleksibilni imunološki analizator</t>
  </si>
  <si>
    <t>Multiplex Immunology Analyser</t>
  </si>
  <si>
    <t>Luminexova tehnologija xMAP združuje napredne fluidiko, optiko in digitalno obdelavo signalov z tehnologijo mikrokroglic za multipleksibilno analizo. Tehnologija xMAP s prilagodljivo zasnovo odprte arhitekture je lahko konfigurirana tako, da hitro, stroškovno učinkovito in natančno izvede analizo široke palete proteinov ali nukleinskih kislin. xMAP tehnologija se pogosto uporablja v klinični diagnostiki za uporabo pri nalezljivih boleznih, molekularni genetiki, farmakogenetiki, imunologiji in avtoimunskih boleznih.</t>
  </si>
  <si>
    <t>Luminex xMAP technology combines advanced fluidics, optics and digital signal processing with microsphere technology for multiplexed analysis. The xMAP technology, with its flexible open architecture design, can be configured to perform fast, cost-effective and accurate analysis of a wide range of proteins or nucleic acids. xMAP technology is widely used in clinical diagnostics for applications in infectious diseases, molecular genetics, pharmacogenetics, immunology and autoimmune diseases.</t>
  </si>
  <si>
    <t>Kriostat Cyrostar NX50 OPH</t>
  </si>
  <si>
    <t>Cyrostar NX50 OPH cryostat</t>
  </si>
  <si>
    <t xml:space="preserve">CryoStar NX50 omogoča hitro in varno pripravo tkivnih rezin (skupaj z ogrodjem) z ohranjenostjo strukture in epitopov za naknadno imunohistološko barvanje. Zaradi prostorne komore kot tudi izjemnega hladilnega sistema, se lahko v enem postopku pripravi do 18 vzorcev, ki se znotraj kriokomore tudi hranijo, kar občutno skrajša čas priprave in porabo energije. </t>
  </si>
  <si>
    <t xml:space="preserve">The CryoStar NX50 allows the rapid and safe preparation of tissue sections (including scaffold) with preserved structure and epitopes for subsequent immunohistological staining. Due to the spacious chamber as well as the outstanding cooling system, up to 18 samples can be prepared in one procedure and stored inside the cryochamber, significantly reducing preparation time and energy consumption. </t>
  </si>
  <si>
    <t>Univerza v Mariboru, Fakulteta za naravoslovje in matematiko</t>
  </si>
  <si>
    <t>2547-022</t>
  </si>
  <si>
    <t>dr. Uroš Tkalec</t>
  </si>
  <si>
    <t>Optična pinceta z modulom za fluorescenco</t>
  </si>
  <si>
    <t>Optical tweezers with a fluorescence module</t>
  </si>
  <si>
    <t>Za dostop do opreme prosim pošlji email na uros.tkalec@um.si s kratkim opisom predvidenega dela in oceno časa, ki je potreben za dokončanje le tega.</t>
  </si>
  <si>
    <t>In order to access the equipment please write an email to uros.tkalec@um.si with a brief description of the work planed and the approximate time needed to complete it.</t>
  </si>
  <si>
    <t>Optična pinceta je raziskovalna naprava, ki uporablja zelo zgoščen laserski žarek z namenom zagotoviti privlačno ali odbojno silo (tipično velikostnega reda pN) odvisno od razlike v lomnem količniku za držanje in premikanje mikroskopsko majhnih dielektričnih predmetov. Na Inštitutu za fiziko jo uporabljamo za raziskovalne in izobraževalne namene.</t>
  </si>
  <si>
    <t>Optical tweezers are a scientific instrument that uses a highly-focused laser beam to provide an attractive or repulsive force (typically on the order of pN), depending on the refractive index mismatch to physically hold and move microscopic dielectric objects. At the Institute of Physics this equipment is used for research and educational purposes.</t>
  </si>
  <si>
    <t>15987, 16356</t>
  </si>
  <si>
    <t>https://www.fnm.um.si/index.php/raziskovalna-dejavnost/institut-za-fiziko/</t>
  </si>
  <si>
    <t>Uroš Tkalec, Rok Štanc</t>
  </si>
  <si>
    <t>Center odličnosti CIPKeBiP</t>
  </si>
  <si>
    <t>2990-001</t>
  </si>
  <si>
    <t>US for heart ALOKA ProSound ALPHA 7 Premier</t>
  </si>
  <si>
    <t>Prof.Dr. Dušan Turk, Institut Jožef Stefan, Jamova cesta 39, 1000 Ljubljana.</t>
  </si>
  <si>
    <t>Prof.Dr. Dušan Turk,  Jožef Stefan Institute, Jamova cesta 39, 1000 LJubljana</t>
  </si>
  <si>
    <t>Instrument  is diagnostic ultrasound system used for hearth visualization/imiging and the assesmet of cardiac function. System includes standard ultrasound configuration with several different probes for heart examination and additional software equipment for data retrieval and analysis.</t>
  </si>
  <si>
    <t>CO-RO 42/2011</t>
  </si>
  <si>
    <t>www.cipkebip.org</t>
  </si>
  <si>
    <t>Iščemo novega uporabnika</t>
  </si>
  <si>
    <t>12266</t>
  </si>
  <si>
    <t>Leica sistem za nelinearno nanoskopijo v tandemski izvedbi</t>
  </si>
  <si>
    <t xml:space="preserve">Leica System for non-linear nanoscopy in tandem configuration </t>
  </si>
  <si>
    <t>Prof.Dr. Marjan Slak Rupnik, Univerza v Mariboru, Medicinska fakulteta, Ljubljanska 5, 2000 Maribor</t>
  </si>
  <si>
    <t>Prof.Dr. Marjan Slak Rupnik, University of Mariboru, Medical faculty, Ljubljanska 5, 2000 Maribor</t>
  </si>
  <si>
    <t>Pokončni nelinerani mikroskop se uporablja za spremljanje in kvantifikacijo fizioloških procesov v intaktnih tkivih in organih. Osnova tega mikroskopa omogoča montiranje bioloških vzorcev večjih dimenzij, hkrati pa za vzbujanje fluorescence uporablja infrardeči laser, ki prodira globoko v tkivo. Upravljanje s laserskim žarkom, ki je podlaga vzbujanju fluorescence je lahko relativno počasno za zajemanje visokoločljive morfološke slike oziroma spremljanje počasnih fizioloških sprememb. Po drugi strani pa lahko laser premikamo po vzorcu tudi z veliko hitrostjo, kar omogoča snemanje fizioloških procesov z milisekundno časovno ločljivostjo. Na detektorski strani je v skenirni glavi nameščem klasičen sistem visokoobčutljivih fotodiod z možnostjo  spektralne ločljivosti. Za doseganje izjemnega napredka v detekciji najšibkejših signalov fluorescence in bioluminiscence pa je neposredno na mikroskop  nameščen še sistem ne-deskeniranih visokoobčutljivih fotodiod.</t>
  </si>
  <si>
    <t>An upright nonlinear microscope is used to monitor and quantification of physiological processes in intact tissues and organs. The basis of this microscope enables mounting of biological samples of bigger dimensions and at the same time utilizes deep-penetrating infrared laser light to excite fluorescence. Handling of the laser beam used for fluorescence excitation can be relatively slow to improve the high spatially resolved morphological images or monitoring of relatively slow physiological processes. On the other hand we can move the laser beam over the sample using a high speed mode, which enables monitoring of the physiological processes with millisecond time resolution. The detector side consists of a classical system of high gain photodiodes with a possibility of spectral resolution. The major advance in detection of the faintest signals of fluorescence or bioluminescence comes from the direct mounting the system of non-descanned high resolution photodiodes.</t>
  </si>
  <si>
    <t>CO-RO 49/2011 (skupaj z CO-RO 50/2011)</t>
  </si>
  <si>
    <t>UMb-Medicinska fakulteta; Marjan Slak Rupnik</t>
  </si>
  <si>
    <t>I0-0048</t>
  </si>
  <si>
    <t>CIPKeBiP</t>
  </si>
  <si>
    <t>J3-3077</t>
  </si>
  <si>
    <t>Akustooptični delilec žarka (AOBS) s spektralnimi detektorji</t>
  </si>
  <si>
    <t>Leica Acoustooptical beamsplitter (AOBS) with spectral detectors</t>
  </si>
  <si>
    <t>Sistem za upravljanje z nelinearnim virom svetlobe  se uporablja za poseganje v fiziološke procese v intaktnih tkivih in organih. Osnova tega sistema omogoča prostorsko omejeno vplivanje na fiziološke procese znotraj posamezne celice tudi globlje v intaktnem tkivu. Upravljanje s laserskim žarkom, ki je podlaga procesom fotolize ali deplecije stimulirane emisije je lahko relativno počasno za dolgoročno spreminjanje razmer v celici ali pa izredno kratkotrajno za sprožanje izredno kratkoživih pojavov, pod milisekundno časovno ločljivostjo. Osnova spreminjanja laserskega žarka je elektrooptični modulator, ki natančno določa trajanje in moč laserske svetlobe v žarišču.</t>
  </si>
  <si>
    <t>Acoustooptical beamsplitter (AOBS) with spectral detectors is used to interfere with physiological processes in intact tissues and organs. The basis of this microscope enables spatially limited interference within single cells in biological samples of bigger dimensions. Handling of the laser beam used for photolysis or depletion of stimulated emission can be relatively slow to enable long-term spatially resolved manipulation of the cellular processes or in high speed mode, which enables triggering of transient sub-millisecond events. The basis of laser light manipulation is electrooptical modulator that can precisely set the duration and power of the laser light in the focal point.</t>
  </si>
  <si>
    <t>CO-RO 50/2011 (skupaj z  CO-RO 49/2011)</t>
  </si>
  <si>
    <t>3702</t>
  </si>
  <si>
    <t>Ti:safirski laser</t>
  </si>
  <si>
    <t>Ti:Saphire laser</t>
  </si>
  <si>
    <t>Prof.Dr. Robert Zorec, Univerza v Ljubljani, Medicinska fakulteta, Institut za patološko fiziologijo, Zaloška 4, 1000 Ljubljana</t>
  </si>
  <si>
    <t>Prof.Dr. Robert Zorec, University of Ljubljana, Medical Faculty, Institute of Pathological Physiology, Zaloška cesta 4, 1000 Ljubljana</t>
  </si>
  <si>
    <t>Research equipment Nano-optical microscopy with technology STED  allows the observation of live objects at resolution of 20 to 60 nm. The key parts of the system consist of the upright and inverted microscopes with stable body to prevent long term focus drifts. These are to be mounted on an antivibrational table with a Faraday cage to enable use o electrical equipment in optical measurements. Laser scanning module with electronics, pulse lasers with long (tunable) wavelength, lasers and diodes for excitation of probes, software equipment for data acquisition and data analysis (permitting own software implementation).In addition to the key instrumentation one needs to acquire bench top centrifuge, CO2 incubator with a chamber to be mounted onto the stage of the microscope, freezer/refrigerator and a routine inverted microscope.</t>
  </si>
  <si>
    <t>CO-RO 23/2010 (Skupaj z CO-RO 39/2011, CO-RO 40/2011, CO-RO 46/2011, CO-RO 54/2011)</t>
  </si>
  <si>
    <t>UL-Medicinska fakulteta; Robert Zorec</t>
  </si>
  <si>
    <t>Mikroskop z lasersko diodo 405 nm CW</t>
  </si>
  <si>
    <t>Microscope with laser diode 405 nm CW</t>
  </si>
  <si>
    <t>Imaging live and fixed cells</t>
  </si>
  <si>
    <t>CO-RO 46/2011 (Skupaj z CO-RO 23/2010, CO-RO 39/2011, CO-RO 40/2011, CO-RO 54/2011)</t>
  </si>
  <si>
    <t>Komponente za manipulacijo fluorescenčnega signala</t>
  </si>
  <si>
    <t>Components for fluorescence signal manipulation</t>
  </si>
  <si>
    <t>CO-RO 40/2011 (Skupaj z CO-RO 23/2010, CO-RO 39/2011, CO-RO 46/2011, CO-RO 54/2011)</t>
  </si>
  <si>
    <t>Supercontinuum triple laser za mikroskop</t>
  </si>
  <si>
    <t>The Supercontinuum Triple Laser for the microscope</t>
  </si>
  <si>
    <t>Vir osvetljevanja za slikanje živih in fiksiranih celic</t>
  </si>
  <si>
    <t>Light soruce for imaging live and fixed cells</t>
  </si>
  <si>
    <t>CO-RO 39/2011 (Skupaj z CO-RO 23/2010, CO-RO 40/2011, CO-RO 46/2011, CO-RO 54/2011)</t>
  </si>
  <si>
    <t>Kombinirana super resolucijska svetlobna mikroskopija</t>
  </si>
  <si>
    <t>Superresolution Combined Light Microscopy</t>
  </si>
  <si>
    <t xml:space="preserve">Slikanje živih in fiksiranih celic s super-ločljivostno mikroskopijo. </t>
  </si>
  <si>
    <t>Imaging live and fixed cells with super-resolution microscpy</t>
  </si>
  <si>
    <t>CO-RO 54/2011  (Skupaj z CO-RO 23/2010, CO-RO 39/2011, CO-RO 40/2011, CO-RO 46/2011)</t>
  </si>
  <si>
    <t>12278</t>
  </si>
  <si>
    <t>Pretočni citometer-analizator FACSCanto II 2LSR 5/3 COMPLETE</t>
  </si>
  <si>
    <t>BD  FACSCanto II 2LSR 5/3 COMPLETE Flow Cytometry</t>
  </si>
  <si>
    <t>Prof.Dr. Igor Križaj, Institut Jožef Stefan, Jamova cesta 39, 1000 Ljubljana.</t>
  </si>
  <si>
    <t>Prof.Dr. Igor križaj, Jožef Stefan  Institute, Jamova cesta 39, 1000 LJubljana</t>
  </si>
  <si>
    <t>Flow cytometry with a routine inverted microscope is used to measure and analyse physical and chemical characteristics of individual cells as they travel in suspension one by one through sensor. As the cells pass through the laser (488nm, 633nm), the fluorochromes attached to the cells absorb light and then emit a specific color of light depending on the type of fluorochrome.</t>
  </si>
  <si>
    <t>CO-RO 45/2011</t>
  </si>
  <si>
    <t>IJS; Igor Križaj</t>
  </si>
  <si>
    <t>IJS; Toni Petan</t>
  </si>
  <si>
    <t>Z3-2650</t>
  </si>
  <si>
    <t>IJS; Eva Jarc Jovičić</t>
  </si>
  <si>
    <t>Maja Rupnik</t>
  </si>
  <si>
    <t>Aparat za reakcijo PCR v realnem času z opcijo reakcije HRM</t>
  </si>
  <si>
    <t>Aparat ROTOR-GENE Q, 5-PLEX HRMReal-time PCR device with HRM (High Resolution Melt) option</t>
  </si>
  <si>
    <t>Prof.Dr. Maja Rupnik, Nacionalni laboratorij za zdravje, okolje in hrano, Prvomajska ulica 1, 2000 Maribor</t>
  </si>
  <si>
    <t>Prof.Dr. Maja Rupnik,National laboratory for health, environment and food, Prvomajska ulica 1, 2000 Maribor</t>
  </si>
  <si>
    <t>Reakcija PCR v realnem času se uporablja za zaznavanje genov ali genskih odsekov v genomu ter v kvantitativni izvedbi za spremljanje izražanja genov. Z analizo talitvene krivulje pomnoženih odsekov se lahko določajo mutacije v pomnoženih odsekih, genotipizacija ter analiza metilacije. Talitvena krivulja z visoko ločljivostjo je izboljšava te metode, ki omogoča natančnejšo analizo variabilnosti in lahko zazna eno samo spremenjeno bazo.</t>
  </si>
  <si>
    <t>Real time PCR is used for detection of genes or gene regions within the genome and in the quantitative form also for analysis of gene expression. Melting curve analysis of amplified fragments is used for detection of mutations in amplified products, for genotyping or for analysis of metilation. High resolution melting is further upgrade that enables much more exact analysis and also detection of single mutations.</t>
  </si>
  <si>
    <t>CO-RO 9/2010</t>
  </si>
  <si>
    <t>P3-0387</t>
  </si>
  <si>
    <t>NLZOH; Maja Rupnik</t>
  </si>
  <si>
    <t>Hlajena centrifuga za volumne do 500 ml</t>
  </si>
  <si>
    <t>Cooling centrifuge for volumes to 500 ml</t>
  </si>
  <si>
    <t>Manjša laboratorijska oprema-hladilna centrifuga za volumne do 500 ml</t>
  </si>
  <si>
    <t>Small laboratory equipment-Cooling centrifuge for volumes to 500 ml</t>
  </si>
  <si>
    <t>CO-RO 15/2011</t>
  </si>
  <si>
    <t>Enej Kuščer</t>
  </si>
  <si>
    <t>23483</t>
  </si>
  <si>
    <t>Laboratorijski bioreaktor</t>
  </si>
  <si>
    <t>Sartorius Stedim Systems GmbH Fermenter BIOSTAT Cplus 20L</t>
  </si>
  <si>
    <t>Dr. Enej Kuščer, Acies Bio d.o.o., Tehnološki park 21, 1000 Ljubljana.</t>
  </si>
  <si>
    <t>Sistem za gojenje mikroorganizmov (MO) in celičnih kultur (CC) vključuje serijo stresalnikov, inkubatorjev in bioreaktorjev, ki bodo omogočali sočasno gojenje večjega števila MO in CC kultur v različnih volumnih (od volumna nekaj mililitrov do 100 litrov), zagotavljali natančno regulacijo in optimizacijo pogojev za pridobivanje bio mase in izražanje proteinov (uravnavanje temperature, pH, prezračevanje, dodajanje hranil in hitrost mešanja), zagotavljali pogoje za sterilno delo in preprečevali izpust genetsko spremenjenih organizmov v okolje.</t>
  </si>
  <si>
    <t>Production of proteins and synthetic bio-active molecules - System for cultivation of microorganisms and cell cultures, includes a series of shakers, incubators and bioreactors that will allow parallel cultivation of a larger number of MO and CC cultures on a different volume scale (from a few milliliters to 100 liters), allowing precise regulation and optimization of growth and expression conditions (temperature, pH, aeration, feeding and mixing speed) and providing the conditions for sterile work, and preventing the release of genetically modified organisms into the environment.</t>
  </si>
  <si>
    <t>Acies Bio d.o.o.; Ines Mandić Mulec</t>
  </si>
  <si>
    <t>interni projekti</t>
  </si>
  <si>
    <t>Acies Bio d.o.o.</t>
  </si>
  <si>
    <t>Pilotski biorektor I</t>
  </si>
  <si>
    <t>Sartorius Stedim Systems GmbH Fermenter BIOSTAT D-DCU II 100L</t>
  </si>
  <si>
    <t>Pilotski bioreaktor II</t>
  </si>
  <si>
    <t>Sartorius Stedim Systems GmbH Fermenter BIOSTAT Dplus 150L for microbial fermentation and cell culture</t>
  </si>
  <si>
    <t>Stresalni inkubator (multitron)</t>
  </si>
  <si>
    <t>INFORS Multitron II (two-deck)</t>
  </si>
  <si>
    <t>Centrifugalni evaporator</t>
  </si>
  <si>
    <t>Centrifugal evaporator</t>
  </si>
  <si>
    <t>Preparativni HPLC sistem</t>
  </si>
  <si>
    <t>Preparative HPLC system</t>
  </si>
  <si>
    <t>Branko Jenko</t>
  </si>
  <si>
    <t>Analitski HPLC</t>
  </si>
  <si>
    <t>Analytical HPLC</t>
  </si>
  <si>
    <t>Branko Jenko, Jenko d.o.o., Vrbljene 58, 1298 Ig</t>
  </si>
  <si>
    <t>Analitski HPLC omogoča spremljavo kinetike reakcij in kvantitativno določanje vsebnosti intermedijatov in končnih produktov ter profil nečistoč v končnem produktu.</t>
  </si>
  <si>
    <t>Analytical HPLC enables tracking of reaction's kinetics, quantitative assay of intermediates and end products. It is useful to determine impurity profile in end products.</t>
  </si>
  <si>
    <t>interni projekti Jenko d.o.o.</t>
  </si>
  <si>
    <t>Jenko d.o.o.</t>
  </si>
  <si>
    <t>9901</t>
  </si>
  <si>
    <t>Sklop kemijskih reaktorjevod 100ml do 500 ml</t>
  </si>
  <si>
    <t>Laboratory chemical reactors from 100 to 500 ml</t>
  </si>
  <si>
    <t>Uporabljal se bo za sinteze malih molekul. Omogočil bo širok nabor reakcij v smislu rkc volumnov ( od 100 do 500 ml), temperatur ( -90 oC do + 200 oC) in tlakov ( od vakuuma do 150 B).</t>
  </si>
  <si>
    <t>It is used for the synthesis of small molecules. It allowed a wide range of reactions within the meaning of RCC volumes (100 to 500 ml), temperatures (-90 ° C to + 200 ° C) and pressure (from vacuum to 150 B).</t>
  </si>
  <si>
    <t>CO-RO 35/2011</t>
  </si>
  <si>
    <t>LC-MS sistem za identifikacijo in kvantifikacijo malih molekul</t>
  </si>
  <si>
    <t>LC-MS system for identification and quantification of small molecules (Thermo Scientific  TSQ Quatum Access MAX/Accela 1250 )</t>
  </si>
  <si>
    <t xml:space="preserve">LC-MS sistem se uporablja za identifikacijo, strukturno potrditev in količinsko določitev majhnih molekul. Sistem je sestavljen iz HPLC sistema, ki je opremljen s črpalko, avtomatski vzorčevalnikom in UV / VIS detektorjem. </t>
  </si>
  <si>
    <t xml:space="preserve">LC-MS system is used for identification, structural confirmation and quantitative determination of small compounds. The system is composed of a HPLC system, equipped with a pump, autosampler and UV/VIS detector. </t>
  </si>
  <si>
    <t>CO-RO 44/2011</t>
  </si>
  <si>
    <t>interni projekti  Acies Bio d.o.o.</t>
  </si>
  <si>
    <t>10873</t>
  </si>
  <si>
    <t>Visokozmogljivi tekočinski kromatograf</t>
  </si>
  <si>
    <t>High performance HPLC (Agilent Technologies  Agilent 1260)/</t>
  </si>
  <si>
    <t>Prof.Dr. Nataša Poklar Ulrih, Univerza v Ljubljani, Biotehniška fakulteta, Jamnikarjeva 101, 1000 Ljubljana.</t>
  </si>
  <si>
    <t>Prof.Dr. Nataša Poklar Ulrih, University of Ljubljana, Biotechnical faculty, Jamnikarjeva 101, 1000 Ljubljana.</t>
  </si>
  <si>
    <t>Visokozmogljivi tekočinski kromatograf za analizo majhnih molekul.</t>
  </si>
  <si>
    <t>High performance HPLC for analysis of small molecules.</t>
  </si>
  <si>
    <t>CO-RO 33/2011</t>
  </si>
  <si>
    <t>UL-BF; Nataša Poklar Ulrih</t>
  </si>
  <si>
    <t>CIPKEBIP</t>
  </si>
  <si>
    <t>Peter Rodič</t>
  </si>
  <si>
    <t>6058</t>
  </si>
  <si>
    <t xml:space="preserve">Aparatura za visokotlačno kromatografijo, računalnik Dell Optex 755 USFF, TP Link TL-SG1008D 10/100/1000 8-port, D-link USB </t>
  </si>
  <si>
    <t xml:space="preserve">High-pressure HPLC system  with computer Dell Optex 755 USFF, TP Link TL-SG1008D 10/100/1000 8-port, D-link USB </t>
  </si>
  <si>
    <t>Dr. Peter Rodič, Jožef Stefan Institute, Jamova cesta 39, 1000 LJubljana</t>
  </si>
  <si>
    <t>HPLC sistem za visokotlačno tekočinsko kromatografijo se uporablja za analitiko posebnih organskih spojin: težko hlapnih in termolabilnih spojin.</t>
  </si>
  <si>
    <t>HPLC system for high-pressure liquid chromatography is used for analytics of special organic compounds:  difficult-volatile and thermolabile compounds.</t>
  </si>
  <si>
    <t>CO-RO 32/2011 (skupaj z računalnikom CO-RO 37/2011)</t>
  </si>
  <si>
    <t>IJS; Urška Lavrenčič Štangar; Peter Rodič</t>
  </si>
  <si>
    <t>IJS; Dragan Mihailović</t>
  </si>
  <si>
    <t>KI; Miran Gabršček</t>
  </si>
  <si>
    <t>Paralelni reakcijski sistem s kontinuirnim sistemom spremljanja reakcij v realnem času z metodo FTIR</t>
  </si>
  <si>
    <t>Easy max Mettler and React IR45FTIR InSitu</t>
  </si>
  <si>
    <t>Sistem se uporablja za avtomatizirane vzporedne kemijske sinteze v manjšem obsegu. To vključuje instrument za spremljanje reakcij in analizo. Sistem omogoča natančne določitev pogojev za sintezo (temperatura, pH, tlak).</t>
  </si>
  <si>
    <t>System is used for automated parallel chemical synthesis on a smaller scale. It includes an instrument for monitoring of the reaction progress and analysis. System allows precise regulation conditions for synthesis (temperature, Ph, pressure).</t>
  </si>
  <si>
    <t>CO-RO 36/2011</t>
  </si>
  <si>
    <t>Ki; Miran Gabršček</t>
  </si>
  <si>
    <t>7561</t>
  </si>
  <si>
    <t>Dvokanalni spektrometer Dvokanalni flurimeter Quanta Master 40</t>
  </si>
  <si>
    <t>Modular double channel fluorimeter with Xe light source and detection range up to 900 nm</t>
  </si>
  <si>
    <t>Prof.Dr.Boris Turk, Institut Jožef Stefan, Odsek za biokemijo, molekularno in strukturno biologijo, Jamova cesta 39, Ljubljana</t>
  </si>
  <si>
    <t>Prof.Dr. Boris Turk, Jožef Stefan Institute, Jamova cesta 39, 1000 LJubljana</t>
  </si>
  <si>
    <t>Modularni, dvokanalni fluorimeter s Xe lučjo in z nastavljivimi režami monokromatorjev lahko pri merjenju simultano spremlja dve emisijski območji (dvokanalna opcija, T-konfiguracija). Instrument omogoča visokoobčutljivo detekcijo v območju od 200 nm do 900 nm na obeh kanalih.</t>
  </si>
  <si>
    <t>The modular, double channel fluorimeter with Xe light source and adjustable monocromator slits could during measurements simultaneously  monitor/scann two emission ranges (second channel option, T-configuration). Also it could enable high sensitivity detection in the range between 200 and 900 nm on both emission channels.</t>
  </si>
  <si>
    <t>CO-RO 79/2013</t>
  </si>
  <si>
    <t>IJS; Boris Turk</t>
  </si>
  <si>
    <t>Čitalec mikrotiterskih plošč Tecan</t>
  </si>
  <si>
    <t xml:space="preserve">Tecan Multi-functional spectrophotometer for microtiter plates </t>
  </si>
  <si>
    <t>Čitalec mikrotiterskih ploščic se uporablja na več stopnjah naših raziskav: za osnovno kvalitativno in kvantitativno spektralno analizo makromolekul, za analizo sprememb v različnih celičnih procesih v živih celicah in analizo specifičnih interakcij med makromolekulami.</t>
  </si>
  <si>
    <t xml:space="preserve">The microplate monochromator reader is used at multiple levels of our research: for basic qualitative and quantitative spectral analysis of macromolecules, analysis of the changes in various cellular processes in living cells and analysis of specific interactions between macromolecules. </t>
  </si>
  <si>
    <t>CO-RO 56/2012</t>
  </si>
  <si>
    <t>Nadgradnja mikroskopa Olympus</t>
  </si>
  <si>
    <t xml:space="preserve">Inverted fluorescence microscope Olympus IX81 with the incubation chamber (from Solent Scientific) attached to the platform of the Olympus microscope </t>
  </si>
  <si>
    <t>To preserve the characteristics of cells observed under the microscope these cells must be kept under optimal and controlled conditions, i.e. temperature, CO2 level (5%) and humidity must be controlled and maintained. Therefore, special incubation chamber together with control units must be mounted on the platform of the microscope, adjusted to the microscope type. Incubation chamber must enable optimal growing milieu for the cells, on the other hand it must allow the operator to access the sample as well as to perform all the necessary manipulation with the microscope. Temperature control is achieved with warm, filtered air, circulating from the separated heater unit into the acrylic enclosure where it is continuously circulated.</t>
  </si>
  <si>
    <t>CO-RO 16/2010</t>
  </si>
  <si>
    <t>Masni spektrometer Bruker ULTRAFLEXTREME tm maldi tof</t>
  </si>
  <si>
    <t>Bruker Mass spectrometer ULTRAFLEXTREME tm maldi tof</t>
  </si>
  <si>
    <t>Prof.Dr. Boris Turk, Institut Jožef Stefan, Jamova cesta 39, 1000 Ljubljana.</t>
  </si>
  <si>
    <t>Visoko resolucijska masna spektrometrija se uporablja za identifikacijo proteinov in njihovih posttranslacijskih modifikacij. To omogoča določitev molekulske mase proteinov in proteinskih kompleksov.</t>
  </si>
  <si>
    <t xml:space="preserve">High resolution mass spectrometer is used for the identification of proteins and their posttranslational modifications. It  enables molecular mass determination of intact proteins and protein complexes. </t>
  </si>
  <si>
    <t>CO-RO 25/2010</t>
  </si>
  <si>
    <t>Nano-HPLC instrument(EASY-nLC II LC-446)</t>
  </si>
  <si>
    <t xml:space="preserve">Thermo Scientific Nano-HPLC instrument(EASY-nLC II LC-446) </t>
  </si>
  <si>
    <t>Nanoflow HPLC enota se uporablja za nizko pretočno kromatografsko analizo (10-1000 nL / min). To je neposredno povezan z virom ESI masnega spektrometra tipa Thermo Scientific Orbitrap Velos. Nanoflow HPLC enota je opremljena z vakumskim razplinjevalnikom in temperaturno reguliranim avtovzorčevalnikom (1-10 obseg jul injiciranje).</t>
  </si>
  <si>
    <t>Nanoflow HPLC unit is used for low flow chromatographic analysis (10-1000 nL/min). It is connected directly to the ESI source of mass spectrometer Thermo Scientific Orbitrap Velos. Nanoflow HLPC unit is equiped with vacum degasser and temperature regulated autosampler (1-10 uL injection volumes).</t>
  </si>
  <si>
    <t>CO-RO 18/2010</t>
  </si>
  <si>
    <t>Spektrometer za cirkularni dihroizem (CD) in hitro mešanje »stopped-flow</t>
  </si>
  <si>
    <t xml:space="preserve">Circular Dichroism (CD) Spectropolarimeter with stopped-flow attachments </t>
  </si>
  <si>
    <t xml:space="preserve">Circular Dichroism Spectropolarimeter with fluorescence, absorbance detectors and the attachments for double mixing stopped flow kinetics. Bonus: linear dichroism, anisotropy, IR measurements. </t>
  </si>
  <si>
    <t>CO-RO 83/2013</t>
  </si>
  <si>
    <t>412</t>
  </si>
  <si>
    <t>Nadgradnja N-terminalnega aminokislinskega sekvenatorja</t>
  </si>
  <si>
    <t>Upgrade of N-terminal aminoacid sequencer/</t>
  </si>
  <si>
    <t>Prenova instrumenta za določanje zaporedja proteinov.</t>
  </si>
  <si>
    <t>Upgrading of instrument for determination of sequence of proteins</t>
  </si>
  <si>
    <t>CO-RO 17/2010</t>
  </si>
  <si>
    <t>Prof.Dr. Igor križaj, Jožef Stefan Institute, Jamova cesta 39, 1000 LJubljana</t>
  </si>
  <si>
    <t>Pretočni citometer – analizator se bo uporabljal za natančno določanje in ločevanje celic v populaciji, ki imajo določene morfološke ali biokemijske lastnosti.</t>
  </si>
  <si>
    <t>Flow cytometer - the analyzer is used for the precise determination and separation of cells in a population who have certain morphological and biochemical characteristics.</t>
  </si>
  <si>
    <t>CO-RO 34/2011</t>
  </si>
  <si>
    <t>Z3-3211</t>
  </si>
  <si>
    <t>IJS; Mauro Danielli</t>
  </si>
  <si>
    <t>6777</t>
  </si>
  <si>
    <t>Motoriziran pokončni raziskovalni mikroskop Axio Imager M2</t>
  </si>
  <si>
    <t>Motorized upright research microscope Axio Imager M2</t>
  </si>
  <si>
    <t>doc.dr. Metka Lenassi, Univerza v Ljubljani, Medicinska fakulteta, Institut za biokemijo, Vrazov trg 2, 1000 Ljubljana.</t>
  </si>
  <si>
    <t>Assistant Prof.Dr.Metka Lenassi, University of Ljubljana, Medical Faculty, Institute of Biochemistry, Vrazov trg 2, 1000 Ljubljana</t>
  </si>
  <si>
    <t>Mikroskop se uporablja za študij lokalizacije proteinskih komponent HOG signalne poti pri različnih organizmih, pri spremljanju morfoloških sprememb celic v odvisnosti od dejavnikov v okolju ter študiju interakcij med proteini.</t>
  </si>
  <si>
    <t>The microscope is used for the study of the localization of protein components of HOG signaling pathwayin different organisms,and the monitoring of morphological changes of cells as a function of the factors in the environment as well as for the study of interactions between proteins.</t>
  </si>
  <si>
    <t>CO-RO 70/2013</t>
  </si>
  <si>
    <t>J3-3068</t>
  </si>
  <si>
    <t>Aleš Tomažič;  Metka Lenassi</t>
  </si>
  <si>
    <t>Čitalec mikrotiterskih ploščic</t>
  </si>
  <si>
    <t>Multi-functional spectrophotometer for microtiter plates</t>
  </si>
  <si>
    <t>Assistant Prof.Dr. Metka Lenassi, University of Ljubljana, Medical Faculty, Institute of Biochemistry, Vrazov trg 2, 1000 Ljubljana</t>
  </si>
  <si>
    <t>Multifunkcionalen čitalec mikrotiterskih ploščic ima zelo raznolike funkcije (detektorje za UV-VIS, fluorescenco, kemiluminiscenco), uporabljamo pa ga za merjenje koncentracij in encimskih aktivnosti proteinov vpletenih v halotoleranco (npr. Hog1 kinaza, Hal2 fosfataza); optične gostote rastočih celic in koncentracij in kvalitete nukleinski kislin.</t>
  </si>
  <si>
    <t>The multi-functional microplate reader has very diverse functions (UV-VIS, fluorescence, chemiluminescence detectors) and is used for measuring concentrations and enzymatic activities of proteins involved in halotolerance (like Hog1 kinase, Hal2 phosphatase); optical density of growing cells and concentration and quality of nucleic acids.</t>
  </si>
  <si>
    <t>CO-RO 14/2010</t>
  </si>
  <si>
    <t>Nina Gunde-Cimerman</t>
  </si>
  <si>
    <t>5935</t>
  </si>
  <si>
    <t>Aparat za elektroforezo v pulzirajočem električnem polju (BIO-RAD CHEF-DIII CHILLER SYS)</t>
  </si>
  <si>
    <t>Pulsed field electrophoresis system instrument (BIO-RAD CHEF-DIII CHILLER SYS)</t>
  </si>
  <si>
    <t>Prof.Dr. Nina Gunde Cimerman, Univerza v Ljubljani, Biotehniška fakulteta, Oddelek za biologijo, Večna pot 111, 1000 Ljubljana</t>
  </si>
  <si>
    <t>Prof.Dr. Nina Gunde-Cimerman, University of Ljubljana, Biotechnical faculty, Department for Biology, Večna pot 111, 1000 Ljubljana</t>
  </si>
  <si>
    <t>Aparat za elektroforezo v pulzirajočem električnem polju omogoča visoko resolucijsko separacijo DNA fragmentov med 100 bp - do 10Mb, s spreminjajočim električnim poljem med elektrodama.</t>
  </si>
  <si>
    <t>Pulsed field electrophoresis system (PFGE) enables high resolution separation of DNA fragments between 100 bp – over 10 Mb, by alternating electrical field between electrode pairs with precise position.</t>
  </si>
  <si>
    <t>CO-RO 72/2013</t>
  </si>
  <si>
    <t>P4-0432</t>
  </si>
  <si>
    <t>NIB; Ana Rotter;  Nina Gunde-Cimerman</t>
  </si>
  <si>
    <t>Komplet rotacijskih stresalnikov</t>
  </si>
  <si>
    <t>Set rotary shakers</t>
  </si>
  <si>
    <t>Komplet treh rotacijskih stresalnikov</t>
  </si>
  <si>
    <t xml:space="preserve">Set of three rotary shakers </t>
  </si>
  <si>
    <t>CO-RO 61/2012</t>
  </si>
  <si>
    <t>Računalniška gruča</t>
  </si>
  <si>
    <t>High performance cluster computer</t>
  </si>
  <si>
    <t>Prof.Dr. Sašo Džeroski, Institut Jožef Stefan, Jamova cesta 39, 1000 Ljubljana.</t>
  </si>
  <si>
    <t>Prof.Dr. Sašo Džeroski,  Jožef Stefan Institute, Jamova cesta 39, 1000 LJubljana</t>
  </si>
  <si>
    <t>Visokozmogljiv računalnik za kompleksno analizo podatkov.</t>
  </si>
  <si>
    <t>High performance cluster computer for complex analysis of data.</t>
  </si>
  <si>
    <t>CO-RO 29/2011 (skupaj z CO-RO 60/2012 in CO-RO 77/2013)</t>
  </si>
  <si>
    <t>IJS; Sašo Džeroski</t>
  </si>
  <si>
    <t>Nadgradnja računalniške gruče II</t>
  </si>
  <si>
    <t>High performance cluster computer II</t>
  </si>
  <si>
    <t>CO-RO 60/2012 (skupaj z  CO-RO 29/2011 in CO-RO 77/2013)</t>
  </si>
  <si>
    <t>Nadgradnja računalniške gruče III</t>
  </si>
  <si>
    <t>High performance cluster computer III</t>
  </si>
  <si>
    <t>CO-RO 77/2013 (skupaj z  CO-RO 29/2011 in  CO-RO 60/2012)</t>
  </si>
  <si>
    <t>4988</t>
  </si>
  <si>
    <t>ITC (Isothermal titration calorimetry)</t>
  </si>
  <si>
    <t>Proteinska mikrokalorimetrija temelji na meritvah toplote, ki se sprosti ali porabi v interakciji med proteini in ligandi</t>
  </si>
  <si>
    <t xml:space="preserve">Protein microcalorimetry is based on measurements of heat that is released or consumed during the interaction between protein and ligand. </t>
  </si>
  <si>
    <t>CO-RO 55/2012</t>
  </si>
  <si>
    <t>IJS; Dušan Turk</t>
  </si>
  <si>
    <t>Kristalizacijska platforma - Sistemi za slikanje kristalov</t>
  </si>
  <si>
    <t>Crystalization platform - Systems for crystal imaging</t>
  </si>
  <si>
    <t>Sistem  je zmožen slikati 500 standardnih plošč s 96 luknjami na sobni temperaturi (20o) in najmanj 150 standardnih plošč s 96 luknjami pri nižji temperaturi (6-10°C). Slikanje je avtomatsko v predvidenih časovnih intervalih.</t>
  </si>
  <si>
    <t>System is capable of storing and imaging of 500 standard 96 well plates at room temperature (20o) and at least 150 standard 96 well plates at lower temperature (6-10°C). Imaging automatic in planned time intervals.</t>
  </si>
  <si>
    <t>CO-RO 78/2013</t>
  </si>
  <si>
    <t>Kristalizacijski robot</t>
  </si>
  <si>
    <t xml:space="preserve">Robot for chrystallization </t>
  </si>
  <si>
    <t>Kristalizacijski robot s sposobnostjo pipetiranja nanoliterskih  volumnov.</t>
  </si>
  <si>
    <t>Crystallization robot capable of pipetting of nano liter volumes</t>
  </si>
  <si>
    <t>CO-RO 67/2013</t>
  </si>
  <si>
    <t xml:space="preserve">Sistem za določanje kristalnih struktur makromolekul (Bruker  X8 PROTEUM) </t>
  </si>
  <si>
    <t xml:space="preserve">System for macromolekular crystal structure determination (Bruker  X8 PROTEUM) </t>
  </si>
  <si>
    <t>Sistem za določevanje struktur kristalov makromolekul je sestavljen iz rentgenskega generatorja )vir x-žarkov, detektorja, računalnikov in programske opreme, pribora za kristalizacijo.</t>
  </si>
  <si>
    <t>The “System for macromolecular crystal structure determination” is composed of x-ray generator, detector system, computers and software, accessories for crystallization.</t>
  </si>
  <si>
    <t>CO-RO 41/2011</t>
  </si>
  <si>
    <t>Detektor za določevanje mas na osnovi statičnega sipanja svetlobe z detektorjem za določevanje refraktivnega indeksa</t>
  </si>
  <si>
    <t>Static Light Scattering detector with Refractive Index Detector (RI)</t>
  </si>
  <si>
    <t>System is capable of determining the molecular weight of proteins and nanoparticles in solution in the range of 10000 Da – 1 Mda.</t>
  </si>
  <si>
    <t>CO-RO 82/2013</t>
  </si>
  <si>
    <t>Sistem za izolacijo rekombinantnih proteinov (AKTAexpress Single System)</t>
  </si>
  <si>
    <t>System for isolation of recombinant proteins: ÄKTAexpress Single System</t>
  </si>
  <si>
    <t>Delovna postaja AKTAexpress (GE Healthcare) je dvojni kromatografski sistem zasnovan za avtomatizirano dvostopenjsko čiščenje proteinov na afinitetnih kolonah in na kolonah za razsoljevanje in separocijo preko kolon. Zmogljivost sistema je, da lahko očisti do 8 proteinov v enem dnevu.</t>
  </si>
  <si>
    <t xml:space="preserve">Automated protein purification workstation AKTAexpress (GE Healthcare) is dual chromatographic system designed for automated two-step protein purification on affinity columns and desalting and size exclusion columns. The system capacity is purification of 8 proteins in a single day. </t>
  </si>
  <si>
    <t>CO-RO 21/2010  (skupaj z nadgradnjo CO-RO 24/2010 in CO-RO 20/2010)</t>
  </si>
  <si>
    <t>Nadgradnja sistema za izolacijo rekombinantnih proteinov(AKTAexpress Single System)</t>
  </si>
  <si>
    <t>Upgrade of  ÄKTAexpress Single System (CO-RO 021/2010)</t>
  </si>
  <si>
    <t>CO-RO 24/2010 (skupaj z nadgradnjo CO-RO 21/2010 in CO-RO 20/2010)</t>
  </si>
  <si>
    <t>Sistem HPLC(Breeze 2 AO 1525/2707/H/C/2998)</t>
  </si>
  <si>
    <t>Preparative HPLC system,</t>
  </si>
  <si>
    <t>CO-RO 20/2010 (skupaj z nadgradnjo CO-RO 21/2010 in  CO-RO 24/2010)</t>
  </si>
  <si>
    <t>AKTA GO Sistem za izolacijo rekombinantnih proteinov</t>
  </si>
  <si>
    <t>AKTA GO System for isolation of recombinant proteins</t>
  </si>
  <si>
    <t xml:space="preserve">Delovna postaja AKTA GO je dvojni kromatografski sistem zasnovan za avtomatizirano dvostopenjsko čiščenje proteinov na afinitetnih kolonah in na kolonah za razsoljevanje in separocijo preko kolon. </t>
  </si>
  <si>
    <t>AKTA GO Automated protein purification workstation is dual chromatographic system designed for automated two-step protein purification on affinity columns and desalting and size exclusion columns.</t>
  </si>
  <si>
    <t>CO-RO 142/2021</t>
  </si>
  <si>
    <t xml:space="preserve">Center odličnosti polimerni materiali in tehnologije </t>
  </si>
  <si>
    <t>Peter Krajnc</t>
  </si>
  <si>
    <t>15501</t>
  </si>
  <si>
    <t>Adsorpcijski porozimeter</t>
  </si>
  <si>
    <t>Adsorption porosimeter</t>
  </si>
  <si>
    <t>Evropska sredstva (ESSR) ter sredstva MIZŠ</t>
  </si>
  <si>
    <t>Oprema je dostopna vsem partenerjem pa enakih pravilih po PRAVILNIKU O NABAVI, EVIDENTIRANJU IN UPORABI OSNOVNIH SREDSTEV ZAVODA CENTER ODLIČNOSTI POLIMERNI MATERIALNI IN TEHNOLOGIJE (CO PoliMaT). Za prost termin se je potrebno dogovoriti s skrbnikom: peter.krajnc@um.si</t>
  </si>
  <si>
    <t>Equipment can be accessed to all partners equally acording to REGULATION OF PURCHASE, REGISTRATION AND USE OF ASSETS OF CENTRE OF EXCELLENCE POLYMER MATERIALS AND TECHNOLOGIES (CE POLIMAT). 
For free dates to be agreed with the administrator: peter.krajnc@um.si</t>
  </si>
  <si>
    <t>določevanje specifične površine</t>
  </si>
  <si>
    <t>specific surface area determination</t>
  </si>
  <si>
    <t>http://www.polimat.si/1/raziskovalno-razvojna-oprema/adsorpcijski-porozimeter.aspx</t>
  </si>
  <si>
    <t>Janez Navodnik</t>
  </si>
  <si>
    <t>13474</t>
  </si>
  <si>
    <t>Črpalno-kapilarni sklop za izdelavo pilotnih količin nano ZnO</t>
  </si>
  <si>
    <t>Capillary pilot-plant continous reactor for nano-ZnO synthesis</t>
  </si>
  <si>
    <t>Oprema je dostopna vsem partenerjem pa enakih pravilih po PRAVILNIKU O NABAVI, EVIDENTIRANJU IN UPORABI OSNOVNIH SREDSTEV ZAVODA CENTER ODLIČNOSTI POLIMERNI MATERIALNI IN TEHNOLOGIJE (CO PoliMaT). Za prost termin se je potrebno dogovoriti s skrbnikom: janez@navodnik.si</t>
  </si>
  <si>
    <t>Equipment can be accessed to all partners equally acording to REGULATION OF PURCHASE, REGISTRATION AND USE OF ASSETS OF CENTRE OF EXCELLENCE POLYMER MATERIALS AND TECHNOLOGIES (CE POLIMAT). For free dates to be agreed with the administrator: janez@navodnik.si</t>
  </si>
  <si>
    <t>pretočni reaktor za sintezo nanodelcev pri sobni temperaturi</t>
  </si>
  <si>
    <t>continous flow reactor for the synthesis of nano-particles at room temperature</t>
  </si>
  <si>
    <t>www.polimat.si</t>
  </si>
  <si>
    <t>Polona Prosen</t>
  </si>
  <si>
    <t>Diferenčni dinamični kalorimeter (DSC)</t>
  </si>
  <si>
    <t>Differentian scanning calorimeter</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</si>
  <si>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</si>
  <si>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Equipment can be accessed to all partners equally acording to REGULATION OF PURCHASE, REGISTRATION AND USE OF ASSETS OF CENTRE OF EXCELLENCE POLYMER MATERIALS AND TECHNOLOGIES (CE POLIMAT). For free dates to be agreed with the administrator: polona.prosen@ki.si</t>
  </si>
  <si>
    <t>določanje termični lastnosti materialov</t>
  </si>
  <si>
    <t>thermal properties determination of materials</t>
  </si>
  <si>
    <t>http://www.polimat.si/1/raziskovalno-razvojna-oprema/diferencni-dinamicni-kalorimeter.aspx</t>
  </si>
  <si>
    <t>Luka Cmok</t>
  </si>
  <si>
    <t>34377</t>
  </si>
  <si>
    <t>Dopolnilni elementi za razširitev titan-safirnega laserskega sistema</t>
  </si>
  <si>
    <t>Additional units for titan-sapphire pulsed laser system</t>
  </si>
  <si>
    <t>Oprema je dostopna vsem partenerjem pa enakih pravilih po PRAVILNIKU O NABAVI, EVIDENTIRANJU IN UPORABI OSNOVNIH SREDSTEV ZAVODA CENTER ODLIČNOSTI POLIMERNI MATERIALNI IN TEHNOLOGIJE (CO PoliMaT) Za prost termin se je potrebno dogovoriti s skrbnikom: irena.drevensek@ijs.si</t>
  </si>
  <si>
    <t>Equipment can be accessed to all partners equally acording to REGULATION OF PURCHASE, REGISTRATION AND USE OF ASSETS OF CENTRE OF EXCELLENCE POLYMER MATERIALS AND TECHNOLOGIES (CE POLIMAT). For free dates to be agreed with the administrator: irena.drevensek@ijs.si</t>
  </si>
  <si>
    <t>http://www.polimat.si/1/raziskovalno-razvojna-oprema/dopolnilni-elementi-za-razsiritev-titan-safirnega-.aspx</t>
  </si>
  <si>
    <t>Jožefa Zabret</t>
  </si>
  <si>
    <t>24723</t>
  </si>
  <si>
    <t>DSC merilna celica</t>
  </si>
  <si>
    <t>DSC measuring cell</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</si>
  <si>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</si>
  <si>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Equipment can be accessed to all partners equally acording to REGULATION OF PURCHASE, REGISTRATION AND USE OF ASSETS OF CENTRE OF EXCELLENCE POLYMER MATERIALS AND TECHNOLOGIES (CE POLIMAT). For free dates to be agreed with the administrator: jozi.zabret@helios.si</t>
  </si>
  <si>
    <t>določanje termičnih lastnosti materialov</t>
  </si>
  <si>
    <t>http://www.polimat.si/1/raziskovalno-razvojna-oprema/dsc-merilna-celica.aspx</t>
  </si>
  <si>
    <t>Maja Ponikvar-Svet</t>
  </si>
  <si>
    <t>18457</t>
  </si>
  <si>
    <t>Elementni analizator C,N,H,S,O</t>
  </si>
  <si>
    <t>C,H,N,S,O elemental analysis</t>
  </si>
  <si>
    <t>Oprema je dostopna vsem partenerjem pa enakih pravilih po PRAVILNIKU O NABAVI, EVIDENTIRANJU IN UPORABI OSNOVNIH SREDSTEV ZAVODA CENTER ODLIČNOSTI POLIMERNI MATERIALNI IN TEHNOLOGIJE (CO PoliMaT) Za prost termin se je potrebno dogovoriti s skrbnikom: maja.ponikvar-svet@ijs.si</t>
  </si>
  <si>
    <t>Equipment can be accessed to all partners equally acording to REGULATION OF PURCHASE, REGISTRATION AND USE OF ASSETS OF CENTRE OF EXCELLENCE POLYMER MATERIALS AND TECHNOLOGIES (CE POLIMAT). For free dates to be agreed with the administrator: maja.ponikvar-svet@ijs.si</t>
  </si>
  <si>
    <t>določanje elementne sestave organskih in anorganskih vzorcev</t>
  </si>
  <si>
    <t>elemental composition determination of organic and inorganic samples</t>
  </si>
  <si>
    <t>http://www.polimat.si/1/raziskovalno-razvojna-oprema/elementni-analizator.aspx</t>
  </si>
  <si>
    <t>Jelka Svetek</t>
  </si>
  <si>
    <t>GPC/SEC instrument</t>
  </si>
  <si>
    <t>HPLC for GPC/SEC analyses</t>
  </si>
  <si>
    <t>Oprema je dostopna vsem partenerjem pa enakih pravilih po PRAVILNIKU O NABAVI, EVIDENTIRANJU IN UPORABI OSNOVNIH SREDSTEV ZAVODA CENTER ODLIČNOSTI POLIMERNI MATERIALNI IN TEHNOLOGIJE (CO PoliMaT) Za prost termin se je potrebno dogovoriti s skrbnikom: jelka.svetek@sandoz.com</t>
  </si>
  <si>
    <t>Equipment can be accessed to all partners equally acording to REGULATION OF PURCHASE, REGISTRATION AND USE OF ASSETS OF CENTRE OF EXCELLENCE POLYMER MATERIALS AND TECHNOLOGIES (CE POLIMAT). For free dates to be agreed with the administrator: jelka.svetek@sandoz.com</t>
  </si>
  <si>
    <t>določevanje relativne molekulska mase vzorcev</t>
  </si>
  <si>
    <t>determination of relative average molar mass in polymer samples by liquid chromatography</t>
  </si>
  <si>
    <t>http://www.polimat.si/1/raziskovalno-razvojna-oprema/gpc-sec-instrument.aspx</t>
  </si>
  <si>
    <t>Miha Kavšek</t>
  </si>
  <si>
    <t>33479</t>
  </si>
  <si>
    <t>Laboratorijski mešalni reaktor</t>
  </si>
  <si>
    <t>Laboratory mixer reactor</t>
  </si>
  <si>
    <t>Oprema je dostopna vsem partenerjem pa enakih pravilih po PRAVILNIKU O NABAVI, EVIDENTIRANJU IN UPORABI OSNOVNIH SREDSTEV ZAVODA CENTER ODLIČNOSTI POLIMERNI MATERIALNI IN TEHNOLOGIJE (CO PoliMaT). Za prost termin se je potrebno dogovoriti s skrbnikom: miha.kavsek@melamin.si</t>
  </si>
  <si>
    <t>Equipment can be accessed to all partners equally acording to REGULATION OF PURCHASE, REGISTRATION AND USE OF ASSETS OF CENTRE OF EXCELLENCE POLYMER MATERIALS AND TECHNOLOGIES (CE POLIMAT). For free dates to be agreed with the administrator: miha.kavsek@melamin.si</t>
  </si>
  <si>
    <t>rekator za sintezo vodnih disperzij s kontrolo temperature</t>
  </si>
  <si>
    <t>temperature controlled reaction vessel for the synthesis of water dispersions</t>
  </si>
  <si>
    <t>http://www.polimat.si/1/raziskovalno-razvojna-oprema/laboratorijski-mesalni-reaktor.aspx</t>
  </si>
  <si>
    <t>Miroslav Huskić</t>
  </si>
  <si>
    <t>Laboratorijski mini ekstruder</t>
  </si>
  <si>
    <t>Laboratory mini extruder</t>
  </si>
  <si>
    <t>Oprema je dostopna vsem partenerjem pa enakih pravilih po PRAVILNIKU O NABAVI, EVIDENTIRANJU IN UPORABI OSNOVNIH SREDSTEV ZAVODA CENTER ODLIČNOSTI POLIMERNI MATERIALNI IN TEHNOLOGIJE (CO PoliMaT). Za prost termin se je potrebno dogovoriti s skrbnikom: miro.huskic@ki.si</t>
  </si>
  <si>
    <t>Equipment can be accessed to all partners equally acording to REGULATION OF PURCHASE, REGISTRATION AND USE OF ASSETS OF CENTRE OF EXCELLENCE POLYMER MATERIALS AND TECHNOLOGIES (CE POLIMAT). For free dates to be agreed with the administrator: miro.huskic@ki.si</t>
  </si>
  <si>
    <t>priprava vzorcev na laboratorijskem nivoju za testiranja lastnosti kompozitnih materialov</t>
  </si>
  <si>
    <t>preparation of samples on laboratory scale for determination of properties for composite materials</t>
  </si>
  <si>
    <t>http://www.polimat.si/1/raziskovalno-razvojna-oprema/laboratorijski-mini-ekstruder.aspx</t>
  </si>
  <si>
    <t>Laboratorijski razpršilni sušilnik</t>
  </si>
  <si>
    <t>Laboratory spray-dryer</t>
  </si>
  <si>
    <t>pridobivanje trdnih delcev iz raztopin ali suspenzij z razpršilnim sušenjem</t>
  </si>
  <si>
    <t>extraction of solid particles from solutions or suspentions by spray-drying</t>
  </si>
  <si>
    <t>http://www.polimat.si/1/raziskovalno-razvojna-oprema/laboratorijski-razprsilni-susilnik.aspx</t>
  </si>
  <si>
    <t>Milena Težak</t>
  </si>
  <si>
    <t>Laboratorijski strižni mešalnik</t>
  </si>
  <si>
    <t>Laboratory shear-mixer for powders</t>
  </si>
  <si>
    <t>Oprema je dostopna vsem partenerjem pa enakih pravilih po PRAVILNIKU O NABAVI, EVIDENTIRANJU IN UPORABI OSNOVNIH SREDSTEV ZAVODA CENTER ODLIČNOSTI POLIMERNI MATERIALNI IN TEHNOLOGIJE (CO PoliMaT). Za prost termin se je potrebno dogovoriti s skrbnikom: mtezak@kolpa.si</t>
  </si>
  <si>
    <t>Equipment can be accessed to all partners equally acording to REGULATION OF PURCHASE, REGISTRATION AND USE OF ASSETS OF CENTRE OF EXCELLENCE POLYMER MATERIALS AND TECHNOLOGIES (CE POLIMAT). For free dates to be agreed with the administrator: mtezak@kolpa.si</t>
  </si>
  <si>
    <t>homogenizacija prahov pod kontroliranimi pogoji</t>
  </si>
  <si>
    <t>homogenization of powders under controlled conditions</t>
  </si>
  <si>
    <t>http://www.polimat.si/1/raziskovalno-razvojna-oprema/laboratorijski-strizni-mesalnik-za-prahove.aspx</t>
  </si>
  <si>
    <t>liofilizator</t>
  </si>
  <si>
    <t>Freeze-dryer</t>
  </si>
  <si>
    <t>sušenje temperaturno občutljivih vzorcev od težko-hlapnih topil</t>
  </si>
  <si>
    <t>drying of temperature-sensitive samples of low-volatile solvents</t>
  </si>
  <si>
    <t>http://www.polimat.si/1/raziskovalno-razvojna-oprema/liofilizator.aspx</t>
  </si>
  <si>
    <t>12318</t>
  </si>
  <si>
    <t xml:space="preserve">Maldi TOF/TOF </t>
  </si>
  <si>
    <t>MALDI TOF/TOF</t>
  </si>
  <si>
    <t>Oprema je dostopna vsem partenerjem pa enakih pravilih po PRAVILNIKU O NABAVI, EVIDENTIRANJU IN UPORABI OSNOVNIH SREDSTEV ZAVODA CENTER ODLIČNOSTI POLIMERNI MATERIALNI IN TEHNOLOGIJE (CO PoliMaT). Za prost termin se je potrebno dogovoriti s skrbnikom: ema.zagar@ki.si</t>
  </si>
  <si>
    <t>Equipment can be accessed to all partners equally acording to REGULATION OF PURCHASE, REGISTRATION AND USE OF ASSETS OF CENTRE OF EXCELLENCE POLYMER MATERIALS AND TECHNOLOGIES (CE POLIMAT). For free dates to be agreed with the administrator: ema.zagar@ki.si</t>
  </si>
  <si>
    <t>določevanje absolutnih molskih mas polimerov</t>
  </si>
  <si>
    <t>molecular mass of polymers determination</t>
  </si>
  <si>
    <t>http://www.polimat.si/1/raziskovalno-razvojna-oprema/maldi-tof-tof.aspx</t>
  </si>
  <si>
    <t>Aleš Hančič</t>
  </si>
  <si>
    <t>25369</t>
  </si>
  <si>
    <t>Nadgradnja brizgalnega stroja</t>
  </si>
  <si>
    <t>Upgrade of the injection moulding machine</t>
  </si>
  <si>
    <t>Oprema je dostopna vsem partenerjem pa enakih pravilih po PRAVILNIKU O NABAVI, EVIDENTIRANJU IN UPORABI OSNOVNIH SREDSTEV ZAVODA CENTER ODLIČNOSTI POLIMERNI MATERIALNI IN TEHNOLOGIJE (CO PoliMaT). Za prost termin se je potrebno dogovoriti s skrbnikom: ales.hancic@tecos.si</t>
  </si>
  <si>
    <t>Equipment can be accessed to all partners equally acording to REGULATION OF PURCHASE, REGISTRATION AND USE OF ASSETS OF CENTRE OF EXCELLENCE POLYMER MATERIALS AND TECHNOLOGIES (CE POLIMAT). For free dates to be agreed with the administrator: ales.hancic@tecos.si</t>
  </si>
  <si>
    <t>izdelava vzorcev in testiranje materialov in orodij za brizganje duro- in termoplastov</t>
  </si>
  <si>
    <t>sample s manufacturing and material or tools testings in duro- and thermoplast malding</t>
  </si>
  <si>
    <t>http://www.polimat.si/1/raziskovalno-razvojna-oprema/nadgradnja-brizgalnega-stroja-za-brizganje-termo.aspx</t>
  </si>
  <si>
    <t>Nadgradnja mikroskopa AFM-XE 100</t>
  </si>
  <si>
    <t>Auxiliaries and accessories for AFM microscopy</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</si>
  <si>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</si>
  <si>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mikroskop na atomsko silo</t>
  </si>
  <si>
    <t>atomic force microscopy</t>
  </si>
  <si>
    <t>http://www.polimat.si/1/raziskovalno-razvojna-oprema/nadgradnja-mikroskopa-afm-xe-100.aspx</t>
  </si>
  <si>
    <t>Silvo Hribernik</t>
  </si>
  <si>
    <t>27558</t>
  </si>
  <si>
    <t>Nadgradnja SWAX 3-sistema v S3- MICROpix sistem</t>
  </si>
  <si>
    <t>Upgrade of HECUS System 3 to S3 MICROpix</t>
  </si>
  <si>
    <t>Oprema je dostopna vsem partenerjem pa enakih pravilih po PRAVILNIKU O NABAVI, EVIDENTIRANJU IN UPORABI OSNOVNIH SREDSTEV ZAVODA CENTER ODLIČNOSTI POLIMERNI MATERIALNI IN TEHNOLOGIJE (CO PoliMaT). Za prost termin se je potrebno dogovoriti s skrbnikom: silvo.hribernik@um.si</t>
  </si>
  <si>
    <t>Equipment can be accessed to all partners equally acording to REGULATION OF PURCHASE, REGISTRATION AND USE OF ASSETS OF CENTRE OF EXCELLENCE POLYMER MATERIALS AND TECHNOLOGIES (CE POLIMAT). For free dates to be agreed with the administrator: silvo.hribernik@um.si</t>
  </si>
  <si>
    <t>nadgradnja modularnega rentgenskega sistema za analizo trdnih snovi, makromolekularnih raztopin in tankih filmov</t>
  </si>
  <si>
    <t>Modular X-ray system upgrade for the analysis of solids, macromolecular solutions and thin films</t>
  </si>
  <si>
    <t>http://www.polimat.si/1/raziskovalno-razvojna-oprema/nadgradnja-swax-3-sistema-v-s3-micropix-sistem.aspx</t>
  </si>
  <si>
    <t>Alenka Kante</t>
  </si>
  <si>
    <t>33574</t>
  </si>
  <si>
    <t>Naprava za določ. odprtega časa in hitrosti lepljenja</t>
  </si>
  <si>
    <t>Open-time determination and adhesion speed determination equipment</t>
  </si>
  <si>
    <t>Oprema je dostopna vsem partenerjem pa enakih pravilih po PRAVILNIKU O NABAVI, EVIDENTIRANJU IN UPORABI OSNOVNIH SREDSTEV ZAVODA CENTER ODLIČNOSTI POLIMERNI MATERIALNI IN TEHNOLOGIJE (CO PoliMaT). Za prost termin se je potrebno dogovoriti s skrbnikom: alenka.kante@mitol.si</t>
  </si>
  <si>
    <t>Equipment can be accessed to all partners equally acording to REGULATION OF PURCHASE, REGISTRATION AND USE OF ASSETS OF CENTRE OF EXCELLENCE POLYMER MATERIALS AND TECHNOLOGIES (CE POLIMAT). For free dates to be agreed with the administrator: alenka.kante@mitol.si</t>
  </si>
  <si>
    <t>določevanje odprtega časa in hitrosti lepljenja</t>
  </si>
  <si>
    <t>open time and adhesion speed determination</t>
  </si>
  <si>
    <t>Alojz Anžlovar</t>
  </si>
  <si>
    <t>Naprava za napraševanje z zlatom in ogljikom</t>
  </si>
  <si>
    <t>Sputtering device for coating with gold and carbon</t>
  </si>
  <si>
    <t>Oprema je dostopna vsem partenerjem pa enakih pravilih po PRAVILNIKU O NABAVI, EVIDENTIRANJU IN UPORABI OSNOVNIH SREDSTEV ZAVODA CENTER ODLIČNOSTI POLIMERNI MATERIALNI IN TEHNOLOGIJE (CO PoliMaT). Za prost termin se je potrebno dogovoriti s skrbnikom: alojz.anzlovar@ki.si</t>
  </si>
  <si>
    <t>Equipment can be accessed to all partners equally acording to REGULATION OF PURCHASE, REGISTRATION AND USE OF ASSETS OF CENTRE OF EXCELLENCE POLYMER MATERIALS AND TECHNOLOGIES (CE POLIMAT). For free dates to be agreed with the administrator: alojz.anzlovar@ki.si</t>
  </si>
  <si>
    <t>predpriprava vzorcev za SEM in TEM analize</t>
  </si>
  <si>
    <t>sample preparation for SEM and TEM analysis</t>
  </si>
  <si>
    <t>http://www.polimat.si/1/raziskovalno-razvojna-oprema/naprava-za-naprasevanje-z-zlatom-in-ogljikom.aspx</t>
  </si>
  <si>
    <t>Manja Kurečič</t>
  </si>
  <si>
    <t>24332</t>
  </si>
  <si>
    <t>Pilotna elektro-predilnica</t>
  </si>
  <si>
    <t>Pilot-scale electrospinning device</t>
  </si>
  <si>
    <t>Oprema je dostopna vsem partenerjem pa enakih pravilih po PRAVILNIKU O NABAVI, EVIDENTIRANJU IN UPORABI OSNOVNIH SREDSTEV ZAVODA CENTER ODLIČNOSTI POLIMERNI MATERIALNI IN TEHNOLOGIJE (CO PoliMaT). Za prost termin se je potrebno dogovoriti s skrbnikom: manja.kurecic@um.si</t>
  </si>
  <si>
    <t>Equipment can be accessed to all partners equally acording to REGULATION OF PURCHASE, REGISTRATION AND USE OF ASSETS OF CENTRE OF EXCELLENCE POLYMER MATERIALS AND TECHNOLOGIES (CE POLIMAT). For free dates to be agreed with the administrator: manja.kurecic@um.si</t>
  </si>
  <si>
    <t>elektropredenje nano-vlaken</t>
  </si>
  <si>
    <t>electrospinning of nano-fibers</t>
  </si>
  <si>
    <t>http://www.polimat.si/1/raziskovalno-razvojna-oprema/pilotna-elektro-predilnica.aspx</t>
  </si>
  <si>
    <t>Nataša Čuk</t>
  </si>
  <si>
    <t>Pilotni ultrazvočni sonifikator</t>
  </si>
  <si>
    <t>Pilot plant ultrasound processor</t>
  </si>
  <si>
    <t>Oprema je dostopna vsem partenerjem pa enakih pravilih po PRAVILNIKU O NABAVI, EVIDENTIRANJU IN UPORABI OSNOVNIH SREDSTEV ZAVODA CENTER ODLIČNOSTI POLIMERNI MATERIALNI IN TEHNOLOGIJE (CO PoliMaT). Za prost termin se je potrebno dogovoriti s skrbnikom: natasa.cuk@GGP.si</t>
  </si>
  <si>
    <t>Equipment can be accessed to all partners equally acording to REGULATION OF PURCHASE, REGISTRATION AND USE OF ASSETS OF CENTRE OF EXCELLENCE POLYMER MATERIALS AND TECHNOLOGIES (CE POLIMAT). For free dates to be agreed with the administrator: natasa.cuk@ggp.si</t>
  </si>
  <si>
    <t>ultrazvočna razgradnja biomase pri pridelavi biodizla</t>
  </si>
  <si>
    <t>ultrasound assisted biomass decomposition for the production of biodiesel</t>
  </si>
  <si>
    <t>http://www.polimat.si/1/raziskovalno-razvojna-oprema/pilotni-ultrazvocni-sonifikator.aspx</t>
  </si>
  <si>
    <t>Plinski masni spektrometer</t>
  </si>
  <si>
    <t>Gas mass spectrometer for TGA coupling</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</si>
  <si>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</si>
  <si>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masni spektrometer vezan na TGA za določevanje sestave razpadnih plinskih produktov</t>
  </si>
  <si>
    <t>mass spectrometer coupled with TGA for composition determination of decomposed gas products</t>
  </si>
  <si>
    <t>Pretočni mlin</t>
  </si>
  <si>
    <t>Continous nano-mill</t>
  </si>
  <si>
    <t>mlin za deaglomeracijo manodelcev v disperzijah</t>
  </si>
  <si>
    <t>mill for dispersing nanoparticles in dispersions</t>
  </si>
  <si>
    <t>Blaž Likozar</t>
  </si>
  <si>
    <t>Reakcijski kalorimeter</t>
  </si>
  <si>
    <t>Reaction calorimeter High pressure laboratory reactor with in situ FTIR and FBRM probes</t>
  </si>
  <si>
    <t>Oprema je dostopna vsem partenerjem pa enakih pravilih po PRAVILNIKU O NABAVI, EVIDENTIRANJU IN UPORABI OSNOVNIH SREDSTEV ZAVODA CENTER ODLIČNOSTI POLIMERNI MATERIALNI IN TEHNOLOGIJE (CO PoliMaT). Za prost termin se je potrebno dogovoriti s skrbnikom: blaz.likozar@ki.si</t>
  </si>
  <si>
    <t>Equipment can be accessed to all partners equally acording to REGULATION OF PURCHASE, REGISTRATION AND USE OF ASSETS OF CENTRE OF EXCELLENCE POLYMER MATERIALS AND TECHNOLOGIES (CE POLIMAT). For free dates to be agreed with the administrator: blaz.likozar@ki.si</t>
  </si>
  <si>
    <t xml:space="preserve">reaktor za kontrolirano sintezo z možnostjo spremljanja kemijskih pretvorb in kristalizacije </t>
  </si>
  <si>
    <t>http://www.polimat.si/1/raziskovalno-razvojna-oprema/reakcijski-kalorimeter-s-ftir-instrumentom-s-potop.aspx</t>
  </si>
  <si>
    <t>Respirometer za analizo biorazgradljivosti</t>
  </si>
  <si>
    <t>Respirometric analyser for polymer biodegradation measurments</t>
  </si>
  <si>
    <t>Oprema je dostopna vsem partenerjem pa enakih pravilih po PRAVILNIKU O NABAVI, EVIDENTIRANJU IN UPORABI OSNOVNIH SREDSTEV ZAVODA CENTER ODLIČNOSTI POLIMERNI MATERIALNI IN TEHNOLOGIJE (CO PoliMaT). Za prost termin se je potrebno dogovoriti s skrbnikom: miroslav.huskic@polimat.si</t>
  </si>
  <si>
    <t>Equipment can be accessed to all partners equally acording to REGULATION OF PURCHASE, REGISTRATION AND USE OF ASSETS OF CENTRE OF EXCELLENCE POLYMER MATERIALS AND TECHNOLOGIES (CE POLIMAT). For free dates to be agreed with the administrator: miroslav.huskic@polimat.si</t>
  </si>
  <si>
    <t>merjenje končne stopnje aerobne biorazgradljivosti polimernih materialov</t>
  </si>
  <si>
    <t>total aerobic biodegradability of plastic materials measuring</t>
  </si>
  <si>
    <t>http://www.polimat.si/1/raziskovalno-razvojna-oprema/respirometer-za-analizo-biorazgradljivosti.aspx</t>
  </si>
  <si>
    <t>Separacijski sklop pretočnega reaktorja za izdelavo pilotnih količin nano ZnO</t>
  </si>
  <si>
    <t>Separation set for continous reactor for nano-ZnO production</t>
  </si>
  <si>
    <t>oprema za separacijo pilotnih količin nanodelcev ZnO</t>
  </si>
  <si>
    <t>separation equipment for pilot quantities of ZnO nanoparticles</t>
  </si>
  <si>
    <t>Sistem za merjenje velikosti delcev</t>
  </si>
  <si>
    <t>Zeta-sizer and particle size determination equipment</t>
  </si>
  <si>
    <t>meritve velikosti delcev v disperzijah in koloidih</t>
  </si>
  <si>
    <t>particle size, particle size distribution and zeta potential determination in colloid water dispersions</t>
  </si>
  <si>
    <t>http://www.polimat.si/1/raziskovalno-razvojna-oprema/aparat-za-merjenje-velikosti-delcev-v-vodni-raztop.aspx</t>
  </si>
  <si>
    <t>Termogravimetrični analizator (TGA)</t>
  </si>
  <si>
    <t>Thermogravimetric analyzer</t>
  </si>
  <si>
    <t>http://www.polimat.si/1/raziskovalno-razvojna-oprema/termogravimetricni-analizator.aspx</t>
  </si>
  <si>
    <t>Peter Mišvelj</t>
  </si>
  <si>
    <t>25103</t>
  </si>
  <si>
    <t>Visokotemperaturni visokotlačni reaktor</t>
  </si>
  <si>
    <t>Laboratory high-pressure reactor</t>
  </si>
  <si>
    <t>Oprema je dostopna vsem partenerjem pa enakih pravilih po PRAVILNIKU O NABAVI, EVIDENTIRANJU IN UPORABI OSNOVNIH SREDSTEV ZAVODA CENTER ODLIČNOSTI POLIMERNI MATERIALNI IN TEHNOLOGIJE (CO PoliMaT). Za prost termin se je potrebno dogovoriti s skrbnikom: peter.misvelj@resinshelios.com</t>
  </si>
  <si>
    <t>Equipment can be accessed to all partners equally acording to REGULATION OF PURCHASE, REGISTRATION AND USE OF ASSETS OF CENTRE OF EXCELLENCE POLYMER MATERIALS AND TECHNOLOGIES (CE POLIMAT). For free dates to be agreed with the administrator: peter.misvelj@resinshelios.com</t>
  </si>
  <si>
    <t>reaktor za sintezo polimerov pri tlačnih pogojih sinteze</t>
  </si>
  <si>
    <t>pressure reactor vessel for polymer synthesis</t>
  </si>
  <si>
    <t>http://www.polimat.si/1/raziskovalno-razvojna-oprema/laboratorijski-visokotlacni-reaktor.aspx</t>
  </si>
  <si>
    <t>Center odličnosti NAMASTE, zavod za raziskave in razvoj naprednih nekovinskih materialov s tehnologijami prihodnosti</t>
  </si>
  <si>
    <t>2997-001</t>
  </si>
  <si>
    <t>Branka Mušič</t>
  </si>
  <si>
    <t>24724</t>
  </si>
  <si>
    <t>TGA - Kompleten sistem za termično analizo</t>
  </si>
  <si>
    <t xml:space="preserve">Thermal Gravimetric Analysis Mass Spectrometer </t>
  </si>
  <si>
    <t>Oprema je na razpolago v dogovoru z operaterjem in skladno z rezervacijskim sistemom (glej: www. conamaste.si).  Zaračunavajo se materialni stroški in stroški operaterja.</t>
  </si>
  <si>
    <t xml:space="preserve">The equipment can be available  in the agreement with the operator through the reservation system (see www.conamaste.si).  The material and personnel costs are to be reimbursed only. </t>
  </si>
  <si>
    <t>Kombinacija podatkov termične analize in analize masne spektroskopije se uporablja pri karakterizaciji materialov.</t>
  </si>
  <si>
    <t xml:space="preserve">The combined thermal analysis (TA) - Mass spectrometry (MS) data is used to characterise materials. </t>
  </si>
  <si>
    <t>RRP2-O7</t>
  </si>
  <si>
    <t>Cena za uporabo raziskovalne opreme je skladna s priporočilom o zaračunavanju opreme.</t>
  </si>
  <si>
    <t>http://www.conamaste.si/slo/Oprema.php</t>
  </si>
  <si>
    <t>09089</t>
  </si>
  <si>
    <t>Optična pinceta</t>
  </si>
  <si>
    <t>Sistem infrardeča optična pinceta se uporablja za manipulacijo mikrometrskih struktur pod invertnim optičnim mikroskopom.</t>
  </si>
  <si>
    <t xml:space="preserve">Under invert optical microscope infrared optical tweezer system is used for manipulation of micrometer structures. </t>
  </si>
  <si>
    <t>RRP4-O1</t>
  </si>
  <si>
    <t>Sistem za dvofotonsko polimerizacijo v 3D</t>
  </si>
  <si>
    <t>3D Laser Litography System</t>
  </si>
  <si>
    <t xml:space="preserve">Namizni sistem za lasersko litografijo, ki omogoča visoke zahteve tridimenzionalnih fotonskih kristalnih struktur (ali npr. za ustvarjanje tridimenzionalnih odrov za biologijo, vezja v mikro in nanofluidiki). </t>
  </si>
  <si>
    <t>Th table-top laser lithography system, allowing for the high demands of three-dimensional photonic crystal structures (or for e.g., generating three-dimensional scaffolds for biology, micro- and nanofluidic circuitry).</t>
  </si>
  <si>
    <t>RRP4-O2</t>
  </si>
  <si>
    <t>4587</t>
  </si>
  <si>
    <t>Sistem za in situ karakterizacijo vzorcev in TEM nosilec za več vzorcev</t>
  </si>
  <si>
    <t>The system for in-situ characterization of the samples and TEM sample Holder</t>
  </si>
  <si>
    <t>Omogoča in situ AFM in električno karakterizacijo vzorcev v presevnem elektronskem mikroskopu (TEM).</t>
  </si>
  <si>
    <t>Allows in situ atomic force microscopy (AFM) and electrical characterization of the samples in the transmission electron microscope (TEM).</t>
  </si>
  <si>
    <t>RRSK-O2/1, RRSK-O2/2</t>
  </si>
  <si>
    <t>7560</t>
  </si>
  <si>
    <t>Vrstični mikroskop v bližnjem optičnem polju</t>
  </si>
  <si>
    <t>2011, 2012</t>
  </si>
  <si>
    <t>Combined Confocal Raman Imaging and Scanning Near-field Optical Microscope System</t>
  </si>
  <si>
    <t>Trije načini delovanja znotraj istega instrumenta: SNOM, AFM in konfokalni Raman.</t>
  </si>
  <si>
    <t>Three modes combined in the same instrument: Confocal Raman Imaging, Scanning Near-field Optical Microscope and AFM system.</t>
  </si>
  <si>
    <t>RRSK-O4, RRSK-O4/2</t>
  </si>
  <si>
    <t>Visokoenergetski sunkovni pikosekundni laser</t>
  </si>
  <si>
    <t>High energy pulsed picosecond laser</t>
  </si>
  <si>
    <t>Za raziskave dinamike na področju mikrolaserjev, optičnih mikroresonatorjev in fotonskih mikroelementov na osnovi mehke snovi.</t>
  </si>
  <si>
    <t>For studying dynamics in the field of microlasers, optical microresonators and photonic microelements on the soft matter basis.</t>
  </si>
  <si>
    <t>RRP4-O10</t>
  </si>
  <si>
    <t>HR TEM mikroskop</t>
  </si>
  <si>
    <t>www.conot.si; www.ki.si; microsopy.ki.si</t>
  </si>
  <si>
    <t>Marta Svoljšak</t>
  </si>
  <si>
    <t>Demonstracijski sistem vodikovih črpalk</t>
  </si>
  <si>
    <t>Hydrogen filling station, 2x</t>
  </si>
  <si>
    <t>Oprema se nahaja na lokaciji BS Lesce. Vstop v notranjost sklopov polnilnice je možen le ob najavi skrbniku - TRKV</t>
  </si>
  <si>
    <t>During working hours of the PETROL, TRKV 1000 Ljubljana (7 am - 4 pm).</t>
  </si>
  <si>
    <t>Demonstacijaska polnilnica za vodik</t>
  </si>
  <si>
    <t>Demo Hydrogen filling station</t>
  </si>
  <si>
    <t>Oprema je bila v letu 2020 na ogled in ozaveščanje javnosti, torej je bil njen osnovni namen dosežen.</t>
  </si>
  <si>
    <t>www.conot.si; www.petrol.si</t>
  </si>
  <si>
    <t>Center odličnosti za biosenzoriko, instrumentacijo in procesno kontrolo</t>
  </si>
  <si>
    <t>Matjaž Peterka</t>
  </si>
  <si>
    <t>4PM LICENCA 120 UPORABNIKOV</t>
  </si>
  <si>
    <t>4PM licence 120 users</t>
  </si>
  <si>
    <t>na spletni strani preko spletnega obrazca</t>
  </si>
  <si>
    <t xml:space="preserve">website www.cobik.si online form, </t>
  </si>
  <si>
    <t>licenca za program za projektno vodenje</t>
  </si>
  <si>
    <t>licence for a for a project management software</t>
  </si>
  <si>
    <t>OS0001</t>
  </si>
  <si>
    <t>www.cobik.si</t>
  </si>
  <si>
    <t>CO BIK</t>
  </si>
  <si>
    <t>Aneja Tuljak</t>
  </si>
  <si>
    <t>HPLC AKTA PURIFIER 100</t>
  </si>
  <si>
    <t xml:space="preserve">AKTApurifier core systems </t>
  </si>
  <si>
    <t>AKTA je sistem za tekočinsko kromatografijo, ki je namenjena hitremu in zanesljivemu ločevanju proteinov, peptidov ter nukleinskih kislin. Primeren je za metode, ki zahtevajo pretok do 10 ml/min ter omogoča detekcijo ustrezne valovne dolžine s pomočjo filtrov</t>
  </si>
  <si>
    <t>AKTApurifier core systems are versatile, modular liquid chromatography systems for fast and reliable separations of proteins and peptides.</t>
  </si>
  <si>
    <t>OS0067</t>
  </si>
  <si>
    <t>Črevesna mikrobiota - vloga v zdravju in pri boleznih</t>
  </si>
  <si>
    <t>Razvoj bakteriofagne terapije za zdravljenje ortopedskih okužb, ki jih povzročajo bakterije odporne na antibiotike</t>
  </si>
  <si>
    <t>Cattedra</t>
  </si>
  <si>
    <t>Aleš Podgornik</t>
  </si>
  <si>
    <t>LCMS-IT-TOF SHIMADZU</t>
  </si>
  <si>
    <t xml:space="preserve"> LCMS-IT-TOF  mass spectrometer </t>
  </si>
  <si>
    <t>LCMS-IT-TOF je tip masnega spektrometra, ki kombinira tehnologijo ionske pasti (QIT) in analizo na čas preleta ionov (TOF). Masni spektrofotometer omogoča zelo natančno masno analizo. LCMS-IT TOF zagotavlja določitev mase z visoko natančnostjo in resolucijo (10,000 pri 1000 m/z).</t>
  </si>
  <si>
    <t>The LCMS-IT-TOF is a type of mass spectrometer that combines QIT (ion trap) and TOF (time-of-flight) technologies. The mass spectrophotometer provides very accurate mass analysis. LCMS-IT TOF provides mass determination with high accuracy and resolution (10,000 at 1000 m /z).</t>
  </si>
  <si>
    <t>OS0070</t>
  </si>
  <si>
    <t>Karakterizacija fraktalnih struktur in povečevalni kriteriji njihove sinteze</t>
  </si>
  <si>
    <t>Učinkovitost bakteriofagov za zdravljenje ekstracelularnih in intracelularnih bakterijskih okužb implantatov</t>
  </si>
  <si>
    <t>Klara Gregorič</t>
  </si>
  <si>
    <t>ČITALEC MIKROTITERSKIH PLOŠČ B - Synergy™ H1</t>
  </si>
  <si>
    <t xml:space="preserve">flexible monochromator-based multi-mode microplate reader </t>
  </si>
  <si>
    <t>Synergy™ H1 multidetekcijski čitalec mikrotitrskih plošč omogoča merjenje absorbance, fluorescence ter luminiscence. 
Omogoča inkubacijo do 45°C in stresanje. Take 3 plošča omogoča merjenje absorbance 16 vzorcev volumna 2µl 
ali za merjenje absorbance v kivetah.</t>
  </si>
  <si>
    <t>Synergy™ H1 is a flexible monochromator-based multi-mode microplate reader that can be turned into a high-performance patented Hybrid system with the addition of a filter-based optical module. The monochromator optics uses a third generation quadruple grating design that allows working at any excitation or emission wavelength with a 1 nm step. This system supports top and bottom fluorescence intensity, UV-visible absorbance and high performance luminescence detection. It is the ideal system for all the standard microplate applications found in life science research laboratories.</t>
  </si>
  <si>
    <t>OS0072</t>
  </si>
  <si>
    <t>SPEKTROFLUORIMETER TECAN</t>
  </si>
  <si>
    <t xml:space="preserve"> A microplate spectrophotometer is used to make UV-visible absorbance measurements for monitoring and measuring events in microplate-based assays.</t>
  </si>
  <si>
    <t>Spektrofluorimeter se uporablja za meritve absorbance za spremljanje in merjenje dogodkov v testih, ki se izvajajo na mikrotitrski plošči.</t>
  </si>
  <si>
    <t>OS0114</t>
  </si>
  <si>
    <t>Center odličnosti VESOLJE-SI</t>
  </si>
  <si>
    <t>\</t>
  </si>
  <si>
    <t>Žiga Kokalj</t>
  </si>
  <si>
    <t>25640</t>
  </si>
  <si>
    <t>STK professional Edition</t>
  </si>
  <si>
    <t>Rezultati testov in analiz dostopni preko spletnih storitev. Pisno naročilo se opravi po elektronski pošti na info@space.si.</t>
  </si>
  <si>
    <t>Tests and analysis results available through web services. Order shall be made by e-mail to info@space.si.</t>
  </si>
  <si>
    <t>Programsko okolje za načrtovanje and analizo satelitskih misij</t>
  </si>
  <si>
    <t>Programming environment for design and analyses of satellite missions</t>
  </si>
  <si>
    <t>0003</t>
  </si>
  <si>
    <t>www.space.si</t>
  </si>
  <si>
    <t>št. 19</t>
  </si>
  <si>
    <t>Martin Lamut</t>
  </si>
  <si>
    <t>25497</t>
  </si>
  <si>
    <t>Nanoindenter</t>
  </si>
  <si>
    <t>Direkten dostop izkušenemu operaterju. Pisna rezervacija se opravi po elektronski pošti na info@space.si.</t>
  </si>
  <si>
    <t>Direct access by trained operator. Written reservation shall be made by e-mail to info@space.si.</t>
  </si>
  <si>
    <t>1.Določevanje Young-ovega modula in trdote od globine nekaj nm naprej. 2. Merjenje  Young-ovega modula in trdote v skladu z ISO 14577. 3. Dinamična karakterizacija snovnih lastnosti kontinuirno po globini vzorca. 4. Skeniranje vzorca s premikajočim nosilcem vzorca, za 3D topografske analize (hrapavost). 5.  Analiza razenja in obrabe. 6. Določevanje koeficienta trenja</t>
  </si>
  <si>
    <t>1. Basic hardness and Young‘s modulus characterization at specific depth from few nm onwards. 2. Measuring Young‘s modulus and hardness in compliance with ISO 14577. 3. Dynamic characterization through continuous determination of stiffness as a function of depth. 4. Scanning uses a stage to traverse the sample under the tip while the tip is engaged to generate an image or surface roughness. 5. Quantitative scratch and wear testing. 6. Coefficient of friction determination</t>
  </si>
  <si>
    <t>0004</t>
  </si>
  <si>
    <t>št. 3</t>
  </si>
  <si>
    <t>28468</t>
  </si>
  <si>
    <t>Telemetrijski ENCODER</t>
  </si>
  <si>
    <t>Telemetry ENCODER</t>
  </si>
  <si>
    <t>Dostopno samo preko VESOLJE-SI operaterja. Pisna rezervacija se opravi po elektronski pošti na info@space.si.</t>
  </si>
  <si>
    <t>Acces only through SPACE-SI operator. Written reservation shall be made by e-mail to info@space.si.</t>
  </si>
  <si>
    <t>Prenosni merilni sistem PCM - encoder-decoder je sistem za sinhronizirano spremljanje signalov preko AD karte, PCM sprejemnika in videa ter za sprejem, obdelavo in analizo signalov pri telemetrijskem prenosu.</t>
  </si>
  <si>
    <t>Portable measuring system PCM - encoder-decoder is a system for  synchronized  signals monitoring via AD cards, PCM receiver and video, and for the reception, processing and analysis of signals in the transmission of telemetry.</t>
  </si>
  <si>
    <t>0005</t>
  </si>
  <si>
    <t>št. 13</t>
  </si>
  <si>
    <t>14301</t>
  </si>
  <si>
    <t>Inkjet printer za vzorčenje nanostruktur materialov</t>
  </si>
  <si>
    <t xml:space="preserve">Ink-jet printer for patterning of nanostructured materials </t>
  </si>
  <si>
    <t xml:space="preserve">Ink-jet tiskalnik omogoča neposredno vzorčenje 2D (nano) struktur iz polimernih solov alik koloidnih disperzij (črnila) brez kritičnega koraka odstranjevanja materiala, kar je značilno za litografske tehnike. Natančnost nanosa določa velikosti kapljic, ki pa je odvisna od lastnosti tekočine in od parametrov tiskalnika. Debelina nanosa je običajno od nekaj do nekaj deset nm.   </t>
  </si>
  <si>
    <t>Ink-jet printer allows direct patterning of 2D (nano) structures from polymeric sols or colloidal dispersions (inks) without the critical step of material removal as typical for lithographic techniques. The precision of deposition depends on the drop size which is controlled both by the properties of the fluid as well as by the prinitng parameters. The thickness of a deposit typically ranges from a few nm to a few 10 nm.</t>
  </si>
  <si>
    <t>št. 22</t>
  </si>
  <si>
    <t>Peter Cvahte</t>
  </si>
  <si>
    <t>20140</t>
  </si>
  <si>
    <t>Pilotna naprava za vertikalno litje specialnih zlitin</t>
  </si>
  <si>
    <t>A pilot device for the vertical casting of special alloys</t>
  </si>
  <si>
    <t>Naprava služi testiranju nove tehnologije elektromagnetnega litja AL zlitin (skupin 7xxx,5xxx,2xxx), ki omogoča litje drogov z manjšimi zrni v mikrostrukturi, boljšo homogenost in praktično odpravi mikrosegregacije. S tem so avtomatično izboljšane mehanske lastnosti zlitine, hkrati pa zaradi zmanjšanja potrebnega homogenizacihjskega žarjenja (manj žarjenj, krajši časi) dobimo tudo do 20% izboljšano produktivnost proizvodnje, kot tudi do 15% prihranka pri porabi energije.</t>
  </si>
  <si>
    <t>The device is used for testing new technology of electromagnetic  casting of aluminium alloys (groups 7xxx, 5xxx, 2xxx), which allows casting rods with smaller grains in the microstructure, better homogeneity and practicaly eliminates the microsegregation. With this the mechanical properties of the alloy are automatically improved. Dew to the minimization of the required homogenisation annealing (less annealing, shorter times) the production productivity is increased by 20 % and the 15 % of energy is saved.</t>
  </si>
  <si>
    <t>0015</t>
  </si>
  <si>
    <t>št. 23</t>
  </si>
  <si>
    <t>Hubert Fröhlich</t>
  </si>
  <si>
    <t>Zemeljska postaja</t>
  </si>
  <si>
    <t>Ground station</t>
  </si>
  <si>
    <t>Zemeljska postaja je bila postavljena za komunikacije s širokim spektrom akademskih in komercialnih satelitov. Omogoča prenos podatkov daljinskega zaznavanja s satelitov ter pošiljanje ukazov in kontrol satelitu.</t>
  </si>
  <si>
    <t>Ground control station system  for communication with a wide array of academic and commercial satellites was installed. It enables the satellite communications, command, control and reception of satellite data.</t>
  </si>
  <si>
    <t>0017</t>
  </si>
  <si>
    <t>št. 1</t>
  </si>
  <si>
    <t>Goran Kugler</t>
  </si>
  <si>
    <t>19623</t>
  </si>
  <si>
    <t>A system for virtual modeling and optimi</t>
  </si>
  <si>
    <t>A system for virtual modeling and optimisation of micro/nano satellite technologies</t>
  </si>
  <si>
    <t>Programska oprema sistema za virtualno modeliranje in optimiranje mikro in nanosatelitskih tehnologij združuje numerične analize trdnih snovi in tekočin z naprednimi optimizacijskimi algoritmi, ki zajemajo gradientne, deterministične in hevristične metode.</t>
  </si>
  <si>
    <t>Software system for virtual modelling and optimisation of micro and nanosatellite technologies is capable of combining numerical analyses of solids and fluids with advanced optimisation algorithms covering gradient based, deterministic and heuristic methods.</t>
  </si>
  <si>
    <t>0059</t>
  </si>
  <si>
    <t>št. 5</t>
  </si>
  <si>
    <t>Termalna vakuumska komora</t>
  </si>
  <si>
    <t>Thermal vacuum chamber</t>
  </si>
  <si>
    <t>Termalno vakuumska komora predstavlja glavno komponento zemeljske karakterizacije zmogljivosti aktuatorjev za visoko natančno manevriranje v zaprti zanki. Glavne lastnosti so: delovna površina: 2r=0,85m, l=1m; zahtevan vakuum: 10-5 mbar; Temperaturno obmocje delovanja: -80°C to +200°C; kontrola: avtomaticna, možnost daljinskega nadzora.</t>
  </si>
  <si>
    <t>Thermal vacuum chamber is the main component of the ground characterization capabilities for the actuators for high precision maneuvering in a closed loop. The main features are: working surface: 2r = 0.85 m, l = 1m; required vacuum: 10-5 mbar; Operating temperature range: -80 ° C to +200 ° C; Control: automatic and remote control option.</t>
  </si>
  <si>
    <t>0062</t>
  </si>
  <si>
    <t>št. 7</t>
  </si>
  <si>
    <t>Matevž Bošnak</t>
  </si>
  <si>
    <t>31982</t>
  </si>
  <si>
    <t>Air bearings</t>
  </si>
  <si>
    <t xml:space="preserve">Zračni ležaj se uporablja za testiranje tehnologij za nadzor in upravljanje orientacije satelita v okolju brez trenja.  </t>
  </si>
  <si>
    <t>Air bearing is used for testing the satellite attitude control  technologies in frictionless environment.</t>
  </si>
  <si>
    <t>0065</t>
  </si>
  <si>
    <t>št. 11</t>
  </si>
  <si>
    <t>Mali satelit z vgrajenim senzorjem</t>
  </si>
  <si>
    <t>Small satellite with integrated sensor</t>
  </si>
  <si>
    <t>Samo za interno uporabo.</t>
  </si>
  <si>
    <t>Internal use only.</t>
  </si>
  <si>
    <t>Uporablja se pri razvoju in testiranju novih satelitskih tehnologij.</t>
  </si>
  <si>
    <t>Used for developing and testing new satellite technologies.</t>
  </si>
  <si>
    <t>0066</t>
  </si>
  <si>
    <t>št. 12</t>
  </si>
  <si>
    <t>Tomaž Rodič</t>
  </si>
  <si>
    <t>08302</t>
  </si>
  <si>
    <t>Satelit</t>
  </si>
  <si>
    <t>Satellite</t>
  </si>
  <si>
    <t>Satelit  bo z višine 600 km dosegel prostorsko ločljivost 2,8 m pankromatsko in 5,8 m multispektralno. Satelit bo imel dva optična instrumenta – ozkokotnega in širokokotnega. Ozkokotni instrument bo dosegel prostorsko ločljivost 5,8 m v štirih kanalih, ki odgovarjajo spektralnim kanalom Landsat-1, 2, 3 in 4 (420–520 nm, 535–607 nm, 634–686 nm, and 750–960 nm). Širokokotni instrument bo imel prostorsko ločljivost 40,08 m. Oba instrumenta bosta lahko snemala tudi HD video z ločljivostjo 1920 x 1080 pikslov. Kadar bo satelit v vidnem polju zemeljske postaje, bo sposoben prenosa posnetkov in videa v realnem času, ko pa ne bo nad nobeno zemeljsko postajo, bo še vedno nadaljeval  z opazovanjem, posnetki in/ali video pa se bodo prenesli, ko bo naslednjič preletel postajo.</t>
  </si>
  <si>
    <t>The satellite will be capable of resolving a Ground Sampling Distance (GSD) of 2.8 m in PAN channel and 5,8 m in MS channels from a design altitude of 600 km.  The Satellite will carry two optical instruments. The narrow-field instrument will be capable of resolving 5.8 m GSD in four spectral channels corresponding to Landsat-1, 2, 3, and 4 (420–520 nm, 535–607 nm, 634–686 nm, and 750–960 nm).  The wide-field instrument will be capable of resolving 40,08 m GSD.  Both instruments are capable of recording HD video at 1920 by 1080 pixels.  The spacecraft will be capable of performing real-time imaging, attitude control and video streaming over Slovenia and other regions where it will be in view of a ground station with the appropriate setup. The spacecraft will also be capable of performing remote observations.</t>
  </si>
  <si>
    <t>0067</t>
  </si>
  <si>
    <t>št. 17</t>
  </si>
  <si>
    <t>Leon Pavlovič</t>
  </si>
  <si>
    <t>22477</t>
  </si>
  <si>
    <t>X-band ground station and software</t>
  </si>
  <si>
    <t xml:space="preserve">Zemeljska postaja za prenos podatkov s satelita na Zemljo z visoko hitrostjo.  </t>
  </si>
  <si>
    <t>Ground station for high data rate downlnk from satellites to the ground.</t>
  </si>
  <si>
    <t>0088</t>
  </si>
  <si>
    <t>št. 24</t>
  </si>
  <si>
    <t>24273</t>
  </si>
  <si>
    <t>Sistem za pulzno lasersko depozicijo PLD z elementarno karakterizacijo in spremljajočo opremo</t>
  </si>
  <si>
    <t>Pulsed Laser Deposition (PLD) system</t>
  </si>
  <si>
    <t>prvi dostop glede na dogovor s skrbnikom, izučeni operaterji dostopajo prek rezervacijskega sistema</t>
  </si>
  <si>
    <t>first access upon agreement with responsible person, experienced operators through reservation system</t>
  </si>
  <si>
    <t xml:space="preserve">Pulzno lasersko nanašanje je tehnika za pripravo tankih plasti pretežno anorganske narave. Dobavljen sistem je namenjen za rast »plast-po-plasti« in tako omogoča pripravo visoko-kvalitetnih tankih plasti in strukturiranje na nanoskopskem nivoju. Sistem je opremljen z več komponentami.
Za odstranjevanje materiala iz tarče uporabljamo KrF ekscimerni laser z energijo do 700 mJ na pulz in najvišjo hitrost pulzev 50 Hz. Za nastavitev energije laserja uporabljamo atenuator, za njegovo diagnosticiranje pa ustrezno kamero.
</t>
  </si>
  <si>
    <t>Pulsed laser deposition is a technique for thin-film growth of inorganic materials mainly. The delivered system is dedicated for layer-by-layer growth and thus enables preparation of high quality thin films and structuring on nanoscopic level. The system is equipped with several major components. For ablation of target material KrF excimer laser is used with energy up to 700 mJ per pulse and max. repetition rate of 50 Hz. For laser-energy setting and diagnostics attenuator and corresponding camera are used, respectively.</t>
  </si>
  <si>
    <t>www.nanocenter.si</t>
  </si>
  <si>
    <t>XRD sistem</t>
  </si>
  <si>
    <t>XRD system</t>
  </si>
  <si>
    <t xml:space="preserve">XRD sistem omogoča analizo praškastih vzorcev, tankih plasti, kakor tudi vzorcev nepravilnih oblik. Na primarni strani imamo možnost uporabe programirane divergenčne reže, hibridnega monokromatorja in kolimatorja z dvojno režo. Hibridni monokromator poskrbi za paralelen žarek in odstranitev Kα2 sevanja. Njegova uporaba sega vse od fazne analize s paralelnim curkom, do visokoločljivostnih analiz epitaksialnih plasti. Kolimator na primarni strani se uporablja v kombinaciji s točkovnim fokusom rentgenske cevi za kvantitativno analizo teksturiranosti in in-plane analizo.
</t>
  </si>
  <si>
    <t>With the Empyrean, PANalytical has set the new standard for a multipurpose diffractometer. In developing the ultimate X-ray platform for the analysis of powders, thin films, nanomaterials and solid objects, the PANalytical R&amp;D team has redesigned all key components of the X-ray diffractometer from the ground up.
It is PANalytical's answer to the challenges of modern materials research, where the lifetime of a diffractometer is considerably longer than the horizon of any research project.</t>
  </si>
  <si>
    <t>2-1</t>
  </si>
  <si>
    <t>Yelizaveta Chernolevska</t>
  </si>
  <si>
    <t>28483</t>
  </si>
  <si>
    <t>Sistem za epitaksijo z molekularnim curkom - MBE</t>
  </si>
  <si>
    <t>Molecular beam epitaxy (MBE) system</t>
  </si>
  <si>
    <t>Epitaksija z molekularnim curkom je zelo natančna metoda depozicije za rast monokristalnih tankih plasti. Z njo lahko izdelujemo filme različnih materialov, kot so kovine, polprevodniki, magnetni materiali, oksidne in halkogenidne plasti, plasti organskih molekul, itd. Rast poteka pri ultravisokem vakuumu v komori, kjer izvorni materiali izparevajo in se nalagajo na substrat. Temperaturni kontroler, zaslonke, monitor tokovnega curka, masni analizator in sistem za odbojni uklon visokoenergijskih elektronov (RHEED) zagotavljajo in-situ opazovanje in nadzor nad izparevanjem in rastjo. Debelina tako zraslih filmov sega od monoplasti do več deset nanometrov.</t>
  </si>
  <si>
    <t>Molecular Beam Epitaxy (MBE) is a very precise deposition method for single crystal thin film growth. It can be used to deposit various materials, such as metals, semiconductors, magnetic materials, oxide and chalcogenide layers, organic molecules, and more. The growth takes place in a UHV chamber where source materials are evaporated and emitted onto a substrate. Temperature controller, shutters, beam flux monitor, mass analyzer and RHEED system (Reflection High-Energy Electron Diffraction) allow for in-situ monitoring and control of the evaporation and growth. The thickness of grown films ranges from single layers to several tens of nm.</t>
  </si>
  <si>
    <t>2-2</t>
  </si>
  <si>
    <t>Aleš Mrzel</t>
  </si>
  <si>
    <t>15288</t>
  </si>
  <si>
    <t>Sistem za hidrotermalno analizo nanomaterialov</t>
  </si>
  <si>
    <t>System for hidrothermal analysis of nanomaterials</t>
  </si>
  <si>
    <t xml:space="preserve">sistem za pripravo različnih prekurzorskih materialov za izvedbo hidrotermalne sinteze nekaterih enadimenzionalnih materialov  in procesiranje različnih produktov same sinteze.  </t>
  </si>
  <si>
    <t>System for the preparation of a variety of precursor materials for carrying out the hydrothermal synthesis of certain onedymensional materials and processing of various products of the synthesis</t>
  </si>
  <si>
    <t>Refraktometer</t>
  </si>
  <si>
    <t>Refractometer</t>
  </si>
  <si>
    <t xml:space="preserve">Z zelo preprostim postopkom refraktometer  neposredno kaže izmerjeno vrednost (v refrakcijski indeks ali Brix (%), selektivno) v številki, skupaj s temperaturo na zaslonu. Ta refraktometer omogoča enostavne meritve.
</t>
  </si>
  <si>
    <t xml:space="preserve">By very simple operation that needs only to set the boundary line of refraction at the cross hairs, this refractometer directly indicates a measured value (in refractive index or Brix (%), selective) in digits together with temperature on the display. This refractometer enables anybody to carry out measurement easily without reading of analog graduation.
</t>
  </si>
  <si>
    <t>Spektrograf z detektorjem</t>
  </si>
  <si>
    <t>Spectrograph with detector</t>
  </si>
  <si>
    <t xml:space="preserve">Optični spektrograf s kamero za bližnje infrardeče področje od 800 nm do 1700 nm. Spektrograf s kamero je vgrajen v obstoječi optični spektrografski sistem, ki je zgrajen okoli laserske pincete in trenutno omogoča spektralno analizo izsevane svetlobe v vidnem območju od 400 nm do 950 nm. Z vgradnjo dodatnega optičnega spektrografa in kamere za bližnje IR področje se poveča spektralni obseg merilnega instrumenta za istočasni zajem in analizo spektra izsevane svetlobe v področju od 400 nm do 1700 nm. </t>
  </si>
  <si>
    <t>the platform of choice for high resolution measurements with outstanding multi-track capabilities, but without compromise in configuration versatility and ease of use. This rugged platform features a comprehensive range of light coupling accessories and gratings, and combines ideally with Andor’s market leading CCD, Electron Multiplying CCDs, InGaAs and Intensified CCDs. Andor’s latest addition of single point detectors for scanning monochromator applications up to the LWIR (12 μm) enhances even further the capabilities of this system. State-of-the-art Solis Spectroscopy and Solis Scanning software offer a dedicated and intuitive interfaces for spectrograph, detectors and motorized accessory control as well as easy detection parameter set-up.</t>
  </si>
  <si>
    <t>04540</t>
  </si>
  <si>
    <t>RTA termično procesiranje</t>
  </si>
  <si>
    <t>RTA (Rapid Thermal Anneal) furnace</t>
  </si>
  <si>
    <t>grelni sistem za hitro termalno obdelavo vzorcev z širokim temperaturnim razponom. Peč lahko greje od sobne temperature do 1200C z hitrostjo gretja 50K na sekundo.
Je majhna namizna peč za gretje vzorcev, ki niso večji od 20 x 20mm.
Sestavljena je iz kvarčne cevi katero lahko vakuumiramo ali jo napolnimo z želenim plinom. Trenutno imamo na voljo termično obdelavo v štirih različnih atmosferah. Lahko uporabimo kompresiran zrak za potrebe oksidacije ali pa jo napolnimo z inertnim plinom kot je dušik ali argon. Za potrebe redukcije je na voljo tudi nitrostar (90%N2,10%H2). Vakuum ki ga lahko dosežemo na tem sistemu je 10-5mbara.
Peč programiramo preko ugrajenega kontrolerja, za bolj zahtevne temperaturne režime pa preko računalnika. Na controlerju lahko spremljamo trenutno temperaturo na vzorcu in programirano temperaturo. V peč lahko sprogramiramo do 32 različnih temperaturnih korakov v enem programu.</t>
  </si>
  <si>
    <t xml:space="preserve">heating system for rapid thermal processing with a wide range from room temperature up to 1200C (50K per second). It is a table  size furnace that can be used for rapid heating of small samples (max 20 x 20 mm) such as small electronic circuits or small thin film devices.
It is made of quartz tube, that can be evacuated or filled with different gases. We currently use compressed air, nitrogen, argon or nitrostar (90%N2,10%H2).  With additional vacuum system, Mila 5000 UHV can be evacuated (10-4mbar) before thermal processing starts.
The temperature controller displays the actual and the programmed set temperature as the program steps are executed automatically. Up to 32 different segments can be stored in one program.
</t>
  </si>
  <si>
    <t>8</t>
  </si>
  <si>
    <t>32167</t>
  </si>
  <si>
    <t>Sistem za atomsko lasersko depozicijo</t>
  </si>
  <si>
    <t>Atomic layer deposition system</t>
  </si>
  <si>
    <t xml:space="preserve">Sistem atomske depozicije je namenjen nanašanju različnih atomskih plasti. Ker nameravamo v okviru CO preizkušati številne nove nanomateriale in njihovo potencialno rabo v industriji, bo sistem za atomsko depozicijo močno pospešil končno izdelavo prototipov. Obenem pa bo omogočal funkcionalizacijo nanomaterialov ter predhodno(z drugimi metodami) izdelanih tankih plasti in podobnih nanostrukturiranih sistemov. Tako obdelani sistemi so v današnjem času izredno zanimivi saj omogočajo enostavno izdelavo pod-nanometrskih komponent, ki so v zadnjem času predmet izjemnega zanimanja tako v raziskovalnih, kot tudi že v industrijskih krogih. Sistem za atomsko depozicijo je v veljavi že dolgo časa, danes pa se uporablja tudi pri razvoju in proizvodnji sodobne nano-elekronike na silicijevi osnovi.
</t>
  </si>
  <si>
    <t>Atomic deposition system is intended for the application of different atomic layers. Since one of the goals in CENN Nanocenter is to test number of new nanomaterials and their potential use in industry, the Atomic deposition system will accelerate significantly the final prototyping. At the same time it will allow the functionalization of nanomaterials and thin nanostructured layers and similar systems constructed in advance with other methods. Such systems are extremely interesting as they allow easy production of sub-nanometer components, which have recently been the subject of great interest both in research as well as in industrial circles. Atomic deposition system is in use for a long time, today is also used in developing and manufacturing advanced nano-electronics on silicon base.</t>
  </si>
  <si>
    <t>9</t>
  </si>
  <si>
    <t>10372</t>
  </si>
  <si>
    <t>laboratorij za procesiranje in karakterizacijo nanodelcev</t>
  </si>
  <si>
    <t xml:space="preserve">Laboratory for processing and characterization </t>
  </si>
  <si>
    <t>Oprema obsega laboratorij opremljen z degistoriji, procesno in merilno opremo: laserski granulometer in avtoklav.</t>
  </si>
  <si>
    <t xml:space="preserve">Laboratory is equiped with gloveboxes, equipment for processing and  measurement: laser granulometer and autoclave </t>
  </si>
  <si>
    <t>Bojan Ambrožič</t>
  </si>
  <si>
    <t>Ionska litografija - FIB</t>
  </si>
  <si>
    <t>Focused Ion Beam (FIB)</t>
  </si>
  <si>
    <t xml:space="preserve">FIB je tehnika, ki se uporablja v industriji polprevodnikov, pri vedah o materialih in v biologiji za različne analize, nanašanja in ionsko jedkanje s pomočjo pospešenih ionov. Dvožarkovni sistem je znanstveni instrument, ki je sestavljen iz vrstičnega elektronskega mikroskopa (SEM) za opazovanje površine vzorcev in ionskega snopa za jedkanje oziroma rezanje.
Instrument se uporablja za izdelovanje različnih oblik in vzorcev na nanometerskem področju, za pripravo vzorcev za presevno elektronsko mikroskopijo (TEM), 3D tomografijo in nanašanje prevodnih oziroma neprevodnih tankih plasti s pomočjo ionskega snopa.
</t>
  </si>
  <si>
    <t xml:space="preserve">Focused ion beam, shortly FIB, is a technique used in the semiconductor industry, materials science and in the biology field for site-specific analysis, deposition and ablation of materials using accelerated ions. A dual-beam  setup is a scientific instrument that comprise of a scanning electron microscope (SEM) for imaging of sample surface and ion beam for etching or machining.
Instrument is used for nano-pattering, TEM sample preparation, 3D tomography and deposition of thin conductive or dielectric films via ion-beam induced deposition.
</t>
  </si>
  <si>
    <t>12</t>
  </si>
  <si>
    <t>Robert Dominko</t>
  </si>
  <si>
    <t>19277</t>
  </si>
  <si>
    <t>Suha komora</t>
  </si>
  <si>
    <t>Glove box</t>
  </si>
  <si>
    <t>MBRAUN Glovebox delovne postaje so namenjene za delo v inertni atmosferi na nivoju raziskovalnih laboratorijev do večjihindustrijskih aplikacij. Vsaka suha komora je posebejo premljena z O2 in H2O detektorjem ter ločenim sistemom za odstanjevanje kisika in vode.</t>
  </si>
  <si>
    <t>MBRAUN Glovebox workstations are complete ready-to-operate inert gas glovebox systems, engineered for use in university research, as well as in large-scale industrial applications. We offer both standard and custom systems. It is equipped with a O2 and H2O analyzer.</t>
  </si>
  <si>
    <t>16</t>
  </si>
  <si>
    <t>04587</t>
  </si>
  <si>
    <t>Brizgalni tiskalnik za keramične sole</t>
  </si>
  <si>
    <t>Ink-jet printer for ceramic sols</t>
  </si>
  <si>
    <t>Kapljični tiskalnik je orodje za direktno oblikovanje 2D (nano)struktur iz polimernih solov ali koloidnih disperzij brez kritične stopnje odstranjevanja materiala, kot je značilno za litografske tehnike. Tekočine morajo imeti primerne reološke lastnosti, predvsem viskoznost, površinsko napetost in primeren omakalni kot na izbrani podlagi. Natančnost nanašanja je odvisna od velikosti kapelj, ki jo kontroliramo tako z lastnostmi tekočine kot z pogoji tiskanja. Debelina posameznega nanosa običajno znaša od nekaj nm do nekaj 10 nm. Večino keramičnih 2D struktur po nanosu toplotno obdelamo, pri čemer je temperatura odvisna od namena uporabe in temperaturne obstojnosti podlage.</t>
  </si>
  <si>
    <t>Ink-jet printer allows direct patterning of 2D (nano) structures from polymeric sols or colloidal dispersions (inks) without the critical step of material removal as typical for lithographic techniques. The fluids should have suitable viscosity, surface tension and contact angle on a selected substrate. The precision of deposition depends on the drop size which is controlled both by the properties of the fluid as well as by the prinitng parameters. The thickness of a deposit typically ranges from a few nm to a few 10 nm.The majority of ceramic structures require an additional step of thermal treatment, whereby the selection of temperature depends on thermal properties of the substrate and on the application.</t>
  </si>
  <si>
    <t>17</t>
  </si>
  <si>
    <t>24272</t>
  </si>
  <si>
    <t>19</t>
  </si>
  <si>
    <t>Damjan Svetin</t>
  </si>
  <si>
    <t>34608</t>
  </si>
  <si>
    <t>ProtoLaser LDI</t>
  </si>
  <si>
    <t>Platforma na osnovi kontinualnega UV laserja, 2D akusto-optičnih deflektorjev in visoko-natančne xy mize v prvi fazi omogoča neposredno optično nanolitografijo z ločljivostjo 1µm na področju 10x10cm. Zasnova platforme omogoča relativno preprosto nadgradnjo na ONL z uporabo imerzijskega objektiva in s tem povečanje ločljivosti na 200 nm. Z uporabo dveh laserskih virov različnih valovnih dolžin in večjo adaptacijo platforme je moč doseči ločljivost postopka na rangu 50 nm.</t>
  </si>
  <si>
    <t xml:space="preserve">The ProtoLaser LDI is an universal, high-resolution, table top laser direct imaging (LDI) system for prototyping on resist-covered substrates. A transferred image has even better defined edges compared to conventional lithography. With a working area of up to 100 x 100 mm and structures down to 1 μm it is an ideal tool for microfluidic designs.
Using 100 kHz beam positioning by acousto-optic deflectors, extremely fast writing is possible. Illumination of a typical microfluidic circuit only takes a few minutes. Automated measurements compensate for unevenness of the substrate and applied resists.
</t>
  </si>
  <si>
    <t>Magnetometer</t>
  </si>
  <si>
    <t>Magnetometer je namenjen osnovni karakterizaciji magnetnih materialov. Z njim merimo krivulje magnetizacije v odvisnosti od zunanjega magnetnega polja. Merjena veličina je magneti moment vzorca, ki ga običajno preračunamo v masno magnetizacijo, torej moment na enoto mase. Meritve lahko izvajamo le pri sobni temperaturi. Največje magnetno polje, ki ga lahko dosežemo je odvisno od velikosti reže med elektromagnetoma (glej tabelo). Z velikostjo reže je tudi omejena velikost vzorca, ki ga lahko vstavimo v magnetometer.</t>
  </si>
  <si>
    <t>The magnetometer is used for basic characterizations of magnetic materials. The measured property is the dependency of the magnetic moment on the applied magnetic field. The results are usually reported as mass magnetization, moment per sample mass. Only the room-temperature magnetization curves can be obtained. The maximum applied magnetic field strength depends on the air gap between the pole caps of the electromagnets (see table). The air gap also defines the sample-access space.</t>
  </si>
  <si>
    <t>22</t>
  </si>
  <si>
    <t>Erik Zupanič</t>
  </si>
  <si>
    <t>28235</t>
  </si>
  <si>
    <t>Jedrsko magnetno resonančni vrstični tunelski mikroskop - NMR STM</t>
  </si>
  <si>
    <t>NMR STM</t>
  </si>
  <si>
    <t xml:space="preserve">nadgradnja obstoječega ultra-visoko vakuumskega LT-STM sistema z NMR opremo z namenom razvoja nove tehnike za manipulacijo in zaznavanje posameznih spinov. Magnetno polje bo ustvarjeno s kombinacijo trajnih magnetov in superprevodnih tuljav, modulacija v tunelskem toku pa se bo zaznavala s pomočjo visokofrekvenčnih ojačevalcev in spektralnih analizatorjev. Glava mikroskopa bo ustrezno modificirana in del detekcijske elektronike bo vgrajen v sam ultra visoko vakuumski (UHV) sistem. Sistem bo nadgrajen z nizko-temperaturno efuzijsko celico za naparjevanje organskih molekul. </t>
  </si>
  <si>
    <t>The aim of the work package is an upgrade of the existing ultra-high vacuum STM LT-NMR system to develop new techniques for manipulating and detecting individual spins. The magnetic field generated by a combination of permanent magnets and superconducting coils in the tunnel current modulation will be detected using high-frequency amplifiers and spectrum analyzers. Microscope head will be modified and part of the detection electronics will be installed in a single ultra-high vacuum (UHV) system system. The system will be upgraded with a low-temperature vapor deposition effusion cell for organic molecules.</t>
  </si>
  <si>
    <t>24</t>
  </si>
  <si>
    <t>Nizkotemperaturni vrstični tunelski mikroskop - LT STM</t>
  </si>
  <si>
    <t>LT STM</t>
  </si>
  <si>
    <t>Oprema omogoča (poleg priprave vzorcev) deloz nizkotemperaturnim STM-om pri temperaturi pod 1K, kar omogoča izvrstno energijsko ločljivost.</t>
  </si>
  <si>
    <t>With equipment allows (beside sample preparation) measurements with low-temperature STM at temperatures below 1K, which results in an exellent energy resolution.</t>
  </si>
  <si>
    <t>Damjan Vengust</t>
  </si>
  <si>
    <t>03317</t>
  </si>
  <si>
    <t>AFM ramanski spektrometer</t>
  </si>
  <si>
    <t>AFM Raman spectrometer</t>
  </si>
  <si>
    <t>TERS (Tip enhanced Raman spectroscopy) imaging ramanski mikroskop –  NT-MDT model »Integra Spectra for  Material Science« omogoča sklopljene konfokalne ramanske in AFM meritve  vzorcev velikosti 50x50 mm pri atomski ločljivosti in sicer »meritve v isti točki«. Na razpolago so laserske vzbujevalne linije 488, 632.8 in 785 nm. Meritve je mogoče izvajati v temperaturnem območju 3.4 K to 500 K in pri znižanem tlaku vse do visokega vakuuma pri 10-8 mbar.</t>
  </si>
  <si>
    <t>TERS (Tip enhanced Raman spectroscopy) ready imaging Raman microscope –  NT-MDT model »Integra Spectra for  Material Science« provides »the same spot« coupled confocal Raman – AFM measurements  with atomic resolution on samples of 50x50 mm size. Raman excitation lines at 488, 632.8 and 785 nm are available. Measurements are possible in the temperature range from 3.4 K to 500 K and at reduced pressure down to high vacuum (10-8 mbar).</t>
  </si>
  <si>
    <t>18286</t>
  </si>
  <si>
    <t>konfokalni mikroskop</t>
  </si>
  <si>
    <t xml:space="preserve">Confocal microscope </t>
  </si>
  <si>
    <t>Opremo sestavlja invertni popolnoma motoriziran raziskovalni fluorescenčni mikroskop s konfokalno skenirno glavo in enofotonskim vzbujanjem, opremljen z virom bele laserske svetlobe (t. j. z nastavljivim laserskim virom svetlobes pomočjo AOTF), ki omogoča laserske linije v vidnem delu spektra svetlobe (od 470 nm do 670 nm) s poljubnimi nastavitvami več laserskih linij in simultano uporabo le-teh (do 8 hkrati) v konfokalni mikroskopiji, z diodnim laserjem za vzbujanje v bližnji UV svetlobi, akustooptičnim delilcem žarka (AOBS), resonančnim in konvencionalnim skenerjem ter tremi visoko občutljivimi spektralnimi detektorji (fotopomnoževalka ( PMT) indva hibridna detektorja (HyD)).</t>
  </si>
  <si>
    <t>The equipment consists of a fully motorized inverted research fluorescence microscope with a confocal scanning head and one-photon excitation. Confocal microscope is equipped with a white light laser for excitation in the visible light spectrum and a diode laser for excitation in the near UV. White light laser is applied  as an adjustable laser light source fo excitation (together with AOTF), which allows arbitrary laser lines between 470 nm and 670 nm (up to 8 lines simultaneously). Furthermore, system is equipped with acousto-optical beam splitter (AOBS), conventional and resonant scanner and three highly sensitive spectral detectors (photomultiplier (PMT) and two hybrid detectors (HyD)).</t>
  </si>
  <si>
    <t>31</t>
  </si>
  <si>
    <t>03470</t>
  </si>
  <si>
    <t>Elipsometer</t>
  </si>
  <si>
    <t>Optična elipsometrija je nedestruktivna tehnika, ki se uporablja za raziskave površin, mejnih plasti in tankih filmov. Osnovni princip elipsometrije je merjenje sprememb polarizacije svetlobnega žarka, ki se odbije od vzorca. Odbito svetlobo zajemamo s pomočjo mikroskopskih objektivov, kar v kombinaciji s prostorsko razločeno detekcijo signala (slikanje) zmanjša velikost preiskovane površine na območje mikrometrov. Objektivi imajo ekstremno dolgo delovno razdaljo, kar omogoča analizo površin makroskopskih objektov. Dobimo povečano sliko vzorca v odbiti svetlobi po prehodu skozi set polarizacijskih optičnih elementov. Sliko zajemamo s pomočjo CCD kamere z nastavljivimi časi zaklopa in ojačanja intenzitete. Lateralna ločljivost sistema je 1 μm, kar omogoča izvajanje elipsometričnih meritev na mikrostrukturiranih  vzorcih. Možna je sprotna analiza večih izbranih območij hkrati.</t>
  </si>
  <si>
    <t>Optical ellipsometry is a non-destructive technique for investigation of surfaces, interfaces and thin films. It probes modifications of the polarization state of optical beam reflected from the sample. Imaging ellipsometer uses microscopic objectives to reduce the size of investigated surface region to the micrometer range. Our ellipsometer uses objectives with extra-long working distance, which provides measurements on surfaces of macroscopic objects. The magnified image of the sample is visualised in reflected light, which propagates through a set of selected polarization sensitive optical elements. The resulting “polarization filtered” image is detected by CCD camera with variable shutter timings and gain control. The system provides ellipsometric analysis with the lateral resolution of 1 μm. This allows the user to perform measurements on microstructured samples. Several regions of interest can be analysed at the same time.</t>
  </si>
  <si>
    <t>33</t>
  </si>
  <si>
    <t>Yevhenii Vaskivskyi</t>
  </si>
  <si>
    <t>4-sondni UHV STM/SEM mikroskopski sistem</t>
  </si>
  <si>
    <t>4-probe UHV STM/SEM microscopy system</t>
  </si>
  <si>
    <t xml:space="preserve">Mikroskopski sistem na enem samem odru združuje 4 sonde, ki so vsaka zase tipalo vrstičnega tunelskega mikroskopa. Oder je postavljen v komoro z ultravisokim vakuumom, temperature pa segajo od 50 K do 500 K. Atomska ločljivost sond omogoča, da lahko nanostrukture razločimo izjemno natančno in sonde pozicioniramo na željena mesta na njih. Sistem tako omogoča precizno izvajane 4-točkovne meritve elektronskega transporta in manipuliranja nanostruktur. Za popoln nadzor štirih sond se nad komoro nahaja stolp visokoločljivega vrstičnega elektronskega mikroskopa, ki s sposobnostjo kemijskega mapiranja tudi dopolni zmogljivost karakerizacije preiskovanih materialov. Tako tunelska mikroskopija kot tudi elektronska mikroskopija pri nizkih tokovih sta nedestruktivni mikroskopski tehniki.
</t>
  </si>
  <si>
    <t>Microscopic system combines 4 heads on a single platform, each of which represents sensors of probe scanning tunneling microscope. The platforme is set in a chamber with Ultra high vacuum and temperatures ranging from 50 K to 500 K. The atomic resolution probes enables high-precision nanostructures differentiation and position. The system also allows precise 4-point measurements of electronic transport and manipulation of nanostructures. Tunneling microscopy and electron microscopy at low flows are non-destructive microscopic technique.</t>
  </si>
  <si>
    <t>34</t>
  </si>
  <si>
    <t>Sondažna postaja z možnostjo meritev pri nizki temperaturi</t>
  </si>
  <si>
    <t>LT probe station</t>
  </si>
  <si>
    <t xml:space="preserve">4-sondna merilna postaja za meritve električnih lastnosti v temperaturnem razponu 4K - 400K.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</si>
  <si>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 xml:space="preserve">4-probe probestation for measurements of electrical properties in temperature range 4K-400K.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 </t>
  </si>
  <si>
    <t>35-36</t>
  </si>
  <si>
    <t>Sondažna postaja z možnostjo meritev v viskem megnetnem polju in pri nizki temperaturi</t>
  </si>
  <si>
    <t>LT probe station with vertical magnetic field</t>
  </si>
  <si>
    <t xml:space="preserve">4-sondna merilna postaja za meritve električnih lastnosti v temperaturnem razponu 4K - 400K in ob prisotnosti vertikalnega magnetnega polja velikosti 0T - 2,6T.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</si>
  <si>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4-probe probestation for measurements of electrical properties in temperature range 4K-400K and in a vertical magnetic field 0T - 2.6T.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t>
  </si>
  <si>
    <t>11241</t>
  </si>
  <si>
    <t xml:space="preserve">Cryofree spectomag </t>
  </si>
  <si>
    <t>Superprevodni magnet omogoča optične meritve v prečnem in vzdolžnem magnetnem polju v magnetnem polju do 7 T v območju temperature 1.5-300K.</t>
  </si>
  <si>
    <t>The magnets alows optical measurements in transverse or longitudinal magnetic field in the magnetic field up to 7T in 1.5-300K temperature range.</t>
  </si>
  <si>
    <t>38</t>
  </si>
  <si>
    <t>09090</t>
  </si>
  <si>
    <t>Naprava za merjenje oprijemljivosti prevlek</t>
  </si>
  <si>
    <t>Scratch tester</t>
  </si>
  <si>
    <t>Merilnik razenja se uporablja za ovrednotenje adhezije (oprijemljivosti) tankih plasti. Z diamantno konico razimo po površini vzorca z vnaprej določeno obremenitvijo (ali naraščajočo obrementivijo). Med meritvijo se beležijo naslednji parametri: sila razenja, koeficient razenja, trenutna globina razenja in akustična emisija. Po končanem postopku razenja izvedemo še naknadno analizo, ki vključuje: trajna globina raze, zajem optične slike celotne raze in vizualna določitev kritičnih obremenitev. Konfiguracija opreme je še posebej primerna za analizo nanoplastnih in nanokompozitnih trdih prevlek.</t>
  </si>
  <si>
    <t>The scratch tester is used for characterization of adhesion of thin films. It uses a diamond tip which is drawn along the sample surface by pressing a predefined load (or load ramp). Several parameters are recorded in-situ: scratching force, scratching coeffictient, penetration depth and acoustic emission. After the scratching procedure a post-treatment evaluation includes: residual depth, acquisition of the optical image of the whole scratch and visual determination of critical loads. The equipment configuration is particulary useful for analysis of nanolayer and nanostructured hard coatings.</t>
  </si>
  <si>
    <t>39</t>
  </si>
  <si>
    <t>Naprava za merjenje triboloških lastnosti prevlek</t>
  </si>
  <si>
    <t>Tribometer</t>
  </si>
  <si>
    <t>Tribometer se uporablja za ovrednotenje trenja in obrabe. V osnovni konfiguraciji gre za standardni sistem »pin-on-disk« (konica na disku), kjer je disk vzorec, konica pa standardna kroglica. Med meritvijo se beleži koeficient trenja kot funkcija časa. Po končani meritvi izmerimo presek preko nastale raze s profilometrom (ni del te opreme). Z uporabo teh podatkov izračunamo stopnjo obrabe. Izvajamo lahko tudi zahtevnejše analize obrabe z ostalimi tehnikami (optična mikroskopija, SEM, EDS itd.). Konfiguracija tribometra je bistvena za karakterizacijo triboloških lastnosti trdih prevlek, s posebnim poudarkom na tistih z nizko obrabo, kot so nanostrutkurne trde prevleke.</t>
  </si>
  <si>
    <t>The tribometer is used for characterization of friction and wear. In its basic configuration it performs the standard pin-on-disk test where the disk is the sample and the pin is a standard ball. During the test the friction coefficient is measured as a function of time. After the test is completed the wear track cross-section on the sample is measured by a profilometer (not part of this equipment). Using these data the wear rate is calculated. Advanced analysis of the wear pattern by other techniques is possible as well (optical microscopy, SEM, EDS, etc). The tribometer configuration is essential for evaluation of tribological properties of hard coatings, especially the ones with low wear rate, such as nanostructured hard coatings.</t>
  </si>
  <si>
    <t>Peter Venturini</t>
  </si>
  <si>
    <t>12363</t>
  </si>
  <si>
    <t>Rheometer</t>
  </si>
  <si>
    <t>Reometer Physica 301 MCR, ki ima vse glavne komponent modernega reometra: reometrijski sistem z zračnimi ležaji in visoko zmogljivim sinhronskim EC motorjem z direktno kontrolo gibanja rotorja in 100 % kontrolo rotorskega polja, s stalno razpoložljivim navorom, brez toplotnega segrevanja, ki omogoča reološka merjenja na visoko kakovostnih nivojih, Inštrument ima kompaktno ogrodje doprinese k večji učinkovitosti in kvaliteti namenskih lastnosti produktov ter nam omogoča celoviti pristop k optimizaciji procesov in dodani vrednosti končnih izdelkov.</t>
  </si>
  <si>
    <t>Rheology is the science of deformation and flow of materials. Often the materials are exposed to different external forces. In practice we have the forces like is for example gravitational which have an influence on process as sagging or sedimentation and shear forces that are acting for example when we want to bring material with polishing tool on wall. However, every successful application requires its own behaviour of material. Optimization of all the major components of modern Reometer Physica 301 MCR: motor, air bearing, the electronic 
 control, compact frame based on the concept art technology, economics, modern design integrates both, so mechanical, and electronic control components in a single instrument.</t>
  </si>
  <si>
    <t xml:space="preserve">Zetasizer </t>
  </si>
  <si>
    <t>Merilni sistem za meritev velikosti delcev, molsko maso in zeta potencial delcev v nepolarnih raztopinah ter viskoznost posamezne raztopine.</t>
  </si>
  <si>
    <t>ZetaSizer Nano ZS 3600 for the measurment of size, molecular and zeta potencial of dispersed particles and molecules in solution.</t>
  </si>
  <si>
    <t>MiniFlex XRD</t>
  </si>
  <si>
    <t xml:space="preserve">MiniFlex peta generacija je edini X-ray difraktometer na trgu, ki izvaja kvalitativno in kvantitativno analizo polikristalnih materialov.  Miniflex ne potrebuje zunanjega vira hlajenja, saj deluje samo s 300 W rentgenske cevi. Vsak model je zasnovan tako, da se poveča prožnost instrumenta namizja.
</t>
  </si>
  <si>
    <t xml:space="preserve">Miniflex tis the only X-ray difraktometar  which produces qualitative and quantitative analysis of polycrystalline material. Miniflex 
</t>
  </si>
  <si>
    <t>23567</t>
  </si>
  <si>
    <t>oprema za intenzivno računanje</t>
  </si>
  <si>
    <t>HPC Cluster with Associated Cooling System</t>
  </si>
  <si>
    <t>Prostor za izvajanje intenzivnega računanja (RC), za katerega je potrebno zagotoviti ustrezne okoljske parametre s centralnim spremljanjem, obveščanjem, alarmiranjem in shranjevanjem</t>
  </si>
  <si>
    <t>Space to carry out intensive computing (RC), which is necessary to ensure appropriate environmental parameters with central monitoring, notification, alerting and storage</t>
  </si>
  <si>
    <t xml:space="preserve">Zetasizer Nano </t>
  </si>
  <si>
    <t>Zetasizer Nano</t>
  </si>
  <si>
    <t>DT1200 proizvajalca Dispersion Technology je kombinirani akustični in elektroakustični spektrometer, ki se uporablja za določevanje velikosti delcev in zeta potenciala v disperzijah ter emulzijah. Določevanje velikost delcev temelji na merjenju dušenja ultrazvočnega valovanja v vzorcu pri različnih frekvencah. Frekvenčni spekter dušenja je odvisen od sestave in služi kot osnova za izračun porazdelitve velikosti delcev v vzorcu. Zeta potencial se določa z merjenjem koloidnega vibracijskega toka, ki je posledica deformacije električne dvojne plasti nabitih delcev zaradi vpliva ultrazvoka. Pri akustični spektroskopiji načeloma ni potrebe po redčenju in modificiranju vzorca, kar omogoča karakterizacijo realnih koncentriranih in neprosojnih disperzij ter emulzij.</t>
  </si>
  <si>
    <t>DT1200 made by Dispersion Technology Inc. is a combined acoustic and electroacoustic spectrometer for characterization of particle size and zeta potential of dispersions and emulsions. Particle size determination is based on measurements of ultrasound attenuation in the sample at different frequencies. Ultrasound attenuation spectrum is defined by the sample’s properties and serves as the basis for calculation of its particle size distribution. Zeta potential is determined by measuring colloid vibration current that results from displacement of electrical double-layers of charged particles under the influence of ultrasound. With acoustic spectroscopy it is generally unnecessary to dilute or modify the sample which allows for characterization of real concentrated and opaque dispersions and emulsions.</t>
  </si>
  <si>
    <t>43</t>
  </si>
  <si>
    <t>Nacionalni inštitut za javno zdravje</t>
  </si>
  <si>
    <t>Brane Leskošek in Jožica Maučec Zakotnik</t>
  </si>
  <si>
    <t>Sistem za zajemanje in analizo podatkov o testih hoje za Slovenijo</t>
  </si>
  <si>
    <t>System for walk tests data acquisition and analyses for Slovenia</t>
  </si>
  <si>
    <t>Oprema je vgrajena v lokalno računalniško omrežje in služi vsem uporabnikom, ki dostopajo do storitev enote CINDI Slovenija (preimenovan v: Center za upravljanje programov preventive in krepitve zdravja na Nacionalnem inštitutu za javno zdravje-NIJZ). Mobilni (manjši) del opreme se uporablja tudi pri neposredni izvedbi testiranj hoje na terenu.</t>
  </si>
  <si>
    <t>The equipment is integrated into the local computer network and is used by all users who access services offered by CINDI Slovenia (new name: Prevention and Promotion Management Program at Nationa Institute for Public Helath). The mobile (smaller) part of equipment is used for online realisation of walk tests on the field.</t>
  </si>
  <si>
    <t>Oprema zagotavlja strežniško in omrežno podporo aplikacijam za zajemanje in predstavitev podatkov skupaj s statističnimi obdelavami ter omogoča zanesljivo in varno hrambo podatkov o testih hoje.</t>
  </si>
  <si>
    <t>The equipment is a basis for server and network services used by data acquisition applications together with statistical processing and safe and secure data maintenance about walk tests.</t>
  </si>
  <si>
    <t>54583,54584,54576,54572,54573,54599,54600,53121,54591,54592,54593,54594,54595,54596,54597</t>
  </si>
  <si>
    <t>http://www.nijz.si/</t>
  </si>
  <si>
    <t>Andrea Backović-Juričan, Tjaša Knific, Brane Leskošek</t>
  </si>
  <si>
    <t>CINDI WHO projekt</t>
  </si>
  <si>
    <t>Health Promotion Wales, Anglija.</t>
  </si>
  <si>
    <t>7097-001</t>
  </si>
  <si>
    <t>P5-0049</t>
  </si>
  <si>
    <t>Matjaž Novak</t>
  </si>
  <si>
    <t>Posodobitev računalniškega centra za management</t>
  </si>
  <si>
    <t>2010-2012</t>
  </si>
  <si>
    <t>Computer centre for management studies (update)</t>
  </si>
  <si>
    <t>Oprema je bila namenjena posodobitvi računalniškega centra in uporabljajo jo raziskovalci UP FM.</t>
  </si>
  <si>
    <t>The equipment was intended to modernize the computer center and used by researchers UP FM.</t>
  </si>
  <si>
    <t>Oprema je namenjena zbiranju in obdelavi podatkov v raziskovanju v managementu.</t>
  </si>
  <si>
    <t>The equipment is intended for the collection and processing od datas in the area of management.</t>
  </si>
  <si>
    <t>http://www.fm-kp.si/si/raziskovanje.html</t>
  </si>
  <si>
    <t>4, 14, 19, 23, 24</t>
  </si>
  <si>
    <t>Dušan Lesjak, Mitja Ruzzier, Nada Trunk Širca, Mirko Markič, Viktorija Florjančič, Zvone Vodovnik, Milan Vodopivec, Tina Bratkovič Kregar, Jasna Auer Antončič, Mihaela Kosančič</t>
  </si>
  <si>
    <t>Borut Likar</t>
  </si>
  <si>
    <t>J5-7588</t>
  </si>
  <si>
    <t>Mitja Ruzzier, Jasna Auer Antončič, Tina Bratkovič Kregar, Doris Gomezelj Omerzel</t>
  </si>
  <si>
    <t>J5-8232</t>
  </si>
  <si>
    <t>Milan Vodopivec, Suzana Laporšek, Matija Vodopivec, Mihaela Kosančič</t>
  </si>
  <si>
    <t>V5-1646</t>
  </si>
  <si>
    <t>Borut Likar, Peter Štrukelj</t>
  </si>
  <si>
    <t>Nadomestitev zastarane in dotrajane raziskovalne opreme</t>
  </si>
  <si>
    <t>Replacement of obsolete and outdated research equipment.</t>
  </si>
  <si>
    <t>Računalnike uporabljajo raziskovalci UP FM.</t>
  </si>
  <si>
    <t>Computers are used by researchers UP FM.</t>
  </si>
  <si>
    <t>Oprema je namenjena zbiranju in obdelavi podatkov v raziskovanju v managementu (večinoma 5.01, 5.02, 5.04, 5.05)</t>
  </si>
  <si>
    <t xml:space="preserve">The equipment is intended for the collection and processing od datas in the area of management (mostly 5.01, 5.02, 5.04, 5.05). </t>
  </si>
  <si>
    <t>1203933, 1203934, 1203935, 1203936, 1203937, 1203938, 1203939, 1203940, 1203941, 1203942</t>
  </si>
  <si>
    <t>Dušan Lesjak, Mitja Ruzzier, Nada Trunk Širca, Mirko Markič, Viktorija Florjančič, Milan Vodopivec, Tina Bratkovič Kregar, Jasna Auer Antončič, Armand Faganel, Roberto Biloslavo, Doris Gomezelj Omerzel, Mateja Jerman, Suzana Laporšek, Maja Meško, Igor  Rižnar, Klemen Širok, Mihaela Kosančič</t>
  </si>
  <si>
    <t xml:space="preserve"> /</t>
  </si>
  <si>
    <t>V5-1425</t>
  </si>
  <si>
    <t>Računalnik uporabljajo raziskovalci UP FM.</t>
  </si>
  <si>
    <t>Computer is used by researchers UP FM.</t>
  </si>
  <si>
    <t>Oprema je namenjena zbiranju in obdelavi podatkov v raziskovanju v managementu (večinoma 5.04)</t>
  </si>
  <si>
    <t xml:space="preserve">The equipment is intended for the collection and processing od datas in the area of management (mostly 5.04). </t>
  </si>
  <si>
    <t>1203945</t>
  </si>
  <si>
    <t>Peter Štrukelj, Borut Likar</t>
  </si>
  <si>
    <t>Dušan Lesjak</t>
  </si>
  <si>
    <t>06165</t>
  </si>
  <si>
    <t>1217595</t>
  </si>
  <si>
    <t>1217576, 1217577, 1217578, 1217579, 1217580</t>
  </si>
  <si>
    <t>Milan Vodopivec</t>
  </si>
  <si>
    <t>09745</t>
  </si>
  <si>
    <t>4, 14, 19, 20, 23, 24</t>
  </si>
  <si>
    <t>Matevž Malej</t>
  </si>
  <si>
    <t>Nadgraditev raziskovalne opreme</t>
  </si>
  <si>
    <t>update of the research equipment</t>
  </si>
  <si>
    <t>Digitalni mixer uporabljajo raziskovalci UP FM.</t>
  </si>
  <si>
    <t>Digital mixer is used by researchers UP FM.</t>
  </si>
  <si>
    <t>Oprema je namenjena nadgradnji obstoječe opreme z razširitvijo možnosti uporabe</t>
  </si>
  <si>
    <t>The equipment is designed to upgrade existing equipment by expanding its use potential</t>
  </si>
  <si>
    <t>1217603</t>
  </si>
  <si>
    <t>Audio opremo uporabljajo raziskovalci UP FM.</t>
  </si>
  <si>
    <t>audio equipment is used by researchers UP FM.</t>
  </si>
  <si>
    <t>1217604, 1217605, 1217606, 1217607, 1217608, 1217609, 1217610</t>
  </si>
  <si>
    <t>iPAD in pisalo uporabljajo raziskovalci UP FM.</t>
  </si>
  <si>
    <t>iPAD with pencil is used by researchers UP FM.</t>
  </si>
  <si>
    <t>1217611, 1217612</t>
  </si>
  <si>
    <t>Prenosni disk uporabljajo raziskovalci UP FM.</t>
  </si>
  <si>
    <t>portable hard drive is used by researchers UP FM.</t>
  </si>
  <si>
    <t>Video opremo uporabljajo raziskovalci UP FM.</t>
  </si>
  <si>
    <t>video equipment is used by researchers UP FM.</t>
  </si>
  <si>
    <t>1217614, 1217615</t>
  </si>
  <si>
    <t>System for high-resolution genomic analysis</t>
  </si>
  <si>
    <t>Follow-up fast and extremely fast phenomena in laboratory, industrial and natural environment when you recorded with tens of thousands of frames per second. Allows you to record even through a microscope up to 1500 times zoom.</t>
  </si>
  <si>
    <t>Laser sources with equipment designed for research of laser machining processes and laser measurement methods.</t>
  </si>
  <si>
    <t>Access to equipment is in the domain head of the laboratory. Contact: cem@fs.uni-lj.si</t>
  </si>
  <si>
    <t>SEM - electron microscopy, EDS analysis, WDS analysis, tensile test up to 45 kN, bending and pressure testing, testing of glued and welded joints, fatigue testing, to determine / or nec. crack propagation speed, determine the resistance of materials and surface protective layers against corrosion. The possibility of using different types of corrosive media with different concentrations.</t>
  </si>
  <si>
    <t>Possible in accordance with the agreement, contact: cem@fs.uni-lj.si</t>
  </si>
  <si>
    <t>Access to the equipment have industry development center CRV and other partners in the laboratory LAVEK UL-FS, with which we cooperate on joint development and research projects. Contact: marko.nagode@fs.uni-lj.si</t>
  </si>
  <si>
    <t>Measurement and computer equipment that was purchased as part of the package 12, is intended solely for the experimental and numerical evaluation of the behavior of structures, which are burdened with extreme mechanical stress (eg, vehicle collision). The experimental equipment comprises triaxial  with universal modules for signal conditioning, speed camera and laser sensor displacements. Equipment for numerical scale software for the simulation of highly dynamical phenomena, and the appropriate extension hardware.</t>
  </si>
  <si>
    <t>Access to equipment is in the domain head of the laboratory. Contact miha.brojan@fs.uni-lj.si</t>
  </si>
  <si>
    <t>It is used to analyze the mechanical properties of materials.</t>
  </si>
  <si>
    <t>Direct contact with the administrator for each case. Contact: edvard.govekar@fs.uni-lj.si</t>
  </si>
  <si>
    <t>The equipment used in capturing and analyzing data.</t>
  </si>
  <si>
    <t>Purchased laser source opens up new possibilities for advanced material processing. Due to short laser pulses (duration less than 10 ps) and a relatively high average power (6 W) allows research on advanced functionalization of surfaces, microdrilling, minimization of heat-affected zone, micro-processing of heat-sensitive materials, and cold laser marking.</t>
  </si>
  <si>
    <t>Instrument je diagnostični ultrazvočni sistem za vizualizacijo delovanja srca in oceno srčne funkcije. Sistem vključuje standardno ultrazvočno konfiguracijo z več različnimi sondami za pregled srca in dodatno programsko opremo za zajemanje in analizo podatkov.</t>
  </si>
  <si>
    <t xml:space="preserve">Pretočna citometrija z rutinskim invertnim mikroskopom se uporablja za merjenje in analiziranje fizikalnih in kemijskih lastnosti posameznih celic, ki potujejo v suspenziji preko senzorja. Ko celice prehajajo skozi laser (488nm, 633nm), fluorokromi vezani na celice absorbirajo svetlobo in nato oddajajo specifično barvo svetlobe glede na vrsto fluorokroma. </t>
  </si>
  <si>
    <t>CO-RO 31/2011 (skupaj z CO-RO 43/2011, CO-RO 51/2011, CO-RO 22/2010, CO-RO 26/2010, CO-RO 27/2010, CO-RO 30/2011)</t>
  </si>
  <si>
    <t>CO-RO 43/2011 (skupaj z CO-RO 31/2011 , CO-RO 51/2011, CO-RO 22/2010, CO-RO 26/2010, CO-RO 27/2010, CO-RO 30/2011)</t>
  </si>
  <si>
    <t>CO-RO 51/2011 (skupaj z CO-RO 31/2011, CO-RO 43/2011, CO-RO 22/2010, CO-RO 26/2010, CO-RO 27/2010, CO-RO 30/2011)</t>
  </si>
  <si>
    <t>CO-RO 22/2010 (skupaj z CO-RO 31/2011, CO-RO 43/2011, CO-RO 51/2011, CO-RO 26/2010, CO-RO 27/2010, CO-RO 30/2011)</t>
  </si>
  <si>
    <t>CO-RO 26/2010 (skupaj z CO-RO 31/2011, CO-RO 43/2011, CO-RO 51/2011, CO-RO 22/2010, CO-RO 27/2010, CO-RO 30/2011)</t>
  </si>
  <si>
    <t>CO-RO 27/2010 (skupaj z  CO-RO 31/2011, CO-RO 43/2011, CO-RO 51/2011, CO-RO 22/2010, CO-RO 26/2010, CO-RO 30/2011)</t>
  </si>
  <si>
    <t>CO-RO 30/2011 (skupaj z CO-RO 31/2011, CO-RO 43/2011, CO-RO 51/2011, CO-RO 22/2010, CO-RO 26/2010, CO-RO 27/2010)</t>
  </si>
  <si>
    <t>Da bi pod mikroskopom celice ohranile svoje značilnosti, jih moramo gojiti ter jih mikroskopirati pri optimalnih in kontroliranih pogojih, t. j. vzdrževati moramo primerno temperaturo, vsebnost ogljikovega dioksida ter s tem povezano stopnjo kislosti (pH gojišča) ter primerno vlažnost. Za vzdrževanje omenjenih delovnih pogojev med samim potekom mikroskopiranja, mora biti v ta namen na mikroskop pritrjena inkubacijska komora, prirejena tipu mikroskopa, ki vzdržuje optimalne pogoje za rast celic, hkrati pa mora omogočiti operaterju vso potrebno manipulacijo vzorca. Kontrola temperature poteka s pomočjo toplega zraka, ki prihaja iz ločene grelne enote ter nato kroži znotraj inkubacijeske komore.</t>
  </si>
  <si>
    <t>Oprema je namenjena izvedbi brez kontaktnih površinskih analiz merjenja topografije, ki omogoča skeniranje profila ali celotne površine na vseh tipih vzorcev. Omogoča skeniranje površine znotraj 150μm višinske razlike, z 1μm lateralno resolucijo in 20nm višinsko natančnostjo.</t>
  </si>
  <si>
    <t>Kmetijski inštitut Slovenije</t>
  </si>
  <si>
    <t>Aleš Kolmanič</t>
  </si>
  <si>
    <t>Parcelni kombajn WINTERSTEIGER QUANTUM</t>
  </si>
  <si>
    <t>Wintersteiger Quantum plot combine</t>
  </si>
  <si>
    <t>Oprema na razpolago po dogovoru s skrbnikom, razpoložljivost je odvisna od zasedenosti opreme. Opremo lahko upravljajo samo za to usposobljeni operaterji.</t>
  </si>
  <si>
    <t>The equipment is available upon agreement; access time is dependable on equipment occupation. The equipment can only be used by specialy trained  operators.</t>
  </si>
  <si>
    <t>Oprema omogoča natančno vrednotenje poljskih poskusov na način, da sama meri in shranjuje podatke ter odvzame vzorce za laboratorijske analize. Oprema je primerna tudi za uporabo v programih žlahtnjenja poljščin in trav.</t>
  </si>
  <si>
    <t xml:space="preserve">The equipment enables accurate evaluation of field trials by automatic measuring, data collection and sample preparation. The equipment is also suitable for use in the breeding of crops and grasses. </t>
  </si>
  <si>
    <t>https://www.kis.si/Cenik_storitev_KIS_1/</t>
  </si>
  <si>
    <t>7 5010</t>
  </si>
  <si>
    <t>Andrej Zemljič
Janko Verbič
Aleš Kolmanič</t>
  </si>
  <si>
    <t>7 5020</t>
  </si>
  <si>
    <t>Aleš Kolmanič
Andrej Zemljič
Janko Verbič</t>
  </si>
  <si>
    <t>3 0006</t>
  </si>
  <si>
    <t>Aleš Kolmanič
Andrej Zemljič
Vladimir Meglič
Lovro Sinkovič</t>
  </si>
  <si>
    <t>4 1815</t>
  </si>
  <si>
    <t xml:space="preserve">Aleš Kolmanič
</t>
  </si>
  <si>
    <t>RAZISKAVE NA DRUGIH INSTITUCIJAH - TRG</t>
  </si>
  <si>
    <t>ŽIPO LENART, RGA, FKBV</t>
  </si>
  <si>
    <t>Klemen Lisjak</t>
  </si>
  <si>
    <t xml:space="preserve">Avtomatski Dionex ASE 350 ekstraktor za </t>
  </si>
  <si>
    <t>Dionex ASE 350 accelerated solvent extractor</t>
  </si>
  <si>
    <t>Oprema na razpolago po dogovoru s skrbnikom, razpoložljivost je odvisna od zasedenosti opreme. Uporaba v prisotnosti skrbnika/operaterja.</t>
  </si>
  <si>
    <t>The equipment is available upon agreement; access time is dependable on equipment occupation.</t>
  </si>
  <si>
    <t>Oprema (avtomatski ekstraktor) omogča pospešeno ekstrakcijo analitov pod tlakom (103 bar), nastavljivo temperaturo ter več različnimi topili.</t>
  </si>
  <si>
    <t xml:space="preserve">The equipment (accerelated solvent extractor) enables accerelated extraction of analytes under pressure (103 bar), adjustible temerature and several different solvents. </t>
  </si>
  <si>
    <t>Alenka Mihelčič</t>
  </si>
  <si>
    <t xml:space="preserve">Centrifugalni evaporator Genevac EZ-2 </t>
  </si>
  <si>
    <t xml:space="preserve">Centrifugal evaporator Genevac EZ-2 </t>
  </si>
  <si>
    <t xml:space="preserve">Oprema (evaporator) omogoča izparevanje vode s pomočjo centrifuge in željene temperature, primeren za oparevanje različnih organskih topil. </t>
  </si>
  <si>
    <t>The equipment (centrifugal evaporator) enables evaporation of water and different organic solvents from sample with adjustible temperature.</t>
  </si>
  <si>
    <t>Liofilizator VirTis BenchTop Pro with Omnitronics</t>
  </si>
  <si>
    <t>Freeze dryer VirTis BenchTop Pro with Omnitronics</t>
  </si>
  <si>
    <t xml:space="preserve">Oprema (liofilizator) omogoče sušenje vzorca z zmrzovanjem s katerim odstranimo vodo iz bioloških in organskih snovi, ki so občutljivi na odstranitev vode kako drugače. </t>
  </si>
  <si>
    <t>The equipment (Freeze dryer) enables dry water from samples that are sensitive to water removal otherwise with freeze draying .</t>
  </si>
  <si>
    <t>Tomaž Poje</t>
  </si>
  <si>
    <t>Postaja kontejnerska za analizo vzorcev</t>
  </si>
  <si>
    <t>Station container type for the preparation of the sample</t>
  </si>
  <si>
    <t>Oprema na razpolago po dogovoru s skrbnikom, razpoložljivost je odvisna od zasedenosti opreme. Uporaba možna samo v prisotnosti skrbnika/operaterja.</t>
  </si>
  <si>
    <t>The equipment is available upon agreement; access time is dependable on equipment occupation. The equipment can only be used by an experienced  operator or in the presence of experienced operator.</t>
  </si>
  <si>
    <t xml:space="preserve">Oprema je namenjena za pripravo in analizo vzorcev odpadne kmetijske biomase, ki se uporabljajo v anaerobni digestiji in dodatnem čiščenju ter nadgradnji produkta anaerobne digestije – bioplina v biometan.   </t>
  </si>
  <si>
    <t>The equipment is intended for preparation and analysis of samples of waste agricultural biomass used in anaerobic digestion and additional purification and upgrading of the product of anaerobic digestion - biogas into biomethane.</t>
  </si>
  <si>
    <t xml:space="preserve">Viktor Jejčič </t>
  </si>
  <si>
    <t xml:space="preserve">Ugotavljanje emisij toplogrednih plinov in sestave bioplina, bioplinskega digestata, deleža biometana, porabe energije  v anaerobni digestiji  in nadgradnji bioplina do faze biometana za MKGP, MOP, študentske naloge, itn. ,        </t>
  </si>
  <si>
    <t>Tomaž Poje, Viktor Jejčič, Uroš Eberl</t>
  </si>
  <si>
    <t>Ugotavljanje emisij toplogrednih plinov in sestave bioplina, bioplinskega digestata, deleža biometana, porabe energije  v anaerobni digestiji  in nadgradnji bioplina do faze biometana za razvojno raziskovalno delo za domačo industrijo na področju procesne tehnike.</t>
  </si>
  <si>
    <t>Tomaž Poje,Viktor  Jejčič, Uroš Eberl</t>
  </si>
  <si>
    <t>P4-0133</t>
  </si>
  <si>
    <t>Martin Škrlep</t>
  </si>
  <si>
    <t>Spektračni fotometer za mikrotitrske plošče (večfunkcijski); Infinitie 200 PRO M Nano+</t>
  </si>
  <si>
    <t>Spectral microplate reader (multifunctional) Infinite 200 PRO M Nano+</t>
  </si>
  <si>
    <t>Oprema je na razpolago po dogovoru s skrbnikom; čas dostopa je odvisen od zasedenosti opreme. Opremo lahkom uporabljajo le izkušeni operaterji oziroma v prisotnosti izkušenih operaterjev.</t>
  </si>
  <si>
    <t>Oprema (monokromatorski čitalec) omogoča branje mikrotitrskih ploščic različnih formatov, merjenje absorbance in fluorescence ter kinetične meritve. Primerna za spremljanje biokemičnih procesov na nivoju molekul ali celic.</t>
  </si>
  <si>
    <t>The equipment (monocromator reader) enables spectroscopic (absorbance, fluorescence, kinetics) on various microplate formats. Suitable for monitoring of various biochemical processes on the molecule or cell level.</t>
  </si>
  <si>
    <t>Marjeta Čandek Potokar, Klavdija Poklukar, Martin Škrlep, Urška Tomažin, Nina Batorek Lukač</t>
  </si>
  <si>
    <t>Klavdija Poklukar</t>
  </si>
  <si>
    <t>Marjeta Čandek Potokar, Martin Škrlep</t>
  </si>
  <si>
    <t>Lovro Sinkovič</t>
  </si>
  <si>
    <t>Analizator NIT za cela zrna  in moko</t>
  </si>
  <si>
    <t>NIT analyzer for whole grains and flour</t>
  </si>
  <si>
    <t xml:space="preserve">Analizator za cela zrna uporablja globalno priznano prenapetostno tehnologijo prenosa (t.j. globalne umeritvene krivulje) in istočasno testira več parametrov (vlago, beljakovine, olje, škrob itd.) na širokem spektru različnih vrst celih zrn ter oljnic. Z napravo lahko analiziramo zelo širok spekter vzorcev: cela zrna žit (pšenica, durum pšenica, ječmen, koruza, oves, rž, tritikala, proso), oljnice (soja, oljna ogrščica, sončnična semena) in stročnice (leča, fižol, čičerika, grah). </t>
  </si>
  <si>
    <t xml:space="preserve">Analyzer for whole grains uses globally recognized overvoltage transfer technology (i.e. global calibration curves) and simultaneously measures several parameters (moisture, protein, oil, starch, etc.) on a wide range of different types of whole grains and oilseeds. With that device we can analyze a  wide range of samples: whole grain of cereals (wheat, durum wheat, barley, corn, oat, rye, triticale, millet), oilseeds (soybean, oilseed rape, sunflower seeds) and legumes (lentil, bean, chickpea, pea). </t>
  </si>
  <si>
    <t>Lovro Sinkovič, Vladimir Meglič</t>
  </si>
  <si>
    <t>Tjaša Babnik</t>
  </si>
  <si>
    <t>Lovro Sinkovič, Barbara Pipan</t>
  </si>
  <si>
    <t>Helena Baša Česnik</t>
  </si>
  <si>
    <t xml:space="preserve">Sistem za mikrovalovni razklop vzorcev
</t>
  </si>
  <si>
    <t>Microwave digestion system</t>
  </si>
  <si>
    <t>Sistem se uporablja za razklop vzorcev pred ICP-MS analizo.</t>
  </si>
  <si>
    <t>System is used for digestion of samples before ICP-MS analyses.</t>
  </si>
  <si>
    <t>Tomaž Žnidaršič</t>
  </si>
  <si>
    <t>Analizator NIR s pripadajočo opremo</t>
  </si>
  <si>
    <t>NIR analyser with belonging equipment</t>
  </si>
  <si>
    <t>Oprema je na razpolago po dogovoru s skrbnikom; čas dostopa je odvisen od zasedenosti opreme. Za uporabo je potrebno krajše uvajanje.</t>
  </si>
  <si>
    <t>The equipment is available upon agreement; access time is dependable on equipment occupation.For the use a short introduction is needed.</t>
  </si>
  <si>
    <t>Oprema omogoča skeniranje rastlinskih in živalskih vzorcev, ravijanje klabiracijskih enačb ter ocenjevanje njihove sestave</t>
  </si>
  <si>
    <t>Equipment enables scanning of samples of plant and animal origin, calibration equation development and determination of composition</t>
  </si>
  <si>
    <t>20133, 32002, 32010, 32011</t>
  </si>
  <si>
    <t>Tomaž Žnidaršič, Andreja Žabjek, Urška Tomažin</t>
  </si>
  <si>
    <t>50, 30, 20</t>
  </si>
  <si>
    <t>Plinski kromatograf z masno selektivnim detektorjem s trojnim kvadrupolom ter trdno-fazno mikro ekstrakcijo (SPME) - v pripravi</t>
  </si>
  <si>
    <t xml:space="preserve">Gas Chromatography - Triple Quadrupole Mass Spectrometry and solid-phase microextraction (SPME) </t>
  </si>
  <si>
    <t>Plinska kromatografija v povezavi z masno spektrometrijo za identifikacijo analitov v vzorcu.MS/MS se uporablja za kvantifikacijo nizkih koncentracij analitov v kompleksnih matriksih.</t>
  </si>
  <si>
    <t>The features of gas-chromatography and mass spectrometry are combined to identify substances within a sample.  MS/MS is used to quantitate low levels of target compounds in the presence of a high sample matrix background.</t>
  </si>
  <si>
    <t>L4-1841</t>
  </si>
  <si>
    <t>Klemen Lisjak,   Andreja Vanzo, Katja Šuklje</t>
  </si>
  <si>
    <t>L4-1842</t>
  </si>
  <si>
    <t>Visokozmogljiv tekočinski kromatograf z detektorjem z nizom diod in fluorescenčnim detektorjem</t>
  </si>
  <si>
    <t>High performance liquid chromatograph with diode array detector and fluorescence detector</t>
  </si>
  <si>
    <t>Oprema je na razpolago po dogovoru s skrbnikom; čas dostopa je odvisen od zasedenosti opreme. Opremo lahko uporabljajo le izkušeni analitiki.</t>
  </si>
  <si>
    <t>Equipment is available by arrangement with the administrator; access time depends on equipment occupancy. The equipment can only be used by experienced analysts.</t>
  </si>
  <si>
    <t>Visokozmogljiv tekočinski kromatograf sestavljajo črpalka, ki prenese tlake najmanj 600 bar, termostat za kromatografsko kolono, termostatiran avtomatski vzorčevalnik, razplinjevalec, diode array  detektor in fluorescenčni detektor. Celoten sistem omogoča identifikacijo in kvantifikacijo različnih spojin (npr. fenoli, flavonoidi, antociani).</t>
  </si>
  <si>
    <t>The high-performance liquid chromatograph consists of the pump that can withstand pressures of at least 600 bar, thermostat for the chromatographic column, thermostated automatic sampler, degasser, diode array detector and fluorescent detector. The whole system allows the identification and quantification of different compounds (e.g. phenols, flavonoids, anthocyanins).</t>
  </si>
  <si>
    <t>Irena Bertoncelj</t>
  </si>
  <si>
    <t>Ekstraktor talnih živali Kempson</t>
  </si>
  <si>
    <t>Kempson extractor</t>
  </si>
  <si>
    <t>Oprema je na razpolago po dogovoru s skrbnikom; čas dostopa je odvisen od zasedenosti opreme. Je v uporabo le izkušenim operaterjem oz. v prisotnosti izkušenih operaterjev.  Talne vzorce naročnik dostavi na KIS ter jih izprazni na ekstrakotr, kjer ostanejo vsaj 1 teden; sam zagotovi pasti, lovilno tekočino in odvoz talnega vzorca ter ujetih živali</t>
  </si>
  <si>
    <t xml:space="preserve">The equipment is available upon agreement; access time is dependable on equipment occupation. The equipment can only be used by an experienced  operator or in the presence of experienced operator. The user brings soil samples to KIS and arranges them on the extractor, where they have to be left for at least a week. The user has to acquire the preserving liquid and traps for the soil fauna. After the extraction the user has to arrange for removal of the soil and the trapped animals. </t>
  </si>
  <si>
    <t xml:space="preserve">Kempson ekstraktor za talne živali je namenjen izključno izločanju talne favne iz vzorcev tal. </t>
  </si>
  <si>
    <t>Kempson ekstraktor can be used for a sole purpose of ekstraction of animals from soil samples.</t>
  </si>
  <si>
    <t>Irena Bertoncelj, Jurka Lesjak, Borut Vršaj, Anže Rovanšek</t>
  </si>
  <si>
    <t>Irena Bertoncelj, Jurka Lesjak, Borut Vršaj, Anže Rovanšek, Ana Čebin</t>
  </si>
  <si>
    <t>I0-0011</t>
  </si>
  <si>
    <t>Mojca Škof</t>
  </si>
  <si>
    <t xml:space="preserve">Senzorsko omrežje za poskusno infrastrukturo in poskusna polja
</t>
  </si>
  <si>
    <t>Environmental monitoring system for experimental fields</t>
  </si>
  <si>
    <t>Oprema je premična in omogoča spremljanje glavnih okoljskih parametrov (temperatura zraka in tal, vlaga in EC tal, fotosintetsko aktivnega sevanja in koncentracije CO2). Podatki so skrbniku sproti dostopni preko spletne alikacije FieldClimate.</t>
  </si>
  <si>
    <t>The mobile equipment  enables the monitoring of the main environmental parameters (soil and air temperature, soil moisture, photosynthetically active radiation and CO2 concentrations). For the administrator, the data are acessable in real time through the web application FieldClimate .</t>
  </si>
  <si>
    <t>6585, 6588, 6596, 6771, 6593, 6601</t>
  </si>
  <si>
    <t>https://www.kis.si/Oprema/Raziskovalna_oprema_doc/</t>
  </si>
  <si>
    <t>Kristina Ugrinović, Damjana Žnidar, Mojca Škof</t>
  </si>
  <si>
    <t>Kristina Ugrinović 
Damjana Žnidar
Mojca Škof</t>
  </si>
  <si>
    <t>Uroš Žibrat</t>
  </si>
  <si>
    <t>Hiperspektralni sistem z brezpilotnim letalnikom</t>
  </si>
  <si>
    <t>Hyperspectral system with unmanned aerial vehicle</t>
  </si>
  <si>
    <t>Oprema je na razpolago po dogovoru s skrbnikom; čas dostopa je odvisen od zasedenosti opreme. Opremo lahkom uporabljajo le registrirani, izkušeni in ustrezno izobraženi upravljavci.</t>
  </si>
  <si>
    <t>The equipment is available upon agreement; access time is dependable on equipment occupation. The equipment can only be used by registered, experienced, and adequately educated operators.</t>
  </si>
  <si>
    <t>Oprema omogoča zajem prostorsko natančnih  hiperspektralnih podatkov valovnih dolžin 400 do 2500 nm. To omogoča fenotipizacijo z visoko pretočnostjo in prostorsko natančno določanje zdravstvenega stanja in kemometrične analize rastlin.</t>
  </si>
  <si>
    <t xml:space="preserve">The equipment enables the acquisition of spatially accurate hyperspectral images in wavelengths from 400 to 2500 nm. Thus advanced high-throughput phetotyping and spatially accurate assessment of plant health and chemometry are enabled. </t>
  </si>
  <si>
    <t>Matej Knapič  Janez Lapajne  Andrej Vončina  Uroš Žibrat</t>
  </si>
  <si>
    <t>L4-1840</t>
  </si>
  <si>
    <t>H2020 Ecobreed</t>
  </si>
  <si>
    <t>H2020 Excalibur</t>
  </si>
  <si>
    <t>NemDetect</t>
  </si>
  <si>
    <t xml:space="preserve">Gas Chromatography - Triple Quadrupole Mass Spectrometry with stir bar sorptive extraction desorption unit </t>
  </si>
  <si>
    <t>Špela Velikonja Bolta           Helena Baša Česnik</t>
  </si>
  <si>
    <t>Jože Hladnik</t>
  </si>
  <si>
    <t xml:space="preserve">Prenosni merilec etilena Feliks F-500 </t>
  </si>
  <si>
    <t xml:space="preserve">Portable Ethylene  Analyzer Feliks F-500 </t>
  </si>
  <si>
    <t>Aparat omogoča merjenje koncentracijo etilena v zračni mešanici. Aparat zazna etilen (C2H4) od
0-200 ppm z natančnostjo 0.5 ppm. Naprava ima dodatna senzorja  CO2 (0-20 % natančnost 0,01 %) in O2 (0-100%, natančnost 0,1%). Vgrajena programska oprema omogoča merjenje absolutnih vrednosti v zračnem toku ali pa spremljanje dinamike sproščanja/porabljanja etilena v kiveti.</t>
  </si>
  <si>
    <t>The device can measuring the ethylene concentration in the air mixture. The device detects ethylene (C2H4) from 0-200 ppm with an accuracy of 0.5 ppm. The device has additional sensors for CO2 (0-20% accuracy 0.01%) and O2 (0-100%, accuracy 0.1%). The built-in software enables the measurement of absolute values in the air flow or a dynamic monitoring of the ethylene release / consumption in the cuvette.</t>
  </si>
  <si>
    <t>3 2019</t>
  </si>
  <si>
    <t>Jože Hladnik, Anka Čebulj,  Matej Stopar,</t>
  </si>
  <si>
    <t>3 6003</t>
  </si>
  <si>
    <t>Jože Hladnik, Anka Čebulj,   Matej Stopar,</t>
  </si>
  <si>
    <t>7 0032</t>
  </si>
  <si>
    <t>Jože Hladnik, Anka Čebulj, Nika Cvelbar Weber, Matej Stopar,</t>
  </si>
  <si>
    <t>7 0033</t>
  </si>
  <si>
    <t>prosto</t>
  </si>
  <si>
    <t>Merilec vodne aktivnosti AQUALAB 4 TE</t>
  </si>
  <si>
    <t>Water activity meter Aqualab 4 TE</t>
  </si>
  <si>
    <t xml:space="preserve">Aparat omogoča merjenje aktovnosti vode (aw) na osnovi merjenje točke rosišča na hlajenem zrcalu z natančnostjo +/- 0.03 aw. Primeren za ocenjevanje parametra aw v različnih trdnih snoveh, primarno pa v prehranskih proizvodih </t>
  </si>
  <si>
    <t xml:space="preserve">The device enables determination of water activity (aw) basing on detection of dew point on a cooled mirror plate at the accuracy od +/- 0.003 aw. Suitable for measurement of aw in various solid materials, preferentially in food product </t>
  </si>
  <si>
    <t>Marjeta Čandek Potokar, Martin Škrlep, Urška Tomažin, Nina Batorek Lukač</t>
  </si>
  <si>
    <t>Vladimir Meglič</t>
  </si>
  <si>
    <t>Avtomatski laboratorijski sistem za genetske analize kmetijskih rastlin</t>
  </si>
  <si>
    <t>Automatic laboratory system for genetic analysis of agricultural plants</t>
  </si>
  <si>
    <t>Oprema je na razpolago po dogovoru s skrbnikom; čas dostopa je odvisen od zasedenosti opreme. Opremo lahko uporabljajo le registrirani, izkušeni in ustrezno izobraženi upravljavci.</t>
  </si>
  <si>
    <t>Avtomatski laboratorijski sistem za genetske analize kmetijskih rastlin je setavljen iz dveh sklopov; sklop 1 zajema Kompakten pretočni citometer za analizo DNA in velikosti genoma kmetijskih rastlin, sklop 2 pa Aparat za avtomatsko pripravo reakcijskih mešanic za PCR. Obe aparaturi sta umeščeni in se uporabljata v genetskem laboratoriju na KIS.</t>
  </si>
  <si>
    <t>The automatic laboratory system for genetic analysis of agricultural plants consists of two components; component 1 includes a compact flow cytometer for analysis of DNA and genome size of agricultural plants, and component 2 includes a robot for automatic preparation of reaction mixtures for PCR. Both aparatures are located and used in the genetic laboratory at KIS.</t>
  </si>
  <si>
    <t>6750, 6866</t>
  </si>
  <si>
    <t>H2020 Ecobreed;  PRP RGV; JS Vrtnarstvo (žlahtnenje fižola)</t>
  </si>
  <si>
    <t>Barbara Pipan, Teja Krpan</t>
  </si>
  <si>
    <t xml:space="preserve">Jaka Razinger </t>
  </si>
  <si>
    <t>Rastna komora KBWF 720, 3 kosi</t>
  </si>
  <si>
    <t>Growth chamber KBWF 720, 3 pieces</t>
  </si>
  <si>
    <t>The equipment is available upon agreement with equipment administrator; availability depends on equipment occupancy. The equipment can only be used by specially trained operators.</t>
  </si>
  <si>
    <t xml:space="preserve">Rastne komore omogočajo varne in optimalne pogoje za gojenje različnih organizmov, tako rastlin, rastlinskih kultur, žuželk, kot tudi mikroorganizmov vključno s tujerodnimi invazivnimi in karantenskimi vrstami. Prav tako rastne komore omogočajo izvajanje raziskav s področja rastlinske genetike, izvedbo testov patogenosti povzročiteljev bolezni, poskusov biotičnega varstva rastlin ter vpliva abiotskih dejavnikov na rast in razvoj rastlin v luči aktualnih raziskav klimatskih sprememb, na primer suše ter povišane temperature. </t>
  </si>
  <si>
    <t>Growth chambers provide safe and optimal conditions for the cultivation of various organisms - plants, pests, as well as microorganisms including invasive alien and quarantine species. Growth chambers also enable research in plant genetics, pathogenicity tests, biotic plant protection experiments and the impact of abiotic factors on plant growth and development in the light of current research on climate change, such as drought and high temperatures.</t>
  </si>
  <si>
    <t>6791, 6792, 6793</t>
  </si>
  <si>
    <t>Eva Blatnik</t>
  </si>
  <si>
    <t>Hans-Josef Schroers</t>
  </si>
  <si>
    <t>J4-1772</t>
  </si>
  <si>
    <t>Jaka Razinger</t>
  </si>
  <si>
    <t>J4-2543</t>
  </si>
  <si>
    <t>Borut Vrščaj</t>
  </si>
  <si>
    <t>Informacijska infrastruktura za ustvarjanje in prenos znanja in rezultatov raziskav na</t>
  </si>
  <si>
    <t xml:space="preserve">Information infrastructure for the creation and transfer of knowledge and research results. </t>
  </si>
  <si>
    <t>Gre za precej pester seznam  opreme s področja infrastrukturne informacijske tehnologije, ki omogoča lažje, učinkovitejše delovanje drugim komponentam (npr. strežnikom, bazam podatkov, informacijskim servisom) in programsko opremo.</t>
  </si>
  <si>
    <t xml:space="preserve">It is a rather diverse list of equipment in the field of infrastructural information technology, which enables easier, more efficient operation of other components (eg servers, databases, information services) and software. </t>
  </si>
  <si>
    <t xml:space="preserve">Virtualizacija strežniškov, usvarjanje namenski strežnikov v Linux okolju za sektoreke baze alfanumeričnih in grafičnih (prostorskih) podatkov; progranska oprema za spletno kartografijo; licence programske opreme za raziskovalce, pomnilniške ezmogljivosti raziskovalne infrastrukture.  </t>
  </si>
  <si>
    <t xml:space="preserve">Server virtualization, creation of dedicated servers in Linux environment for alphanumeric and graphical (spatial) database sectors; web mapping software; software licenses for researchers, storage capacity of research infrastructure. </t>
  </si>
  <si>
    <t>6501, 6831, 6832, 6833, 6834, 6835, 6836, 6837, 6838, 6839, 6840, 6841, 6842, 6843, 6844, 6855, 6856, 6857, 6858, 6859, 6860, 6228, 6869, 6888</t>
  </si>
  <si>
    <t>Zaradi raznovrstnosti komponent težko napovedati/oceniti: npr. pomnilniški mediji; virutalizacij astrežnikov, licence poamnzen programske opreme.</t>
  </si>
  <si>
    <t>Ker gre za IT infrastrukturopraktično vsi raziskovalni projekti;</t>
  </si>
  <si>
    <t>Del - vsi raziskovalci KIS, del posebej Jani Bergant, Nik Susišč, Matej Knapič Uroš Žibrat</t>
  </si>
  <si>
    <t xml:space="preserve">Kmetijski inštitut Slovenije  </t>
  </si>
  <si>
    <t>P4-0072, P4-0133</t>
  </si>
  <si>
    <t>Irena Mavrič Pleško</t>
  </si>
  <si>
    <t>15489                 18981</t>
  </si>
  <si>
    <t>PCR v realnem času (Kvantitativni PCR)</t>
  </si>
  <si>
    <t>real-time PCR</t>
  </si>
  <si>
    <t>Oprema je dosegljiva po dogovoru s skrbnikom. Obračuna se število ur uporabe.</t>
  </si>
  <si>
    <t xml:space="preserve">Equipment is accessible after an agreement with a system administrator. Price is calculated by working hours. </t>
  </si>
  <si>
    <t>Oprema se uporablja za pomnoževanje iskanih odsekov nukleinskih kislin, količina nastalega produkta se spremlja z detekcijo v vsakem ciklu pomnoževanja.</t>
  </si>
  <si>
    <t>The equipment is used for nucleic acid amplification and detects the amount of amplification product in real time.</t>
  </si>
  <si>
    <t>Sedlar</t>
  </si>
  <si>
    <t>Gerič Stare</t>
  </si>
  <si>
    <t>Tanja Kokalj</t>
  </si>
  <si>
    <t>freeze-dryer</t>
  </si>
  <si>
    <t>Oprema se uporablja za sušenje oziroma odstranjevanje vode iz različnih materialov s pomočjo procesa submilacije, pri katerem pri znižani temperaturi (pod -10°C) in vakuumu voda prehaja iz trdne faze direktno v plinasto.</t>
  </si>
  <si>
    <t>The equipment is used for drying of different materials using sublimation proces, during which the water is transited directly from solid to gas.</t>
  </si>
  <si>
    <t>Sinkovič</t>
  </si>
  <si>
    <t>Vanzo Andreja</t>
  </si>
  <si>
    <t>HPLC-Tekočinski kromatograf</t>
  </si>
  <si>
    <t>HPLC-High Pressure Liquid Chromatograph with DAD and RI detectors</t>
  </si>
  <si>
    <t>Oprema je dosegljiva po dogovoru s skrbnikom. Cena se računa po vzorcu in je odvisna od števila in vrste vzorca .</t>
  </si>
  <si>
    <t xml:space="preserve">Equipment is accessible after an agreement with a system administrator. Price is calculated by sample and  depends upon number and type of sample. </t>
  </si>
  <si>
    <t>HPLC se uporablja za ločbo, identifikacijo in kvantifikacijo spojin.</t>
  </si>
  <si>
    <t xml:space="preserve">HPLC is used to separate, identify and quantify compounds. </t>
  </si>
  <si>
    <t>Lisjak</t>
  </si>
  <si>
    <t>NIRS analizator</t>
  </si>
  <si>
    <t>Foss NIRSystem 6500, Monochromator</t>
  </si>
  <si>
    <t>Oprema je dosegljiva po dogovoru s skrbnikom. Cena se računa po vzorcu in je odvisna od števila vzorcev.</t>
  </si>
  <si>
    <t xml:space="preserve">Equipment is accessible after an agreement with a system administrator. Price is calculated by sample and  depends upon number of samples. </t>
  </si>
  <si>
    <t>NIR analizator se uporablja za ocenjevanje kemične sestave in hranilne vrednosti rastlinskih in živalskih vzorcev ter v raziskovalne namene.</t>
  </si>
  <si>
    <t>NIR analyser is used for the estimation of chemical composition, nutritive value of plant and animal samples and for research purposes</t>
  </si>
  <si>
    <t>Franc Čuš</t>
  </si>
  <si>
    <t>Ultratermostatirane destilacijske kolone</t>
  </si>
  <si>
    <t xml:space="preserve">ADCS Automated Distillation System </t>
  </si>
  <si>
    <t>Oprema je namenjena destilaciji oz. ekstrakciji etanola iz vzorcev z visokimi izkoristki in visokim deležem etanola v destilatu. Destilati so namenjeni analizi sestave stabilnih izotopov.</t>
  </si>
  <si>
    <t>Equipment is intended for extraction of ethanol from samples with high extraction rates and high percentages of ethanol within distillate. We analyse composition of stable isotopes in distillates.</t>
  </si>
  <si>
    <t xml:space="preserve">P4-0072 </t>
  </si>
  <si>
    <t>Raziskovalni svetlobni mikroskop z opremo</t>
  </si>
  <si>
    <t>Motorized light microscope Axio imager Z1, digital camera AxioCam MRc5,  image analyzing software AxioVs40 V4.8.2.0</t>
  </si>
  <si>
    <t>Oprema je dosegljiva po dogovoru s skrbnikom. Cena se računa po času uporabe in je odvisna od uporabe žarnic (HBO ali HAL).</t>
  </si>
  <si>
    <t>Equipment is accessible after an agreement with a system administrator. Price is calculated according to time usage and depends on the bulb (HBO or HAL) used.</t>
  </si>
  <si>
    <t xml:space="preserve">Oprema je namenjena mikrokskopiranju in omogoča povečave do 1600-krat. Omogoča tehinke fazni kontrst, svetlo in temno polje, DIC. Osvetlitev je s halogensko in živosrebrno lučjo (DAPI fluorochrome filterset). </t>
  </si>
  <si>
    <t>The equipment magnifies microscopical structures  to factor 1600. Contrast techniques are bright field, dark field and differential interference. Illumination is by halogen or mercury lamp (DAPI fluorochrome filterset).</t>
  </si>
  <si>
    <t>Schroers</t>
  </si>
  <si>
    <t>Urek</t>
  </si>
  <si>
    <t>Špela Velikonja Bolta</t>
  </si>
  <si>
    <t>Tekočinski kromatograf s tandemskim masno spektrometričnim detektorjem</t>
  </si>
  <si>
    <t>Liquid chromatograph with tandem mass detector</t>
  </si>
  <si>
    <t>Oprema se uporablja za ločbo, identifikacijo in kvantifikacijo organskih spojin.</t>
  </si>
  <si>
    <t xml:space="preserve">The equipment is used to separate, identify and quantify organic compounds. </t>
  </si>
  <si>
    <t>3910-3914</t>
  </si>
  <si>
    <t>Velikonja Bolta</t>
  </si>
  <si>
    <t xml:space="preserve">Paket 12 </t>
  </si>
  <si>
    <t>Paket 8</t>
  </si>
  <si>
    <t xml:space="preserve">Paket 10 </t>
  </si>
  <si>
    <t xml:space="preserve"> Paket 17</t>
  </si>
  <si>
    <t xml:space="preserve">Paket 17  </t>
  </si>
  <si>
    <t>Programi, projekti ARRS in tržni viri</t>
  </si>
  <si>
    <t>Projekti, programi ARRS in lastni viri</t>
  </si>
  <si>
    <t xml:space="preserve">Projekti, programi ARRS in drugi javni viri   </t>
  </si>
  <si>
    <t>Lastni in tržni viri</t>
  </si>
  <si>
    <t>Lastni in drugi javni viri</t>
  </si>
  <si>
    <t xml:space="preserve">Nadgradnja MTS 100 kN sistema z enoosnim 25 kN servo-pulzirnim preskuševališčem
</t>
  </si>
  <si>
    <t>Ultrazvočni aparat za pregled srca ALOKA ProSound ALPHA 7 Premier</t>
  </si>
  <si>
    <t xml:space="preserve">Spektrometer za cirkularni dihroizem (CD) z dodatki za hitro kinetiko: fluorescenca, absorbance in dodatkom za dvono mešanje “stopped-flow” kinetiko. Bonus: linearni dihroizem, anizotropija, IR meritve. </t>
  </si>
  <si>
    <t>Sistem omogoča določevanje molske mase proteinov in nanodelcev in raztopini v območju 10000 Da – 1MDa.</t>
  </si>
  <si>
    <t>VSA NAŠTETA OSNOVNA SREDSTVA SO BILA AMORTIZIRANA. Sedaj so primerna le še za rabo zaposlenih in niso primerna za zunanje uporabnike.  1203749, 1203750, 1203751, 1203752, 1203753, 1203754, 1203755, 1203756, 1203757, 1203758, 1203759, 1203760, 1203777, 1203778, 1203779, 1203780, 1203781, 1203782, 1203783, 1203784, 1203785, 1203786, 1203787, 1203888, 1203889, 1203890, 1203891, 1203892, 1203893,  1203894, 1203895, 1203896, 1203897, 1203898, 1203899, 1203900, 1203901, 1203902, 1203903, 1203904, 1203905, 1203906, 1203907</t>
  </si>
  <si>
    <t xml:space="preserve">Dostop do opreme je v domeni vodje laboratorija. Kontakt: niko.herakovic@fs.uni-lj.si                                        Oprema je na razpolago po predhodnem dogovoru.     </t>
  </si>
  <si>
    <t xml:space="preserve">Access to equipment is in the domain head of the laboratory. Contact: niko.herakovic@fs.uni-lj.si                               Equipment is available with preliminary arrangement.      </t>
  </si>
  <si>
    <t>STROJ TRGALNI ZWICK Z100-SN S PRIBOROM-NADGRADNJA</t>
  </si>
  <si>
    <t xml:space="preserve">Večina projektov CINDI Slovenija s področja preventive (http://www.cindi-slovenija.net);  Evropska mreža telesne dejavnosti za krepitev zdravja (angl. European Health Enhancing Physical Activity Network= HEPA EUROPE Network), sedež: regionalna WHO pisarna evropske regije, Kopenhagen, Danska; UKK inštitut, Tampere, Finska.   </t>
  </si>
  <si>
    <t>510-381</t>
  </si>
  <si>
    <t>510-1554</t>
  </si>
  <si>
    <t>510-1555</t>
  </si>
  <si>
    <t>552-2334</t>
  </si>
  <si>
    <t>552-2547</t>
  </si>
  <si>
    <t>1988-7097</t>
  </si>
  <si>
    <t>Določanje velikosti (molske mase, hidrodinamskega radija in radija sukanja) delcev v koloidnih sistemih</t>
  </si>
  <si>
    <t>Determination of size (molar mass, hydrodynamic radius and radius of gyration) of colloidal particles</t>
  </si>
  <si>
    <t>Automatic controll of process paremeters and operating conditions in a lab reactor</t>
  </si>
  <si>
    <r>
      <t>Laserski sistem za karakterizacijo nanodelcev v raztopinah in suspenzijah Litesizer</t>
    </r>
    <r>
      <rPr>
        <vertAlign val="superscript"/>
        <sz val="11"/>
        <rFont val="Calibri "/>
        <charset val="238"/>
      </rPr>
      <t>TM</t>
    </r>
    <r>
      <rPr>
        <sz val="11"/>
        <rFont val="Calibri "/>
        <charset val="238"/>
      </rPr>
      <t xml:space="preserve"> 500
</t>
    </r>
  </si>
  <si>
    <r>
      <t>Laser system for characterisation of  nanoparticles in solutions and suspensions Litesizer</t>
    </r>
    <r>
      <rPr>
        <vertAlign val="superscript"/>
        <sz val="11"/>
        <rFont val="Calibri "/>
        <charset val="238"/>
      </rPr>
      <t>TM</t>
    </r>
    <r>
      <rPr>
        <sz val="11"/>
        <rFont val="Calibri "/>
        <charset val="238"/>
      </rPr>
      <t xml:space="preserve"> 500</t>
    </r>
  </si>
  <si>
    <r>
      <t>ClinoStar bioreaktor omogoča gojenje 3D celičnih struktur (sferoidov) v i</t>
    </r>
    <r>
      <rPr>
        <i/>
        <sz val="11"/>
        <rFont val="Calibri "/>
        <charset val="238"/>
      </rPr>
      <t>n vitro</t>
    </r>
    <r>
      <rPr>
        <sz val="11"/>
        <rFont val="Calibri "/>
        <charset val="238"/>
      </rPr>
      <t xml:space="preserve"> dinamičnih pogojih, kar je pomembno pri pročevanju dolgodobnih učinkov najrazličnejših spojin kot tudi v raziskavah raka.</t>
    </r>
  </si>
  <si>
    <r>
      <t>Soil gas (CO</t>
    </r>
    <r>
      <rPr>
        <vertAlign val="subscript"/>
        <sz val="11"/>
        <rFont val="Calibri "/>
        <charset val="238"/>
      </rPr>
      <t>2</t>
    </r>
    <r>
      <rPr>
        <sz val="11"/>
        <rFont val="Calibri "/>
        <charset val="238"/>
      </rPr>
      <t xml:space="preserve">) flux sxtem </t>
    </r>
  </si>
  <si>
    <r>
      <t xml:space="preserve">Mini oblagalnik za tablete GMPC </t>
    </r>
    <r>
      <rPr>
        <i/>
        <sz val="11"/>
        <rFont val="Calibri "/>
        <charset val="238"/>
      </rPr>
      <t>I</t>
    </r>
  </si>
  <si>
    <r>
      <t>Raziskovalna oprema Nano-optična mikroskopija s tehnologijo STED omogoča opazovanje živih struktur z ločljivostjo 20 do 60 nm. Temeljni del opreme sta fluorescenčna mikroskopa s stabilnim ogrodjem, kar omogoča dolgotrajno snemanje celic brez premikov goriščne ravnine ali vidnega polja. Mikroskopa s pripadajočo strojno in programsko opremo morata stati na protitresljajni mizi, opremljeni s Faradayevo kletko, laserski skenirni modul za nelinearno optiko, pulzna laserja, laserji in diode za tri valovne dolžine, optoakustični modulator in deflector, programska oprema za zajemanje in analizo (odprtega značaja da omogoča lasten razvoj).  Poleg ključne opreme, je potrebno v laboratoriju imeti namizno centrifugo, CO2 inkubator z nastavkom za mikroskop, zmrzovalnik/hladilnik, in preprost invertni delovni</t>
    </r>
    <r>
      <rPr>
        <i/>
        <sz val="11"/>
        <rFont val="Calibri "/>
        <charset val="238"/>
      </rPr>
      <t xml:space="preserve"> mikroskop za pregledovanje preparatov.</t>
    </r>
  </si>
  <si>
    <t>Univerza na Primorskem Fakulteta za vede o zdravju</t>
  </si>
  <si>
    <t>2413-001</t>
  </si>
  <si>
    <t>Katja Bezek</t>
  </si>
  <si>
    <t>Mikropretočni sistem/inkubator za gojenje celičnih kultur, bakterij, kvasovk ter sferoidov z možnostjo kontrole temperature, pretoka medija in z možnostjo avtomatizirane fluorescentne mikroskopije</t>
  </si>
  <si>
    <t>Microfluidic system</t>
  </si>
  <si>
    <t>Mikropretočni sistem CellASIC ONIX2 se nahaja na Onkološkem inštitutu, Zaloška cesta 2, 1000 Ljubljana. Nahaja se na pultu in je povezan z računalnikom. Poskus poteka v komercialno dostopnih ploščicah, primernih za napravo, ki se priklopijo na nastavek naprave in vakumsko zaprejo. Nadzor sistema je mogoč preko programske opreme na računalniku.</t>
  </si>
  <si>
    <t>The CellASIC ONIX2 microfluidic system is located at the Institute of Oncology, Zaloška 2, SI-1000 Ljubljana on the counter, connected to the computer. The experiment takes place in commercially available plates suitable for the device. The plates are connected to the device and vacuum sealed prior to experiment. System monitoring is possible through the computer software.</t>
  </si>
  <si>
    <t>Mikropretočni sistem CellASIC ONIX2 omogoča nadzor pretoka raztopin, temperature in atmosfere neposredno spremljanje dogajanja preko mikroskopa. Omogoča delo s celicami v suspenziji in s pritrjenimi celicami; spremljanje diferenciacije in odziva različnih celičnih linij v času, določanje delovanja protimikrobnih sredstev, spremljanje in preprečevanje tvorbe biofilma, določanje interakcij patogenih mikroorganizmov na modelu celičnih linij.</t>
  </si>
  <si>
    <t>The CellASIC ONIX2 microfluidic system enables monitoring of the flow, temperature and atmosphere and the direct monitoring of the experiment through the microscope. It allows working with cells in suspension and with attached cells; monitoring the differentiation and response of cell lines in time, determining the action of antimicrobial agents, monitoring and preventing the formation of biofilm, determining the interactions of pathogenic microorganisms on the cell line model.</t>
  </si>
  <si>
    <t xml:space="preserve">https://fvz.upr.si/raziskovanje/# </t>
  </si>
  <si>
    <t>Paket 16 - 183</t>
  </si>
  <si>
    <t>Nejc Šarabon</t>
  </si>
  <si>
    <t>Ultrazvočni aparat MINDRAY RESONA 7</t>
  </si>
  <si>
    <t>The MINDRAY RESONA 7 ultrasound</t>
  </si>
  <si>
    <t xml:space="preserve">Ultrazvočni aparat MINDRAY RESONA 7 se nahaja na UP FVZ (lokacija Laboratorij Bori). Celovit sistem je računalniško in programsko podprt. Pripadajoče sonde in potrošni material so nameščeni na namenskem vozičku in delujejo kot celovit sistem. Skladno z notranjimi pravili uporabe raziskovalne opreme, poteka dostop do opreme na naslednji način: dopis predstojniku katedre za kineziologijo + koordinatorju uporabe opreme - usklajevanje urnikov uporabe.    </t>
  </si>
  <si>
    <t xml:space="preserve">The Mindray Resona 7 ultrasound is located at UP FVZ (location Laboratory Bori). The complete system is computer and software supported. The associated probes and consumables are mounted on a dedicated trolley and act as a complete system. In accordance with the internal rules for the use of research equipment, access to the equipment is as follows: letter to the head of the Department of Kinesiology + coordinator of the use of equipment - coordination of use schedules. </t>
  </si>
  <si>
    <t>Ultrazvočni aparat MINDRAY RESONA 7
omogoča raziskovanje na naslednjih
področjih:
- geometrijske lastnosti in trdnost/togost mišičnovezivnih struktur,
- urinarnega in vaskularnega sistema,
- telesne sestave – sestave telesnih tkiv pri človeku. Ultrazvok bo pripomogel k analizi in varovanju zdravja populacije v različnih življenjskih obdobjih (otroci in mladostniki, aktivna populacija, starostniki), k razvoju znanosti in stroke na področju zdravja ter k združevanju več znanstvenih in strokovnih disciplin.</t>
  </si>
  <si>
    <t xml:space="preserve">The MINDRAY RESONA 7 ultrasound
enables research in the following areas:
- stiffness and morphological properties of muscle-tendon complexes,
- urinary and vascular system,
- human body (tissue) composition. Ultrasound will help to analyze and protect the health of the population at different stages of life (children and adolescents, active population, the elderly), to develop science and profession in the field of health and to combine several scientific and professional disciplines. </t>
  </si>
  <si>
    <t>Paket 18 - 90</t>
  </si>
  <si>
    <t>P5-0147</t>
  </si>
  <si>
    <t>Šarabon</t>
  </si>
  <si>
    <t>L5-1845</t>
  </si>
  <si>
    <t>Voglar, Šarabon, Kozinc, Smajla</t>
  </si>
  <si>
    <t>1988-2413</t>
  </si>
  <si>
    <t>MESEČNO POROČILO - ZA MESEC: APRIL 2022</t>
  </si>
  <si>
    <t>I0-0004</t>
  </si>
  <si>
    <t>P2-0032</t>
  </si>
  <si>
    <t xml:space="preserve">Paket 16            </t>
  </si>
  <si>
    <t>949.995+20.788,80</t>
  </si>
  <si>
    <t>1402634, 1402634, 1403317, 1403649 doknjižba k tej inventarni številki (Paket 16)</t>
  </si>
  <si>
    <t>P1-0104</t>
  </si>
  <si>
    <t>24676 </t>
  </si>
  <si>
    <t>CENTER ODLIČNOSTI NIZKOOGLJIČNE TEHNOLOGIJE</t>
  </si>
  <si>
    <t>Univerza v Ljubljani, Fakulteta za strojništvo</t>
  </si>
  <si>
    <t xml:space="preserve">Univerza v Ljubljani, Fakulteta za strojništvo </t>
  </si>
  <si>
    <t>Univerza na Primorskem, Fakulteta za management</t>
  </si>
  <si>
    <t>Javni zavod Republike Slovenije za varstvo kulturne dediščine</t>
  </si>
  <si>
    <t>Univerzitetni rehabilitacijski inštitut Republike Slovenije - Soča</t>
  </si>
  <si>
    <t>Center odličnosti   Nanocenter</t>
  </si>
  <si>
    <t xml:space="preserve">Programi, projekti ARRS </t>
  </si>
  <si>
    <t xml:space="preserve">P4-0053        </t>
  </si>
  <si>
    <t xml:space="preserve">P4-0092                  </t>
  </si>
  <si>
    <t>Programi, projekti ARRS in lastni viri</t>
  </si>
  <si>
    <t>1988-1669</t>
  </si>
  <si>
    <t>510-782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</si>
</sst>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 _€_-;\-* #,##0.00\ _€_-;_-* &quot;-&quot;??\ _€_-;_-@_-"/>
    <numFmt numFmtId="164" formatCode="0000"/>
    <numFmt numFmtId="165" formatCode="00000"/>
    <numFmt numFmtId="166" formatCode="000"/>
    <numFmt numFmtId="167" formatCode="000000"/>
    <numFmt numFmtId="168" formatCode="#,##0.00\ [$€-1]"/>
    <numFmt numFmtId="169" formatCode="#,##0.00\ &quot;€&quot;"/>
    <numFmt numFmtId="170" formatCode="#000000"/>
    <numFmt numFmtId="171" formatCode="mm/dd/yyyy"/>
  </numFmts>
  <fonts count="34">
    <font>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i/>
      <sz val="11"/>
      <color rgb="FF7F7F7F"/>
      <name val="Calibri"/>
      <family val="2"/>
      <charset val="238"/>
      <scheme val="minor"/>
    </font>
    <font>
      <u/>
      <sz val="11"/>
      <color theme="10"/>
      <name val="Calibri"/>
      <family val="2"/>
      <charset val="238"/>
      <scheme val="minor"/>
    </font>
    <font>
      <u/>
      <sz val="10"/>
      <color indexed="12"/>
      <name val="Arial"/>
      <family val="2"/>
      <charset val="238"/>
    </font>
    <font>
      <sz val="10"/>
      <name val="Arial"/>
      <family val="2"/>
      <charset val="238"/>
    </font>
    <font>
      <sz val="10"/>
      <name val="Arial"/>
      <family val="2"/>
    </font>
    <font>
      <sz val="11"/>
      <color indexed="8"/>
      <name val="Calibri"/>
      <family val="2"/>
      <charset val="238"/>
    </font>
    <font>
      <sz val="11"/>
      <color theme="1"/>
      <name val="Calibri"/>
      <family val="2"/>
      <scheme val="minor"/>
    </font>
    <font>
      <sz val="10"/>
      <color rgb="FFCC0000"/>
      <name val="Calibri"/>
      <family val="2"/>
    </font>
    <font>
      <sz val="10"/>
      <name val="Arial CE"/>
      <charset val="238"/>
    </font>
    <font>
      <sz val="11"/>
      <color rgb="FF9C5700"/>
      <name val="Calibri"/>
      <family val="2"/>
      <charset val="238"/>
    </font>
    <font>
      <sz val="10"/>
      <color indexed="8"/>
      <name val="Arial"/>
      <family val="2"/>
      <charset val="238"/>
    </font>
    <font>
      <sz val="10"/>
      <color theme="1"/>
      <name val="Arial"/>
      <family val="2"/>
      <charset val="238"/>
    </font>
    <font>
      <b/>
      <sz val="9"/>
      <color indexed="81"/>
      <name val="Tahoma"/>
      <family val="2"/>
    </font>
    <font>
      <sz val="9"/>
      <color indexed="81"/>
      <name val="Tahoma"/>
      <family val="2"/>
    </font>
    <font>
      <b/>
      <sz val="9"/>
      <color indexed="8"/>
      <name val="Tahoma"/>
      <family val="2"/>
    </font>
    <font>
      <sz val="9"/>
      <color indexed="8"/>
      <name val="Tahoma"/>
      <family val="2"/>
    </font>
    <font>
      <b/>
      <sz val="9"/>
      <color indexed="81"/>
      <name val="Tahoma"/>
      <family val="2"/>
      <charset val="238"/>
    </font>
    <font>
      <sz val="9"/>
      <color indexed="81"/>
      <name val="Tahoma"/>
      <family val="2"/>
      <charset val="238"/>
    </font>
    <font>
      <sz val="11"/>
      <color indexed="81"/>
      <name val="Tahoma"/>
      <family val="2"/>
    </font>
    <font>
      <b/>
      <sz val="8"/>
      <color indexed="81"/>
      <name val="Tahoma"/>
      <family val="2"/>
      <charset val="238"/>
    </font>
    <font>
      <sz val="8"/>
      <color indexed="81"/>
      <name val="Tahoma"/>
      <family val="2"/>
      <charset val="238"/>
    </font>
    <font>
      <b/>
      <sz val="9"/>
      <color indexed="81"/>
      <name val="Segoe UI"/>
      <family val="2"/>
      <charset val="238"/>
    </font>
    <font>
      <sz val="9"/>
      <color indexed="81"/>
      <name val="Segoe UI"/>
      <family val="2"/>
      <charset val="238"/>
    </font>
    <font>
      <b/>
      <sz val="11"/>
      <name val="Calibri "/>
      <charset val="238"/>
    </font>
    <font>
      <sz val="11"/>
      <name val="Calibri "/>
      <charset val="238"/>
    </font>
    <font>
      <u/>
      <sz val="11"/>
      <name val="Calibri "/>
      <charset val="238"/>
    </font>
    <font>
      <vertAlign val="superscript"/>
      <sz val="11"/>
      <name val="Calibri "/>
      <charset val="238"/>
    </font>
    <font>
      <i/>
      <sz val="11"/>
      <name val="Calibri "/>
      <charset val="238"/>
    </font>
    <font>
      <vertAlign val="subscript"/>
      <sz val="11"/>
      <name val="Calibri "/>
      <charset val="238"/>
    </font>
  </fonts>
  <fills count="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indexed="22"/>
        <bgColor indexed="64"/>
      </patternFill>
    </fill>
    <fill>
      <patternFill patternType="solid">
        <fgColor rgb="FFFFEB9C"/>
        <bgColor rgb="FFFFFFCC"/>
      </patternFill>
    </fill>
    <fill>
      <patternFill patternType="solid">
        <fgColor theme="0" tint="-0.249977111117893"/>
        <bgColor indexed="64"/>
      </patternFill>
    </fill>
    <fill>
      <patternFill patternType="solid">
        <fgColor theme="0"/>
        <bgColor theme="0"/>
      </patternFill>
    </fill>
    <fill>
      <patternFill patternType="solid">
        <fgColor theme="0"/>
        <bgColor rgb="FFDBE5F1"/>
      </patternFill>
    </fill>
    <fill>
      <patternFill patternType="solid">
        <fgColor theme="0"/>
        <bgColor indexed="5"/>
      </patternFill>
    </fill>
    <fill>
      <patternFill patternType="solid">
        <fgColor theme="0"/>
        <bgColor indexed="26"/>
      </patternFill>
    </fill>
    <fill>
      <patternFill patternType="solid">
        <fgColor theme="0"/>
        <bgColor indexed="31"/>
      </patternFill>
    </fill>
    <fill>
      <patternFill patternType="solid">
        <fgColor theme="0"/>
        <bgColor rgb="FF000000"/>
      </patternFill>
    </fill>
    <fill>
      <patternFill patternType="solid">
        <fgColor theme="0"/>
        <bgColor rgb="FFBFBFBF"/>
      </patternFill>
    </fill>
    <fill>
      <patternFill patternType="solid">
        <fgColor theme="0"/>
        <bgColor rgb="FFFFFFCC"/>
      </patternFill>
    </fill>
    <fill>
      <patternFill patternType="solid">
        <fgColor theme="0"/>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style="thin">
        <color indexed="64"/>
      </right>
      <top/>
      <bottom style="medium">
        <color indexed="64"/>
      </bottom>
      <diagonal/>
    </border>
  </borders>
  <cellStyleXfs count="3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0" fillId="0" borderId="0"/>
    <xf numFmtId="0" fontId="9" fillId="0" borderId="0"/>
    <xf numFmtId="0" fontId="12" fillId="0" borderId="0"/>
    <xf numFmtId="0" fontId="11" fillId="0" borderId="0"/>
    <xf numFmtId="0" fontId="8" fillId="0" borderId="0"/>
    <xf numFmtId="0" fontId="9" fillId="0" borderId="0"/>
    <xf numFmtId="0" fontId="7" fillId="0" borderId="0" applyNumberFormat="0" applyFill="0" applyBorder="0" applyAlignment="0" applyProtection="0">
      <alignment vertical="top"/>
      <protection locked="0"/>
    </xf>
    <xf numFmtId="0" fontId="1" fillId="0" borderId="0"/>
    <xf numFmtId="0" fontId="13" fillId="0" borderId="0"/>
    <xf numFmtId="0" fontId="9" fillId="0" borderId="0"/>
    <xf numFmtId="0" fontId="9" fillId="0" borderId="0"/>
    <xf numFmtId="0" fontId="1" fillId="0" borderId="0"/>
    <xf numFmtId="0" fontId="9" fillId="0" borderId="0"/>
    <xf numFmtId="0" fontId="14" fillId="7" borderId="0" applyBorder="0" applyProtection="0"/>
    <xf numFmtId="0" fontId="8" fillId="0" borderId="0"/>
    <xf numFmtId="0" fontId="7" fillId="0" borderId="0" applyNumberFormat="0" applyFill="0" applyBorder="0" applyAlignment="0" applyProtection="0">
      <alignment vertical="top"/>
      <protection locked="0"/>
    </xf>
    <xf numFmtId="0" fontId="8" fillId="0" borderId="0"/>
    <xf numFmtId="0" fontId="15" fillId="0" borderId="0"/>
    <xf numFmtId="0" fontId="8" fillId="0" borderId="0"/>
    <xf numFmtId="0" fontId="9" fillId="0" borderId="0"/>
    <xf numFmtId="0" fontId="8" fillId="0" borderId="0"/>
    <xf numFmtId="0" fontId="16" fillId="0" borderId="0"/>
    <xf numFmtId="0" fontId="10" fillId="0" borderId="0"/>
  </cellStyleXfs>
  <cellXfs count="441">
    <xf numFmtId="0" fontId="0" fillId="0" borderId="0" xfId="0"/>
    <xf numFmtId="0" fontId="28" fillId="5" borderId="0" xfId="0" applyFont="1" applyFill="1" applyAlignment="1">
      <alignment horizontal="center" vertical="center" wrapText="1"/>
    </xf>
    <xf numFmtId="4" fontId="28" fillId="5" borderId="0" xfId="0" applyNumberFormat="1" applyFont="1" applyFill="1" applyAlignment="1">
      <alignment horizontal="center" vertical="center" wrapText="1"/>
    </xf>
    <xf numFmtId="0" fontId="28" fillId="5" borderId="0" xfId="0" applyNumberFormat="1" applyFont="1" applyFill="1" applyAlignment="1">
      <alignment horizontal="center" vertical="center" wrapText="1"/>
    </xf>
    <xf numFmtId="49" fontId="28" fillId="5" borderId="0" xfId="0" applyNumberFormat="1" applyFont="1" applyFill="1" applyAlignment="1">
      <alignment horizontal="center" vertical="center" wrapText="1"/>
    </xf>
    <xf numFmtId="2" fontId="28" fillId="5" borderId="0" xfId="0" applyNumberFormat="1" applyFont="1" applyFill="1" applyAlignment="1">
      <alignment horizontal="center" vertical="center" wrapText="1"/>
    </xf>
    <xf numFmtId="0" fontId="28" fillId="12" borderId="0" xfId="0" applyFont="1" applyFill="1" applyAlignment="1">
      <alignment horizontal="center" vertical="center" wrapText="1"/>
    </xf>
    <xf numFmtId="2" fontId="28" fillId="12" borderId="0" xfId="0" applyNumberFormat="1" applyFont="1" applyFill="1" applyAlignment="1">
      <alignment horizontal="center" vertical="center" wrapText="1"/>
    </xf>
    <xf numFmtId="0" fontId="29" fillId="12" borderId="4" xfId="0" applyNumberFormat="1" applyFont="1" applyFill="1" applyBorder="1" applyAlignment="1" applyProtection="1">
      <alignment horizontal="center" vertical="center" wrapText="1"/>
      <protection locked="0"/>
    </xf>
    <xf numFmtId="0" fontId="29" fillId="12" borderId="1" xfId="0" applyNumberFormat="1" applyFont="1" applyFill="1" applyBorder="1" applyAlignment="1" applyProtection="1">
      <alignment horizontal="center" vertical="center" wrapText="1"/>
      <protection locked="0"/>
    </xf>
    <xf numFmtId="0" fontId="29" fillId="12" borderId="0" xfId="0" applyNumberFormat="1" applyFont="1" applyFill="1" applyAlignment="1" applyProtection="1">
      <alignment horizontal="center" vertical="center" wrapText="1"/>
      <protection locked="0"/>
    </xf>
    <xf numFmtId="0" fontId="29" fillId="5" borderId="4" xfId="0" applyNumberFormat="1" applyFont="1" applyFill="1" applyBorder="1" applyAlignment="1" applyProtection="1">
      <alignment horizontal="center" vertical="center" wrapText="1"/>
      <protection locked="0"/>
    </xf>
    <xf numFmtId="0" fontId="29" fillId="5" borderId="1" xfId="0" applyNumberFormat="1" applyFont="1" applyFill="1" applyBorder="1" applyAlignment="1" applyProtection="1">
      <alignment horizontal="center" vertical="center" wrapText="1"/>
      <protection locked="0"/>
    </xf>
    <xf numFmtId="0" fontId="29" fillId="5" borderId="5" xfId="0" applyNumberFormat="1" applyFont="1" applyFill="1" applyBorder="1" applyAlignment="1" applyProtection="1">
      <alignment horizontal="center" vertical="center" wrapText="1"/>
      <protection locked="0"/>
    </xf>
    <xf numFmtId="0" fontId="29" fillId="5" borderId="0" xfId="0" applyNumberFormat="1" applyFont="1" applyFill="1" applyAlignment="1" applyProtection="1">
      <alignment horizontal="center" vertical="center" wrapText="1"/>
      <protection locked="0"/>
    </xf>
    <xf numFmtId="0" fontId="29" fillId="5" borderId="1" xfId="0" applyNumberFormat="1" applyFont="1" applyFill="1" applyBorder="1" applyAlignment="1">
      <alignment horizontal="center" vertical="center" wrapText="1"/>
    </xf>
    <xf numFmtId="4" fontId="29" fillId="5" borderId="1" xfId="0" applyNumberFormat="1" applyFont="1" applyFill="1" applyBorder="1" applyAlignment="1" applyProtection="1">
      <alignment horizontal="center" vertical="center" wrapText="1"/>
      <protection locked="0"/>
    </xf>
    <xf numFmtId="2" fontId="29" fillId="5" borderId="1" xfId="0" applyNumberFormat="1" applyFont="1" applyFill="1" applyBorder="1" applyAlignment="1" applyProtection="1">
      <alignment horizontal="center" vertical="center" wrapText="1"/>
      <protection locked="0"/>
    </xf>
    <xf numFmtId="0" fontId="30" fillId="5" borderId="1" xfId="8" applyNumberFormat="1" applyFont="1" applyFill="1" applyBorder="1" applyAlignment="1" applyProtection="1">
      <alignment horizontal="center" vertical="center" wrapText="1"/>
      <protection locked="0"/>
    </xf>
    <xf numFmtId="0" fontId="29" fillId="5" borderId="2" xfId="0" applyNumberFormat="1" applyFont="1" applyFill="1" applyBorder="1" applyAlignment="1" applyProtection="1">
      <alignment horizontal="center" vertical="center" wrapText="1"/>
      <protection locked="0"/>
    </xf>
    <xf numFmtId="0" fontId="29" fillId="5" borderId="3" xfId="0" applyNumberFormat="1" applyFont="1" applyFill="1" applyBorder="1" applyAlignment="1" applyProtection="1">
      <alignment horizontal="center" vertical="center" wrapText="1"/>
      <protection locked="0"/>
    </xf>
    <xf numFmtId="0" fontId="29" fillId="5" borderId="1" xfId="4" applyNumberFormat="1" applyFont="1" applyFill="1" applyBorder="1" applyAlignment="1" applyProtection="1">
      <alignment horizontal="center" vertical="center" wrapText="1"/>
      <protection locked="0"/>
    </xf>
    <xf numFmtId="49" fontId="29" fillId="5" borderId="1" xfId="0" applyNumberFormat="1" applyFont="1" applyFill="1" applyBorder="1" applyAlignment="1" applyProtection="1">
      <alignment horizontal="center" vertical="center" wrapText="1"/>
      <protection locked="0"/>
    </xf>
    <xf numFmtId="165" fontId="29" fillId="5" borderId="1" xfId="0" applyNumberFormat="1" applyFont="1" applyFill="1" applyBorder="1" applyAlignment="1" applyProtection="1">
      <alignment horizontal="center" vertical="center" wrapText="1"/>
      <protection locked="0"/>
    </xf>
    <xf numFmtId="0" fontId="29" fillId="5" borderId="1" xfId="0" applyFont="1" applyFill="1" applyBorder="1" applyAlignment="1">
      <alignment horizontal="center" vertical="center" wrapText="1"/>
    </xf>
    <xf numFmtId="166" fontId="29" fillId="5" borderId="1" xfId="0" applyNumberFormat="1" applyFont="1" applyFill="1" applyBorder="1" applyAlignment="1" applyProtection="1">
      <alignment horizontal="center" vertical="center" wrapText="1"/>
      <protection locked="0"/>
    </xf>
    <xf numFmtId="167" fontId="29" fillId="5" borderId="1" xfId="0" applyNumberFormat="1" applyFont="1" applyFill="1" applyBorder="1" applyAlignment="1" applyProtection="1">
      <alignment horizontal="center" vertical="center" wrapText="1"/>
      <protection locked="0"/>
    </xf>
    <xf numFmtId="0" fontId="29" fillId="5" borderId="0" xfId="0" applyFont="1" applyFill="1" applyAlignment="1">
      <alignment horizontal="center" vertical="center" wrapText="1"/>
    </xf>
    <xf numFmtId="0" fontId="29" fillId="5" borderId="1" xfId="9" applyNumberFormat="1"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wrapText="1"/>
    </xf>
    <xf numFmtId="4" fontId="29" fillId="5" borderId="1" xfId="9" applyNumberFormat="1" applyFont="1" applyFill="1" applyBorder="1" applyAlignment="1" applyProtection="1">
      <alignment horizontal="center" vertical="center" wrapText="1"/>
    </xf>
    <xf numFmtId="4" fontId="29" fillId="5" borderId="1" xfId="10" applyNumberFormat="1" applyFont="1" applyFill="1" applyBorder="1" applyAlignment="1" applyProtection="1">
      <alignment horizontal="center" vertical="center" wrapText="1"/>
      <protection locked="0"/>
    </xf>
    <xf numFmtId="1" fontId="29" fillId="5" borderId="1" xfId="9" applyNumberFormat="1" applyFont="1" applyFill="1" applyBorder="1" applyAlignment="1" applyProtection="1">
      <alignment horizontal="center" vertical="center" wrapText="1"/>
    </xf>
    <xf numFmtId="0" fontId="30" fillId="5" borderId="1" xfId="8" applyNumberFormat="1" applyFont="1" applyFill="1" applyBorder="1" applyAlignment="1" applyProtection="1">
      <alignment horizontal="center" vertical="center" wrapText="1"/>
    </xf>
    <xf numFmtId="0" fontId="29" fillId="5" borderId="1" xfId="9" applyNumberFormat="1" applyFont="1" applyFill="1" applyBorder="1" applyAlignment="1" applyProtection="1">
      <alignment horizontal="center" vertical="center" wrapText="1"/>
      <protection locked="0"/>
    </xf>
    <xf numFmtId="4" fontId="29" fillId="5" borderId="1" xfId="9" applyNumberFormat="1" applyFont="1" applyFill="1" applyBorder="1" applyAlignment="1" applyProtection="1">
      <alignment horizontal="center" vertical="center" wrapText="1"/>
      <protection locked="0"/>
    </xf>
    <xf numFmtId="49" fontId="29" fillId="5" borderId="4" xfId="0" applyNumberFormat="1" applyFont="1" applyFill="1" applyBorder="1" applyAlignment="1" applyProtection="1">
      <alignment horizontal="center" vertical="center" wrapText="1"/>
    </xf>
    <xf numFmtId="49" fontId="29" fillId="5" borderId="1" xfId="0" applyNumberFormat="1" applyFont="1" applyFill="1" applyBorder="1" applyAlignment="1" applyProtection="1">
      <alignment horizontal="center" vertical="center" wrapText="1"/>
    </xf>
    <xf numFmtId="1" fontId="29" fillId="5" borderId="5" xfId="0" applyNumberFormat="1" applyFont="1" applyFill="1" applyBorder="1" applyAlignment="1" applyProtection="1">
      <alignment horizontal="center" vertical="center" wrapText="1"/>
    </xf>
    <xf numFmtId="2" fontId="29" fillId="5" borderId="5"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2" fontId="29" fillId="5" borderId="5" xfId="0" applyNumberFormat="1" applyFont="1" applyFill="1" applyBorder="1" applyAlignment="1" applyProtection="1">
      <alignment horizontal="center" vertical="center" wrapText="1"/>
      <protection locked="0"/>
    </xf>
    <xf numFmtId="0" fontId="29" fillId="5" borderId="1" xfId="9" quotePrefix="1" applyNumberFormat="1" applyFont="1" applyFill="1" applyBorder="1" applyAlignment="1" applyProtection="1">
      <alignment horizontal="center" vertical="center" wrapText="1"/>
      <protection locked="0"/>
    </xf>
    <xf numFmtId="4" fontId="29" fillId="5" borderId="1" xfId="0" applyNumberFormat="1" applyFont="1" applyFill="1" applyBorder="1" applyAlignment="1" applyProtection="1">
      <alignment horizontal="center" vertical="center" wrapText="1"/>
    </xf>
    <xf numFmtId="2" fontId="29" fillId="5" borderId="1" xfId="0" applyNumberFormat="1" applyFont="1" applyFill="1" applyBorder="1" applyAlignment="1" applyProtection="1">
      <alignment horizontal="center" vertical="center" wrapText="1"/>
    </xf>
    <xf numFmtId="4" fontId="29" fillId="5" borderId="1" xfId="10" applyNumberFormat="1" applyFont="1" applyFill="1" applyBorder="1" applyAlignment="1" applyProtection="1">
      <alignment horizontal="center" vertical="center" wrapText="1"/>
    </xf>
    <xf numFmtId="49" fontId="29" fillId="5" borderId="1" xfId="9" applyNumberFormat="1" applyFont="1" applyFill="1" applyBorder="1" applyAlignment="1" applyProtection="1">
      <alignment horizontal="center" vertical="center" wrapText="1"/>
    </xf>
    <xf numFmtId="4" fontId="29" fillId="14" borderId="1" xfId="10" applyNumberFormat="1" applyFont="1" applyFill="1" applyBorder="1" applyAlignment="1" applyProtection="1">
      <alignment horizontal="center" vertical="center" wrapText="1"/>
      <protection locked="0"/>
    </xf>
    <xf numFmtId="0" fontId="29" fillId="5" borderId="1" xfId="10" applyNumberFormat="1" applyFont="1" applyFill="1" applyBorder="1" applyAlignment="1" applyProtection="1">
      <alignment horizontal="center" vertical="center" wrapText="1"/>
    </xf>
    <xf numFmtId="4" fontId="29" fillId="5" borderId="1" xfId="11" applyNumberFormat="1" applyFont="1" applyFill="1" applyBorder="1" applyAlignment="1" applyProtection="1">
      <alignment horizontal="center" vertical="center" wrapText="1"/>
    </xf>
    <xf numFmtId="4" fontId="29" fillId="15" borderId="1" xfId="10" applyNumberFormat="1" applyFont="1" applyFill="1" applyBorder="1" applyAlignment="1" applyProtection="1">
      <alignment horizontal="center" vertical="center" wrapText="1"/>
      <protection locked="0"/>
    </xf>
    <xf numFmtId="0" fontId="29" fillId="5" borderId="1" xfId="12" applyNumberFormat="1" applyFont="1" applyFill="1" applyBorder="1" applyAlignment="1" applyProtection="1">
      <alignment horizontal="center" vertical="center" wrapText="1"/>
    </xf>
    <xf numFmtId="0" fontId="29" fillId="5" borderId="6" xfId="0" applyNumberFormat="1" applyFont="1" applyFill="1" applyBorder="1" applyAlignment="1" applyProtection="1">
      <alignment horizontal="center" vertical="center" wrapText="1"/>
      <protection locked="0"/>
    </xf>
    <xf numFmtId="3" fontId="29" fillId="5" borderId="1" xfId="0" applyNumberFormat="1" applyFont="1" applyFill="1" applyBorder="1" applyAlignment="1" applyProtection="1">
      <alignment horizontal="center" vertical="center" wrapText="1"/>
      <protection locked="0"/>
    </xf>
    <xf numFmtId="4" fontId="29" fillId="5" borderId="1" xfId="7" applyNumberFormat="1" applyFont="1" applyFill="1" applyBorder="1" applyAlignment="1" applyProtection="1">
      <alignment horizontal="center" vertical="center" wrapText="1"/>
    </xf>
    <xf numFmtId="4" fontId="29" fillId="15" borderId="1" xfId="7" applyNumberFormat="1" applyFont="1" applyFill="1" applyBorder="1" applyAlignment="1" applyProtection="1">
      <alignment horizontal="center" vertical="center" wrapText="1"/>
      <protection locked="0"/>
    </xf>
    <xf numFmtId="49" fontId="29" fillId="5" borderId="1" xfId="12" applyNumberFormat="1" applyFont="1" applyFill="1" applyBorder="1" applyAlignment="1" applyProtection="1">
      <alignment horizontal="center" vertical="center" wrapText="1"/>
    </xf>
    <xf numFmtId="1" fontId="29" fillId="5" borderId="1" xfId="12" applyNumberFormat="1" applyFont="1" applyFill="1" applyBorder="1" applyAlignment="1" applyProtection="1">
      <alignment horizontal="center" vertical="center" wrapText="1"/>
    </xf>
    <xf numFmtId="0" fontId="29" fillId="16" borderId="1" xfId="0" applyNumberFormat="1" applyFont="1" applyFill="1" applyBorder="1" applyAlignment="1" applyProtection="1">
      <alignment horizontal="center" vertical="center" wrapText="1"/>
    </xf>
    <xf numFmtId="0" fontId="29" fillId="5" borderId="1" xfId="14" applyNumberFormat="1" applyFont="1" applyFill="1" applyBorder="1" applyAlignment="1" applyProtection="1">
      <alignment horizontal="center" vertical="center" wrapText="1"/>
    </xf>
    <xf numFmtId="49" fontId="29" fillId="5" borderId="1" xfId="14" applyNumberFormat="1" applyFont="1" applyFill="1" applyBorder="1" applyAlignment="1" applyProtection="1">
      <alignment horizontal="center" vertical="center" wrapText="1"/>
    </xf>
    <xf numFmtId="2" fontId="29" fillId="5" borderId="1" xfId="14" applyNumberFormat="1" applyFont="1" applyFill="1" applyBorder="1" applyAlignment="1" applyProtection="1">
      <alignment horizontal="center" vertical="center" wrapText="1"/>
    </xf>
    <xf numFmtId="4" fontId="29" fillId="5" borderId="1" xfId="14" applyNumberFormat="1" applyFont="1" applyFill="1" applyBorder="1" applyAlignment="1" applyProtection="1">
      <alignment horizontal="center" vertical="center" wrapText="1"/>
    </xf>
    <xf numFmtId="0" fontId="29" fillId="5" borderId="1" xfId="14" applyNumberFormat="1" applyFont="1" applyFill="1" applyBorder="1" applyAlignment="1" applyProtection="1">
      <alignment horizontal="center" vertical="center" wrapText="1"/>
      <protection locked="0"/>
    </xf>
    <xf numFmtId="4" fontId="29" fillId="5" borderId="1" xfId="14" applyNumberFormat="1" applyFont="1" applyFill="1" applyBorder="1" applyAlignment="1" applyProtection="1">
      <alignment horizontal="center" vertical="center" wrapText="1"/>
      <protection locked="0"/>
    </xf>
    <xf numFmtId="0" fontId="29" fillId="14" borderId="1" xfId="0" applyNumberFormat="1" applyFont="1" applyFill="1" applyBorder="1" applyAlignment="1" applyProtection="1">
      <alignment horizontal="center" vertical="center" wrapText="1"/>
    </xf>
    <xf numFmtId="49" fontId="29" fillId="14" borderId="1" xfId="0" applyNumberFormat="1" applyFont="1" applyFill="1" applyBorder="1" applyAlignment="1" applyProtection="1">
      <alignment horizontal="center" vertical="center" wrapText="1"/>
    </xf>
    <xf numFmtId="2" fontId="29" fillId="5" borderId="1" xfId="9" applyNumberFormat="1" applyFont="1" applyFill="1" applyBorder="1" applyAlignment="1" applyProtection="1">
      <alignment horizontal="center" vertical="center" wrapText="1"/>
    </xf>
    <xf numFmtId="4" fontId="29" fillId="5" borderId="1" xfId="1"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protection locked="0"/>
    </xf>
    <xf numFmtId="0" fontId="29" fillId="5" borderId="1" xfId="0" quotePrefix="1" applyNumberFormat="1" applyFont="1" applyFill="1" applyBorder="1" applyAlignment="1" applyProtection="1">
      <alignment horizontal="center" vertical="center" wrapText="1"/>
      <protection locked="0"/>
    </xf>
    <xf numFmtId="4" fontId="29" fillId="5" borderId="1" xfId="0" applyNumberFormat="1" applyFont="1" applyFill="1" applyBorder="1" applyAlignment="1">
      <alignment horizontal="center" vertical="center" wrapText="1"/>
    </xf>
    <xf numFmtId="0" fontId="30" fillId="5" borderId="1" xfId="15" applyFont="1" applyFill="1" applyBorder="1" applyAlignment="1" applyProtection="1">
      <alignment horizontal="center" vertical="center" wrapText="1"/>
    </xf>
    <xf numFmtId="168" fontId="29" fillId="5" borderId="1" xfId="16" quotePrefix="1" applyNumberFormat="1" applyFont="1" applyFill="1" applyBorder="1" applyAlignment="1">
      <alignment horizontal="center" vertical="center" wrapText="1"/>
    </xf>
    <xf numFmtId="0" fontId="29" fillId="5" borderId="1" xfId="18" applyFont="1" applyFill="1" applyBorder="1" applyAlignment="1">
      <alignment horizontal="center" vertical="center" wrapText="1"/>
    </xf>
    <xf numFmtId="0" fontId="29" fillId="5" borderId="1" xfId="19" applyFont="1" applyFill="1" applyBorder="1" applyAlignment="1">
      <alignment horizontal="center" vertical="center" wrapText="1"/>
    </xf>
    <xf numFmtId="2" fontId="29" fillId="5" borderId="1" xfId="0" applyNumberFormat="1" applyFont="1" applyFill="1" applyBorder="1" applyAlignment="1">
      <alignment horizontal="center" vertical="center" wrapText="1"/>
    </xf>
    <xf numFmtId="4" fontId="29" fillId="5" borderId="0" xfId="0" applyNumberFormat="1" applyFont="1" applyFill="1" applyAlignment="1">
      <alignment horizontal="center" vertical="center" wrapText="1"/>
    </xf>
    <xf numFmtId="2" fontId="29" fillId="5" borderId="5" xfId="0" applyNumberFormat="1" applyFont="1" applyFill="1" applyBorder="1" applyAlignment="1">
      <alignment horizontal="center" vertical="center" wrapText="1"/>
    </xf>
    <xf numFmtId="4" fontId="29" fillId="5" borderId="5" xfId="0" applyNumberFormat="1" applyFont="1" applyFill="1" applyBorder="1" applyAlignment="1">
      <alignment horizontal="center" vertical="center" wrapText="1"/>
    </xf>
    <xf numFmtId="4" fontId="29" fillId="5" borderId="5" xfId="0" applyNumberFormat="1" applyFont="1" applyFill="1" applyBorder="1" applyAlignment="1" applyProtection="1">
      <alignment horizontal="center" vertical="center" wrapText="1"/>
      <protection locked="0"/>
    </xf>
    <xf numFmtId="0" fontId="29" fillId="5" borderId="1" xfId="21" applyFont="1" applyFill="1" applyBorder="1" applyAlignment="1">
      <alignment horizontal="center" vertical="center" wrapText="1"/>
    </xf>
    <xf numFmtId="49" fontId="29" fillId="5" borderId="4" xfId="0" applyNumberFormat="1" applyFont="1" applyFill="1" applyBorder="1" applyAlignment="1">
      <alignment horizontal="center" vertical="center" wrapText="1"/>
    </xf>
    <xf numFmtId="0" fontId="29" fillId="5" borderId="4" xfId="0" applyFont="1" applyFill="1" applyBorder="1" applyAlignment="1" applyProtection="1">
      <alignment horizontal="center" vertical="center" wrapText="1"/>
      <protection locked="0"/>
    </xf>
    <xf numFmtId="0" fontId="29" fillId="5" borderId="4" xfId="0" applyFont="1" applyFill="1" applyBorder="1" applyAlignment="1">
      <alignment horizontal="center" vertical="center" wrapText="1"/>
    </xf>
    <xf numFmtId="1" fontId="29" fillId="5" borderId="5" xfId="0" applyNumberFormat="1" applyFont="1" applyFill="1" applyBorder="1" applyAlignment="1">
      <alignment horizontal="center" vertical="center" wrapText="1"/>
    </xf>
    <xf numFmtId="168" fontId="29" fillId="5" borderId="1" xfId="0" applyNumberFormat="1" applyFont="1" applyFill="1" applyBorder="1" applyAlignment="1" applyProtection="1">
      <alignment horizontal="center" vertical="center" wrapText="1"/>
      <protection locked="0"/>
    </xf>
    <xf numFmtId="9" fontId="29" fillId="5" borderId="4" xfId="0" applyNumberFormat="1" applyFont="1" applyFill="1" applyBorder="1" applyAlignment="1" applyProtection="1">
      <alignment horizontal="center" vertical="center" wrapText="1"/>
      <protection locked="0"/>
    </xf>
    <xf numFmtId="1" fontId="29" fillId="5" borderId="5" xfId="0" applyNumberFormat="1" applyFont="1" applyFill="1" applyBorder="1" applyAlignment="1" applyProtection="1">
      <alignment horizontal="center" vertical="center" wrapText="1"/>
      <protection locked="0"/>
    </xf>
    <xf numFmtId="9" fontId="29" fillId="5" borderId="5" xfId="0" applyNumberFormat="1" applyFont="1" applyFill="1" applyBorder="1" applyAlignment="1" applyProtection="1">
      <alignment horizontal="center" vertical="center" wrapText="1"/>
      <protection locked="0"/>
    </xf>
    <xf numFmtId="0" fontId="30" fillId="5" borderId="1" xfId="15" applyNumberFormat="1" applyFont="1" applyFill="1" applyBorder="1" applyAlignment="1" applyProtection="1">
      <alignment horizontal="center" vertical="center" wrapText="1"/>
      <protection locked="0"/>
    </xf>
    <xf numFmtId="16" fontId="29" fillId="5" borderId="1" xfId="0"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0" fontId="29" fillId="5" borderId="1" xfId="6" applyNumberFormat="1" applyFont="1" applyFill="1" applyBorder="1" applyAlignment="1" applyProtection="1">
      <alignment horizontal="center" vertical="center" wrapText="1"/>
      <protection locked="0"/>
    </xf>
    <xf numFmtId="0" fontId="29" fillId="5" borderId="4" xfId="6" applyNumberFormat="1" applyFont="1" applyFill="1" applyBorder="1" applyAlignment="1" applyProtection="1">
      <alignment horizontal="center" vertical="center" wrapText="1"/>
      <protection locked="0"/>
    </xf>
    <xf numFmtId="0" fontId="29" fillId="5" borderId="5" xfId="6" applyNumberFormat="1" applyFont="1" applyFill="1" applyBorder="1" applyAlignment="1" applyProtection="1">
      <alignment horizontal="center" vertical="center" wrapText="1"/>
      <protection locked="0"/>
    </xf>
    <xf numFmtId="0" fontId="29" fillId="5" borderId="4" xfId="0" applyNumberFormat="1" applyFont="1" applyFill="1" applyBorder="1" applyAlignment="1">
      <alignment horizontal="center" vertical="center" wrapText="1"/>
    </xf>
    <xf numFmtId="0" fontId="29" fillId="17" borderId="1" xfId="6" applyNumberFormat="1" applyFont="1" applyFill="1" applyBorder="1" applyAlignment="1" applyProtection="1">
      <alignment horizontal="center" vertical="center" wrapText="1"/>
      <protection locked="0"/>
    </xf>
    <xf numFmtId="0" fontId="29" fillId="17" borderId="4" xfId="6" applyNumberFormat="1" applyFont="1" applyFill="1" applyBorder="1" applyAlignment="1" applyProtection="1">
      <alignment horizontal="center" vertical="center" wrapText="1"/>
      <protection locked="0"/>
    </xf>
    <xf numFmtId="0" fontId="29" fillId="17" borderId="5" xfId="6" applyNumberFormat="1" applyFont="1" applyFill="1" applyBorder="1" applyAlignment="1" applyProtection="1">
      <alignment horizontal="center" vertical="center" wrapText="1"/>
      <protection locked="0"/>
    </xf>
    <xf numFmtId="0" fontId="29" fillId="5" borderId="1" xfId="6" applyNumberFormat="1" applyFont="1" applyFill="1" applyBorder="1" applyAlignment="1" applyProtection="1">
      <alignment horizontal="center" vertical="center" wrapText="1" shrinkToFit="1"/>
      <protection locked="0"/>
    </xf>
    <xf numFmtId="0" fontId="29" fillId="5" borderId="1" xfId="22" applyFont="1" applyFill="1" applyBorder="1" applyAlignment="1" applyProtection="1">
      <alignment horizontal="center" vertical="center" wrapText="1"/>
      <protection locked="0"/>
    </xf>
    <xf numFmtId="0" fontId="29" fillId="5" borderId="1" xfId="13" applyNumberFormat="1" applyFont="1" applyFill="1" applyBorder="1" applyAlignment="1" applyProtection="1">
      <alignment horizontal="center" vertical="center" wrapText="1"/>
      <protection locked="0"/>
    </xf>
    <xf numFmtId="170" fontId="29" fillId="5" borderId="1"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29" fillId="5" borderId="1" xfId="23" applyNumberFormat="1" applyFont="1" applyFill="1" applyBorder="1" applyAlignment="1" applyProtection="1">
      <alignment horizontal="center" vertical="center" wrapText="1"/>
      <protection locked="0"/>
    </xf>
    <xf numFmtId="0" fontId="29" fillId="5" borderId="1" xfId="23" applyNumberFormat="1" applyFont="1" applyFill="1" applyBorder="1" applyAlignment="1">
      <alignment horizontal="center" vertical="center" wrapText="1"/>
    </xf>
    <xf numFmtId="0" fontId="29" fillId="5"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1" fontId="29" fillId="5" borderId="1" xfId="0" applyNumberFormat="1" applyFont="1" applyFill="1" applyBorder="1" applyAlignment="1" applyProtection="1">
      <alignment horizontal="center" vertical="center" wrapText="1"/>
      <protection locked="0"/>
    </xf>
    <xf numFmtId="16" fontId="29" fillId="5" borderId="1" xfId="0" quotePrefix="1" applyNumberFormat="1" applyFont="1" applyFill="1" applyBorder="1" applyAlignment="1" applyProtection="1">
      <alignment horizontal="center" vertical="center" wrapText="1"/>
      <protection locked="0"/>
    </xf>
    <xf numFmtId="0" fontId="29" fillId="5" borderId="5" xfId="0" applyFont="1" applyFill="1" applyBorder="1" applyAlignment="1">
      <alignment horizontal="center" vertical="center" wrapText="1"/>
    </xf>
    <xf numFmtId="0" fontId="30" fillId="5" borderId="1" xfId="24" applyFont="1" applyFill="1" applyBorder="1" applyAlignment="1" applyProtection="1">
      <alignment horizontal="center" vertical="center" wrapText="1"/>
    </xf>
    <xf numFmtId="0" fontId="29" fillId="5" borderId="5" xfId="0" applyNumberFormat="1" applyFont="1" applyFill="1" applyBorder="1" applyAlignment="1">
      <alignment horizontal="center" vertical="center" wrapText="1"/>
    </xf>
    <xf numFmtId="49" fontId="29" fillId="5" borderId="1" xfId="0" applyNumberFormat="1" applyFont="1" applyFill="1" applyBorder="1" applyAlignment="1">
      <alignment horizontal="center" vertical="center" wrapText="1"/>
    </xf>
    <xf numFmtId="1" fontId="29" fillId="5" borderId="1" xfId="0" applyNumberFormat="1" applyFont="1" applyFill="1" applyBorder="1" applyAlignment="1">
      <alignment horizontal="center" vertical="center" wrapText="1"/>
    </xf>
    <xf numFmtId="9" fontId="29" fillId="5" borderId="4" xfId="0" applyNumberFormat="1" applyFont="1" applyFill="1" applyBorder="1" applyAlignment="1">
      <alignment horizontal="center" vertical="center" wrapText="1"/>
    </xf>
    <xf numFmtId="3" fontId="29" fillId="5" borderId="1" xfId="0" applyNumberFormat="1" applyFont="1" applyFill="1" applyBorder="1" applyAlignment="1">
      <alignment horizontal="center" vertical="center" wrapText="1"/>
    </xf>
    <xf numFmtId="14" fontId="29" fillId="5" borderId="1" xfId="0" applyNumberFormat="1" applyFont="1" applyFill="1" applyBorder="1" applyAlignment="1">
      <alignment horizontal="center" vertical="center" wrapText="1"/>
    </xf>
    <xf numFmtId="0" fontId="29" fillId="5" borderId="0" xfId="0" applyFont="1" applyFill="1" applyBorder="1" applyAlignment="1">
      <alignment horizontal="center" vertical="center" wrapText="1"/>
    </xf>
    <xf numFmtId="3" fontId="29" fillId="5" borderId="5" xfId="0" applyNumberFormat="1" applyFont="1" applyFill="1" applyBorder="1" applyAlignment="1">
      <alignment horizontal="center" vertical="center" wrapText="1"/>
    </xf>
    <xf numFmtId="9" fontId="29" fillId="5" borderId="1" xfId="0" applyNumberFormat="1" applyFont="1" applyFill="1" applyBorder="1" applyAlignment="1">
      <alignment horizontal="center" vertical="center" wrapText="1"/>
    </xf>
    <xf numFmtId="0" fontId="29" fillId="5" borderId="1" xfId="13" applyNumberFormat="1" applyFont="1" applyFill="1" applyBorder="1" applyAlignment="1">
      <alignment horizontal="center" vertical="center" wrapText="1"/>
    </xf>
    <xf numFmtId="4" fontId="29" fillId="5" borderId="1" xfId="13" applyNumberFormat="1" applyFont="1" applyFill="1" applyBorder="1" applyAlignment="1">
      <alignment horizontal="center" vertical="center" wrapText="1"/>
    </xf>
    <xf numFmtId="0" fontId="29" fillId="5" borderId="1" xfId="13" applyFont="1" applyFill="1" applyBorder="1" applyAlignment="1">
      <alignment horizontal="center" vertical="center" wrapText="1"/>
    </xf>
    <xf numFmtId="4" fontId="29" fillId="5" borderId="1" xfId="2" applyNumberFormat="1" applyFont="1" applyFill="1" applyBorder="1" applyAlignment="1" applyProtection="1">
      <alignment horizontal="center" vertical="center" wrapText="1"/>
      <protection locked="0"/>
    </xf>
    <xf numFmtId="0" fontId="29" fillId="5" borderId="4" xfId="13" applyFont="1" applyFill="1" applyBorder="1" applyAlignment="1">
      <alignment horizontal="center" vertical="center" wrapText="1"/>
    </xf>
    <xf numFmtId="0" fontId="29" fillId="5" borderId="5" xfId="13" applyFont="1" applyFill="1" applyBorder="1" applyAlignment="1">
      <alignment horizontal="center" vertical="center" wrapText="1"/>
    </xf>
    <xf numFmtId="0" fontId="29" fillId="5" borderId="1" xfId="15" applyFont="1" applyFill="1" applyBorder="1" applyAlignment="1" applyProtection="1">
      <alignment horizontal="center" vertical="center" wrapText="1"/>
    </xf>
    <xf numFmtId="1" fontId="29" fillId="5" borderId="4" xfId="0" applyNumberFormat="1" applyFont="1" applyFill="1" applyBorder="1" applyAlignment="1">
      <alignment horizontal="center" vertical="center" wrapText="1"/>
    </xf>
    <xf numFmtId="2" fontId="29" fillId="5" borderId="0" xfId="0" applyNumberFormat="1" applyFont="1" applyFill="1" applyAlignment="1">
      <alignment horizontal="center" vertical="center" wrapText="1"/>
    </xf>
    <xf numFmtId="0" fontId="29" fillId="5" borderId="0" xfId="0" applyFont="1" applyFill="1" applyBorder="1" applyAlignment="1" applyProtection="1">
      <alignment horizontal="center" vertical="center" wrapText="1"/>
      <protection locked="0"/>
    </xf>
    <xf numFmtId="0" fontId="30" fillId="5" borderId="1" xfId="15" applyFont="1" applyFill="1" applyBorder="1" applyAlignment="1" applyProtection="1">
      <alignment horizontal="center" vertical="center" wrapText="1"/>
      <protection locked="0"/>
    </xf>
    <xf numFmtId="0" fontId="29" fillId="5" borderId="4" xfId="13" applyNumberFormat="1" applyFont="1" applyFill="1" applyBorder="1" applyAlignment="1" applyProtection="1">
      <alignment horizontal="center" vertical="center" wrapText="1"/>
      <protection locked="0"/>
    </xf>
    <xf numFmtId="0" fontId="29" fillId="5" borderId="5" xfId="13" applyNumberFormat="1" applyFont="1" applyFill="1" applyBorder="1" applyAlignment="1" applyProtection="1">
      <alignment horizontal="center" vertical="center" wrapText="1"/>
      <protection locked="0"/>
    </xf>
    <xf numFmtId="0" fontId="29" fillId="5" borderId="1" xfId="25" applyFont="1" applyFill="1" applyBorder="1" applyAlignment="1" applyProtection="1">
      <alignment horizontal="center" vertical="center" wrapText="1"/>
      <protection locked="0"/>
    </xf>
    <xf numFmtId="0" fontId="29" fillId="5" borderId="1" xfId="25" applyNumberFormat="1" applyFont="1" applyFill="1" applyBorder="1" applyAlignment="1" applyProtection="1">
      <alignment horizontal="center" vertical="center" wrapText="1"/>
      <protection locked="0"/>
    </xf>
    <xf numFmtId="4" fontId="29" fillId="5" borderId="1" xfId="25" applyNumberFormat="1" applyFont="1" applyFill="1" applyBorder="1" applyAlignment="1" applyProtection="1">
      <alignment horizontal="center" vertical="center" wrapText="1"/>
      <protection locked="0"/>
    </xf>
    <xf numFmtId="0" fontId="29" fillId="5" borderId="1" xfId="25" applyFont="1" applyFill="1" applyBorder="1" applyAlignment="1">
      <alignment horizontal="center" vertical="center" wrapText="1"/>
    </xf>
    <xf numFmtId="0" fontId="29" fillId="5" borderId="1" xfId="13" applyFont="1" applyFill="1" applyBorder="1" applyAlignment="1" applyProtection="1">
      <alignment horizontal="center" vertical="center" wrapText="1"/>
      <protection locked="0"/>
    </xf>
    <xf numFmtId="4" fontId="29" fillId="5" borderId="1" xfId="13" applyNumberFormat="1" applyFont="1" applyFill="1" applyBorder="1" applyAlignment="1" applyProtection="1">
      <alignment horizontal="center" vertical="center" wrapText="1"/>
      <protection locked="0"/>
    </xf>
    <xf numFmtId="1" fontId="29" fillId="5" borderId="5" xfId="13" applyNumberFormat="1" applyFont="1" applyFill="1" applyBorder="1" applyAlignment="1" applyProtection="1">
      <alignment horizontal="center" vertical="center" wrapText="1"/>
      <protection locked="0"/>
    </xf>
    <xf numFmtId="0" fontId="29" fillId="5" borderId="4" xfId="13" applyFont="1" applyFill="1" applyBorder="1" applyAlignment="1" applyProtection="1">
      <alignment horizontal="center" vertical="center" wrapText="1"/>
      <protection locked="0"/>
    </xf>
    <xf numFmtId="0" fontId="30" fillId="5" borderId="1" xfId="8" applyFont="1" applyFill="1" applyBorder="1" applyAlignment="1" applyProtection="1">
      <alignment horizontal="center" vertical="center" wrapText="1"/>
      <protection locked="0"/>
    </xf>
    <xf numFmtId="4" fontId="29" fillId="5" borderId="1" xfId="1" applyNumberFormat="1" applyFont="1" applyFill="1" applyBorder="1" applyAlignment="1" applyProtection="1">
      <alignment horizontal="center" vertical="center" wrapText="1"/>
      <protection locked="0"/>
    </xf>
    <xf numFmtId="44" fontId="29" fillId="5" borderId="1" xfId="0" applyNumberFormat="1" applyFont="1" applyFill="1" applyBorder="1" applyAlignment="1" applyProtection="1">
      <alignment horizontal="center" vertical="center" wrapText="1"/>
      <protection locked="0"/>
    </xf>
    <xf numFmtId="0" fontId="29" fillId="5" borderId="1" xfId="18" applyNumberFormat="1" applyFont="1" applyFill="1" applyBorder="1" applyAlignment="1" applyProtection="1">
      <alignment horizontal="center" vertical="center" wrapText="1"/>
      <protection locked="0"/>
    </xf>
    <xf numFmtId="0" fontId="29" fillId="5" borderId="1" xfId="9" applyFont="1" applyFill="1" applyBorder="1" applyAlignment="1">
      <alignment horizontal="center" vertical="center" wrapText="1"/>
    </xf>
    <xf numFmtId="0" fontId="29" fillId="5" borderId="4" xfId="18" applyNumberFormat="1" applyFont="1" applyFill="1" applyBorder="1" applyAlignment="1" applyProtection="1">
      <alignment horizontal="center" vertical="center" wrapText="1"/>
      <protection locked="0"/>
    </xf>
    <xf numFmtId="0" fontId="29" fillId="5" borderId="5" xfId="18" applyNumberFormat="1" applyFont="1" applyFill="1" applyBorder="1" applyAlignment="1" applyProtection="1">
      <alignment horizontal="center" vertical="center" wrapText="1"/>
      <protection locked="0"/>
    </xf>
    <xf numFmtId="49" fontId="29" fillId="5" borderId="5" xfId="0" applyNumberFormat="1" applyFont="1" applyFill="1" applyBorder="1" applyAlignment="1" applyProtection="1">
      <alignment horizontal="center" vertical="center" wrapText="1"/>
      <protection locked="0"/>
    </xf>
    <xf numFmtId="0" fontId="29" fillId="5" borderId="1" xfId="25" applyNumberFormat="1" applyFont="1" applyFill="1" applyBorder="1" applyAlignment="1">
      <alignment horizontal="center" vertical="center" wrapText="1"/>
    </xf>
    <xf numFmtId="0" fontId="29" fillId="5" borderId="1" xfId="25" quotePrefix="1" applyNumberFormat="1" applyFont="1" applyFill="1" applyBorder="1" applyAlignment="1" applyProtection="1">
      <alignment horizontal="center" vertical="center" wrapText="1"/>
      <protection locked="0"/>
    </xf>
    <xf numFmtId="0" fontId="29" fillId="5" borderId="4" xfId="25" applyNumberFormat="1" applyFont="1" applyFill="1" applyBorder="1" applyAlignment="1" applyProtection="1">
      <alignment horizontal="center" vertical="center" wrapText="1"/>
      <protection locked="0"/>
    </xf>
    <xf numFmtId="0" fontId="29" fillId="5" borderId="5" xfId="25" applyNumberFormat="1" applyFont="1" applyFill="1" applyBorder="1" applyAlignment="1" applyProtection="1">
      <alignment horizontal="center" vertical="center" wrapText="1"/>
      <protection locked="0"/>
    </xf>
    <xf numFmtId="0" fontId="29" fillId="5" borderId="1" xfId="26" applyFont="1" applyFill="1" applyBorder="1" applyAlignment="1">
      <alignment horizontal="center" vertical="center" wrapText="1"/>
    </xf>
    <xf numFmtId="4" fontId="29" fillId="5" borderId="1" xfId="23" applyNumberFormat="1" applyFont="1" applyFill="1" applyBorder="1" applyAlignment="1" applyProtection="1">
      <alignment horizontal="center" vertical="center" wrapText="1"/>
      <protection locked="0"/>
    </xf>
    <xf numFmtId="0" fontId="29" fillId="5" borderId="4" xfId="23" applyNumberFormat="1" applyFont="1" applyFill="1" applyBorder="1" applyAlignment="1" applyProtection="1">
      <alignment horizontal="center" vertical="center" wrapText="1"/>
      <protection locked="0"/>
    </xf>
    <xf numFmtId="0" fontId="29" fillId="5" borderId="5" xfId="23" applyNumberFormat="1" applyFont="1" applyFill="1" applyBorder="1" applyAlignment="1" applyProtection="1">
      <alignment horizontal="center" vertical="center" wrapText="1"/>
      <protection locked="0"/>
    </xf>
    <xf numFmtId="0" fontId="29" fillId="5" borderId="4" xfId="23" applyFont="1" applyFill="1" applyBorder="1" applyAlignment="1" applyProtection="1">
      <alignment horizontal="center" vertical="center" wrapText="1"/>
      <protection locked="0"/>
    </xf>
    <xf numFmtId="0" fontId="29" fillId="5" borderId="1" xfId="23" applyFont="1" applyFill="1" applyBorder="1" applyAlignment="1" applyProtection="1">
      <alignment horizontal="center" vertical="center" wrapText="1"/>
      <protection locked="0"/>
    </xf>
    <xf numFmtId="0" fontId="29" fillId="5" borderId="5" xfId="23" applyFont="1" applyFill="1" applyBorder="1" applyAlignment="1" applyProtection="1">
      <alignment horizontal="center" vertical="center" wrapText="1"/>
      <protection locked="0"/>
    </xf>
    <xf numFmtId="49" fontId="29" fillId="5" borderId="4" xfId="23" applyNumberFormat="1" applyFont="1" applyFill="1" applyBorder="1" applyAlignment="1" applyProtection="1">
      <alignment horizontal="center" vertical="center" wrapText="1"/>
      <protection locked="0"/>
    </xf>
    <xf numFmtId="49" fontId="29" fillId="5" borderId="1" xfId="23" applyNumberFormat="1" applyFont="1" applyFill="1" applyBorder="1" applyAlignment="1" applyProtection="1">
      <alignment horizontal="center" vertical="center" wrapText="1"/>
      <protection locked="0"/>
    </xf>
    <xf numFmtId="49" fontId="29" fillId="5" borderId="5" xfId="23" applyNumberFormat="1" applyFont="1" applyFill="1" applyBorder="1" applyAlignment="1" applyProtection="1">
      <alignment horizontal="center" vertical="center" wrapText="1"/>
      <protection locked="0"/>
    </xf>
    <xf numFmtId="9" fontId="29" fillId="5" borderId="1" xfId="0" applyNumberFormat="1" applyFont="1" applyFill="1" applyBorder="1" applyAlignment="1" applyProtection="1">
      <alignment horizontal="center" vertical="center" wrapText="1"/>
      <protection locked="0"/>
    </xf>
    <xf numFmtId="0" fontId="29" fillId="5" borderId="4" xfId="23" applyNumberFormat="1" applyFont="1" applyFill="1" applyBorder="1" applyAlignment="1" applyProtection="1">
      <alignment horizontal="center" vertical="center" wrapText="1" shrinkToFit="1"/>
      <protection locked="0"/>
    </xf>
    <xf numFmtId="0" fontId="29" fillId="5" borderId="1" xfId="23" applyNumberFormat="1" applyFont="1" applyFill="1" applyBorder="1" applyAlignment="1" applyProtection="1">
      <alignment horizontal="center" vertical="center" wrapText="1" shrinkToFit="1"/>
      <protection locked="0"/>
    </xf>
    <xf numFmtId="0" fontId="29" fillId="5" borderId="5" xfId="23" applyNumberFormat="1" applyFont="1" applyFill="1" applyBorder="1" applyAlignment="1" applyProtection="1">
      <alignment horizontal="center" vertical="center" wrapText="1" shrinkToFit="1"/>
      <protection locked="0"/>
    </xf>
    <xf numFmtId="0" fontId="29" fillId="5" borderId="1" xfId="18" applyNumberFormat="1" applyFont="1" applyFill="1" applyBorder="1" applyAlignment="1">
      <alignment horizontal="center" vertical="center" wrapText="1"/>
    </xf>
    <xf numFmtId="0" fontId="29" fillId="5" borderId="9" xfId="0" applyNumberFormat="1" applyFont="1" applyFill="1" applyBorder="1" applyAlignment="1" applyProtection="1">
      <alignment horizontal="center" vertical="center" wrapText="1"/>
      <protection locked="0"/>
    </xf>
    <xf numFmtId="0" fontId="29" fillId="5" borderId="10" xfId="0" applyNumberFormat="1" applyFont="1" applyFill="1" applyBorder="1" applyAlignment="1" applyProtection="1">
      <alignment horizontal="center" vertical="center" wrapText="1"/>
      <protection locked="0"/>
    </xf>
    <xf numFmtId="0" fontId="29" fillId="5" borderId="11" xfId="0" applyNumberFormat="1" applyFont="1" applyFill="1" applyBorder="1" applyAlignment="1" applyProtection="1">
      <alignment horizontal="center" vertical="center" wrapText="1"/>
      <protection locked="0"/>
    </xf>
    <xf numFmtId="0" fontId="29" fillId="5" borderId="19" xfId="0" applyNumberFormat="1" applyFont="1" applyFill="1" applyBorder="1" applyAlignment="1" applyProtection="1">
      <alignment horizontal="center" vertical="center" wrapText="1"/>
      <protection locked="0"/>
    </xf>
    <xf numFmtId="2" fontId="29" fillId="5" borderId="4" xfId="0" applyNumberFormat="1" applyFont="1" applyFill="1" applyBorder="1" applyAlignment="1">
      <alignment horizontal="center" vertical="center" wrapText="1"/>
    </xf>
    <xf numFmtId="0" fontId="30" fillId="5" borderId="1" xfId="8" applyFont="1" applyFill="1" applyBorder="1" applyAlignment="1" applyProtection="1">
      <alignment horizontal="center" vertical="center" wrapText="1"/>
    </xf>
    <xf numFmtId="3" fontId="29" fillId="5" borderId="1" xfId="9" applyNumberFormat="1" applyFont="1" applyFill="1" applyBorder="1" applyAlignment="1">
      <alignment horizontal="center" vertical="center" wrapText="1"/>
    </xf>
    <xf numFmtId="4" fontId="29" fillId="5" borderId="1" xfId="2" applyNumberFormat="1" applyFont="1" applyFill="1" applyBorder="1" applyAlignment="1">
      <alignment horizontal="center" vertical="center" wrapText="1"/>
    </xf>
    <xf numFmtId="10" fontId="29" fillId="5" borderId="5" xfId="0" applyNumberFormat="1" applyFont="1" applyFill="1" applyBorder="1" applyAlignment="1">
      <alignment horizontal="center" vertical="center" wrapText="1"/>
    </xf>
    <xf numFmtId="9" fontId="29" fillId="5" borderId="5" xfId="0" applyNumberFormat="1" applyFont="1" applyFill="1" applyBorder="1" applyAlignment="1">
      <alignment horizontal="center" vertical="center" wrapText="1"/>
    </xf>
    <xf numFmtId="0" fontId="29" fillId="5" borderId="1" xfId="8" applyFont="1" applyFill="1" applyBorder="1" applyAlignment="1" applyProtection="1">
      <alignment horizontal="center" vertical="center" wrapText="1"/>
    </xf>
    <xf numFmtId="0" fontId="29" fillId="5" borderId="1" xfId="16" applyFont="1" applyFill="1" applyBorder="1" applyAlignment="1">
      <alignment horizontal="center" vertical="center" wrapText="1"/>
    </xf>
    <xf numFmtId="10" fontId="29" fillId="5" borderId="5" xfId="0" applyNumberFormat="1" applyFont="1" applyFill="1" applyBorder="1" applyAlignment="1" applyProtection="1">
      <alignment horizontal="center" vertical="center" wrapText="1"/>
      <protection locked="0"/>
    </xf>
    <xf numFmtId="0" fontId="29" fillId="5" borderId="5" xfId="3" applyNumberFormat="1" applyFont="1" applyFill="1" applyBorder="1" applyAlignment="1" applyProtection="1">
      <alignment horizontal="center" vertical="center" wrapText="1"/>
      <protection locked="0"/>
    </xf>
    <xf numFmtId="0" fontId="29" fillId="9" borderId="1" xfId="0" applyFont="1" applyFill="1" applyBorder="1" applyAlignment="1">
      <alignment horizontal="center" vertical="center" wrapText="1"/>
    </xf>
    <xf numFmtId="4" fontId="29" fillId="9" borderId="1" xfId="0" applyNumberFormat="1" applyFont="1" applyFill="1" applyBorder="1" applyAlignment="1">
      <alignment horizontal="center" vertical="center" wrapText="1"/>
    </xf>
    <xf numFmtId="0" fontId="29" fillId="9" borderId="4" xfId="0" applyFont="1" applyFill="1" applyBorder="1" applyAlignment="1">
      <alignment horizontal="center" vertical="center" wrapText="1"/>
    </xf>
    <xf numFmtId="0" fontId="29" fillId="9" borderId="5"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29" fillId="9" borderId="1" xfId="10" applyFont="1" applyFill="1" applyBorder="1" applyAlignment="1">
      <alignment horizontal="center" vertical="center" wrapText="1"/>
    </xf>
    <xf numFmtId="0" fontId="29" fillId="9" borderId="5" xfId="1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9" fillId="9" borderId="4" xfId="9" applyFont="1" applyFill="1" applyBorder="1" applyAlignment="1">
      <alignment horizontal="center" vertical="center" wrapText="1"/>
    </xf>
    <xf numFmtId="0" fontId="29" fillId="17" borderId="5" xfId="1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11" borderId="4" xfId="0" applyFont="1" applyFill="1" applyBorder="1" applyAlignment="1">
      <alignment horizontal="center" vertical="center" wrapText="1"/>
    </xf>
    <xf numFmtId="0" fontId="29" fillId="11" borderId="1" xfId="0" applyFont="1" applyFill="1" applyBorder="1" applyAlignment="1">
      <alignment horizontal="center" vertical="center" wrapText="1"/>
    </xf>
    <xf numFmtId="0" fontId="29" fillId="11" borderId="5"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Border="1" applyAlignment="1" applyProtection="1">
      <alignment horizontal="center" vertical="center" wrapText="1"/>
      <protection locked="0"/>
    </xf>
    <xf numFmtId="0" fontId="29" fillId="0" borderId="0" xfId="0" applyNumberFormat="1" applyFont="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5" borderId="1" xfId="8" applyNumberFormat="1" applyFont="1" applyFill="1" applyBorder="1" applyAlignment="1" applyProtection="1">
      <alignment horizontal="center" vertical="center" wrapText="1"/>
      <protection locked="0"/>
    </xf>
    <xf numFmtId="0" fontId="29" fillId="5" borderId="1" xfId="27" applyNumberFormat="1" applyFont="1" applyFill="1" applyBorder="1" applyAlignment="1" applyProtection="1">
      <alignment horizontal="center" vertical="center" wrapText="1"/>
      <protection locked="0"/>
    </xf>
    <xf numFmtId="0" fontId="29" fillId="5" borderId="5" xfId="0" quotePrefix="1" applyNumberFormat="1" applyFont="1" applyFill="1" applyBorder="1" applyAlignment="1" applyProtection="1">
      <alignment horizontal="center" vertical="center" wrapText="1"/>
      <protection locked="0"/>
    </xf>
    <xf numFmtId="0" fontId="29" fillId="5" borderId="1" xfId="28" applyNumberFormat="1" applyFont="1" applyFill="1" applyBorder="1" applyAlignment="1" applyProtection="1">
      <alignment horizontal="center" vertical="center" wrapText="1"/>
      <protection locked="0"/>
    </xf>
    <xf numFmtId="0" fontId="29" fillId="5" borderId="4" xfId="4" applyNumberFormat="1" applyFont="1" applyFill="1" applyBorder="1" applyAlignment="1" applyProtection="1">
      <alignment horizontal="center" vertical="center" wrapText="1"/>
      <protection locked="0"/>
    </xf>
    <xf numFmtId="0" fontId="29" fillId="5" borderId="5" xfId="29" applyNumberFormat="1" applyFont="1" applyFill="1" applyBorder="1" applyAlignment="1" applyProtection="1">
      <alignment horizontal="center" vertical="center" wrapText="1"/>
      <protection locked="0"/>
    </xf>
    <xf numFmtId="0" fontId="29" fillId="5" borderId="4" xfId="29" applyNumberFormat="1" applyFont="1" applyFill="1" applyBorder="1" applyAlignment="1" applyProtection="1">
      <alignment horizontal="center" vertical="center" wrapText="1"/>
      <protection locked="0"/>
    </xf>
    <xf numFmtId="0" fontId="29" fillId="5" borderId="1" xfId="29" applyNumberFormat="1" applyFont="1" applyFill="1" applyBorder="1" applyAlignment="1" applyProtection="1">
      <alignment horizontal="center" vertical="center" wrapText="1"/>
      <protection locked="0"/>
    </xf>
    <xf numFmtId="0" fontId="29" fillId="12" borderId="4" xfId="0" applyFont="1" applyFill="1" applyBorder="1" applyAlignment="1" applyProtection="1">
      <alignment horizontal="center" vertical="center" wrapText="1"/>
      <protection locked="0"/>
    </xf>
    <xf numFmtId="0" fontId="29" fillId="12" borderId="1" xfId="0" applyFont="1" applyFill="1" applyBorder="1" applyAlignment="1" applyProtection="1">
      <alignment horizontal="center" vertical="center" wrapText="1"/>
      <protection locked="0"/>
    </xf>
    <xf numFmtId="0" fontId="29" fillId="12" borderId="5" xfId="0" applyFont="1" applyFill="1" applyBorder="1" applyAlignment="1" applyProtection="1">
      <alignment horizontal="center" vertical="center" wrapText="1"/>
      <protection locked="0"/>
    </xf>
    <xf numFmtId="0" fontId="29" fillId="12" borderId="0" xfId="0" applyFont="1" applyFill="1" applyAlignment="1" applyProtection="1">
      <alignment horizontal="center" vertical="center" wrapText="1"/>
      <protection locked="0"/>
    </xf>
    <xf numFmtId="1" fontId="29" fillId="5" borderId="1" xfId="30" applyNumberFormat="1" applyFont="1" applyFill="1" applyBorder="1" applyAlignment="1">
      <alignment horizontal="center" vertical="center" wrapText="1"/>
    </xf>
    <xf numFmtId="2" fontId="29" fillId="5" borderId="1" xfId="30" applyNumberFormat="1" applyFont="1" applyFill="1" applyBorder="1" applyAlignment="1">
      <alignment horizontal="center" vertical="center" wrapText="1"/>
    </xf>
    <xf numFmtId="4" fontId="29" fillId="5" borderId="1" xfId="30" applyNumberFormat="1" applyFont="1" applyFill="1" applyBorder="1" applyAlignment="1">
      <alignment horizontal="center" vertical="center" wrapText="1"/>
    </xf>
    <xf numFmtId="2" fontId="29" fillId="5" borderId="4" xfId="30" applyNumberFormat="1" applyFont="1" applyFill="1" applyBorder="1" applyAlignment="1">
      <alignment horizontal="center" vertical="center" wrapText="1"/>
    </xf>
    <xf numFmtId="4" fontId="32" fillId="5" borderId="1" xfId="0" applyNumberFormat="1" applyFont="1" applyFill="1" applyBorder="1" applyAlignment="1">
      <alignment horizontal="center" vertical="center" wrapText="1"/>
    </xf>
    <xf numFmtId="49" fontId="29" fillId="5" borderId="1" xfId="31" applyNumberFormat="1" applyFont="1" applyFill="1" applyBorder="1" applyAlignment="1">
      <alignment horizontal="center" vertical="center" wrapText="1"/>
    </xf>
    <xf numFmtId="0" fontId="32" fillId="5" borderId="1" xfId="0" applyFont="1" applyFill="1" applyBorder="1" applyAlignment="1">
      <alignment horizontal="center" vertical="center" wrapText="1"/>
    </xf>
    <xf numFmtId="4" fontId="32" fillId="5" borderId="1" xfId="0" applyNumberFormat="1" applyFont="1" applyFill="1" applyBorder="1" applyAlignment="1" applyProtection="1">
      <alignment horizontal="center" vertical="center" wrapText="1"/>
      <protection locked="0"/>
    </xf>
    <xf numFmtId="0" fontId="30" fillId="5" borderId="1" xfId="15" applyFont="1" applyFill="1" applyBorder="1" applyAlignment="1">
      <alignment horizontal="center" vertical="center" wrapText="1"/>
      <protection locked="0"/>
    </xf>
    <xf numFmtId="0" fontId="29" fillId="5" borderId="1" xfId="15" applyFont="1" applyFill="1" applyBorder="1" applyAlignment="1" applyProtection="1">
      <alignment horizontal="center" vertical="center" wrapText="1"/>
      <protection locked="0"/>
    </xf>
    <xf numFmtId="0" fontId="29" fillId="0" borderId="0"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horizontal="center" vertical="center" wrapText="1"/>
    </xf>
    <xf numFmtId="0" fontId="28" fillId="6" borderId="26" xfId="0" applyNumberFormat="1" applyFont="1" applyFill="1" applyBorder="1" applyAlignment="1" applyProtection="1">
      <alignment horizontal="center" vertical="center" wrapText="1"/>
      <protection locked="0"/>
    </xf>
    <xf numFmtId="0" fontId="28" fillId="19" borderId="32" xfId="0" applyNumberFormat="1" applyFont="1" applyFill="1" applyBorder="1" applyAlignment="1" applyProtection="1">
      <alignment horizontal="center" vertical="center" wrapText="1"/>
    </xf>
    <xf numFmtId="0" fontId="28" fillId="19" borderId="26" xfId="0" applyNumberFormat="1" applyFont="1" applyFill="1" applyBorder="1" applyAlignment="1" applyProtection="1">
      <alignment horizontal="center" vertical="center" wrapText="1"/>
    </xf>
    <xf numFmtId="0" fontId="28" fillId="19" borderId="33" xfId="0"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horizontal="center" vertical="center" wrapText="1"/>
      <protection locked="0"/>
    </xf>
    <xf numFmtId="0" fontId="30" fillId="0" borderId="1" xfId="15" applyFont="1" applyBorder="1" applyAlignment="1" applyProtection="1">
      <alignment horizontal="center" vertical="center" wrapText="1"/>
    </xf>
    <xf numFmtId="0" fontId="29" fillId="5" borderId="22" xfId="0" applyFont="1" applyFill="1" applyBorder="1" applyAlignment="1" applyProtection="1">
      <alignment horizontal="center" vertical="center" wrapText="1"/>
      <protection locked="0"/>
    </xf>
    <xf numFmtId="0" fontId="29" fillId="5" borderId="22" xfId="0" applyNumberFormat="1" applyFont="1" applyFill="1" applyBorder="1" applyAlignment="1" applyProtection="1">
      <alignment horizontal="center" vertical="center" wrapText="1"/>
      <protection locked="0"/>
    </xf>
    <xf numFmtId="14" fontId="29" fillId="5" borderId="2" xfId="0" applyNumberFormat="1" applyFont="1" applyFill="1" applyBorder="1" applyAlignment="1">
      <alignment horizontal="center" vertical="center" wrapText="1"/>
    </xf>
    <xf numFmtId="0" fontId="29" fillId="12" borderId="1" xfId="0" applyNumberFormat="1" applyFont="1" applyFill="1" applyBorder="1" applyAlignment="1">
      <alignment horizontal="center" vertical="center" wrapText="1"/>
    </xf>
    <xf numFmtId="4" fontId="29" fillId="12" borderId="1" xfId="0" applyNumberFormat="1" applyFont="1" applyFill="1" applyBorder="1" applyAlignment="1" applyProtection="1">
      <alignment horizontal="center" vertical="center" wrapText="1"/>
      <protection locked="0"/>
    </xf>
    <xf numFmtId="0" fontId="30" fillId="12" borderId="1" xfId="8" applyNumberFormat="1" applyFont="1" applyFill="1" applyBorder="1" applyAlignment="1" applyProtection="1">
      <alignment horizontal="center" vertical="center" wrapText="1"/>
      <protection locked="0"/>
    </xf>
    <xf numFmtId="1" fontId="29" fillId="5" borderId="1" xfId="0" applyNumberFormat="1" applyFont="1" applyFill="1" applyBorder="1" applyAlignment="1" applyProtection="1">
      <alignment horizontal="center" vertical="center" wrapText="1"/>
    </xf>
    <xf numFmtId="4" fontId="29" fillId="5" borderId="1" xfId="18" applyNumberFormat="1" applyFont="1" applyFill="1" applyBorder="1" applyAlignment="1">
      <alignment horizontal="center" vertical="center" wrapText="1"/>
    </xf>
    <xf numFmtId="169" fontId="29" fillId="5" borderId="1" xfId="0" applyNumberFormat="1" applyFont="1" applyFill="1" applyBorder="1" applyAlignment="1" applyProtection="1">
      <alignment horizontal="center" vertical="center" wrapText="1"/>
      <protection locked="0"/>
    </xf>
    <xf numFmtId="4" fontId="29" fillId="5" borderId="1" xfId="21" applyNumberFormat="1" applyFont="1" applyFill="1" applyBorder="1" applyAlignment="1">
      <alignment horizontal="center" vertical="center" wrapText="1"/>
    </xf>
    <xf numFmtId="1" fontId="29" fillId="5" borderId="1" xfId="13" applyNumberFormat="1" applyFont="1" applyFill="1" applyBorder="1" applyAlignment="1" applyProtection="1">
      <alignment horizontal="center" vertical="center" wrapText="1"/>
      <protection locked="0"/>
    </xf>
    <xf numFmtId="4" fontId="29" fillId="5" borderId="1" xfId="18" applyNumberFormat="1" applyFont="1" applyFill="1" applyBorder="1" applyAlignment="1" applyProtection="1">
      <alignment horizontal="center" vertical="center" wrapText="1"/>
      <protection locked="0"/>
    </xf>
    <xf numFmtId="1" fontId="29" fillId="5" borderId="1" xfId="25" applyNumberFormat="1" applyFont="1" applyFill="1" applyBorder="1" applyAlignment="1" applyProtection="1">
      <alignment horizontal="center" vertical="center" wrapText="1"/>
      <protection locked="0"/>
    </xf>
    <xf numFmtId="0" fontId="29" fillId="5" borderId="1" xfId="10" applyNumberFormat="1" applyFont="1" applyFill="1" applyBorder="1" applyAlignment="1" applyProtection="1">
      <alignment horizontal="center" vertical="center" wrapText="1"/>
      <protection locked="0"/>
    </xf>
    <xf numFmtId="4" fontId="29" fillId="17" borderId="1" xfId="0" applyNumberFormat="1" applyFont="1" applyFill="1" applyBorder="1" applyAlignment="1">
      <alignment horizontal="center" vertical="center" wrapText="1"/>
    </xf>
    <xf numFmtId="0" fontId="29" fillId="9" borderId="1" xfId="9" applyFont="1" applyFill="1" applyBorder="1" applyAlignment="1">
      <alignment horizontal="center" vertical="center" wrapText="1"/>
    </xf>
    <xf numFmtId="0" fontId="30" fillId="17" borderId="1"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30" fillId="12" borderId="1" xfId="8" applyNumberFormat="1" applyFont="1" applyFill="1" applyBorder="1" applyAlignment="1" applyProtection="1">
      <alignment horizontal="center" vertical="center" wrapText="1"/>
    </xf>
    <xf numFmtId="171" fontId="29" fillId="12" borderId="1" xfId="0" applyNumberFormat="1" applyFont="1" applyFill="1" applyBorder="1" applyAlignment="1">
      <alignment horizontal="center" vertical="center" wrapText="1"/>
    </xf>
    <xf numFmtId="0" fontId="29" fillId="12" borderId="1" xfId="13" applyFont="1" applyFill="1" applyBorder="1" applyAlignment="1">
      <alignment horizontal="center" vertical="center" wrapText="1"/>
    </xf>
    <xf numFmtId="0" fontId="29" fillId="12" borderId="20" xfId="0" applyNumberFormat="1" applyFont="1" applyFill="1" applyBorder="1" applyAlignment="1" applyProtection="1">
      <alignment horizontal="center" vertical="center" wrapText="1"/>
      <protection locked="0"/>
    </xf>
    <xf numFmtId="0" fontId="29" fillId="12" borderId="13" xfId="0" applyNumberFormat="1" applyFont="1" applyFill="1" applyBorder="1" applyAlignment="1" applyProtection="1">
      <alignment horizontal="center" vertical="center" wrapText="1"/>
      <protection locked="0"/>
    </xf>
    <xf numFmtId="0" fontId="29" fillId="12" borderId="13" xfId="0" applyNumberFormat="1" applyFont="1" applyFill="1" applyBorder="1" applyAlignment="1">
      <alignment horizontal="center" vertical="center" wrapText="1"/>
    </xf>
    <xf numFmtId="4" fontId="29" fillId="12" borderId="13" xfId="0" applyNumberFormat="1" applyFont="1" applyFill="1" applyBorder="1" applyAlignment="1" applyProtection="1">
      <alignment horizontal="center" vertical="center" wrapText="1"/>
      <protection locked="0"/>
    </xf>
    <xf numFmtId="0" fontId="30" fillId="12" borderId="13" xfId="8" applyNumberFormat="1" applyFont="1" applyFill="1" applyBorder="1" applyAlignment="1" applyProtection="1">
      <alignment horizontal="center" vertical="center" wrapText="1"/>
      <protection locked="0"/>
    </xf>
    <xf numFmtId="0" fontId="29" fillId="12" borderId="21" xfId="0" applyNumberFormat="1" applyFont="1" applyFill="1" applyBorder="1" applyAlignment="1" applyProtection="1">
      <alignment horizontal="center" vertical="center" wrapText="1"/>
      <protection locked="0"/>
    </xf>
    <xf numFmtId="164" fontId="29" fillId="5" borderId="4" xfId="0" applyNumberFormat="1" applyFont="1" applyFill="1" applyBorder="1" applyAlignment="1" applyProtection="1">
      <alignment horizontal="center" vertical="center" wrapText="1"/>
      <protection locked="0"/>
    </xf>
    <xf numFmtId="0" fontId="29" fillId="5" borderId="4" xfId="9" applyNumberFormat="1" applyFont="1" applyFill="1" applyBorder="1" applyAlignment="1" applyProtection="1">
      <alignment horizontal="center" vertical="center" wrapText="1"/>
    </xf>
    <xf numFmtId="0" fontId="29" fillId="5" borderId="4" xfId="0" applyNumberFormat="1" applyFont="1" applyFill="1" applyBorder="1" applyAlignment="1" applyProtection="1">
      <alignment horizontal="center" vertical="center" wrapText="1"/>
    </xf>
    <xf numFmtId="0" fontId="29" fillId="5" borderId="4" xfId="14" applyNumberFormat="1" applyFont="1" applyFill="1" applyBorder="1" applyAlignment="1" applyProtection="1">
      <alignment horizontal="center" vertical="center" wrapText="1"/>
    </xf>
    <xf numFmtId="0" fontId="29" fillId="14" borderId="4" xfId="0" applyNumberFormat="1" applyFont="1" applyFill="1" applyBorder="1" applyAlignment="1" applyProtection="1">
      <alignment horizontal="center" vertical="center" wrapText="1"/>
    </xf>
    <xf numFmtId="0" fontId="29" fillId="5" borderId="4" xfId="0" quotePrefix="1" applyNumberFormat="1" applyFont="1" applyFill="1" applyBorder="1" applyAlignment="1" applyProtection="1">
      <alignment horizontal="center" vertical="center" wrapText="1"/>
      <protection locked="0"/>
    </xf>
    <xf numFmtId="0" fontId="29" fillId="0" borderId="5" xfId="0" applyNumberFormat="1" applyFont="1" applyBorder="1" applyAlignment="1" applyProtection="1">
      <alignment horizontal="center" vertical="center" wrapText="1"/>
      <protection locked="0"/>
    </xf>
    <xf numFmtId="1" fontId="29" fillId="5" borderId="4" xfId="30" applyNumberFormat="1" applyFont="1" applyFill="1" applyBorder="1" applyAlignment="1">
      <alignment horizontal="center" vertical="center" wrapText="1"/>
    </xf>
    <xf numFmtId="0" fontId="29" fillId="5" borderId="10" xfId="0" applyNumberFormat="1" applyFont="1" applyFill="1" applyBorder="1" applyAlignment="1">
      <alignment horizontal="center" vertical="center" wrapText="1"/>
    </xf>
    <xf numFmtId="4" fontId="29" fillId="5" borderId="10" xfId="0" applyNumberFormat="1" applyFont="1" applyFill="1" applyBorder="1" applyAlignment="1" applyProtection="1">
      <alignment horizontal="center" vertical="center" wrapText="1"/>
      <protection locked="0"/>
    </xf>
    <xf numFmtId="0" fontId="29" fillId="5" borderId="10" xfId="9" applyNumberFormat="1" applyFont="1" applyFill="1" applyBorder="1" applyAlignment="1" applyProtection="1">
      <alignment horizontal="center" vertical="center" wrapText="1"/>
    </xf>
    <xf numFmtId="0" fontId="29" fillId="12" borderId="35" xfId="0" applyNumberFormat="1" applyFont="1" applyFill="1" applyBorder="1" applyAlignment="1" applyProtection="1">
      <alignment horizontal="center" vertical="center" wrapText="1"/>
      <protection locked="0"/>
    </xf>
    <xf numFmtId="2" fontId="29" fillId="5" borderId="22" xfId="16" quotePrefix="1" applyNumberFormat="1" applyFont="1" applyFill="1" applyBorder="1" applyAlignment="1">
      <alignment horizontal="center" vertical="center" wrapText="1"/>
    </xf>
    <xf numFmtId="2" fontId="29" fillId="5" borderId="22" xfId="0" applyNumberFormat="1" applyFont="1" applyFill="1" applyBorder="1" applyAlignment="1" applyProtection="1">
      <alignment horizontal="center" vertical="center" wrapText="1"/>
      <protection locked="0"/>
    </xf>
    <xf numFmtId="1" fontId="29" fillId="5" borderId="22" xfId="0" applyNumberFormat="1" applyFont="1" applyFill="1" applyBorder="1" applyAlignment="1" applyProtection="1">
      <alignment horizontal="center" vertical="center" wrapText="1"/>
      <protection locked="0"/>
    </xf>
    <xf numFmtId="0" fontId="29" fillId="5" borderId="22" xfId="0" applyFont="1" applyFill="1" applyBorder="1" applyAlignment="1">
      <alignment horizontal="center" vertical="center" wrapText="1"/>
    </xf>
    <xf numFmtId="0" fontId="29" fillId="5" borderId="22" xfId="0" applyNumberFormat="1" applyFont="1" applyFill="1" applyBorder="1" applyAlignment="1">
      <alignment horizontal="center" vertical="center" wrapText="1"/>
    </xf>
    <xf numFmtId="1" fontId="29" fillId="5" borderId="22" xfId="0" applyNumberFormat="1" applyFont="1" applyFill="1" applyBorder="1" applyAlignment="1">
      <alignment horizontal="center" vertical="center" wrapText="1"/>
    </xf>
    <xf numFmtId="1" fontId="29" fillId="5" borderId="22" xfId="13" applyNumberFormat="1" applyFont="1" applyFill="1" applyBorder="1" applyAlignment="1" applyProtection="1">
      <alignment horizontal="center" vertical="center" wrapText="1"/>
      <protection locked="0"/>
    </xf>
    <xf numFmtId="0" fontId="29" fillId="5" borderId="22" xfId="13" applyNumberFormat="1" applyFont="1" applyFill="1" applyBorder="1" applyAlignment="1" applyProtection="1">
      <alignment horizontal="center" vertical="center" wrapText="1"/>
      <protection locked="0"/>
    </xf>
    <xf numFmtId="0" fontId="29" fillId="5" borderId="22" xfId="18" applyNumberFormat="1" applyFont="1" applyFill="1" applyBorder="1" applyAlignment="1" applyProtection="1">
      <alignment horizontal="center" vertical="center" wrapText="1"/>
      <protection locked="0"/>
    </xf>
    <xf numFmtId="49" fontId="29" fillId="5" borderId="22" xfId="0" applyNumberFormat="1" applyFont="1" applyFill="1" applyBorder="1" applyAlignment="1" applyProtection="1">
      <alignment horizontal="center" vertical="center" wrapText="1"/>
      <protection locked="0"/>
    </xf>
    <xf numFmtId="0" fontId="29" fillId="5" borderId="22" xfId="25" applyNumberFormat="1" applyFont="1" applyFill="1" applyBorder="1" applyAlignment="1" applyProtection="1">
      <alignment horizontal="center" vertical="center" wrapText="1"/>
      <protection locked="0"/>
    </xf>
    <xf numFmtId="1" fontId="29" fillId="5" borderId="22" xfId="25" applyNumberFormat="1" applyFont="1" applyFill="1" applyBorder="1" applyAlignment="1" applyProtection="1">
      <alignment horizontal="center" vertical="center" wrapText="1"/>
      <protection locked="0"/>
    </xf>
    <xf numFmtId="0" fontId="29" fillId="5" borderId="22" xfId="23" applyNumberFormat="1" applyFont="1" applyFill="1" applyBorder="1" applyAlignment="1" applyProtection="1">
      <alignment horizontal="center" vertical="center" wrapText="1"/>
      <protection locked="0"/>
    </xf>
    <xf numFmtId="49" fontId="29" fillId="5" borderId="22" xfId="23" applyNumberFormat="1" applyFont="1" applyFill="1" applyBorder="1" applyAlignment="1" applyProtection="1">
      <alignment horizontal="center" vertical="center" wrapText="1"/>
      <protection locked="0"/>
    </xf>
    <xf numFmtId="0" fontId="29" fillId="5" borderId="22" xfId="23" applyNumberFormat="1" applyFont="1" applyFill="1" applyBorder="1" applyAlignment="1" applyProtection="1">
      <alignment horizontal="center" vertical="center" wrapText="1" shrinkToFit="1"/>
      <protection locked="0"/>
    </xf>
    <xf numFmtId="2" fontId="29" fillId="5" borderId="22" xfId="8" applyNumberFormat="1" applyFont="1" applyFill="1" applyBorder="1" applyAlignment="1" applyProtection="1">
      <alignment horizontal="center" vertical="center" wrapText="1"/>
    </xf>
    <xf numFmtId="2" fontId="29" fillId="5" borderId="22" xfId="0" applyNumberFormat="1" applyFont="1" applyFill="1" applyBorder="1" applyAlignment="1">
      <alignment horizontal="center" vertical="center" wrapText="1"/>
    </xf>
    <xf numFmtId="0" fontId="29" fillId="9" borderId="22" xfId="0" applyFont="1" applyFill="1" applyBorder="1" applyAlignment="1">
      <alignment horizontal="center" vertical="center" wrapText="1"/>
    </xf>
    <xf numFmtId="0" fontId="29" fillId="9" borderId="22" xfId="9" applyFont="1" applyFill="1" applyBorder="1" applyAlignment="1">
      <alignment horizontal="center" vertical="center" wrapText="1"/>
    </xf>
    <xf numFmtId="0" fontId="29" fillId="11" borderId="22" xfId="0" applyFont="1" applyFill="1" applyBorder="1" applyAlignment="1">
      <alignment horizontal="center" vertical="center" wrapText="1"/>
    </xf>
    <xf numFmtId="0" fontId="29" fillId="17" borderId="22" xfId="0" applyFont="1" applyFill="1" applyBorder="1" applyAlignment="1">
      <alignment horizontal="center" vertical="center" wrapText="1"/>
    </xf>
    <xf numFmtId="0" fontId="29" fillId="0" borderId="22" xfId="0" applyNumberFormat="1" applyFont="1" applyBorder="1" applyAlignment="1" applyProtection="1">
      <alignment horizontal="center" vertical="center" wrapText="1"/>
      <protection locked="0"/>
    </xf>
    <xf numFmtId="0" fontId="29" fillId="5" borderId="22" xfId="29" applyNumberFormat="1" applyFont="1" applyFill="1" applyBorder="1" applyAlignment="1" applyProtection="1">
      <alignment horizontal="center" vertical="center" wrapText="1"/>
      <protection locked="0"/>
    </xf>
    <xf numFmtId="0" fontId="29" fillId="12" borderId="22" xfId="0" applyFont="1" applyFill="1" applyBorder="1" applyAlignment="1" applyProtection="1">
      <alignment horizontal="center" vertical="center" wrapText="1"/>
      <protection locked="0"/>
    </xf>
    <xf numFmtId="0" fontId="28" fillId="19" borderId="25" xfId="0" applyNumberFormat="1" applyFont="1" applyFill="1" applyBorder="1" applyAlignment="1" applyProtection="1">
      <alignment horizontal="center" vertical="center" wrapText="1"/>
    </xf>
    <xf numFmtId="0" fontId="29" fillId="12" borderId="36" xfId="0" applyNumberFormat="1" applyFont="1" applyFill="1" applyBorder="1" applyAlignment="1" applyProtection="1">
      <alignment horizontal="center" vertical="center" wrapText="1"/>
      <protection locked="0"/>
    </xf>
    <xf numFmtId="0" fontId="29" fillId="5" borderId="23" xfId="0" applyNumberFormat="1" applyFont="1" applyFill="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protection locked="0"/>
    </xf>
    <xf numFmtId="0" fontId="29" fillId="5" borderId="23" xfId="0" applyFont="1" applyFill="1" applyBorder="1" applyAlignment="1">
      <alignment horizontal="center" vertical="center" wrapText="1"/>
    </xf>
    <xf numFmtId="0" fontId="29" fillId="5" borderId="23" xfId="6" applyNumberFormat="1" applyFont="1" applyFill="1" applyBorder="1" applyAlignment="1" applyProtection="1">
      <alignment horizontal="center" vertical="center" wrapText="1"/>
      <protection locked="0"/>
    </xf>
    <xf numFmtId="0" fontId="29" fillId="17" borderId="23" xfId="6" applyNumberFormat="1" applyFont="1" applyFill="1" applyBorder="1" applyAlignment="1" applyProtection="1">
      <alignment horizontal="center" vertical="center" wrapText="1"/>
      <protection locked="0"/>
    </xf>
    <xf numFmtId="9" fontId="29" fillId="5" borderId="23" xfId="0" applyNumberFormat="1" applyFont="1" applyFill="1" applyBorder="1" applyAlignment="1">
      <alignment horizontal="center" vertical="center" wrapText="1"/>
    </xf>
    <xf numFmtId="0" fontId="29" fillId="5" borderId="23" xfId="13" applyFont="1" applyFill="1" applyBorder="1" applyAlignment="1">
      <alignment horizontal="center" vertical="center" wrapText="1"/>
    </xf>
    <xf numFmtId="0" fontId="29" fillId="5" borderId="23" xfId="13" applyNumberFormat="1" applyFont="1" applyFill="1" applyBorder="1" applyAlignment="1" applyProtection="1">
      <alignment horizontal="center" vertical="center" wrapText="1"/>
      <protection locked="0"/>
    </xf>
    <xf numFmtId="0" fontId="29" fillId="5" borderId="23" xfId="18" applyNumberFormat="1" applyFont="1" applyFill="1" applyBorder="1" applyAlignment="1" applyProtection="1">
      <alignment horizontal="center" vertical="center" wrapText="1"/>
      <protection locked="0"/>
    </xf>
    <xf numFmtId="49" fontId="29" fillId="5" borderId="23" xfId="0" applyNumberFormat="1" applyFont="1" applyFill="1" applyBorder="1" applyAlignment="1" applyProtection="1">
      <alignment horizontal="center" vertical="center" wrapText="1"/>
      <protection locked="0"/>
    </xf>
    <xf numFmtId="0" fontId="29" fillId="5" borderId="23" xfId="25" applyNumberFormat="1" applyFont="1" applyFill="1" applyBorder="1" applyAlignment="1" applyProtection="1">
      <alignment horizontal="center" vertical="center" wrapText="1"/>
      <protection locked="0"/>
    </xf>
    <xf numFmtId="49" fontId="29" fillId="5" borderId="23" xfId="23" applyNumberFormat="1" applyFont="1" applyFill="1" applyBorder="1" applyAlignment="1" applyProtection="1">
      <alignment horizontal="center" vertical="center" wrapText="1"/>
      <protection locked="0"/>
    </xf>
    <xf numFmtId="0" fontId="29" fillId="5" borderId="23" xfId="23" applyNumberFormat="1" applyFont="1" applyFill="1" applyBorder="1" applyAlignment="1" applyProtection="1">
      <alignment horizontal="center" vertical="center" wrapText="1" shrinkToFit="1"/>
      <protection locked="0"/>
    </xf>
    <xf numFmtId="1" fontId="29" fillId="5" borderId="23" xfId="0" applyNumberFormat="1" applyFont="1" applyFill="1" applyBorder="1" applyAlignment="1">
      <alignment horizontal="center" vertical="center" wrapText="1"/>
    </xf>
    <xf numFmtId="2" fontId="29" fillId="5" borderId="23" xfId="0" applyNumberFormat="1"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1" borderId="23" xfId="0" applyFont="1" applyFill="1" applyBorder="1" applyAlignment="1">
      <alignment horizontal="center" vertical="center" wrapText="1"/>
    </xf>
    <xf numFmtId="0" fontId="29" fillId="0" borderId="23" xfId="0" applyNumberFormat="1" applyFont="1" applyBorder="1" applyAlignment="1" applyProtection="1">
      <alignment horizontal="center" vertical="center" wrapText="1"/>
      <protection locked="0"/>
    </xf>
    <xf numFmtId="0" fontId="29" fillId="5" borderId="23" xfId="4" applyNumberFormat="1" applyFont="1" applyFill="1" applyBorder="1" applyAlignment="1" applyProtection="1">
      <alignment horizontal="center" vertical="center" wrapText="1"/>
      <protection locked="0"/>
    </xf>
    <xf numFmtId="0" fontId="29" fillId="12" borderId="23" xfId="0" applyFont="1" applyFill="1" applyBorder="1" applyAlignment="1" applyProtection="1">
      <alignment horizontal="center" vertical="center" wrapText="1"/>
      <protection locked="0"/>
    </xf>
    <xf numFmtId="0" fontId="29" fillId="5" borderId="18" xfId="0" applyNumberFormat="1" applyFont="1" applyFill="1" applyBorder="1" applyAlignment="1" applyProtection="1">
      <alignment horizontal="center" vertical="center" wrapText="1"/>
      <protection locked="0"/>
    </xf>
    <xf numFmtId="0" fontId="29" fillId="12" borderId="37" xfId="0" applyNumberFormat="1" applyFont="1" applyFill="1" applyBorder="1" applyAlignment="1" applyProtection="1">
      <alignment horizontal="center" vertical="center" wrapText="1"/>
      <protection locked="0"/>
    </xf>
    <xf numFmtId="0" fontId="29" fillId="12" borderId="38" xfId="0" applyNumberFormat="1" applyFont="1" applyFill="1" applyBorder="1" applyAlignment="1" applyProtection="1">
      <alignment horizontal="center" vertical="center" wrapText="1"/>
      <protection locked="0"/>
    </xf>
    <xf numFmtId="1" fontId="29" fillId="5" borderId="5" xfId="25" applyNumberFormat="1" applyFont="1" applyFill="1" applyBorder="1" applyAlignment="1" applyProtection="1">
      <alignment horizontal="center" vertical="center" wrapText="1"/>
      <protection locked="0"/>
    </xf>
    <xf numFmtId="0" fontId="29" fillId="9" borderId="5" xfId="9" applyFont="1" applyFill="1" applyBorder="1" applyAlignment="1">
      <alignment horizontal="center" vertical="center" wrapText="1"/>
    </xf>
    <xf numFmtId="0" fontId="29" fillId="0" borderId="4" xfId="0" applyNumberFormat="1" applyFont="1" applyBorder="1" applyAlignment="1" applyProtection="1">
      <alignment horizontal="center" vertical="center" wrapText="1"/>
      <protection locked="0"/>
    </xf>
    <xf numFmtId="49" fontId="29" fillId="5" borderId="23" xfId="0" applyNumberFormat="1" applyFont="1" applyFill="1" applyBorder="1" applyAlignment="1" applyProtection="1">
      <alignment horizontal="center" vertical="center" wrapText="1"/>
    </xf>
    <xf numFmtId="49" fontId="29" fillId="5" borderId="23" xfId="0" applyNumberFormat="1" applyFont="1" applyFill="1" applyBorder="1" applyAlignment="1">
      <alignment horizontal="center" vertical="center" wrapText="1"/>
    </xf>
    <xf numFmtId="0" fontId="29" fillId="5" borderId="23" xfId="0" applyNumberFormat="1" applyFont="1" applyFill="1" applyBorder="1" applyAlignment="1">
      <alignment horizontal="center" vertical="center" wrapText="1"/>
    </xf>
    <xf numFmtId="10" fontId="29" fillId="5" borderId="23" xfId="0" applyNumberFormat="1" applyFont="1" applyFill="1" applyBorder="1" applyAlignment="1">
      <alignment horizontal="center" vertical="center" wrapText="1"/>
    </xf>
    <xf numFmtId="0" fontId="29" fillId="5" borderId="4" xfId="15" applyFont="1" applyFill="1" applyBorder="1" applyAlignment="1" applyProtection="1">
      <alignment horizontal="center" vertical="center" wrapText="1"/>
    </xf>
    <xf numFmtId="0" fontId="29" fillId="5" borderId="23" xfId="9" applyFont="1" applyFill="1" applyBorder="1" applyAlignment="1">
      <alignment horizontal="center" vertical="center" wrapText="1"/>
    </xf>
    <xf numFmtId="2" fontId="29" fillId="5" borderId="23" xfId="0" applyNumberFormat="1" applyFont="1" applyFill="1" applyBorder="1" applyAlignment="1" applyProtection="1">
      <alignment horizontal="center" vertical="center" wrapText="1"/>
      <protection locked="0"/>
    </xf>
    <xf numFmtId="0" fontId="29" fillId="9" borderId="23" xfId="10" applyFont="1" applyFill="1" applyBorder="1" applyAlignment="1">
      <alignment horizontal="center" vertical="center" wrapText="1"/>
    </xf>
    <xf numFmtId="17" fontId="29" fillId="5" borderId="23"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center" vertical="center" wrapText="1"/>
      <protection locked="0"/>
    </xf>
    <xf numFmtId="0" fontId="29" fillId="5" borderId="38" xfId="0" applyNumberFormat="1" applyFont="1" applyFill="1" applyBorder="1" applyAlignment="1" applyProtection="1">
      <alignment horizontal="center" vertical="center" wrapText="1"/>
      <protection locked="0"/>
    </xf>
    <xf numFmtId="0" fontId="28" fillId="19" borderId="9" xfId="0" applyNumberFormat="1" applyFont="1" applyFill="1" applyBorder="1" applyAlignment="1" applyProtection="1">
      <alignment horizontal="center" vertical="center" wrapText="1"/>
    </xf>
    <xf numFmtId="0" fontId="28" fillId="19" borderId="10" xfId="0" applyNumberFormat="1" applyFont="1" applyFill="1" applyBorder="1" applyAlignment="1" applyProtection="1">
      <alignment horizontal="center" vertical="center" wrapText="1"/>
    </xf>
    <xf numFmtId="0" fontId="28" fillId="19" borderId="11" xfId="0" applyNumberFormat="1" applyFont="1" applyFill="1" applyBorder="1" applyAlignment="1" applyProtection="1">
      <alignment horizontal="center" vertical="center" wrapText="1"/>
    </xf>
    <xf numFmtId="0" fontId="28" fillId="8" borderId="9" xfId="0" applyNumberFormat="1" applyFont="1" applyFill="1" applyBorder="1" applyAlignment="1" applyProtection="1">
      <alignment horizontal="center" vertical="center" wrapText="1"/>
      <protection locked="0"/>
    </xf>
    <xf numFmtId="0" fontId="28" fillId="8" borderId="10" xfId="0" applyNumberFormat="1" applyFont="1" applyFill="1" applyBorder="1" applyAlignment="1" applyProtection="1">
      <alignment horizontal="center" vertical="center" wrapText="1"/>
      <protection locked="0"/>
    </xf>
    <xf numFmtId="49" fontId="28" fillId="8" borderId="10" xfId="0" applyNumberFormat="1" applyFont="1" applyFill="1" applyBorder="1" applyAlignment="1" applyProtection="1">
      <alignment horizontal="center" vertical="center" wrapText="1"/>
      <protection locked="0"/>
    </xf>
    <xf numFmtId="0" fontId="28" fillId="8" borderId="19" xfId="0" applyNumberFormat="1" applyFont="1" applyFill="1" applyBorder="1" applyAlignment="1" applyProtection="1">
      <alignment horizontal="center" vertical="center" wrapText="1"/>
      <protection locked="0"/>
    </xf>
    <xf numFmtId="0" fontId="28" fillId="8" borderId="14" xfId="0" applyNumberFormat="1" applyFont="1" applyFill="1" applyBorder="1" applyAlignment="1" applyProtection="1">
      <alignment horizontal="center" vertical="center" wrapText="1"/>
      <protection locked="0"/>
    </xf>
    <xf numFmtId="0" fontId="28" fillId="8" borderId="11" xfId="0" applyNumberFormat="1" applyFont="1" applyFill="1" applyBorder="1" applyAlignment="1" applyProtection="1">
      <alignment horizontal="center" vertical="center" wrapText="1"/>
      <protection locked="0"/>
    </xf>
    <xf numFmtId="0" fontId="28" fillId="8" borderId="18" xfId="0" applyNumberFormat="1" applyFont="1" applyFill="1" applyBorder="1" applyAlignment="1" applyProtection="1">
      <alignment horizontal="center" vertical="center" wrapText="1"/>
      <protection locked="0"/>
    </xf>
    <xf numFmtId="0" fontId="28" fillId="8" borderId="42" xfId="0" applyNumberFormat="1" applyFont="1" applyFill="1" applyBorder="1" applyAlignment="1" applyProtection="1">
      <alignment horizontal="center" vertical="center" wrapText="1"/>
      <protection locked="0"/>
    </xf>
    <xf numFmtId="0" fontId="28" fillId="8" borderId="16" xfId="0" applyNumberFormat="1" applyFont="1" applyFill="1" applyBorder="1" applyAlignment="1" applyProtection="1">
      <alignment horizontal="center" vertical="center" wrapText="1"/>
      <protection locked="0"/>
    </xf>
    <xf numFmtId="0" fontId="28" fillId="8" borderId="17" xfId="0" applyNumberFormat="1" applyFont="1" applyFill="1" applyBorder="1" applyAlignment="1" applyProtection="1">
      <alignment horizontal="center" vertical="center" wrapText="1"/>
    </xf>
    <xf numFmtId="4" fontId="29" fillId="5" borderId="1" xfId="16" quotePrefix="1" applyNumberFormat="1" applyFont="1" applyFill="1" applyBorder="1" applyAlignment="1">
      <alignment horizontal="center" vertical="center" wrapText="1"/>
    </xf>
    <xf numFmtId="4" fontId="29" fillId="5" borderId="1" xfId="16" applyNumberFormat="1" applyFont="1" applyFill="1" applyBorder="1" applyAlignment="1">
      <alignment horizontal="center" vertical="center" wrapText="1"/>
    </xf>
    <xf numFmtId="4" fontId="29" fillId="5" borderId="1" xfId="17" applyNumberFormat="1" applyFont="1" applyFill="1" applyBorder="1" applyAlignment="1">
      <alignment horizontal="center" vertical="center" wrapText="1"/>
    </xf>
    <xf numFmtId="4" fontId="29" fillId="5" borderId="1" xfId="20" applyNumberFormat="1" applyFont="1" applyFill="1" applyBorder="1" applyAlignment="1">
      <alignment horizontal="center" vertical="center" wrapText="1"/>
    </xf>
    <xf numFmtId="4" fontId="29" fillId="5" borderId="1" xfId="6" applyNumberFormat="1" applyFont="1" applyFill="1" applyBorder="1" applyAlignment="1" applyProtection="1">
      <alignment horizontal="center" vertical="center" wrapText="1"/>
      <protection locked="0"/>
    </xf>
    <xf numFmtId="4" fontId="29" fillId="17" borderId="1" xfId="6" applyNumberFormat="1" applyFont="1" applyFill="1" applyBorder="1" applyAlignment="1" applyProtection="1">
      <alignment horizontal="center" vertical="center" wrapText="1"/>
      <protection locked="0"/>
    </xf>
    <xf numFmtId="4" fontId="29" fillId="5" borderId="1" xfId="22" applyNumberFormat="1" applyFont="1" applyFill="1" applyBorder="1" applyAlignment="1" applyProtection="1">
      <alignment horizontal="center" vertical="center" wrapText="1"/>
      <protection locked="0"/>
    </xf>
    <xf numFmtId="4" fontId="29" fillId="5" borderId="1" xfId="0" quotePrefix="1" applyNumberFormat="1" applyFont="1" applyFill="1" applyBorder="1" applyAlignment="1" applyProtection="1">
      <alignment horizontal="center" vertical="center" wrapText="1"/>
      <protection locked="0"/>
    </xf>
    <xf numFmtId="4" fontId="29" fillId="5" borderId="1" xfId="23" applyNumberFormat="1" applyFont="1" applyFill="1" applyBorder="1" applyAlignment="1">
      <alignment horizontal="center" vertical="center" wrapText="1"/>
    </xf>
    <xf numFmtId="4" fontId="29" fillId="5" borderId="1" xfId="5" applyNumberFormat="1" applyFont="1" applyFill="1" applyBorder="1" applyAlignment="1" applyProtection="1">
      <alignment horizontal="center" vertical="center" wrapText="1"/>
      <protection locked="0"/>
    </xf>
    <xf numFmtId="4" fontId="29" fillId="5" borderId="1" xfId="5" applyNumberFormat="1" applyFont="1" applyFill="1" applyBorder="1" applyAlignment="1" applyProtection="1">
      <alignment horizontal="center" vertical="center" wrapText="1"/>
    </xf>
    <xf numFmtId="4" fontId="29" fillId="12" borderId="1" xfId="0" applyNumberFormat="1" applyFont="1" applyFill="1" applyBorder="1" applyAlignment="1">
      <alignment horizontal="center" vertical="center" wrapText="1"/>
    </xf>
    <xf numFmtId="4" fontId="29" fillId="13" borderId="1" xfId="0" applyNumberFormat="1" applyFont="1" applyFill="1" applyBorder="1" applyAlignment="1" applyProtection="1">
      <alignment horizontal="center" vertical="center" wrapText="1"/>
      <protection locked="0"/>
    </xf>
    <xf numFmtId="1" fontId="29" fillId="12" borderId="13" xfId="0" applyNumberFormat="1" applyFont="1" applyFill="1" applyBorder="1" applyAlignment="1" applyProtection="1">
      <alignment horizontal="center" vertical="center" wrapText="1"/>
      <protection locked="0"/>
    </xf>
    <xf numFmtId="1" fontId="29" fillId="12" borderId="1" xfId="0" applyNumberFormat="1" applyFont="1" applyFill="1" applyBorder="1" applyAlignment="1" applyProtection="1">
      <alignment horizontal="center" vertical="center" wrapText="1"/>
      <protection locked="0"/>
    </xf>
    <xf numFmtId="1" fontId="29" fillId="5" borderId="1" xfId="16" quotePrefix="1" applyNumberFormat="1" applyFont="1" applyFill="1" applyBorder="1" applyAlignment="1">
      <alignment horizontal="center" vertical="center" wrapText="1"/>
    </xf>
    <xf numFmtId="1" fontId="29" fillId="5" borderId="1" xfId="13" applyNumberFormat="1" applyFont="1" applyFill="1" applyBorder="1" applyAlignment="1">
      <alignment horizontal="center" vertical="center" wrapText="1"/>
    </xf>
    <xf numFmtId="1" fontId="29" fillId="5" borderId="1" xfId="23" applyNumberFormat="1" applyFont="1" applyFill="1" applyBorder="1" applyAlignment="1">
      <alignment horizontal="center" vertical="center" wrapText="1"/>
    </xf>
    <xf numFmtId="1" fontId="29" fillId="5" borderId="1" xfId="3" applyNumberFormat="1" applyFont="1" applyFill="1" applyBorder="1" applyAlignment="1" applyProtection="1">
      <alignment horizontal="center" vertical="center" wrapText="1"/>
      <protection locked="0"/>
    </xf>
    <xf numFmtId="1" fontId="29" fillId="5" borderId="1" xfId="3" applyNumberFormat="1" applyFont="1" applyFill="1" applyBorder="1" applyAlignment="1">
      <alignment horizontal="center" vertical="center" wrapText="1"/>
    </xf>
    <xf numFmtId="1" fontId="29" fillId="9" borderId="1" xfId="0" applyNumberFormat="1" applyFont="1" applyFill="1" applyBorder="1" applyAlignment="1">
      <alignment horizontal="center" vertical="center" wrapText="1"/>
    </xf>
    <xf numFmtId="1" fontId="29" fillId="5" borderId="1" xfId="5" applyNumberFormat="1" applyFont="1" applyFill="1" applyBorder="1" applyAlignment="1" applyProtection="1">
      <alignment horizontal="center" vertical="center" wrapText="1"/>
      <protection locked="0"/>
    </xf>
    <xf numFmtId="1" fontId="29" fillId="5" borderId="10" xfId="0" applyNumberFormat="1" applyFont="1" applyFill="1" applyBorder="1" applyAlignment="1" applyProtection="1">
      <alignment horizontal="center" vertical="center" wrapText="1"/>
      <protection locked="0"/>
    </xf>
    <xf numFmtId="0" fontId="28" fillId="5" borderId="0" xfId="0" applyFont="1" applyFill="1" applyAlignment="1" applyProtection="1">
      <alignment horizontal="center" vertical="center" wrapText="1"/>
      <protection locked="0"/>
    </xf>
    <xf numFmtId="0" fontId="28" fillId="5" borderId="0" xfId="0" applyFont="1" applyFill="1" applyBorder="1" applyAlignment="1" applyProtection="1">
      <alignment horizontal="center" vertical="center" wrapText="1"/>
      <protection locked="0"/>
    </xf>
    <xf numFmtId="1" fontId="29" fillId="5" borderId="22" xfId="0" applyNumberFormat="1" applyFont="1" applyFill="1" applyBorder="1" applyAlignment="1" applyProtection="1">
      <alignment horizontal="center" vertical="center" wrapText="1"/>
    </xf>
    <xf numFmtId="0" fontId="29" fillId="5" borderId="1" xfId="13" applyNumberFormat="1" applyFont="1" applyFill="1" applyBorder="1" applyAlignment="1" applyProtection="1">
      <alignment horizontal="center" vertical="center" wrapText="1"/>
    </xf>
    <xf numFmtId="14" fontId="29" fillId="5" borderId="1" xfId="0" applyNumberFormat="1" applyFont="1" applyFill="1" applyBorder="1" applyAlignment="1" applyProtection="1">
      <alignment horizontal="center" vertical="center" wrapText="1"/>
    </xf>
    <xf numFmtId="0" fontId="0" fillId="0" borderId="0" xfId="0" applyAlignment="1">
      <alignment wrapText="1"/>
    </xf>
    <xf numFmtId="170" fontId="29" fillId="5" borderId="1" xfId="0" applyNumberFormat="1" applyFont="1" applyFill="1" applyBorder="1" applyAlignment="1">
      <alignment horizontal="center" vertical="center" wrapText="1"/>
    </xf>
    <xf numFmtId="0" fontId="8" fillId="0" borderId="1" xfId="0" applyFont="1" applyBorder="1" applyAlignment="1">
      <alignment horizontal="center" wrapText="1"/>
    </xf>
    <xf numFmtId="9" fontId="29" fillId="5" borderId="22" xfId="0" applyNumberFormat="1" applyFont="1" applyFill="1" applyBorder="1" applyAlignment="1">
      <alignment horizontal="center" vertical="center" wrapText="1"/>
    </xf>
    <xf numFmtId="0" fontId="29" fillId="5" borderId="1" xfId="0" quotePrefix="1" applyFont="1" applyFill="1" applyBorder="1" applyAlignment="1">
      <alignment horizontal="center" vertical="center" wrapText="1"/>
    </xf>
    <xf numFmtId="1" fontId="29" fillId="5" borderId="22" xfId="3" applyNumberFormat="1" applyFont="1" applyFill="1" applyBorder="1" applyAlignment="1">
      <alignment horizontal="center" vertical="center" wrapText="1"/>
    </xf>
    <xf numFmtId="0" fontId="29" fillId="5" borderId="22" xfId="13" applyFont="1" applyFill="1" applyBorder="1" applyAlignment="1">
      <alignment horizontal="center" vertical="center" wrapText="1"/>
    </xf>
    <xf numFmtId="2" fontId="29" fillId="5" borderId="5" xfId="3" applyNumberFormat="1" applyFont="1" applyFill="1" applyBorder="1" applyAlignment="1">
      <alignment horizontal="center" vertical="center" wrapText="1"/>
    </xf>
    <xf numFmtId="9" fontId="29" fillId="5" borderId="5" xfId="3" applyFont="1" applyFill="1" applyBorder="1" applyAlignment="1">
      <alignment horizontal="center" vertical="center" wrapText="1"/>
    </xf>
    <xf numFmtId="0" fontId="29" fillId="9" borderId="0" xfId="0" applyFont="1" applyFill="1" applyAlignment="1">
      <alignment horizontal="center" vertical="center" wrapText="1"/>
    </xf>
    <xf numFmtId="0" fontId="29" fillId="12" borderId="4" xfId="0" applyFont="1" applyFill="1" applyBorder="1" applyAlignment="1">
      <alignment horizontal="center" vertical="center" wrapText="1"/>
    </xf>
    <xf numFmtId="1" fontId="29" fillId="12" borderId="1" xfId="0" applyNumberFormat="1" applyFont="1" applyFill="1" applyBorder="1" applyAlignment="1">
      <alignment horizontal="center" vertical="center" wrapText="1"/>
    </xf>
    <xf numFmtId="1" fontId="29" fillId="5" borderId="5" xfId="3" applyNumberFormat="1" applyFont="1" applyFill="1" applyBorder="1" applyAlignment="1">
      <alignment horizontal="center" vertical="center" wrapText="1"/>
    </xf>
    <xf numFmtId="0" fontId="29" fillId="5" borderId="5" xfId="3" applyNumberFormat="1" applyFont="1" applyFill="1" applyBorder="1" applyAlignment="1">
      <alignment horizontal="center" vertical="center" wrapText="1"/>
    </xf>
    <xf numFmtId="0" fontId="28" fillId="5" borderId="0" xfId="0" applyFont="1" applyFill="1" applyAlignment="1">
      <alignment horizontal="left" vertical="top"/>
    </xf>
    <xf numFmtId="0" fontId="29" fillId="5" borderId="1" xfId="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5" borderId="4" xfId="0" applyNumberFormat="1" applyFont="1" applyFill="1" applyBorder="1" applyAlignment="1">
      <alignment horizontal="center" vertical="center" wrapText="1"/>
    </xf>
    <xf numFmtId="0" fontId="28" fillId="19" borderId="24" xfId="0" applyNumberFormat="1" applyFont="1" applyFill="1" applyBorder="1" applyAlignment="1" applyProtection="1">
      <alignment horizontal="left" vertical="center" wrapText="1"/>
    </xf>
    <xf numFmtId="0" fontId="28" fillId="19" borderId="0" xfId="0" applyNumberFormat="1" applyFont="1" applyFill="1" applyBorder="1" applyAlignment="1" applyProtection="1">
      <alignment horizontal="left" vertical="center" wrapText="1"/>
    </xf>
    <xf numFmtId="4" fontId="29" fillId="5" borderId="1" xfId="0" applyNumberFormat="1" applyFont="1" applyFill="1" applyBorder="1" applyAlignment="1">
      <alignment horizontal="center" vertical="center" wrapText="1"/>
    </xf>
    <xf numFmtId="3" fontId="29" fillId="5" borderId="1" xfId="0" applyNumberFormat="1" applyFont="1" applyFill="1" applyBorder="1" applyAlignment="1">
      <alignment horizontal="center" vertical="center" wrapText="1"/>
    </xf>
    <xf numFmtId="2" fontId="29" fillId="5" borderId="1" xfId="0" applyNumberFormat="1" applyFont="1" applyFill="1" applyBorder="1" applyAlignment="1">
      <alignment horizontal="center" vertical="center" wrapText="1"/>
    </xf>
    <xf numFmtId="0" fontId="29" fillId="5" borderId="4" xfId="0" applyFont="1" applyFill="1" applyBorder="1" applyAlignment="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2" xfId="0" applyNumberFormat="1" applyFont="1" applyFill="1" applyBorder="1" applyAlignment="1" applyProtection="1">
      <alignment horizontal="center" vertical="center" wrapText="1"/>
    </xf>
    <xf numFmtId="0" fontId="28" fillId="6" borderId="7" xfId="0" applyNumberFormat="1" applyFont="1" applyFill="1" applyBorder="1" applyAlignment="1" applyProtection="1">
      <alignment horizontal="center" vertical="center" wrapText="1"/>
    </xf>
    <xf numFmtId="0" fontId="28" fillId="6" borderId="27" xfId="0" applyNumberFormat="1" applyFont="1" applyFill="1" applyBorder="1" applyAlignment="1" applyProtection="1">
      <alignment horizontal="center" vertical="center" wrapText="1"/>
    </xf>
    <xf numFmtId="0" fontId="28" fillId="18" borderId="7" xfId="0" applyNumberFormat="1" applyFont="1" applyFill="1" applyBorder="1" applyAlignment="1" applyProtection="1">
      <alignment horizontal="center" vertical="center" wrapText="1"/>
    </xf>
    <xf numFmtId="0" fontId="28" fillId="18" borderId="27" xfId="0" applyNumberFormat="1"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wrapText="1"/>
      <protection locked="0"/>
    </xf>
    <xf numFmtId="0" fontId="28" fillId="18" borderId="28" xfId="0" applyNumberFormat="1" applyFont="1" applyFill="1" applyBorder="1" applyAlignment="1" applyProtection="1">
      <alignment horizontal="left" vertical="center" wrapText="1"/>
      <protection locked="0"/>
    </xf>
    <xf numFmtId="0" fontId="28" fillId="18" borderId="39" xfId="0" applyNumberFormat="1" applyFont="1" applyFill="1" applyBorder="1" applyAlignment="1" applyProtection="1">
      <alignment horizontal="left" vertical="center" wrapText="1"/>
      <protection locked="0"/>
    </xf>
    <xf numFmtId="0" fontId="28" fillId="18" borderId="25" xfId="0" applyNumberFormat="1" applyFont="1" applyFill="1" applyBorder="1" applyAlignment="1" applyProtection="1">
      <alignment horizontal="left" vertical="center" wrapText="1"/>
      <protection locked="0"/>
    </xf>
    <xf numFmtId="0" fontId="28" fillId="8" borderId="28" xfId="0" applyNumberFormat="1" applyFont="1" applyFill="1" applyBorder="1" applyAlignment="1" applyProtection="1">
      <alignment horizontal="center" vertical="center" wrapText="1"/>
    </xf>
    <xf numFmtId="0" fontId="28" fillId="8" borderId="39" xfId="0" applyNumberFormat="1" applyFont="1" applyFill="1" applyBorder="1" applyAlignment="1" applyProtection="1">
      <alignment horizontal="center" vertical="center" wrapText="1"/>
    </xf>
    <xf numFmtId="0" fontId="28" fillId="8" borderId="25" xfId="0" applyNumberFormat="1" applyFont="1" applyFill="1" applyBorder="1" applyAlignment="1" applyProtection="1">
      <alignment horizontal="center" vertical="center" wrapText="1"/>
    </xf>
    <xf numFmtId="49" fontId="28" fillId="18" borderId="7" xfId="0" applyNumberFormat="1" applyFont="1" applyFill="1" applyBorder="1" applyAlignment="1" applyProtection="1">
      <alignment horizontal="center" vertical="center" wrapText="1"/>
    </xf>
    <xf numFmtId="49" fontId="28" fillId="18" borderId="27" xfId="0" applyNumberFormat="1" applyFont="1" applyFill="1" applyBorder="1" applyAlignment="1" applyProtection="1">
      <alignment horizontal="center" vertical="center" wrapText="1"/>
    </xf>
    <xf numFmtId="0" fontId="28" fillId="18" borderId="7" xfId="0" applyNumberFormat="1" applyFont="1" applyFill="1" applyBorder="1" applyAlignment="1" applyProtection="1">
      <alignment horizontal="center" vertical="center" wrapText="1"/>
      <protection locked="0"/>
    </xf>
    <xf numFmtId="0" fontId="28" fillId="18" borderId="27" xfId="0" applyNumberFormat="1" applyFont="1" applyFill="1" applyBorder="1" applyAlignment="1" applyProtection="1">
      <alignment horizontal="center" vertical="center" wrapText="1"/>
      <protection locked="0"/>
    </xf>
    <xf numFmtId="0" fontId="28" fillId="6" borderId="41" xfId="0" applyNumberFormat="1" applyFont="1" applyFill="1" applyBorder="1" applyAlignment="1" applyProtection="1">
      <alignment horizontal="center" vertical="center" wrapText="1"/>
    </xf>
    <xf numFmtId="0" fontId="28" fillId="6" borderId="24" xfId="0" applyNumberFormat="1" applyFont="1" applyFill="1" applyBorder="1" applyAlignment="1" applyProtection="1">
      <alignment horizontal="center" vertical="center" wrapText="1"/>
    </xf>
    <xf numFmtId="0" fontId="28" fillId="6" borderId="7" xfId="0" applyNumberFormat="1" applyFont="1" applyFill="1" applyBorder="1" applyAlignment="1" applyProtection="1">
      <alignment horizontal="center" vertical="center" wrapText="1"/>
      <protection locked="0"/>
    </xf>
    <xf numFmtId="0" fontId="28" fillId="6" borderId="27" xfId="0" applyNumberFormat="1" applyFont="1" applyFill="1" applyBorder="1" applyAlignment="1" applyProtection="1">
      <alignment horizontal="center" vertical="center" wrapText="1"/>
      <protection locked="0"/>
    </xf>
    <xf numFmtId="0" fontId="28" fillId="8" borderId="7" xfId="0" applyNumberFormat="1" applyFont="1" applyFill="1" applyBorder="1" applyAlignment="1" applyProtection="1">
      <alignment horizontal="center" vertical="center" wrapText="1"/>
    </xf>
    <xf numFmtId="0" fontId="28" fillId="8" borderId="27" xfId="0" applyNumberFormat="1" applyFont="1" applyFill="1" applyBorder="1" applyAlignment="1" applyProtection="1">
      <alignment horizontal="center" vertical="center" wrapText="1"/>
    </xf>
    <xf numFmtId="0" fontId="28" fillId="8" borderId="7" xfId="0" applyNumberFormat="1" applyFont="1" applyFill="1" applyBorder="1" applyAlignment="1" applyProtection="1">
      <alignment horizontal="center" vertical="center" wrapText="1"/>
      <protection locked="0"/>
    </xf>
    <xf numFmtId="0" fontId="28" fillId="8" borderId="27" xfId="0" applyNumberFormat="1" applyFont="1" applyFill="1" applyBorder="1" applyAlignment="1" applyProtection="1">
      <alignment horizontal="center" vertical="center" wrapText="1"/>
      <protection locked="0"/>
    </xf>
    <xf numFmtId="0" fontId="28" fillId="20" borderId="29" xfId="0" applyNumberFormat="1" applyFont="1" applyFill="1" applyBorder="1" applyAlignment="1" applyProtection="1">
      <alignment horizontal="center" vertical="center" wrapText="1"/>
      <protection locked="0"/>
    </xf>
    <xf numFmtId="0" fontId="28" fillId="20" borderId="30" xfId="0" applyNumberFormat="1" applyFont="1" applyFill="1" applyBorder="1" applyAlignment="1" applyProtection="1">
      <alignment horizontal="center" vertical="center" wrapText="1"/>
      <protection locked="0"/>
    </xf>
    <xf numFmtId="0" fontId="28" fillId="20" borderId="31"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protection locked="0"/>
    </xf>
    <xf numFmtId="0" fontId="28" fillId="6" borderId="30" xfId="0" applyNumberFormat="1" applyFont="1" applyFill="1" applyBorder="1" applyAlignment="1" applyProtection="1">
      <alignment horizontal="center" vertical="center" wrapText="1"/>
      <protection locked="0"/>
    </xf>
    <xf numFmtId="0" fontId="28" fillId="6" borderId="36" xfId="0" applyNumberFormat="1" applyFont="1" applyFill="1" applyBorder="1" applyAlignment="1" applyProtection="1">
      <alignment horizontal="center" vertical="center" wrapText="1"/>
      <protection locked="0"/>
    </xf>
    <xf numFmtId="0" fontId="28" fillId="6" borderId="41" xfId="0" applyNumberFormat="1" applyFont="1" applyFill="1" applyBorder="1" applyAlignment="1" applyProtection="1">
      <alignment horizontal="center" vertical="center" wrapText="1"/>
      <protection locked="0"/>
    </xf>
    <xf numFmtId="0" fontId="28" fillId="6" borderId="24" xfId="0" applyNumberFormat="1" applyFont="1" applyFill="1" applyBorder="1" applyAlignment="1" applyProtection="1">
      <alignment horizontal="center" vertical="center" wrapText="1"/>
      <protection locked="0"/>
    </xf>
    <xf numFmtId="0" fontId="28" fillId="20" borderId="34" xfId="0" applyNumberFormat="1" applyFont="1" applyFill="1" applyBorder="1" applyAlignment="1" applyProtection="1">
      <alignment horizontal="center" vertical="center" wrapText="1"/>
      <protection locked="0"/>
    </xf>
    <xf numFmtId="0" fontId="28" fillId="20" borderId="15" xfId="0" applyNumberFormat="1" applyFont="1" applyFill="1" applyBorder="1" applyAlignment="1" applyProtection="1">
      <alignment horizontal="center" vertical="center" wrapText="1"/>
      <protection locked="0"/>
    </xf>
    <xf numFmtId="49" fontId="29" fillId="5" borderId="1" xfId="0" applyNumberFormat="1" applyFont="1" applyFill="1" applyBorder="1" applyAlignment="1" applyProtection="1">
      <alignment horizontal="center" vertical="center" wrapText="1"/>
      <protection locked="0"/>
    </xf>
    <xf numFmtId="0" fontId="29" fillId="5" borderId="4"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4" fontId="29" fillId="5" borderId="1" xfId="0" applyNumberFormat="1" applyFont="1" applyFill="1" applyBorder="1" applyAlignment="1" applyProtection="1">
      <alignment horizontal="center" vertical="center" wrapText="1"/>
      <protection locked="0"/>
    </xf>
  </cellXfs>
  <cellStyles count="32">
    <cellStyle name="Dobro" xfId="4" builtinId="26"/>
    <cellStyle name="Excel Built-in Explanatory Text" xfId="11" xr:uid="{58403285-3F27-4D88-AF5E-F10B99E0A2A6}"/>
    <cellStyle name="Excel Built-in Neutral" xfId="22" xr:uid="{D0731313-8420-4BB9-B652-08A6D210D00A}"/>
    <cellStyle name="Hiperpovezava" xfId="8" builtinId="8"/>
    <cellStyle name="Hiperpovezava 2" xfId="15" xr:uid="{2CE0B862-F8C3-42BC-B09F-9743C6C2D340}"/>
    <cellStyle name="Hyperlink 2" xfId="24" xr:uid="{33714031-38BE-4535-BA12-C8386B3BB591}"/>
    <cellStyle name="Navadno" xfId="0" builtinId="0"/>
    <cellStyle name="Navadno 2" xfId="13" xr:uid="{48B04199-1A5B-4E82-886E-4013202F6EC4}"/>
    <cellStyle name="Navadno 2 2" xfId="29" xr:uid="{8C7388EE-492F-46B1-97EF-E203848D2962}"/>
    <cellStyle name="Navadno 3" xfId="25" xr:uid="{D5D39615-21BE-4EE9-887E-30AC6CE96BFC}"/>
    <cellStyle name="Navadno 4" xfId="30" xr:uid="{DD03B2A6-0924-4296-BAFD-BB31F7EF326E}"/>
    <cellStyle name="Navadno_List1" xfId="31" xr:uid="{F29B6221-3471-4A62-AA42-4458E957333B}"/>
    <cellStyle name="Nevtralno" xfId="6" builtinId="28"/>
    <cellStyle name="Normal 10" xfId="28" xr:uid="{93512A13-E065-4BEB-91D3-193C578C25F1}"/>
    <cellStyle name="Normal 2" xfId="9" xr:uid="{1FF5196A-30FC-4DCA-8437-16A24E68D37B}"/>
    <cellStyle name="Normal 2 2" xfId="16" xr:uid="{26D88F89-DAB7-48F3-A893-6E7B761C9CF1}"/>
    <cellStyle name="Normal 2 2 2" xfId="27" xr:uid="{5E04A827-9E03-47E2-8859-CBA73B474424}"/>
    <cellStyle name="Normal 2 2 4" xfId="12" xr:uid="{449F1961-3ED6-4841-96E9-EC6696910851}"/>
    <cellStyle name="Normal 3" xfId="23" xr:uid="{9F630780-E9F6-4B89-BBC8-5E92EAEDD815}"/>
    <cellStyle name="Normal 3 2" xfId="10" xr:uid="{CB4C57CF-FB2C-431D-B040-8BF206210A90}"/>
    <cellStyle name="Normal 3 2 2" xfId="21" xr:uid="{7BE3C09B-DF63-472E-8F58-2A8788817D61}"/>
    <cellStyle name="Normal 4" xfId="18" xr:uid="{419C7C0E-032C-4F7C-BE70-BF5897510BB3}"/>
    <cellStyle name="Normal 4 2" xfId="19" xr:uid="{783286D1-EEA7-40B3-B666-71A71AC4D033}"/>
    <cellStyle name="Normal 5" xfId="14" xr:uid="{590924DA-578C-4223-AD11-F20C3E5E4CFB}"/>
    <cellStyle name="Normal 7" xfId="20" xr:uid="{50087DED-B397-47DA-BC0F-736F51FAD71C}"/>
    <cellStyle name="Normal_centri-plani-2000-IC Planta" xfId="17" xr:uid="{310F5D4A-92C8-4C84-BA1F-1D057F349A08}"/>
    <cellStyle name="Normal_List1" xfId="26" xr:uid="{83FF4523-BE80-410A-BE22-D1ED0872795D}"/>
    <cellStyle name="Odstotek" xfId="3" builtinId="5"/>
    <cellStyle name="Pojasnjevalno besedilo" xfId="7" builtinId="53"/>
    <cellStyle name="Slabo" xfId="5" builtinId="27"/>
    <cellStyle name="Valuta" xfId="2" builtinId="4"/>
    <cellStyle name="Vejic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0</xdr:colOff>
      <xdr:row>1038</xdr:row>
      <xdr:rowOff>145694</xdr:rowOff>
    </xdr:from>
    <xdr:ext cx="195927" cy="264560"/>
    <xdr:sp macro="" textlink="">
      <xdr:nvSpPr>
        <xdr:cNvPr id="2" name="PoljeZBesedilom 2">
          <a:extLst>
            <a:ext uri="{FF2B5EF4-FFF2-40B4-BE49-F238E27FC236}">
              <a16:creationId xmlns:a16="http://schemas.microsoft.com/office/drawing/2014/main" id="{5A280003-EBF8-411A-A504-45D95035C79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1038</xdr:row>
      <xdr:rowOff>145694</xdr:rowOff>
    </xdr:from>
    <xdr:ext cx="195927" cy="264560"/>
    <xdr:sp macro="" textlink="">
      <xdr:nvSpPr>
        <xdr:cNvPr id="3" name="PoljeZBesedilom 2">
          <a:extLst>
            <a:ext uri="{FF2B5EF4-FFF2-40B4-BE49-F238E27FC236}">
              <a16:creationId xmlns:a16="http://schemas.microsoft.com/office/drawing/2014/main" id="{A1AC7C16-D904-4182-A4A7-ED1F56EB55A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1038</xdr:row>
      <xdr:rowOff>145694</xdr:rowOff>
    </xdr:from>
    <xdr:ext cx="195927" cy="264560"/>
    <xdr:sp macro="" textlink="">
      <xdr:nvSpPr>
        <xdr:cNvPr id="4" name="PoljeZBesedilom 2">
          <a:extLst>
            <a:ext uri="{FF2B5EF4-FFF2-40B4-BE49-F238E27FC236}">
              <a16:creationId xmlns:a16="http://schemas.microsoft.com/office/drawing/2014/main" id="{04CC5F15-CDDD-4FD1-8CA9-CEF2749B088D}"/>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1038</xdr:row>
      <xdr:rowOff>145694</xdr:rowOff>
    </xdr:from>
    <xdr:ext cx="195927" cy="264560"/>
    <xdr:sp macro="" textlink="">
      <xdr:nvSpPr>
        <xdr:cNvPr id="5" name="PoljeZBesedilom 4">
          <a:extLst>
            <a:ext uri="{FF2B5EF4-FFF2-40B4-BE49-F238E27FC236}">
              <a16:creationId xmlns:a16="http://schemas.microsoft.com/office/drawing/2014/main" id="{174E1A13-4E4D-42F3-84B7-9A98EE7EE46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 name="PoljeZBesedilom 2">
          <a:extLst>
            <a:ext uri="{FF2B5EF4-FFF2-40B4-BE49-F238E27FC236}">
              <a16:creationId xmlns:a16="http://schemas.microsoft.com/office/drawing/2014/main" id="{801D7900-0C74-4897-8352-261ADAEE058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 name="PoljeZBesedilom 566">
          <a:extLst>
            <a:ext uri="{FF2B5EF4-FFF2-40B4-BE49-F238E27FC236}">
              <a16:creationId xmlns:a16="http://schemas.microsoft.com/office/drawing/2014/main" id="{D87EF021-9342-4E7C-8A2C-38D09AEBB35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8" name="PoljeZBesedilom 2">
          <a:extLst>
            <a:ext uri="{FF2B5EF4-FFF2-40B4-BE49-F238E27FC236}">
              <a16:creationId xmlns:a16="http://schemas.microsoft.com/office/drawing/2014/main" id="{31860F1B-827B-4442-8278-AE1DD4564B0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9" name="PoljeZBesedilom 2">
          <a:extLst>
            <a:ext uri="{FF2B5EF4-FFF2-40B4-BE49-F238E27FC236}">
              <a16:creationId xmlns:a16="http://schemas.microsoft.com/office/drawing/2014/main" id="{041FB062-9D5E-430B-A0B0-049F696C5C6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0" name="PoljeZBesedilom 2">
          <a:extLst>
            <a:ext uri="{FF2B5EF4-FFF2-40B4-BE49-F238E27FC236}">
              <a16:creationId xmlns:a16="http://schemas.microsoft.com/office/drawing/2014/main" id="{0F92AA83-4BF9-4605-9674-F1766FB6AF5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1" name="PoljeZBesedilom 2">
          <a:extLst>
            <a:ext uri="{FF2B5EF4-FFF2-40B4-BE49-F238E27FC236}">
              <a16:creationId xmlns:a16="http://schemas.microsoft.com/office/drawing/2014/main" id="{81DE2A7F-F121-4B02-B0C5-C6CAC059DBD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2" name="PoljeZBesedilom 2">
          <a:extLst>
            <a:ext uri="{FF2B5EF4-FFF2-40B4-BE49-F238E27FC236}">
              <a16:creationId xmlns:a16="http://schemas.microsoft.com/office/drawing/2014/main" id="{008007E6-080A-4B72-9035-98DB93FC79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3" name="PoljeZBesedilom 572">
          <a:extLst>
            <a:ext uri="{FF2B5EF4-FFF2-40B4-BE49-F238E27FC236}">
              <a16:creationId xmlns:a16="http://schemas.microsoft.com/office/drawing/2014/main" id="{5ED324E6-70EB-448C-82F5-8F9A9EEF5E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 name="PoljeZBesedilom 2">
          <a:extLst>
            <a:ext uri="{FF2B5EF4-FFF2-40B4-BE49-F238E27FC236}">
              <a16:creationId xmlns:a16="http://schemas.microsoft.com/office/drawing/2014/main" id="{609B9E39-3A59-4275-80B1-B33F1608357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5" name="PoljeZBesedilom 2">
          <a:extLst>
            <a:ext uri="{FF2B5EF4-FFF2-40B4-BE49-F238E27FC236}">
              <a16:creationId xmlns:a16="http://schemas.microsoft.com/office/drawing/2014/main" id="{70866400-83B0-4623-BE13-5AEAEE4DB0B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6" name="PoljeZBesedilom 2">
          <a:extLst>
            <a:ext uri="{FF2B5EF4-FFF2-40B4-BE49-F238E27FC236}">
              <a16:creationId xmlns:a16="http://schemas.microsoft.com/office/drawing/2014/main" id="{74C20BE3-186B-46A8-9539-EFC4A5D3A02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7" name="PoljeZBesedilom 2">
          <a:extLst>
            <a:ext uri="{FF2B5EF4-FFF2-40B4-BE49-F238E27FC236}">
              <a16:creationId xmlns:a16="http://schemas.microsoft.com/office/drawing/2014/main" id="{413064A9-1AAE-4DFF-B911-A27C985E7D59}"/>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 name="PoljeZBesedilom 2">
          <a:extLst>
            <a:ext uri="{FF2B5EF4-FFF2-40B4-BE49-F238E27FC236}">
              <a16:creationId xmlns:a16="http://schemas.microsoft.com/office/drawing/2014/main" id="{1E8004EF-3343-485A-94D0-87CB96A754D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9" name="PoljeZBesedilom 578">
          <a:extLst>
            <a:ext uri="{FF2B5EF4-FFF2-40B4-BE49-F238E27FC236}">
              <a16:creationId xmlns:a16="http://schemas.microsoft.com/office/drawing/2014/main" id="{360AC4A5-9F73-45CB-B632-924190F2216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0" name="PoljeZBesedilom 2">
          <a:extLst>
            <a:ext uri="{FF2B5EF4-FFF2-40B4-BE49-F238E27FC236}">
              <a16:creationId xmlns:a16="http://schemas.microsoft.com/office/drawing/2014/main" id="{87772240-AC92-41D2-8581-E3B47ACE862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1" name="PoljeZBesedilom 2">
          <a:extLst>
            <a:ext uri="{FF2B5EF4-FFF2-40B4-BE49-F238E27FC236}">
              <a16:creationId xmlns:a16="http://schemas.microsoft.com/office/drawing/2014/main" id="{F4A3F977-4B92-42F8-B91F-0B4952D7FFC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2" name="PoljeZBesedilom 2">
          <a:extLst>
            <a:ext uri="{FF2B5EF4-FFF2-40B4-BE49-F238E27FC236}">
              <a16:creationId xmlns:a16="http://schemas.microsoft.com/office/drawing/2014/main" id="{BAE9483B-EDAD-409F-8ED0-F6C7410DA5C1}"/>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3" name="PoljeZBesedilom 2">
          <a:extLst>
            <a:ext uri="{FF2B5EF4-FFF2-40B4-BE49-F238E27FC236}">
              <a16:creationId xmlns:a16="http://schemas.microsoft.com/office/drawing/2014/main" id="{A2BBD11E-C25F-43AC-A717-DFFFA990B39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4" name="PoljeZBesedilom 2">
          <a:extLst>
            <a:ext uri="{FF2B5EF4-FFF2-40B4-BE49-F238E27FC236}">
              <a16:creationId xmlns:a16="http://schemas.microsoft.com/office/drawing/2014/main" id="{47048462-686F-4286-890D-7E9D50A3BE8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5" name="PoljeZBesedilom 584">
          <a:extLst>
            <a:ext uri="{FF2B5EF4-FFF2-40B4-BE49-F238E27FC236}">
              <a16:creationId xmlns:a16="http://schemas.microsoft.com/office/drawing/2014/main" id="{DFC5821D-C71B-4FBF-8CB6-38FB6E35525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6" name="PoljeZBesedilom 2">
          <a:extLst>
            <a:ext uri="{FF2B5EF4-FFF2-40B4-BE49-F238E27FC236}">
              <a16:creationId xmlns:a16="http://schemas.microsoft.com/office/drawing/2014/main" id="{EC1F4D84-A582-404D-8D32-74B696055B4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7" name="PoljeZBesedilom 2">
          <a:extLst>
            <a:ext uri="{FF2B5EF4-FFF2-40B4-BE49-F238E27FC236}">
              <a16:creationId xmlns:a16="http://schemas.microsoft.com/office/drawing/2014/main" id="{B4BE73F8-330C-4ED9-9B28-C76C7A5414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8" name="PoljeZBesedilom 2">
          <a:extLst>
            <a:ext uri="{FF2B5EF4-FFF2-40B4-BE49-F238E27FC236}">
              <a16:creationId xmlns:a16="http://schemas.microsoft.com/office/drawing/2014/main" id="{6DB94294-A0EA-47F2-8BF6-3F2CBF4AA21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29" name="PoljeZBesedilom 2">
          <a:extLst>
            <a:ext uri="{FF2B5EF4-FFF2-40B4-BE49-F238E27FC236}">
              <a16:creationId xmlns:a16="http://schemas.microsoft.com/office/drawing/2014/main" id="{C1BF968E-97D3-464C-8B77-00DA84B34DA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0" name="PoljeZBesedilom 2">
          <a:extLst>
            <a:ext uri="{FF2B5EF4-FFF2-40B4-BE49-F238E27FC236}">
              <a16:creationId xmlns:a16="http://schemas.microsoft.com/office/drawing/2014/main" id="{88A588EB-56E2-43F4-9C45-AD1A1A14505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1" name="PoljeZBesedilom 590">
          <a:extLst>
            <a:ext uri="{FF2B5EF4-FFF2-40B4-BE49-F238E27FC236}">
              <a16:creationId xmlns:a16="http://schemas.microsoft.com/office/drawing/2014/main" id="{7AF3E857-BAE5-45F4-AA26-B58D6D887AF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2" name="PoljeZBesedilom 2">
          <a:extLst>
            <a:ext uri="{FF2B5EF4-FFF2-40B4-BE49-F238E27FC236}">
              <a16:creationId xmlns:a16="http://schemas.microsoft.com/office/drawing/2014/main" id="{A519D5F6-B3EF-4D70-AA43-637BC0787B1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3" name="PoljeZBesedilom 2">
          <a:extLst>
            <a:ext uri="{FF2B5EF4-FFF2-40B4-BE49-F238E27FC236}">
              <a16:creationId xmlns:a16="http://schemas.microsoft.com/office/drawing/2014/main" id="{57CA268B-B7CC-4E47-A86E-EE10578290F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4" name="PoljeZBesedilom 2">
          <a:extLst>
            <a:ext uri="{FF2B5EF4-FFF2-40B4-BE49-F238E27FC236}">
              <a16:creationId xmlns:a16="http://schemas.microsoft.com/office/drawing/2014/main" id="{1ADA5ACE-D183-451A-97F8-D416CF1704B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5" name="PoljeZBesedilom 2">
          <a:extLst>
            <a:ext uri="{FF2B5EF4-FFF2-40B4-BE49-F238E27FC236}">
              <a16:creationId xmlns:a16="http://schemas.microsoft.com/office/drawing/2014/main" id="{45790FA3-BFEE-4440-8E0D-BC4E7544097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6" name="PoljeZBesedilom 2">
          <a:extLst>
            <a:ext uri="{FF2B5EF4-FFF2-40B4-BE49-F238E27FC236}">
              <a16:creationId xmlns:a16="http://schemas.microsoft.com/office/drawing/2014/main" id="{CA1F3D11-1E97-4EB2-9B0C-73C395E5590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7" name="PoljeZBesedilom 596">
          <a:extLst>
            <a:ext uri="{FF2B5EF4-FFF2-40B4-BE49-F238E27FC236}">
              <a16:creationId xmlns:a16="http://schemas.microsoft.com/office/drawing/2014/main" id="{F9F43F4E-5713-42CC-9BB5-4D19F206EC5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8" name="PoljeZBesedilom 2">
          <a:extLst>
            <a:ext uri="{FF2B5EF4-FFF2-40B4-BE49-F238E27FC236}">
              <a16:creationId xmlns:a16="http://schemas.microsoft.com/office/drawing/2014/main" id="{51CEE42B-3FCD-4714-AC7D-2CAA60BEF64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39" name="PoljeZBesedilom 2">
          <a:extLst>
            <a:ext uri="{FF2B5EF4-FFF2-40B4-BE49-F238E27FC236}">
              <a16:creationId xmlns:a16="http://schemas.microsoft.com/office/drawing/2014/main" id="{D32FFAC9-D1DE-423F-A302-DC14F493C40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40" name="PoljeZBesedilom 2">
          <a:extLst>
            <a:ext uri="{FF2B5EF4-FFF2-40B4-BE49-F238E27FC236}">
              <a16:creationId xmlns:a16="http://schemas.microsoft.com/office/drawing/2014/main" id="{BCE11CF5-0CAE-4076-B3A9-8149689005A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41" name="PoljeZBesedilom 2">
          <a:extLst>
            <a:ext uri="{FF2B5EF4-FFF2-40B4-BE49-F238E27FC236}">
              <a16:creationId xmlns:a16="http://schemas.microsoft.com/office/drawing/2014/main" id="{3C34117F-0698-4328-AE60-91291B18EBA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2" name="PoljeZBesedilom 2">
          <a:extLst>
            <a:ext uri="{FF2B5EF4-FFF2-40B4-BE49-F238E27FC236}">
              <a16:creationId xmlns:a16="http://schemas.microsoft.com/office/drawing/2014/main" id="{613EDD87-2B9B-41F3-BBC5-CA41D356262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3" name="PoljeZBesedilom 602">
          <a:extLst>
            <a:ext uri="{FF2B5EF4-FFF2-40B4-BE49-F238E27FC236}">
              <a16:creationId xmlns:a16="http://schemas.microsoft.com/office/drawing/2014/main" id="{A2F30A9B-5C90-4367-A7DB-88F1399E321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4" name="PoljeZBesedilom 2">
          <a:extLst>
            <a:ext uri="{FF2B5EF4-FFF2-40B4-BE49-F238E27FC236}">
              <a16:creationId xmlns:a16="http://schemas.microsoft.com/office/drawing/2014/main" id="{BD6182BC-E540-4193-AED4-30412BEFE66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5" name="PoljeZBesedilom 2">
          <a:extLst>
            <a:ext uri="{FF2B5EF4-FFF2-40B4-BE49-F238E27FC236}">
              <a16:creationId xmlns:a16="http://schemas.microsoft.com/office/drawing/2014/main" id="{4A031318-510F-4109-A844-C1BBC4486BB9}"/>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6" name="PoljeZBesedilom 2">
          <a:extLst>
            <a:ext uri="{FF2B5EF4-FFF2-40B4-BE49-F238E27FC236}">
              <a16:creationId xmlns:a16="http://schemas.microsoft.com/office/drawing/2014/main" id="{80C65876-A543-4FE7-8B2A-375463108E72}"/>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7" name="PoljeZBesedilom 2">
          <a:extLst>
            <a:ext uri="{FF2B5EF4-FFF2-40B4-BE49-F238E27FC236}">
              <a16:creationId xmlns:a16="http://schemas.microsoft.com/office/drawing/2014/main" id="{A11B75D2-1299-4EF7-9C30-B66B83FE2C6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8" name="PoljeZBesedilom 2">
          <a:extLst>
            <a:ext uri="{FF2B5EF4-FFF2-40B4-BE49-F238E27FC236}">
              <a16:creationId xmlns:a16="http://schemas.microsoft.com/office/drawing/2014/main" id="{EC8E90E8-B52C-487A-8E5C-6EFD61C4804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49" name="PoljeZBesedilom 608">
          <a:extLst>
            <a:ext uri="{FF2B5EF4-FFF2-40B4-BE49-F238E27FC236}">
              <a16:creationId xmlns:a16="http://schemas.microsoft.com/office/drawing/2014/main" id="{2C247409-9FC3-4781-9D7D-B263B145D0E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0" name="PoljeZBesedilom 2">
          <a:extLst>
            <a:ext uri="{FF2B5EF4-FFF2-40B4-BE49-F238E27FC236}">
              <a16:creationId xmlns:a16="http://schemas.microsoft.com/office/drawing/2014/main" id="{6EE24229-8C0E-438D-B1CF-84387BC9EE4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1" name="PoljeZBesedilom 2">
          <a:extLst>
            <a:ext uri="{FF2B5EF4-FFF2-40B4-BE49-F238E27FC236}">
              <a16:creationId xmlns:a16="http://schemas.microsoft.com/office/drawing/2014/main" id="{8191D588-9318-4535-A977-C4FD0E83B7BF}"/>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2" name="PoljeZBesedilom 2">
          <a:extLst>
            <a:ext uri="{FF2B5EF4-FFF2-40B4-BE49-F238E27FC236}">
              <a16:creationId xmlns:a16="http://schemas.microsoft.com/office/drawing/2014/main" id="{D11B670B-48D6-45F7-907C-71C47224657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3" name="PoljeZBesedilom 2">
          <a:extLst>
            <a:ext uri="{FF2B5EF4-FFF2-40B4-BE49-F238E27FC236}">
              <a16:creationId xmlns:a16="http://schemas.microsoft.com/office/drawing/2014/main" id="{BB2EE101-EDCC-47A7-A370-9F6C25D2DFB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4" name="PoljeZBesedilom 613">
          <a:extLst>
            <a:ext uri="{FF2B5EF4-FFF2-40B4-BE49-F238E27FC236}">
              <a16:creationId xmlns:a16="http://schemas.microsoft.com/office/drawing/2014/main" id="{5A4A5A01-0278-4ACF-A692-6FD00E470A0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5" name="PoljeZBesedilom 2">
          <a:extLst>
            <a:ext uri="{FF2B5EF4-FFF2-40B4-BE49-F238E27FC236}">
              <a16:creationId xmlns:a16="http://schemas.microsoft.com/office/drawing/2014/main" id="{F5B614DB-9F45-4DC2-8317-433CFB78E38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6" name="PoljeZBesedilom 2">
          <a:extLst>
            <a:ext uri="{FF2B5EF4-FFF2-40B4-BE49-F238E27FC236}">
              <a16:creationId xmlns:a16="http://schemas.microsoft.com/office/drawing/2014/main" id="{FDEF58AA-4ADA-4556-A1FF-F2D8E77AA36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7" name="PoljeZBesedilom 2">
          <a:extLst>
            <a:ext uri="{FF2B5EF4-FFF2-40B4-BE49-F238E27FC236}">
              <a16:creationId xmlns:a16="http://schemas.microsoft.com/office/drawing/2014/main" id="{88D37A2B-6C26-4EDE-9846-80F32060BEEF}"/>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58" name="PoljeZBesedilom 2">
          <a:extLst>
            <a:ext uri="{FF2B5EF4-FFF2-40B4-BE49-F238E27FC236}">
              <a16:creationId xmlns:a16="http://schemas.microsoft.com/office/drawing/2014/main" id="{8CD49E77-1E3C-4540-9E06-19C4942D147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59" name="PoljeZBesedilom 2">
          <a:extLst>
            <a:ext uri="{FF2B5EF4-FFF2-40B4-BE49-F238E27FC236}">
              <a16:creationId xmlns:a16="http://schemas.microsoft.com/office/drawing/2014/main" id="{139FFF43-32E7-4124-9ECA-8F0E80AC33A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0" name="PoljeZBesedilom 619">
          <a:extLst>
            <a:ext uri="{FF2B5EF4-FFF2-40B4-BE49-F238E27FC236}">
              <a16:creationId xmlns:a16="http://schemas.microsoft.com/office/drawing/2014/main" id="{CBF56DE0-F241-40D1-AB3F-1D1E65618F2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1" name="PoljeZBesedilom 2">
          <a:extLst>
            <a:ext uri="{FF2B5EF4-FFF2-40B4-BE49-F238E27FC236}">
              <a16:creationId xmlns:a16="http://schemas.microsoft.com/office/drawing/2014/main" id="{836C54C7-C6C1-4FBB-8187-3D9380E2C18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2" name="PoljeZBesedilom 2">
          <a:extLst>
            <a:ext uri="{FF2B5EF4-FFF2-40B4-BE49-F238E27FC236}">
              <a16:creationId xmlns:a16="http://schemas.microsoft.com/office/drawing/2014/main" id="{999C63AB-68A7-417C-9112-B76DB885C0F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3" name="PoljeZBesedilom 2">
          <a:extLst>
            <a:ext uri="{FF2B5EF4-FFF2-40B4-BE49-F238E27FC236}">
              <a16:creationId xmlns:a16="http://schemas.microsoft.com/office/drawing/2014/main" id="{1089330F-7F5D-4DE5-BB7A-9C4902FC281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4" name="PoljeZBesedilom 2">
          <a:extLst>
            <a:ext uri="{FF2B5EF4-FFF2-40B4-BE49-F238E27FC236}">
              <a16:creationId xmlns:a16="http://schemas.microsoft.com/office/drawing/2014/main" id="{4FB74ED7-A81B-41AE-9054-C01C0153DBF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5" name="PoljeZBesedilom 2">
          <a:extLst>
            <a:ext uri="{FF2B5EF4-FFF2-40B4-BE49-F238E27FC236}">
              <a16:creationId xmlns:a16="http://schemas.microsoft.com/office/drawing/2014/main" id="{5A7389A5-7AF0-4375-9001-2A0707DA735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6" name="PoljeZBesedilom 625">
          <a:extLst>
            <a:ext uri="{FF2B5EF4-FFF2-40B4-BE49-F238E27FC236}">
              <a16:creationId xmlns:a16="http://schemas.microsoft.com/office/drawing/2014/main" id="{730728ED-5A1E-4702-98A7-B4FFEA100A2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7" name="PoljeZBesedilom 2">
          <a:extLst>
            <a:ext uri="{FF2B5EF4-FFF2-40B4-BE49-F238E27FC236}">
              <a16:creationId xmlns:a16="http://schemas.microsoft.com/office/drawing/2014/main" id="{48E85708-C8D1-4D8D-B9B8-4865DC71827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8" name="PoljeZBesedilom 2">
          <a:extLst>
            <a:ext uri="{FF2B5EF4-FFF2-40B4-BE49-F238E27FC236}">
              <a16:creationId xmlns:a16="http://schemas.microsoft.com/office/drawing/2014/main" id="{6E23F7A1-CE21-44F8-9460-856855B7D7E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69" name="PoljeZBesedilom 2">
          <a:extLst>
            <a:ext uri="{FF2B5EF4-FFF2-40B4-BE49-F238E27FC236}">
              <a16:creationId xmlns:a16="http://schemas.microsoft.com/office/drawing/2014/main" id="{52B6DAF9-E5F1-4824-8A94-C2FC259849B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0" name="PoljeZBesedilom 2">
          <a:extLst>
            <a:ext uri="{FF2B5EF4-FFF2-40B4-BE49-F238E27FC236}">
              <a16:creationId xmlns:a16="http://schemas.microsoft.com/office/drawing/2014/main" id="{EECE88C4-B380-4BF8-905D-8873C6B9F53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1" name="PoljeZBesedilom 2">
          <a:extLst>
            <a:ext uri="{FF2B5EF4-FFF2-40B4-BE49-F238E27FC236}">
              <a16:creationId xmlns:a16="http://schemas.microsoft.com/office/drawing/2014/main" id="{8309AD40-9B20-40D5-93D9-CAD2DB35D20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2" name="PoljeZBesedilom 631">
          <a:extLst>
            <a:ext uri="{FF2B5EF4-FFF2-40B4-BE49-F238E27FC236}">
              <a16:creationId xmlns:a16="http://schemas.microsoft.com/office/drawing/2014/main" id="{597A1956-BEED-43B0-B33B-DDF32A9991F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3" name="PoljeZBesedilom 2">
          <a:extLst>
            <a:ext uri="{FF2B5EF4-FFF2-40B4-BE49-F238E27FC236}">
              <a16:creationId xmlns:a16="http://schemas.microsoft.com/office/drawing/2014/main" id="{DEA46378-6BD7-414E-9AC8-EE7F674DB68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4" name="PoljeZBesedilom 2">
          <a:extLst>
            <a:ext uri="{FF2B5EF4-FFF2-40B4-BE49-F238E27FC236}">
              <a16:creationId xmlns:a16="http://schemas.microsoft.com/office/drawing/2014/main" id="{B9B21B3F-C64E-4629-9F9D-7324DD3522B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 name="PoljeZBesedilom 2">
          <a:extLst>
            <a:ext uri="{FF2B5EF4-FFF2-40B4-BE49-F238E27FC236}">
              <a16:creationId xmlns:a16="http://schemas.microsoft.com/office/drawing/2014/main" id="{044C85BB-DBB9-46D1-9E5F-19178A5C8A4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 name="PoljeZBesedilom 2">
          <a:extLst>
            <a:ext uri="{FF2B5EF4-FFF2-40B4-BE49-F238E27FC236}">
              <a16:creationId xmlns:a16="http://schemas.microsoft.com/office/drawing/2014/main" id="{D0AE5367-4E45-4E9C-89FF-87B97DFE43F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7" name="PoljeZBesedilom 2">
          <a:extLst>
            <a:ext uri="{FF2B5EF4-FFF2-40B4-BE49-F238E27FC236}">
              <a16:creationId xmlns:a16="http://schemas.microsoft.com/office/drawing/2014/main" id="{E7D941E8-2E03-4251-BCA4-2A2F8B31A09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8" name="PoljeZBesedilom 637">
          <a:extLst>
            <a:ext uri="{FF2B5EF4-FFF2-40B4-BE49-F238E27FC236}">
              <a16:creationId xmlns:a16="http://schemas.microsoft.com/office/drawing/2014/main" id="{CC831645-7F9D-4932-8007-BF4D3940603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9" name="PoljeZBesedilom 2">
          <a:extLst>
            <a:ext uri="{FF2B5EF4-FFF2-40B4-BE49-F238E27FC236}">
              <a16:creationId xmlns:a16="http://schemas.microsoft.com/office/drawing/2014/main" id="{3A5F5FF3-6ED2-4715-B613-C2839094263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80" name="PoljeZBesedilom 2">
          <a:extLst>
            <a:ext uri="{FF2B5EF4-FFF2-40B4-BE49-F238E27FC236}">
              <a16:creationId xmlns:a16="http://schemas.microsoft.com/office/drawing/2014/main" id="{E446CE8E-2BAA-4C3D-AB37-C5C8D468CD1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81" name="PoljeZBesedilom 2">
          <a:extLst>
            <a:ext uri="{FF2B5EF4-FFF2-40B4-BE49-F238E27FC236}">
              <a16:creationId xmlns:a16="http://schemas.microsoft.com/office/drawing/2014/main" id="{C05CD83D-1E82-416F-AC77-93078CCF6C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82" name="PoljeZBesedilom 2">
          <a:extLst>
            <a:ext uri="{FF2B5EF4-FFF2-40B4-BE49-F238E27FC236}">
              <a16:creationId xmlns:a16="http://schemas.microsoft.com/office/drawing/2014/main" id="{F8E2EC8D-CD29-4F88-AAAA-AAD8BF88849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3" name="PoljeZBesedilom 2">
          <a:extLst>
            <a:ext uri="{FF2B5EF4-FFF2-40B4-BE49-F238E27FC236}">
              <a16:creationId xmlns:a16="http://schemas.microsoft.com/office/drawing/2014/main" id="{2CAA5C15-CDCF-4DCC-975D-0DAF60552AD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4" name="PoljeZBesedilom 643">
          <a:extLst>
            <a:ext uri="{FF2B5EF4-FFF2-40B4-BE49-F238E27FC236}">
              <a16:creationId xmlns:a16="http://schemas.microsoft.com/office/drawing/2014/main" id="{F68321B0-CF90-45FB-87E5-55AE90CFFDC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5" name="PoljeZBesedilom 2">
          <a:extLst>
            <a:ext uri="{FF2B5EF4-FFF2-40B4-BE49-F238E27FC236}">
              <a16:creationId xmlns:a16="http://schemas.microsoft.com/office/drawing/2014/main" id="{960560B1-D227-43F5-AD8A-2A33750DE15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6" name="PoljeZBesedilom 2">
          <a:extLst>
            <a:ext uri="{FF2B5EF4-FFF2-40B4-BE49-F238E27FC236}">
              <a16:creationId xmlns:a16="http://schemas.microsoft.com/office/drawing/2014/main" id="{75EA597E-D51B-4891-8C93-534F0A8998B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7" name="PoljeZBesedilom 2">
          <a:extLst>
            <a:ext uri="{FF2B5EF4-FFF2-40B4-BE49-F238E27FC236}">
              <a16:creationId xmlns:a16="http://schemas.microsoft.com/office/drawing/2014/main" id="{018A77C4-1BFF-419C-B055-9B700904E8D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8" name="PoljeZBesedilom 2">
          <a:extLst>
            <a:ext uri="{FF2B5EF4-FFF2-40B4-BE49-F238E27FC236}">
              <a16:creationId xmlns:a16="http://schemas.microsoft.com/office/drawing/2014/main" id="{CAA0FDF0-B600-4219-8BB5-2F0D5D721A3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89" name="PoljeZBesedilom 2">
          <a:extLst>
            <a:ext uri="{FF2B5EF4-FFF2-40B4-BE49-F238E27FC236}">
              <a16:creationId xmlns:a16="http://schemas.microsoft.com/office/drawing/2014/main" id="{37201032-E2FF-44DB-BF6C-12E1BBA8AE1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90" name="PoljeZBesedilom 649">
          <a:extLst>
            <a:ext uri="{FF2B5EF4-FFF2-40B4-BE49-F238E27FC236}">
              <a16:creationId xmlns:a16="http://schemas.microsoft.com/office/drawing/2014/main" id="{499870D5-1D61-4574-9CD3-EA345FAAB53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91" name="PoljeZBesedilom 2">
          <a:extLst>
            <a:ext uri="{FF2B5EF4-FFF2-40B4-BE49-F238E27FC236}">
              <a16:creationId xmlns:a16="http://schemas.microsoft.com/office/drawing/2014/main" id="{92E1F552-02C4-47D5-A426-3ABC6820E33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92" name="PoljeZBesedilom 2">
          <a:extLst>
            <a:ext uri="{FF2B5EF4-FFF2-40B4-BE49-F238E27FC236}">
              <a16:creationId xmlns:a16="http://schemas.microsoft.com/office/drawing/2014/main" id="{C127A769-7E44-41BC-9A0F-F7DDFD6F8BB3}"/>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93" name="PoljeZBesedilom 2">
          <a:extLst>
            <a:ext uri="{FF2B5EF4-FFF2-40B4-BE49-F238E27FC236}">
              <a16:creationId xmlns:a16="http://schemas.microsoft.com/office/drawing/2014/main" id="{1A9C4076-E0FA-4E32-A88C-0CB2A01B418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94" name="PoljeZBesedilom 2">
          <a:extLst>
            <a:ext uri="{FF2B5EF4-FFF2-40B4-BE49-F238E27FC236}">
              <a16:creationId xmlns:a16="http://schemas.microsoft.com/office/drawing/2014/main" id="{C756115F-F6E7-4986-AF36-8ED2B3C6E7DE}"/>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95" name="PoljeZBesedilom 2">
          <a:extLst>
            <a:ext uri="{FF2B5EF4-FFF2-40B4-BE49-F238E27FC236}">
              <a16:creationId xmlns:a16="http://schemas.microsoft.com/office/drawing/2014/main" id="{A85E8A6B-9A33-4D71-AF30-1DB623AF843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96" name="PoljeZBesedilom 655">
          <a:extLst>
            <a:ext uri="{FF2B5EF4-FFF2-40B4-BE49-F238E27FC236}">
              <a16:creationId xmlns:a16="http://schemas.microsoft.com/office/drawing/2014/main" id="{8FC13BDB-127E-4C7C-809F-A1FCA0E995D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97" name="PoljeZBesedilom 2">
          <a:extLst>
            <a:ext uri="{FF2B5EF4-FFF2-40B4-BE49-F238E27FC236}">
              <a16:creationId xmlns:a16="http://schemas.microsoft.com/office/drawing/2014/main" id="{223EDEFB-AB43-4CEB-B1CF-27BAEA8001C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98" name="PoljeZBesedilom 2">
          <a:extLst>
            <a:ext uri="{FF2B5EF4-FFF2-40B4-BE49-F238E27FC236}">
              <a16:creationId xmlns:a16="http://schemas.microsoft.com/office/drawing/2014/main" id="{D6BB8772-2422-49CE-BA1A-67219CEFB23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99" name="PoljeZBesedilom 2">
          <a:extLst>
            <a:ext uri="{FF2B5EF4-FFF2-40B4-BE49-F238E27FC236}">
              <a16:creationId xmlns:a16="http://schemas.microsoft.com/office/drawing/2014/main" id="{81A531BE-EA12-4D53-813E-B901A8AFAA2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0" name="PoljeZBesedilom 2">
          <a:extLst>
            <a:ext uri="{FF2B5EF4-FFF2-40B4-BE49-F238E27FC236}">
              <a16:creationId xmlns:a16="http://schemas.microsoft.com/office/drawing/2014/main" id="{3212F3D1-C2AD-4708-B1F1-E590E12ACF9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1" name="PoljeZBesedilom 2">
          <a:extLst>
            <a:ext uri="{FF2B5EF4-FFF2-40B4-BE49-F238E27FC236}">
              <a16:creationId xmlns:a16="http://schemas.microsoft.com/office/drawing/2014/main" id="{A56FE983-BD60-4C4D-9A24-5F52AAC3088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2" name="PoljeZBesedilom 661">
          <a:extLst>
            <a:ext uri="{FF2B5EF4-FFF2-40B4-BE49-F238E27FC236}">
              <a16:creationId xmlns:a16="http://schemas.microsoft.com/office/drawing/2014/main" id="{C01922BC-2761-4453-869F-AA980C53F48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3" name="PoljeZBesedilom 2">
          <a:extLst>
            <a:ext uri="{FF2B5EF4-FFF2-40B4-BE49-F238E27FC236}">
              <a16:creationId xmlns:a16="http://schemas.microsoft.com/office/drawing/2014/main" id="{B0062E47-0DE8-4539-8F2C-3C2A6175B0A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4" name="PoljeZBesedilom 2">
          <a:extLst>
            <a:ext uri="{FF2B5EF4-FFF2-40B4-BE49-F238E27FC236}">
              <a16:creationId xmlns:a16="http://schemas.microsoft.com/office/drawing/2014/main" id="{695A1B91-3F41-4750-97F9-EDA0EE38E631}"/>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5" name="PoljeZBesedilom 2">
          <a:extLst>
            <a:ext uri="{FF2B5EF4-FFF2-40B4-BE49-F238E27FC236}">
              <a16:creationId xmlns:a16="http://schemas.microsoft.com/office/drawing/2014/main" id="{4230B60E-4C40-40E3-8E89-7C3021D2965C}"/>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6" name="PoljeZBesedilom 2">
          <a:extLst>
            <a:ext uri="{FF2B5EF4-FFF2-40B4-BE49-F238E27FC236}">
              <a16:creationId xmlns:a16="http://schemas.microsoft.com/office/drawing/2014/main" id="{376C4DA5-CE16-4B10-B867-F56DFCBE334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7" name="PoljeZBesedilom 666">
          <a:extLst>
            <a:ext uri="{FF2B5EF4-FFF2-40B4-BE49-F238E27FC236}">
              <a16:creationId xmlns:a16="http://schemas.microsoft.com/office/drawing/2014/main" id="{E52646EB-C055-4CD6-B001-4A745494AB0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8" name="PoljeZBesedilom 2">
          <a:extLst>
            <a:ext uri="{FF2B5EF4-FFF2-40B4-BE49-F238E27FC236}">
              <a16:creationId xmlns:a16="http://schemas.microsoft.com/office/drawing/2014/main" id="{2B155AC1-7AF3-49BA-BE01-3C19BF00B23A}"/>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09" name="PoljeZBesedilom 2">
          <a:extLst>
            <a:ext uri="{FF2B5EF4-FFF2-40B4-BE49-F238E27FC236}">
              <a16:creationId xmlns:a16="http://schemas.microsoft.com/office/drawing/2014/main" id="{A0F3CB25-A93D-482D-A960-681CEAC413C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10" name="PoljeZBesedilom 2">
          <a:extLst>
            <a:ext uri="{FF2B5EF4-FFF2-40B4-BE49-F238E27FC236}">
              <a16:creationId xmlns:a16="http://schemas.microsoft.com/office/drawing/2014/main" id="{AD839916-A8F1-4E1D-AB54-6FC3DD061D1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111" name="PoljeZBesedilom 2">
          <a:extLst>
            <a:ext uri="{FF2B5EF4-FFF2-40B4-BE49-F238E27FC236}">
              <a16:creationId xmlns:a16="http://schemas.microsoft.com/office/drawing/2014/main" id="{6257C94B-D68D-4E23-A45C-1B5C4DEEAD8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2" name="PoljeZBesedilom 2">
          <a:extLst>
            <a:ext uri="{FF2B5EF4-FFF2-40B4-BE49-F238E27FC236}">
              <a16:creationId xmlns:a16="http://schemas.microsoft.com/office/drawing/2014/main" id="{0A191A55-3108-412F-B67E-AA0E2BB4641B}"/>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3" name="PoljeZBesedilom 672">
          <a:extLst>
            <a:ext uri="{FF2B5EF4-FFF2-40B4-BE49-F238E27FC236}">
              <a16:creationId xmlns:a16="http://schemas.microsoft.com/office/drawing/2014/main" id="{2F46F2D5-D593-4562-8751-D47D896F630A}"/>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4" name="PoljeZBesedilom 2">
          <a:extLst>
            <a:ext uri="{FF2B5EF4-FFF2-40B4-BE49-F238E27FC236}">
              <a16:creationId xmlns:a16="http://schemas.microsoft.com/office/drawing/2014/main" id="{6CD4ED67-E6F0-4299-81F5-441A6FCCC58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5" name="PoljeZBesedilom 2">
          <a:extLst>
            <a:ext uri="{FF2B5EF4-FFF2-40B4-BE49-F238E27FC236}">
              <a16:creationId xmlns:a16="http://schemas.microsoft.com/office/drawing/2014/main" id="{19EFBD70-57FF-4F1E-A403-180088098E4A}"/>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6" name="PoljeZBesedilom 2">
          <a:extLst>
            <a:ext uri="{FF2B5EF4-FFF2-40B4-BE49-F238E27FC236}">
              <a16:creationId xmlns:a16="http://schemas.microsoft.com/office/drawing/2014/main" id="{E5DF4FCE-AD5F-4B3F-A856-3E105CBD1CB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7" name="PoljeZBesedilom 2">
          <a:extLst>
            <a:ext uri="{FF2B5EF4-FFF2-40B4-BE49-F238E27FC236}">
              <a16:creationId xmlns:a16="http://schemas.microsoft.com/office/drawing/2014/main" id="{26BBF4FE-B219-479F-8543-F2EEB3EDBCA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8" name="PoljeZBesedilom 2">
          <a:extLst>
            <a:ext uri="{FF2B5EF4-FFF2-40B4-BE49-F238E27FC236}">
              <a16:creationId xmlns:a16="http://schemas.microsoft.com/office/drawing/2014/main" id="{747531BA-3E39-439C-853D-E2B7E875201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19" name="PoljeZBesedilom 678">
          <a:extLst>
            <a:ext uri="{FF2B5EF4-FFF2-40B4-BE49-F238E27FC236}">
              <a16:creationId xmlns:a16="http://schemas.microsoft.com/office/drawing/2014/main" id="{FDC55900-2759-4E7B-A6C8-8ECC77A3826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0" name="PoljeZBesedilom 2">
          <a:extLst>
            <a:ext uri="{FF2B5EF4-FFF2-40B4-BE49-F238E27FC236}">
              <a16:creationId xmlns:a16="http://schemas.microsoft.com/office/drawing/2014/main" id="{95C9E49C-75C4-4BD4-A3E5-94F7118B60C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1" name="PoljeZBesedilom 2">
          <a:extLst>
            <a:ext uri="{FF2B5EF4-FFF2-40B4-BE49-F238E27FC236}">
              <a16:creationId xmlns:a16="http://schemas.microsoft.com/office/drawing/2014/main" id="{38F9CD30-7A20-402B-AB64-1F67B237493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2" name="PoljeZBesedilom 2">
          <a:extLst>
            <a:ext uri="{FF2B5EF4-FFF2-40B4-BE49-F238E27FC236}">
              <a16:creationId xmlns:a16="http://schemas.microsoft.com/office/drawing/2014/main" id="{D4102705-BDD5-4A34-A7B2-EB5B708614D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3" name="PoljeZBesedilom 2">
          <a:extLst>
            <a:ext uri="{FF2B5EF4-FFF2-40B4-BE49-F238E27FC236}">
              <a16:creationId xmlns:a16="http://schemas.microsoft.com/office/drawing/2014/main" id="{32815A8A-6B80-427F-A392-26B32B61E49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4" name="PoljeZBesedilom 2">
          <a:extLst>
            <a:ext uri="{FF2B5EF4-FFF2-40B4-BE49-F238E27FC236}">
              <a16:creationId xmlns:a16="http://schemas.microsoft.com/office/drawing/2014/main" id="{E6D1E50C-BECF-4AB8-A6A1-F48007948BB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5" name="PoljeZBesedilom 684">
          <a:extLst>
            <a:ext uri="{FF2B5EF4-FFF2-40B4-BE49-F238E27FC236}">
              <a16:creationId xmlns:a16="http://schemas.microsoft.com/office/drawing/2014/main" id="{71C5AE0B-F8FE-445F-96A2-0CBEA19AECE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6" name="PoljeZBesedilom 2">
          <a:extLst>
            <a:ext uri="{FF2B5EF4-FFF2-40B4-BE49-F238E27FC236}">
              <a16:creationId xmlns:a16="http://schemas.microsoft.com/office/drawing/2014/main" id="{3585C903-2F31-4946-82E8-8719CB9061A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7" name="PoljeZBesedilom 2">
          <a:extLst>
            <a:ext uri="{FF2B5EF4-FFF2-40B4-BE49-F238E27FC236}">
              <a16:creationId xmlns:a16="http://schemas.microsoft.com/office/drawing/2014/main" id="{2267AEB7-6386-4E01-AEBE-D997B817E6E6}"/>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8" name="PoljeZBesedilom 2">
          <a:extLst>
            <a:ext uri="{FF2B5EF4-FFF2-40B4-BE49-F238E27FC236}">
              <a16:creationId xmlns:a16="http://schemas.microsoft.com/office/drawing/2014/main" id="{3348F970-D51B-46E7-B726-5ABA598D4E8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29" name="PoljeZBesedilom 2">
          <a:extLst>
            <a:ext uri="{FF2B5EF4-FFF2-40B4-BE49-F238E27FC236}">
              <a16:creationId xmlns:a16="http://schemas.microsoft.com/office/drawing/2014/main" id="{7B8DE2BF-78D0-44A0-AEFA-C95C510333BE}"/>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0" name="PoljeZBesedilom 2">
          <a:extLst>
            <a:ext uri="{FF2B5EF4-FFF2-40B4-BE49-F238E27FC236}">
              <a16:creationId xmlns:a16="http://schemas.microsoft.com/office/drawing/2014/main" id="{863E6412-053F-4BA4-A3DD-FBCF5EAF946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1" name="PoljeZBesedilom 690">
          <a:extLst>
            <a:ext uri="{FF2B5EF4-FFF2-40B4-BE49-F238E27FC236}">
              <a16:creationId xmlns:a16="http://schemas.microsoft.com/office/drawing/2014/main" id="{A0B79C33-CB0C-4B82-A871-DFBD2DF5F4B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2" name="PoljeZBesedilom 2">
          <a:extLst>
            <a:ext uri="{FF2B5EF4-FFF2-40B4-BE49-F238E27FC236}">
              <a16:creationId xmlns:a16="http://schemas.microsoft.com/office/drawing/2014/main" id="{43427539-8930-4FAC-B4E2-CFDC7EE3FDB2}"/>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3" name="PoljeZBesedilom 2">
          <a:extLst>
            <a:ext uri="{FF2B5EF4-FFF2-40B4-BE49-F238E27FC236}">
              <a16:creationId xmlns:a16="http://schemas.microsoft.com/office/drawing/2014/main" id="{CEDB6E9C-E08F-4388-9381-7133325C451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4" name="PoljeZBesedilom 2">
          <a:extLst>
            <a:ext uri="{FF2B5EF4-FFF2-40B4-BE49-F238E27FC236}">
              <a16:creationId xmlns:a16="http://schemas.microsoft.com/office/drawing/2014/main" id="{192F77B0-7755-4484-8FC0-B8F450E50FD3}"/>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5" name="PoljeZBesedilom 2">
          <a:extLst>
            <a:ext uri="{FF2B5EF4-FFF2-40B4-BE49-F238E27FC236}">
              <a16:creationId xmlns:a16="http://schemas.microsoft.com/office/drawing/2014/main" id="{A9F5FD96-225B-4D9A-8036-4FEBCF7DDE9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6" name="PoljeZBesedilom 2">
          <a:extLst>
            <a:ext uri="{FF2B5EF4-FFF2-40B4-BE49-F238E27FC236}">
              <a16:creationId xmlns:a16="http://schemas.microsoft.com/office/drawing/2014/main" id="{C8B18C84-8CA8-4B54-873F-CFB26263DAA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7" name="PoljeZBesedilom 696">
          <a:extLst>
            <a:ext uri="{FF2B5EF4-FFF2-40B4-BE49-F238E27FC236}">
              <a16:creationId xmlns:a16="http://schemas.microsoft.com/office/drawing/2014/main" id="{6F90A652-5ABA-4B2B-9FB3-9AC7327E9D59}"/>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8" name="PoljeZBesedilom 2">
          <a:extLst>
            <a:ext uri="{FF2B5EF4-FFF2-40B4-BE49-F238E27FC236}">
              <a16:creationId xmlns:a16="http://schemas.microsoft.com/office/drawing/2014/main" id="{F38C7F9D-39BC-4FF4-AF82-5CCB751970E0}"/>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39" name="PoljeZBesedilom 2">
          <a:extLst>
            <a:ext uri="{FF2B5EF4-FFF2-40B4-BE49-F238E27FC236}">
              <a16:creationId xmlns:a16="http://schemas.microsoft.com/office/drawing/2014/main" id="{E05C6D3E-06E5-4A21-ACF1-1525E4290EE0}"/>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40" name="PoljeZBesedilom 2">
          <a:extLst>
            <a:ext uri="{FF2B5EF4-FFF2-40B4-BE49-F238E27FC236}">
              <a16:creationId xmlns:a16="http://schemas.microsoft.com/office/drawing/2014/main" id="{0B0E4F11-2434-427B-A6E1-885323EEF83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41" name="PoljeZBesedilom 2">
          <a:extLst>
            <a:ext uri="{FF2B5EF4-FFF2-40B4-BE49-F238E27FC236}">
              <a16:creationId xmlns:a16="http://schemas.microsoft.com/office/drawing/2014/main" id="{18BF6CDE-8473-4415-A5DD-A10D93440C02}"/>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2" name="PoljeZBesedilom 2">
          <a:extLst>
            <a:ext uri="{FF2B5EF4-FFF2-40B4-BE49-F238E27FC236}">
              <a16:creationId xmlns:a16="http://schemas.microsoft.com/office/drawing/2014/main" id="{F26DFCB8-E4E5-4E55-B636-57E0D91F4C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3" name="PoljeZBesedilom 702">
          <a:extLst>
            <a:ext uri="{FF2B5EF4-FFF2-40B4-BE49-F238E27FC236}">
              <a16:creationId xmlns:a16="http://schemas.microsoft.com/office/drawing/2014/main" id="{67A280B4-4D27-4D73-B3E4-7FD6BDC4C45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4" name="PoljeZBesedilom 2">
          <a:extLst>
            <a:ext uri="{FF2B5EF4-FFF2-40B4-BE49-F238E27FC236}">
              <a16:creationId xmlns:a16="http://schemas.microsoft.com/office/drawing/2014/main" id="{DD12C563-0F87-4E13-8CB7-9266FCB32FE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5" name="PoljeZBesedilom 2">
          <a:extLst>
            <a:ext uri="{FF2B5EF4-FFF2-40B4-BE49-F238E27FC236}">
              <a16:creationId xmlns:a16="http://schemas.microsoft.com/office/drawing/2014/main" id="{3B1A5CA7-B400-4E5B-8F62-AFE18DA870B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6" name="PoljeZBesedilom 2">
          <a:extLst>
            <a:ext uri="{FF2B5EF4-FFF2-40B4-BE49-F238E27FC236}">
              <a16:creationId xmlns:a16="http://schemas.microsoft.com/office/drawing/2014/main" id="{B9FF1727-D507-4215-8929-D0D2C7C3C1F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7" name="PoljeZBesedilom 2">
          <a:extLst>
            <a:ext uri="{FF2B5EF4-FFF2-40B4-BE49-F238E27FC236}">
              <a16:creationId xmlns:a16="http://schemas.microsoft.com/office/drawing/2014/main" id="{BE036F29-B553-4C95-BBA0-EE6A79B3294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8" name="PoljeZBesedilom 2">
          <a:extLst>
            <a:ext uri="{FF2B5EF4-FFF2-40B4-BE49-F238E27FC236}">
              <a16:creationId xmlns:a16="http://schemas.microsoft.com/office/drawing/2014/main" id="{E5F8D50D-1E8D-4F91-AA31-C5A2BCB84D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49" name="PoljeZBesedilom 708">
          <a:extLst>
            <a:ext uri="{FF2B5EF4-FFF2-40B4-BE49-F238E27FC236}">
              <a16:creationId xmlns:a16="http://schemas.microsoft.com/office/drawing/2014/main" id="{281AB95D-4F2C-4502-A749-2725281E16E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50" name="PoljeZBesedilom 2">
          <a:extLst>
            <a:ext uri="{FF2B5EF4-FFF2-40B4-BE49-F238E27FC236}">
              <a16:creationId xmlns:a16="http://schemas.microsoft.com/office/drawing/2014/main" id="{034F4D2E-943F-408A-97FB-DE060443E2A9}"/>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51" name="PoljeZBesedilom 2">
          <a:extLst>
            <a:ext uri="{FF2B5EF4-FFF2-40B4-BE49-F238E27FC236}">
              <a16:creationId xmlns:a16="http://schemas.microsoft.com/office/drawing/2014/main" id="{6D5D42D5-AA02-49EA-ABBC-671EDCFD345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52" name="PoljeZBesedilom 2">
          <a:extLst>
            <a:ext uri="{FF2B5EF4-FFF2-40B4-BE49-F238E27FC236}">
              <a16:creationId xmlns:a16="http://schemas.microsoft.com/office/drawing/2014/main" id="{B98D8D84-B0E7-4032-B5A5-7C4FFEA01BB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53" name="PoljeZBesedilom 2">
          <a:extLst>
            <a:ext uri="{FF2B5EF4-FFF2-40B4-BE49-F238E27FC236}">
              <a16:creationId xmlns:a16="http://schemas.microsoft.com/office/drawing/2014/main" id="{5F4789B0-E38A-43A0-B569-A3EA8EEBE33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4" name="PoljeZBesedilom 2">
          <a:extLst>
            <a:ext uri="{FF2B5EF4-FFF2-40B4-BE49-F238E27FC236}">
              <a16:creationId xmlns:a16="http://schemas.microsoft.com/office/drawing/2014/main" id="{6A40F5FC-6E82-4F04-A295-9B8890C166B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5" name="PoljeZBesedilom 714">
          <a:extLst>
            <a:ext uri="{FF2B5EF4-FFF2-40B4-BE49-F238E27FC236}">
              <a16:creationId xmlns:a16="http://schemas.microsoft.com/office/drawing/2014/main" id="{D3010B8F-EB5A-4046-8C70-A83634DEEC3D}"/>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6" name="PoljeZBesedilom 2">
          <a:extLst>
            <a:ext uri="{FF2B5EF4-FFF2-40B4-BE49-F238E27FC236}">
              <a16:creationId xmlns:a16="http://schemas.microsoft.com/office/drawing/2014/main" id="{2B7FF44C-1F5A-4FCE-9CCD-DC5E9389334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7" name="PoljeZBesedilom 2">
          <a:extLst>
            <a:ext uri="{FF2B5EF4-FFF2-40B4-BE49-F238E27FC236}">
              <a16:creationId xmlns:a16="http://schemas.microsoft.com/office/drawing/2014/main" id="{893A8C0C-157E-4544-8916-2BFE54F0616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8" name="PoljeZBesedilom 2">
          <a:extLst>
            <a:ext uri="{FF2B5EF4-FFF2-40B4-BE49-F238E27FC236}">
              <a16:creationId xmlns:a16="http://schemas.microsoft.com/office/drawing/2014/main" id="{8EB76BD3-3AAA-47CC-9323-1CA5DEBD8E3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59" name="PoljeZBesedilom 2">
          <a:extLst>
            <a:ext uri="{FF2B5EF4-FFF2-40B4-BE49-F238E27FC236}">
              <a16:creationId xmlns:a16="http://schemas.microsoft.com/office/drawing/2014/main" id="{C9A2F2D4-F716-4B6E-A3FD-A10057CE558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0" name="PoljeZBesedilom 2">
          <a:extLst>
            <a:ext uri="{FF2B5EF4-FFF2-40B4-BE49-F238E27FC236}">
              <a16:creationId xmlns:a16="http://schemas.microsoft.com/office/drawing/2014/main" id="{AB9013D2-9895-43DC-910E-945EE6CA251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1" name="PoljeZBesedilom 720">
          <a:extLst>
            <a:ext uri="{FF2B5EF4-FFF2-40B4-BE49-F238E27FC236}">
              <a16:creationId xmlns:a16="http://schemas.microsoft.com/office/drawing/2014/main" id="{C7CE8DB0-675D-49D0-A1F7-C9513A84812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2" name="PoljeZBesedilom 2">
          <a:extLst>
            <a:ext uri="{FF2B5EF4-FFF2-40B4-BE49-F238E27FC236}">
              <a16:creationId xmlns:a16="http://schemas.microsoft.com/office/drawing/2014/main" id="{7A1A8C02-E083-48F3-BAB0-5DD697C71AE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3" name="PoljeZBesedilom 2">
          <a:extLst>
            <a:ext uri="{FF2B5EF4-FFF2-40B4-BE49-F238E27FC236}">
              <a16:creationId xmlns:a16="http://schemas.microsoft.com/office/drawing/2014/main" id="{AD081BBA-7371-4B14-A889-6DC55F30AD1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4" name="PoljeZBesedilom 2">
          <a:extLst>
            <a:ext uri="{FF2B5EF4-FFF2-40B4-BE49-F238E27FC236}">
              <a16:creationId xmlns:a16="http://schemas.microsoft.com/office/drawing/2014/main" id="{E44C758B-B756-48DB-B7EC-F729882CBC3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5" name="PoljeZBesedilom 2">
          <a:extLst>
            <a:ext uri="{FF2B5EF4-FFF2-40B4-BE49-F238E27FC236}">
              <a16:creationId xmlns:a16="http://schemas.microsoft.com/office/drawing/2014/main" id="{2FF15818-0C4C-4163-9686-D007175AE42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6" name="PoljeZBesedilom 725">
          <a:extLst>
            <a:ext uri="{FF2B5EF4-FFF2-40B4-BE49-F238E27FC236}">
              <a16:creationId xmlns:a16="http://schemas.microsoft.com/office/drawing/2014/main" id="{3AA73950-7A04-4D2F-A3B4-769B3B898B4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7" name="PoljeZBesedilom 2">
          <a:extLst>
            <a:ext uri="{FF2B5EF4-FFF2-40B4-BE49-F238E27FC236}">
              <a16:creationId xmlns:a16="http://schemas.microsoft.com/office/drawing/2014/main" id="{8FAF539D-12EA-4F53-B5FB-A33E758DD5E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8" name="PoljeZBesedilom 2">
          <a:extLst>
            <a:ext uri="{FF2B5EF4-FFF2-40B4-BE49-F238E27FC236}">
              <a16:creationId xmlns:a16="http://schemas.microsoft.com/office/drawing/2014/main" id="{1EF8BF85-F576-48AE-9F1A-3DA6237ABAA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69" name="PoljeZBesedilom 2">
          <a:extLst>
            <a:ext uri="{FF2B5EF4-FFF2-40B4-BE49-F238E27FC236}">
              <a16:creationId xmlns:a16="http://schemas.microsoft.com/office/drawing/2014/main" id="{3E94A67C-F3A0-451E-B257-2843CDF4F46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70" name="PoljeZBesedilom 2">
          <a:extLst>
            <a:ext uri="{FF2B5EF4-FFF2-40B4-BE49-F238E27FC236}">
              <a16:creationId xmlns:a16="http://schemas.microsoft.com/office/drawing/2014/main" id="{FA2D1F30-3648-4372-8FA5-34BA39CE322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1" name="PoljeZBesedilom 2">
          <a:extLst>
            <a:ext uri="{FF2B5EF4-FFF2-40B4-BE49-F238E27FC236}">
              <a16:creationId xmlns:a16="http://schemas.microsoft.com/office/drawing/2014/main" id="{CB542A7D-9381-496A-937E-5CBEF799362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2" name="PoljeZBesedilom 731">
          <a:extLst>
            <a:ext uri="{FF2B5EF4-FFF2-40B4-BE49-F238E27FC236}">
              <a16:creationId xmlns:a16="http://schemas.microsoft.com/office/drawing/2014/main" id="{A77FD433-10A9-4CC2-AC23-730F958B5756}"/>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3" name="PoljeZBesedilom 2">
          <a:extLst>
            <a:ext uri="{FF2B5EF4-FFF2-40B4-BE49-F238E27FC236}">
              <a16:creationId xmlns:a16="http://schemas.microsoft.com/office/drawing/2014/main" id="{9B8263E8-4545-4543-B4FE-F1912C1AAD8D}"/>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4" name="PoljeZBesedilom 2">
          <a:extLst>
            <a:ext uri="{FF2B5EF4-FFF2-40B4-BE49-F238E27FC236}">
              <a16:creationId xmlns:a16="http://schemas.microsoft.com/office/drawing/2014/main" id="{605937BA-28F8-4336-A19D-502BA11B81E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5" name="PoljeZBesedilom 2">
          <a:extLst>
            <a:ext uri="{FF2B5EF4-FFF2-40B4-BE49-F238E27FC236}">
              <a16:creationId xmlns:a16="http://schemas.microsoft.com/office/drawing/2014/main" id="{321CD2D1-371C-499E-B11A-25EF95648BB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176" name="PoljeZBesedilom 2">
          <a:extLst>
            <a:ext uri="{FF2B5EF4-FFF2-40B4-BE49-F238E27FC236}">
              <a16:creationId xmlns:a16="http://schemas.microsoft.com/office/drawing/2014/main" id="{FA32F500-E4E0-428B-8D8D-6D50B6E32C3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77" name="PoljeZBesedilom 2">
          <a:extLst>
            <a:ext uri="{FF2B5EF4-FFF2-40B4-BE49-F238E27FC236}">
              <a16:creationId xmlns:a16="http://schemas.microsoft.com/office/drawing/2014/main" id="{5CF53DB8-1CD5-4AEE-BB45-25255574D3F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78" name="PoljeZBesedilom 737">
          <a:extLst>
            <a:ext uri="{FF2B5EF4-FFF2-40B4-BE49-F238E27FC236}">
              <a16:creationId xmlns:a16="http://schemas.microsoft.com/office/drawing/2014/main" id="{B018DB28-9286-416C-99AF-F0B45DD3C04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79" name="PoljeZBesedilom 2">
          <a:extLst>
            <a:ext uri="{FF2B5EF4-FFF2-40B4-BE49-F238E27FC236}">
              <a16:creationId xmlns:a16="http://schemas.microsoft.com/office/drawing/2014/main" id="{1A5A6097-9EB4-49F4-AD23-D7BC0DEECBB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0" name="PoljeZBesedilom 2">
          <a:extLst>
            <a:ext uri="{FF2B5EF4-FFF2-40B4-BE49-F238E27FC236}">
              <a16:creationId xmlns:a16="http://schemas.microsoft.com/office/drawing/2014/main" id="{9C7F91F9-6297-4B21-9029-DA970F5C9253}"/>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1" name="PoljeZBesedilom 2">
          <a:extLst>
            <a:ext uri="{FF2B5EF4-FFF2-40B4-BE49-F238E27FC236}">
              <a16:creationId xmlns:a16="http://schemas.microsoft.com/office/drawing/2014/main" id="{2ED70CB7-D63E-455F-A6FD-186D45341D4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2" name="PoljeZBesedilom 2">
          <a:extLst>
            <a:ext uri="{FF2B5EF4-FFF2-40B4-BE49-F238E27FC236}">
              <a16:creationId xmlns:a16="http://schemas.microsoft.com/office/drawing/2014/main" id="{D1D54642-221A-419F-8A01-74257C5ADFF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3" name="PoljeZBesedilom 2">
          <a:extLst>
            <a:ext uri="{FF2B5EF4-FFF2-40B4-BE49-F238E27FC236}">
              <a16:creationId xmlns:a16="http://schemas.microsoft.com/office/drawing/2014/main" id="{C12A8344-4D79-436E-B35C-6A1017AB490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4" name="PoljeZBesedilom 743">
          <a:extLst>
            <a:ext uri="{FF2B5EF4-FFF2-40B4-BE49-F238E27FC236}">
              <a16:creationId xmlns:a16="http://schemas.microsoft.com/office/drawing/2014/main" id="{FFEECF59-EB9D-48D1-9AA0-62E1E54647F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5" name="PoljeZBesedilom 2">
          <a:extLst>
            <a:ext uri="{FF2B5EF4-FFF2-40B4-BE49-F238E27FC236}">
              <a16:creationId xmlns:a16="http://schemas.microsoft.com/office/drawing/2014/main" id="{26FB1880-FB8E-4C57-99A1-182028B4FDD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6" name="PoljeZBesedilom 2">
          <a:extLst>
            <a:ext uri="{FF2B5EF4-FFF2-40B4-BE49-F238E27FC236}">
              <a16:creationId xmlns:a16="http://schemas.microsoft.com/office/drawing/2014/main" id="{BD540891-379D-48A5-B07C-D71D312CE01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7" name="PoljeZBesedilom 2">
          <a:extLst>
            <a:ext uri="{FF2B5EF4-FFF2-40B4-BE49-F238E27FC236}">
              <a16:creationId xmlns:a16="http://schemas.microsoft.com/office/drawing/2014/main" id="{D7120B23-A4BF-45DE-BA8E-DC75218A639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188" name="PoljeZBesedilom 2">
          <a:extLst>
            <a:ext uri="{FF2B5EF4-FFF2-40B4-BE49-F238E27FC236}">
              <a16:creationId xmlns:a16="http://schemas.microsoft.com/office/drawing/2014/main" id="{69EB0CE4-07D3-4E42-94D6-484C431B98D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89" name="PoljeZBesedilom 2">
          <a:extLst>
            <a:ext uri="{FF2B5EF4-FFF2-40B4-BE49-F238E27FC236}">
              <a16:creationId xmlns:a16="http://schemas.microsoft.com/office/drawing/2014/main" id="{DF5341B2-49C1-4D8B-B004-68BBCEDF2E4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0" name="PoljeZBesedilom 749">
          <a:extLst>
            <a:ext uri="{FF2B5EF4-FFF2-40B4-BE49-F238E27FC236}">
              <a16:creationId xmlns:a16="http://schemas.microsoft.com/office/drawing/2014/main" id="{5AD7D87A-B74D-4E1C-8C52-B732A7B5380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1" name="PoljeZBesedilom 2">
          <a:extLst>
            <a:ext uri="{FF2B5EF4-FFF2-40B4-BE49-F238E27FC236}">
              <a16:creationId xmlns:a16="http://schemas.microsoft.com/office/drawing/2014/main" id="{20C34C09-758D-4885-8569-4CBAEB558E2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2" name="PoljeZBesedilom 2">
          <a:extLst>
            <a:ext uri="{FF2B5EF4-FFF2-40B4-BE49-F238E27FC236}">
              <a16:creationId xmlns:a16="http://schemas.microsoft.com/office/drawing/2014/main" id="{3E90C899-3D3D-4A89-A9DF-6C009EF5A45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3" name="PoljeZBesedilom 2">
          <a:extLst>
            <a:ext uri="{FF2B5EF4-FFF2-40B4-BE49-F238E27FC236}">
              <a16:creationId xmlns:a16="http://schemas.microsoft.com/office/drawing/2014/main" id="{BDD3C0E9-9385-4A89-897E-28C847B2BC3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4" name="PoljeZBesedilom 2">
          <a:extLst>
            <a:ext uri="{FF2B5EF4-FFF2-40B4-BE49-F238E27FC236}">
              <a16:creationId xmlns:a16="http://schemas.microsoft.com/office/drawing/2014/main" id="{23BB2671-A660-4A99-85F2-CD7C84B4FEB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5" name="PoljeZBesedilom 2">
          <a:extLst>
            <a:ext uri="{FF2B5EF4-FFF2-40B4-BE49-F238E27FC236}">
              <a16:creationId xmlns:a16="http://schemas.microsoft.com/office/drawing/2014/main" id="{5B7BA4E7-8F3D-4180-8C3D-D8E01B2C331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6" name="PoljeZBesedilom 755">
          <a:extLst>
            <a:ext uri="{FF2B5EF4-FFF2-40B4-BE49-F238E27FC236}">
              <a16:creationId xmlns:a16="http://schemas.microsoft.com/office/drawing/2014/main" id="{510FC84B-4634-4FE6-9E90-052BCDC84F6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7" name="PoljeZBesedilom 2">
          <a:extLst>
            <a:ext uri="{FF2B5EF4-FFF2-40B4-BE49-F238E27FC236}">
              <a16:creationId xmlns:a16="http://schemas.microsoft.com/office/drawing/2014/main" id="{8A215DDE-F911-4824-B1CA-9EC4A8BA15C1}"/>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8" name="PoljeZBesedilom 2">
          <a:extLst>
            <a:ext uri="{FF2B5EF4-FFF2-40B4-BE49-F238E27FC236}">
              <a16:creationId xmlns:a16="http://schemas.microsoft.com/office/drawing/2014/main" id="{FC5C0E96-3D8C-4D04-B4F3-F3B266A4B7C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199" name="PoljeZBesedilom 2">
          <a:extLst>
            <a:ext uri="{FF2B5EF4-FFF2-40B4-BE49-F238E27FC236}">
              <a16:creationId xmlns:a16="http://schemas.microsoft.com/office/drawing/2014/main" id="{A64CF1C4-80CD-458E-A79C-438856CB580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0" name="PoljeZBesedilom 2">
          <a:extLst>
            <a:ext uri="{FF2B5EF4-FFF2-40B4-BE49-F238E27FC236}">
              <a16:creationId xmlns:a16="http://schemas.microsoft.com/office/drawing/2014/main" id="{3E85D827-9219-4171-ABCF-4E27E1503465}"/>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1" name="PoljeZBesedilom 760">
          <a:extLst>
            <a:ext uri="{FF2B5EF4-FFF2-40B4-BE49-F238E27FC236}">
              <a16:creationId xmlns:a16="http://schemas.microsoft.com/office/drawing/2014/main" id="{8DA2752B-49A9-4ACB-8D10-76A2C2A7E02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2" name="PoljeZBesedilom 2">
          <a:extLst>
            <a:ext uri="{FF2B5EF4-FFF2-40B4-BE49-F238E27FC236}">
              <a16:creationId xmlns:a16="http://schemas.microsoft.com/office/drawing/2014/main" id="{5E327B5E-2FA3-4548-9569-084BA4065FA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3" name="PoljeZBesedilom 2">
          <a:extLst>
            <a:ext uri="{FF2B5EF4-FFF2-40B4-BE49-F238E27FC236}">
              <a16:creationId xmlns:a16="http://schemas.microsoft.com/office/drawing/2014/main" id="{11E8A9F2-C377-4811-857C-979D6DD91AB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4" name="PoljeZBesedilom 2">
          <a:extLst>
            <a:ext uri="{FF2B5EF4-FFF2-40B4-BE49-F238E27FC236}">
              <a16:creationId xmlns:a16="http://schemas.microsoft.com/office/drawing/2014/main" id="{15FE8125-0016-421A-A483-AA62C8C3A46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05" name="PoljeZBesedilom 2">
          <a:extLst>
            <a:ext uri="{FF2B5EF4-FFF2-40B4-BE49-F238E27FC236}">
              <a16:creationId xmlns:a16="http://schemas.microsoft.com/office/drawing/2014/main" id="{645F6A8C-87C4-4990-9FA4-A0EA90D9BF3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06" name="PoljeZBesedilom 2">
          <a:extLst>
            <a:ext uri="{FF2B5EF4-FFF2-40B4-BE49-F238E27FC236}">
              <a16:creationId xmlns:a16="http://schemas.microsoft.com/office/drawing/2014/main" id="{0ED4F00F-28E4-4B40-8AF6-5DB91F87CC9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07" name="PoljeZBesedilom 766">
          <a:extLst>
            <a:ext uri="{FF2B5EF4-FFF2-40B4-BE49-F238E27FC236}">
              <a16:creationId xmlns:a16="http://schemas.microsoft.com/office/drawing/2014/main" id="{970443A6-1447-4534-A4FB-289A15DDEAF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08" name="PoljeZBesedilom 2">
          <a:extLst>
            <a:ext uri="{FF2B5EF4-FFF2-40B4-BE49-F238E27FC236}">
              <a16:creationId xmlns:a16="http://schemas.microsoft.com/office/drawing/2014/main" id="{A9B12B16-BF5E-4ECE-994C-5BA8BB59F1B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09" name="PoljeZBesedilom 2">
          <a:extLst>
            <a:ext uri="{FF2B5EF4-FFF2-40B4-BE49-F238E27FC236}">
              <a16:creationId xmlns:a16="http://schemas.microsoft.com/office/drawing/2014/main" id="{9727430E-D679-4319-9A97-013E83207B8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0" name="PoljeZBesedilom 2">
          <a:extLst>
            <a:ext uri="{FF2B5EF4-FFF2-40B4-BE49-F238E27FC236}">
              <a16:creationId xmlns:a16="http://schemas.microsoft.com/office/drawing/2014/main" id="{BF03FFB5-AF58-4B95-BC99-00CFF9D7656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1" name="PoljeZBesedilom 2">
          <a:extLst>
            <a:ext uri="{FF2B5EF4-FFF2-40B4-BE49-F238E27FC236}">
              <a16:creationId xmlns:a16="http://schemas.microsoft.com/office/drawing/2014/main" id="{8B418387-2CD0-4FF6-B53F-DA101F2C5AB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2" name="PoljeZBesedilom 2">
          <a:extLst>
            <a:ext uri="{FF2B5EF4-FFF2-40B4-BE49-F238E27FC236}">
              <a16:creationId xmlns:a16="http://schemas.microsoft.com/office/drawing/2014/main" id="{6C851ED3-4EC9-46F0-BA77-C7C36E334EA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3" name="PoljeZBesedilom 772">
          <a:extLst>
            <a:ext uri="{FF2B5EF4-FFF2-40B4-BE49-F238E27FC236}">
              <a16:creationId xmlns:a16="http://schemas.microsoft.com/office/drawing/2014/main" id="{832DAEA1-E9A0-4795-AE4A-785B2E321E7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4" name="PoljeZBesedilom 2">
          <a:extLst>
            <a:ext uri="{FF2B5EF4-FFF2-40B4-BE49-F238E27FC236}">
              <a16:creationId xmlns:a16="http://schemas.microsoft.com/office/drawing/2014/main" id="{ABE64F3B-A1C3-44A6-9F69-A19F1A52BD0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5" name="PoljeZBesedilom 2">
          <a:extLst>
            <a:ext uri="{FF2B5EF4-FFF2-40B4-BE49-F238E27FC236}">
              <a16:creationId xmlns:a16="http://schemas.microsoft.com/office/drawing/2014/main" id="{937B334C-A8FD-4E3C-9728-2FC6A1AD2A8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6" name="PoljeZBesedilom 2">
          <a:extLst>
            <a:ext uri="{FF2B5EF4-FFF2-40B4-BE49-F238E27FC236}">
              <a16:creationId xmlns:a16="http://schemas.microsoft.com/office/drawing/2014/main" id="{38809649-61B0-43E4-90A2-21951BEA5A9E}"/>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7" name="PoljeZBesedilom 2">
          <a:extLst>
            <a:ext uri="{FF2B5EF4-FFF2-40B4-BE49-F238E27FC236}">
              <a16:creationId xmlns:a16="http://schemas.microsoft.com/office/drawing/2014/main" id="{ACD5A40C-4902-42E7-A774-90A199D87E8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8" name="PoljeZBesedilom 2">
          <a:extLst>
            <a:ext uri="{FF2B5EF4-FFF2-40B4-BE49-F238E27FC236}">
              <a16:creationId xmlns:a16="http://schemas.microsoft.com/office/drawing/2014/main" id="{039B9977-B664-4008-9A0E-77593BA4DB2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19" name="PoljeZBesedilom 778">
          <a:extLst>
            <a:ext uri="{FF2B5EF4-FFF2-40B4-BE49-F238E27FC236}">
              <a16:creationId xmlns:a16="http://schemas.microsoft.com/office/drawing/2014/main" id="{229FB293-F0FC-4984-A3F1-AEB4F7F566C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0" name="PoljeZBesedilom 2">
          <a:extLst>
            <a:ext uri="{FF2B5EF4-FFF2-40B4-BE49-F238E27FC236}">
              <a16:creationId xmlns:a16="http://schemas.microsoft.com/office/drawing/2014/main" id="{2A9BEE1D-76F9-490D-A151-6D4751A121C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1" name="PoljeZBesedilom 2">
          <a:extLst>
            <a:ext uri="{FF2B5EF4-FFF2-40B4-BE49-F238E27FC236}">
              <a16:creationId xmlns:a16="http://schemas.microsoft.com/office/drawing/2014/main" id="{E1C3B618-9821-48D7-8A19-1F1BDAEF5BB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2" name="PoljeZBesedilom 2">
          <a:extLst>
            <a:ext uri="{FF2B5EF4-FFF2-40B4-BE49-F238E27FC236}">
              <a16:creationId xmlns:a16="http://schemas.microsoft.com/office/drawing/2014/main" id="{B6A579D4-24EF-49C7-B89B-0257CDEF7C6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3" name="PoljeZBesedilom 2">
          <a:extLst>
            <a:ext uri="{FF2B5EF4-FFF2-40B4-BE49-F238E27FC236}">
              <a16:creationId xmlns:a16="http://schemas.microsoft.com/office/drawing/2014/main" id="{87D56F03-78AB-4010-BAF5-CB5994E937E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4" name="PoljeZBesedilom 2">
          <a:extLst>
            <a:ext uri="{FF2B5EF4-FFF2-40B4-BE49-F238E27FC236}">
              <a16:creationId xmlns:a16="http://schemas.microsoft.com/office/drawing/2014/main" id="{FCC25AE5-BBBD-46ED-90D4-45C9D99483F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5" name="PoljeZBesedilom 784">
          <a:extLst>
            <a:ext uri="{FF2B5EF4-FFF2-40B4-BE49-F238E27FC236}">
              <a16:creationId xmlns:a16="http://schemas.microsoft.com/office/drawing/2014/main" id="{C6104DA2-6DA9-4A3F-84D5-0E04C08CFEB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6" name="PoljeZBesedilom 2">
          <a:extLst>
            <a:ext uri="{FF2B5EF4-FFF2-40B4-BE49-F238E27FC236}">
              <a16:creationId xmlns:a16="http://schemas.microsoft.com/office/drawing/2014/main" id="{8596C7EB-4F3C-4E93-B6EF-D82B37591EE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7" name="PoljeZBesedilom 2">
          <a:extLst>
            <a:ext uri="{FF2B5EF4-FFF2-40B4-BE49-F238E27FC236}">
              <a16:creationId xmlns:a16="http://schemas.microsoft.com/office/drawing/2014/main" id="{76E3C20E-E2B1-4EDE-9D30-E4A1D8281C4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8" name="PoljeZBesedilom 2">
          <a:extLst>
            <a:ext uri="{FF2B5EF4-FFF2-40B4-BE49-F238E27FC236}">
              <a16:creationId xmlns:a16="http://schemas.microsoft.com/office/drawing/2014/main" id="{C9B5C06C-A6A3-4C52-8C65-FBAC5930943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29" name="PoljeZBesedilom 2">
          <a:extLst>
            <a:ext uri="{FF2B5EF4-FFF2-40B4-BE49-F238E27FC236}">
              <a16:creationId xmlns:a16="http://schemas.microsoft.com/office/drawing/2014/main" id="{32E56A22-F41B-479C-A016-C4577DE3311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0" name="PoljeZBesedilom 2">
          <a:extLst>
            <a:ext uri="{FF2B5EF4-FFF2-40B4-BE49-F238E27FC236}">
              <a16:creationId xmlns:a16="http://schemas.microsoft.com/office/drawing/2014/main" id="{9D0BF213-1E05-4097-BFF4-4977E97E61F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1" name="PoljeZBesedilom 790">
          <a:extLst>
            <a:ext uri="{FF2B5EF4-FFF2-40B4-BE49-F238E27FC236}">
              <a16:creationId xmlns:a16="http://schemas.microsoft.com/office/drawing/2014/main" id="{1F6A3E62-2EED-4D1D-ABC1-EBBE46A0B7B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2" name="PoljeZBesedilom 2">
          <a:extLst>
            <a:ext uri="{FF2B5EF4-FFF2-40B4-BE49-F238E27FC236}">
              <a16:creationId xmlns:a16="http://schemas.microsoft.com/office/drawing/2014/main" id="{D1FCF14A-BF7A-4936-BDBD-E29B0B4BC8B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3" name="PoljeZBesedilom 2">
          <a:extLst>
            <a:ext uri="{FF2B5EF4-FFF2-40B4-BE49-F238E27FC236}">
              <a16:creationId xmlns:a16="http://schemas.microsoft.com/office/drawing/2014/main" id="{78A10E1E-53ED-4D0D-8955-497E4CAD184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4" name="PoljeZBesedilom 2">
          <a:extLst>
            <a:ext uri="{FF2B5EF4-FFF2-40B4-BE49-F238E27FC236}">
              <a16:creationId xmlns:a16="http://schemas.microsoft.com/office/drawing/2014/main" id="{39C0284F-C3AF-4752-AE37-E6899779FF3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5" name="PoljeZBesedilom 2">
          <a:extLst>
            <a:ext uri="{FF2B5EF4-FFF2-40B4-BE49-F238E27FC236}">
              <a16:creationId xmlns:a16="http://schemas.microsoft.com/office/drawing/2014/main" id="{080137DB-FF4E-41BC-A4A0-A97A4819E40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6" name="PoljeZBesedilom 2">
          <a:extLst>
            <a:ext uri="{FF2B5EF4-FFF2-40B4-BE49-F238E27FC236}">
              <a16:creationId xmlns:a16="http://schemas.microsoft.com/office/drawing/2014/main" id="{5B6178EE-9C53-45A6-9249-393154DFA43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7" name="PoljeZBesedilom 796">
          <a:extLst>
            <a:ext uri="{FF2B5EF4-FFF2-40B4-BE49-F238E27FC236}">
              <a16:creationId xmlns:a16="http://schemas.microsoft.com/office/drawing/2014/main" id="{1BE52BF9-7D11-42A6-9C1B-0016D10392E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8" name="PoljeZBesedilom 2">
          <a:extLst>
            <a:ext uri="{FF2B5EF4-FFF2-40B4-BE49-F238E27FC236}">
              <a16:creationId xmlns:a16="http://schemas.microsoft.com/office/drawing/2014/main" id="{9F20607D-292B-45B0-9DFC-84FA4FB0F01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39" name="PoljeZBesedilom 2">
          <a:extLst>
            <a:ext uri="{FF2B5EF4-FFF2-40B4-BE49-F238E27FC236}">
              <a16:creationId xmlns:a16="http://schemas.microsoft.com/office/drawing/2014/main" id="{6B3F8406-804F-4893-BE1E-B640328E9C8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40" name="PoljeZBesedilom 2">
          <a:extLst>
            <a:ext uri="{FF2B5EF4-FFF2-40B4-BE49-F238E27FC236}">
              <a16:creationId xmlns:a16="http://schemas.microsoft.com/office/drawing/2014/main" id="{5DE6207B-F810-43E7-9154-C008BA3903B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41" name="PoljeZBesedilom 2">
          <a:extLst>
            <a:ext uri="{FF2B5EF4-FFF2-40B4-BE49-F238E27FC236}">
              <a16:creationId xmlns:a16="http://schemas.microsoft.com/office/drawing/2014/main" id="{3A0BF623-CC6B-4E3C-B480-810BA3D94C3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2" name="PoljeZBesedilom 2">
          <a:extLst>
            <a:ext uri="{FF2B5EF4-FFF2-40B4-BE49-F238E27FC236}">
              <a16:creationId xmlns:a16="http://schemas.microsoft.com/office/drawing/2014/main" id="{B8361F53-0600-40BA-B5C3-F739EB292D88}"/>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3" name="PoljeZBesedilom 802">
          <a:extLst>
            <a:ext uri="{FF2B5EF4-FFF2-40B4-BE49-F238E27FC236}">
              <a16:creationId xmlns:a16="http://schemas.microsoft.com/office/drawing/2014/main" id="{28D234E3-E436-4553-AD77-3F6E2EB6A8E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4" name="PoljeZBesedilom 2">
          <a:extLst>
            <a:ext uri="{FF2B5EF4-FFF2-40B4-BE49-F238E27FC236}">
              <a16:creationId xmlns:a16="http://schemas.microsoft.com/office/drawing/2014/main" id="{A039F5C3-28E4-4EE1-AAB1-97DBBF8D81AA}"/>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5" name="PoljeZBesedilom 2">
          <a:extLst>
            <a:ext uri="{FF2B5EF4-FFF2-40B4-BE49-F238E27FC236}">
              <a16:creationId xmlns:a16="http://schemas.microsoft.com/office/drawing/2014/main" id="{93610410-A7A8-48C8-A108-62AC6032013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6" name="PoljeZBesedilom 2">
          <a:extLst>
            <a:ext uri="{FF2B5EF4-FFF2-40B4-BE49-F238E27FC236}">
              <a16:creationId xmlns:a16="http://schemas.microsoft.com/office/drawing/2014/main" id="{A2AB98D4-1A6B-4A02-99ED-C3115BCEB12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47" name="PoljeZBesedilom 2">
          <a:extLst>
            <a:ext uri="{FF2B5EF4-FFF2-40B4-BE49-F238E27FC236}">
              <a16:creationId xmlns:a16="http://schemas.microsoft.com/office/drawing/2014/main" id="{2C320817-4BAA-45DA-9D1F-442A3FADD4E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48" name="PoljeZBesedilom 2">
          <a:extLst>
            <a:ext uri="{FF2B5EF4-FFF2-40B4-BE49-F238E27FC236}">
              <a16:creationId xmlns:a16="http://schemas.microsoft.com/office/drawing/2014/main" id="{6C030E6B-C78A-4955-A94F-6FEB6604729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49" name="PoljeZBesedilom 808">
          <a:extLst>
            <a:ext uri="{FF2B5EF4-FFF2-40B4-BE49-F238E27FC236}">
              <a16:creationId xmlns:a16="http://schemas.microsoft.com/office/drawing/2014/main" id="{E0A7B211-02E3-4D3E-BAAF-A94B2F3494A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0" name="PoljeZBesedilom 2">
          <a:extLst>
            <a:ext uri="{FF2B5EF4-FFF2-40B4-BE49-F238E27FC236}">
              <a16:creationId xmlns:a16="http://schemas.microsoft.com/office/drawing/2014/main" id="{3F819D17-00F9-4491-8F5A-13C1FBC5DF7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1" name="PoljeZBesedilom 2">
          <a:extLst>
            <a:ext uri="{FF2B5EF4-FFF2-40B4-BE49-F238E27FC236}">
              <a16:creationId xmlns:a16="http://schemas.microsoft.com/office/drawing/2014/main" id="{DEED4DE9-4B90-458A-BA66-0B9322D13B3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2" name="PoljeZBesedilom 2">
          <a:extLst>
            <a:ext uri="{FF2B5EF4-FFF2-40B4-BE49-F238E27FC236}">
              <a16:creationId xmlns:a16="http://schemas.microsoft.com/office/drawing/2014/main" id="{E5B2938C-9019-4120-93E2-CB6838C15DE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3" name="PoljeZBesedilom 2">
          <a:extLst>
            <a:ext uri="{FF2B5EF4-FFF2-40B4-BE49-F238E27FC236}">
              <a16:creationId xmlns:a16="http://schemas.microsoft.com/office/drawing/2014/main" id="{A3004BA5-DFF0-4D06-B567-F4E7371A2D6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4" name="PoljeZBesedilom 2">
          <a:extLst>
            <a:ext uri="{FF2B5EF4-FFF2-40B4-BE49-F238E27FC236}">
              <a16:creationId xmlns:a16="http://schemas.microsoft.com/office/drawing/2014/main" id="{107FF807-4073-4402-B15A-5C5FD3DD9F3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5" name="PoljeZBesedilom 814">
          <a:extLst>
            <a:ext uri="{FF2B5EF4-FFF2-40B4-BE49-F238E27FC236}">
              <a16:creationId xmlns:a16="http://schemas.microsoft.com/office/drawing/2014/main" id="{EA6C767D-BC12-4529-93D4-C5B00E0D9EC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6" name="PoljeZBesedilom 2">
          <a:extLst>
            <a:ext uri="{FF2B5EF4-FFF2-40B4-BE49-F238E27FC236}">
              <a16:creationId xmlns:a16="http://schemas.microsoft.com/office/drawing/2014/main" id="{DD5FC87C-F3B0-4C03-AC42-E86363C8C9F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7" name="PoljeZBesedilom 2">
          <a:extLst>
            <a:ext uri="{FF2B5EF4-FFF2-40B4-BE49-F238E27FC236}">
              <a16:creationId xmlns:a16="http://schemas.microsoft.com/office/drawing/2014/main" id="{4D2E0B20-EC48-4488-A428-1F5B6C0F2FF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8" name="PoljeZBesedilom 2">
          <a:extLst>
            <a:ext uri="{FF2B5EF4-FFF2-40B4-BE49-F238E27FC236}">
              <a16:creationId xmlns:a16="http://schemas.microsoft.com/office/drawing/2014/main" id="{8FE1E28F-5AE1-4088-9A5B-232B267AAA3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259" name="PoljeZBesedilom 2">
          <a:extLst>
            <a:ext uri="{FF2B5EF4-FFF2-40B4-BE49-F238E27FC236}">
              <a16:creationId xmlns:a16="http://schemas.microsoft.com/office/drawing/2014/main" id="{DD901E25-04BB-4E89-9335-74C4B08D7F4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0" name="PoljeZBesedilom 2">
          <a:extLst>
            <a:ext uri="{FF2B5EF4-FFF2-40B4-BE49-F238E27FC236}">
              <a16:creationId xmlns:a16="http://schemas.microsoft.com/office/drawing/2014/main" id="{C5920CF1-E9E4-4103-89A0-F757D62D30D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1" name="PoljeZBesedilom 820">
          <a:extLst>
            <a:ext uri="{FF2B5EF4-FFF2-40B4-BE49-F238E27FC236}">
              <a16:creationId xmlns:a16="http://schemas.microsoft.com/office/drawing/2014/main" id="{E8635E89-46B6-4952-8F80-C4D64D11CD6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2" name="PoljeZBesedilom 2">
          <a:extLst>
            <a:ext uri="{FF2B5EF4-FFF2-40B4-BE49-F238E27FC236}">
              <a16:creationId xmlns:a16="http://schemas.microsoft.com/office/drawing/2014/main" id="{EB88CE25-2E82-4907-BB2D-AE05A88E3E8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3" name="PoljeZBesedilom 2">
          <a:extLst>
            <a:ext uri="{FF2B5EF4-FFF2-40B4-BE49-F238E27FC236}">
              <a16:creationId xmlns:a16="http://schemas.microsoft.com/office/drawing/2014/main" id="{39867170-7109-4A21-8196-D43AF08C0FC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4" name="PoljeZBesedilom 2">
          <a:extLst>
            <a:ext uri="{FF2B5EF4-FFF2-40B4-BE49-F238E27FC236}">
              <a16:creationId xmlns:a16="http://schemas.microsoft.com/office/drawing/2014/main" id="{FD491974-BEAA-4E87-B2D9-96E2C7474CE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265" name="PoljeZBesedilom 2">
          <a:extLst>
            <a:ext uri="{FF2B5EF4-FFF2-40B4-BE49-F238E27FC236}">
              <a16:creationId xmlns:a16="http://schemas.microsoft.com/office/drawing/2014/main" id="{C8818BCC-42B3-4C95-9333-B55BCCD5E3A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66" name="PoljeZBesedilom 2">
          <a:extLst>
            <a:ext uri="{FF2B5EF4-FFF2-40B4-BE49-F238E27FC236}">
              <a16:creationId xmlns:a16="http://schemas.microsoft.com/office/drawing/2014/main" id="{04D2F6C4-42E3-488D-9C2A-F7B47ADF3F5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67" name="PoljeZBesedilom 826">
          <a:extLst>
            <a:ext uri="{FF2B5EF4-FFF2-40B4-BE49-F238E27FC236}">
              <a16:creationId xmlns:a16="http://schemas.microsoft.com/office/drawing/2014/main" id="{D4C66703-7F82-4FD1-8852-DC7A622FB71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68" name="PoljeZBesedilom 2">
          <a:extLst>
            <a:ext uri="{FF2B5EF4-FFF2-40B4-BE49-F238E27FC236}">
              <a16:creationId xmlns:a16="http://schemas.microsoft.com/office/drawing/2014/main" id="{DEBE2988-F0D0-4D90-846D-DAA83D35EC88}"/>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69" name="PoljeZBesedilom 2">
          <a:extLst>
            <a:ext uri="{FF2B5EF4-FFF2-40B4-BE49-F238E27FC236}">
              <a16:creationId xmlns:a16="http://schemas.microsoft.com/office/drawing/2014/main" id="{71A58BDE-CECC-462D-8646-CB1DA043C5C5}"/>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0" name="PoljeZBesedilom 2">
          <a:extLst>
            <a:ext uri="{FF2B5EF4-FFF2-40B4-BE49-F238E27FC236}">
              <a16:creationId xmlns:a16="http://schemas.microsoft.com/office/drawing/2014/main" id="{3A3B2978-5C36-471C-B145-255F0DF6967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1" name="PoljeZBesedilom 2">
          <a:extLst>
            <a:ext uri="{FF2B5EF4-FFF2-40B4-BE49-F238E27FC236}">
              <a16:creationId xmlns:a16="http://schemas.microsoft.com/office/drawing/2014/main" id="{3ED413CE-2800-416F-A094-4D1FD112649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2" name="PoljeZBesedilom 831">
          <a:extLst>
            <a:ext uri="{FF2B5EF4-FFF2-40B4-BE49-F238E27FC236}">
              <a16:creationId xmlns:a16="http://schemas.microsoft.com/office/drawing/2014/main" id="{57C3AC6A-6FA1-4C5B-8899-52D94F3614C8}"/>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3" name="PoljeZBesedilom 2">
          <a:extLst>
            <a:ext uri="{FF2B5EF4-FFF2-40B4-BE49-F238E27FC236}">
              <a16:creationId xmlns:a16="http://schemas.microsoft.com/office/drawing/2014/main" id="{CC4EF338-FAE0-4C4B-9305-30BBEEA79D5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4" name="PoljeZBesedilom 2">
          <a:extLst>
            <a:ext uri="{FF2B5EF4-FFF2-40B4-BE49-F238E27FC236}">
              <a16:creationId xmlns:a16="http://schemas.microsoft.com/office/drawing/2014/main" id="{FA263444-3FCB-4641-A2B4-39A61426DAE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5" name="PoljeZBesedilom 2">
          <a:extLst>
            <a:ext uri="{FF2B5EF4-FFF2-40B4-BE49-F238E27FC236}">
              <a16:creationId xmlns:a16="http://schemas.microsoft.com/office/drawing/2014/main" id="{C2DB7CE9-975D-44EF-9198-82CB7910D84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6" name="PoljeZBesedilom 2">
          <a:extLst>
            <a:ext uri="{FF2B5EF4-FFF2-40B4-BE49-F238E27FC236}">
              <a16:creationId xmlns:a16="http://schemas.microsoft.com/office/drawing/2014/main" id="{2BED107D-53F8-4E7B-9DBC-3BB215D1487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7" name="PoljeZBesedilom 2">
          <a:extLst>
            <a:ext uri="{FF2B5EF4-FFF2-40B4-BE49-F238E27FC236}">
              <a16:creationId xmlns:a16="http://schemas.microsoft.com/office/drawing/2014/main" id="{2F3E30E4-F744-41C5-9320-647ED23B157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8" name="PoljeZBesedilom 837">
          <a:extLst>
            <a:ext uri="{FF2B5EF4-FFF2-40B4-BE49-F238E27FC236}">
              <a16:creationId xmlns:a16="http://schemas.microsoft.com/office/drawing/2014/main" id="{E0CB58BA-FCCE-4903-BDDD-5F89CD8B0D1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79" name="PoljeZBesedilom 2">
          <a:extLst>
            <a:ext uri="{FF2B5EF4-FFF2-40B4-BE49-F238E27FC236}">
              <a16:creationId xmlns:a16="http://schemas.microsoft.com/office/drawing/2014/main" id="{1FCAF434-8514-4698-B0D4-289E85097141}"/>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0" name="PoljeZBesedilom 2">
          <a:extLst>
            <a:ext uri="{FF2B5EF4-FFF2-40B4-BE49-F238E27FC236}">
              <a16:creationId xmlns:a16="http://schemas.microsoft.com/office/drawing/2014/main" id="{4616431B-79A0-4A3C-AAC2-18450C3B7EA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1" name="PoljeZBesedilom 2">
          <a:extLst>
            <a:ext uri="{FF2B5EF4-FFF2-40B4-BE49-F238E27FC236}">
              <a16:creationId xmlns:a16="http://schemas.microsoft.com/office/drawing/2014/main" id="{0D19C4E1-84E4-4F12-A2B8-51B44BF5C25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2" name="PoljeZBesedilom 2">
          <a:extLst>
            <a:ext uri="{FF2B5EF4-FFF2-40B4-BE49-F238E27FC236}">
              <a16:creationId xmlns:a16="http://schemas.microsoft.com/office/drawing/2014/main" id="{10465F62-FE9D-4527-BE44-DB3599EAFD1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3" name="PoljeZBesedilom 842">
          <a:extLst>
            <a:ext uri="{FF2B5EF4-FFF2-40B4-BE49-F238E27FC236}">
              <a16:creationId xmlns:a16="http://schemas.microsoft.com/office/drawing/2014/main" id="{0A2D699B-6DD2-4F0E-95E3-9E0FDE0E23B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4" name="PoljeZBesedilom 2">
          <a:extLst>
            <a:ext uri="{FF2B5EF4-FFF2-40B4-BE49-F238E27FC236}">
              <a16:creationId xmlns:a16="http://schemas.microsoft.com/office/drawing/2014/main" id="{BDF39838-1A64-4912-8C0F-FF41F1F078D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5" name="PoljeZBesedilom 2">
          <a:extLst>
            <a:ext uri="{FF2B5EF4-FFF2-40B4-BE49-F238E27FC236}">
              <a16:creationId xmlns:a16="http://schemas.microsoft.com/office/drawing/2014/main" id="{63FC264C-D47A-484A-8F92-B2BF4449217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6" name="PoljeZBesedilom 2">
          <a:extLst>
            <a:ext uri="{FF2B5EF4-FFF2-40B4-BE49-F238E27FC236}">
              <a16:creationId xmlns:a16="http://schemas.microsoft.com/office/drawing/2014/main" id="{CEB9F9AB-ED5F-4F74-A98A-CCEFDB5E8F7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287" name="PoljeZBesedilom 2">
          <a:extLst>
            <a:ext uri="{FF2B5EF4-FFF2-40B4-BE49-F238E27FC236}">
              <a16:creationId xmlns:a16="http://schemas.microsoft.com/office/drawing/2014/main" id="{037AE047-CE57-4498-B8FB-60B68E8FB76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146964</xdr:rowOff>
    </xdr:from>
    <xdr:ext cx="184731" cy="264560"/>
    <xdr:sp macro="" textlink="">
      <xdr:nvSpPr>
        <xdr:cNvPr id="288" name="PoljeZBesedilom 2">
          <a:extLst>
            <a:ext uri="{FF2B5EF4-FFF2-40B4-BE49-F238E27FC236}">
              <a16:creationId xmlns:a16="http://schemas.microsoft.com/office/drawing/2014/main" id="{E0BC28A4-4350-496C-885B-B7A06661E883}"/>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146964</xdr:rowOff>
    </xdr:from>
    <xdr:ext cx="184731" cy="264560"/>
    <xdr:sp macro="" textlink="">
      <xdr:nvSpPr>
        <xdr:cNvPr id="289" name="PoljeZBesedilom 288">
          <a:extLst>
            <a:ext uri="{FF2B5EF4-FFF2-40B4-BE49-F238E27FC236}">
              <a16:creationId xmlns:a16="http://schemas.microsoft.com/office/drawing/2014/main" id="{2A45C558-6E18-4B69-BBDE-0C6E59FC53EC}"/>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146964</xdr:rowOff>
    </xdr:from>
    <xdr:ext cx="184731" cy="264560"/>
    <xdr:sp macro="" textlink="">
      <xdr:nvSpPr>
        <xdr:cNvPr id="290" name="PoljeZBesedilom 2">
          <a:extLst>
            <a:ext uri="{FF2B5EF4-FFF2-40B4-BE49-F238E27FC236}">
              <a16:creationId xmlns:a16="http://schemas.microsoft.com/office/drawing/2014/main" id="{DC09013B-BE1C-42D2-A0D6-0DFEA8FB17E2}"/>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146964</xdr:rowOff>
    </xdr:from>
    <xdr:ext cx="184731" cy="264560"/>
    <xdr:sp macro="" textlink="">
      <xdr:nvSpPr>
        <xdr:cNvPr id="291" name="PoljeZBesedilom 290">
          <a:extLst>
            <a:ext uri="{FF2B5EF4-FFF2-40B4-BE49-F238E27FC236}">
              <a16:creationId xmlns:a16="http://schemas.microsoft.com/office/drawing/2014/main" id="{C72F9521-403B-475F-B8D5-9E3A0384E8B2}"/>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2" name="PoljeZBesedilom 2">
          <a:extLst>
            <a:ext uri="{FF2B5EF4-FFF2-40B4-BE49-F238E27FC236}">
              <a16:creationId xmlns:a16="http://schemas.microsoft.com/office/drawing/2014/main" id="{79E7671A-0B01-4BEF-87F0-0F5B7A18113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3" name="PoljeZBesedilom 292">
          <a:extLst>
            <a:ext uri="{FF2B5EF4-FFF2-40B4-BE49-F238E27FC236}">
              <a16:creationId xmlns:a16="http://schemas.microsoft.com/office/drawing/2014/main" id="{94686109-1DEA-4B17-BCDB-239A9EC048B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4" name="PoljeZBesedilom 2">
          <a:extLst>
            <a:ext uri="{FF2B5EF4-FFF2-40B4-BE49-F238E27FC236}">
              <a16:creationId xmlns:a16="http://schemas.microsoft.com/office/drawing/2014/main" id="{9A6E4FC0-C904-4338-BE62-D3F8F784099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5" name="PoljeZBesedilom 2">
          <a:extLst>
            <a:ext uri="{FF2B5EF4-FFF2-40B4-BE49-F238E27FC236}">
              <a16:creationId xmlns:a16="http://schemas.microsoft.com/office/drawing/2014/main" id="{4DA83F93-09A2-4F1A-B6A5-6D37F835701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6" name="PoljeZBesedilom 2">
          <a:extLst>
            <a:ext uri="{FF2B5EF4-FFF2-40B4-BE49-F238E27FC236}">
              <a16:creationId xmlns:a16="http://schemas.microsoft.com/office/drawing/2014/main" id="{F4CF0825-D845-4BD5-9283-E07A6B91F54C}"/>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7" name="PoljeZBesedilom 2">
          <a:extLst>
            <a:ext uri="{FF2B5EF4-FFF2-40B4-BE49-F238E27FC236}">
              <a16:creationId xmlns:a16="http://schemas.microsoft.com/office/drawing/2014/main" id="{6A4200C7-56C1-4F45-9AEB-A849985BD758}"/>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8" name="PoljeZBesedilom 2">
          <a:extLst>
            <a:ext uri="{FF2B5EF4-FFF2-40B4-BE49-F238E27FC236}">
              <a16:creationId xmlns:a16="http://schemas.microsoft.com/office/drawing/2014/main" id="{12D8A801-14BA-4DB2-B7EB-60B5A604BACF}"/>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299" name="PoljeZBesedilom 298">
          <a:extLst>
            <a:ext uri="{FF2B5EF4-FFF2-40B4-BE49-F238E27FC236}">
              <a16:creationId xmlns:a16="http://schemas.microsoft.com/office/drawing/2014/main" id="{3C3AD2B8-9F48-4130-8331-86F16A7C23B1}"/>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00" name="PoljeZBesedilom 2">
          <a:extLst>
            <a:ext uri="{FF2B5EF4-FFF2-40B4-BE49-F238E27FC236}">
              <a16:creationId xmlns:a16="http://schemas.microsoft.com/office/drawing/2014/main" id="{D2224923-2C69-4F84-9EE6-224AEC2CAC2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01" name="PoljeZBesedilom 2">
          <a:extLst>
            <a:ext uri="{FF2B5EF4-FFF2-40B4-BE49-F238E27FC236}">
              <a16:creationId xmlns:a16="http://schemas.microsoft.com/office/drawing/2014/main" id="{98F1A6AE-2D7F-4928-BE23-288D2C979A0F}"/>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02" name="PoljeZBesedilom 2">
          <a:extLst>
            <a:ext uri="{FF2B5EF4-FFF2-40B4-BE49-F238E27FC236}">
              <a16:creationId xmlns:a16="http://schemas.microsoft.com/office/drawing/2014/main" id="{9C07DB3D-7A40-4222-B7F2-C4808749B68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03" name="PoljeZBesedilom 2">
          <a:extLst>
            <a:ext uri="{FF2B5EF4-FFF2-40B4-BE49-F238E27FC236}">
              <a16:creationId xmlns:a16="http://schemas.microsoft.com/office/drawing/2014/main" id="{AACCE4A3-C02D-4D0A-9840-1BF4767D57C0}"/>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4" name="PoljeZBesedilom 2">
          <a:extLst>
            <a:ext uri="{FF2B5EF4-FFF2-40B4-BE49-F238E27FC236}">
              <a16:creationId xmlns:a16="http://schemas.microsoft.com/office/drawing/2014/main" id="{83D041B3-7814-4DEE-883B-4BA8915210B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5" name="PoljeZBesedilom 304">
          <a:extLst>
            <a:ext uri="{FF2B5EF4-FFF2-40B4-BE49-F238E27FC236}">
              <a16:creationId xmlns:a16="http://schemas.microsoft.com/office/drawing/2014/main" id="{E929C03B-A45A-4E2E-A3DE-48B1086139C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6" name="PoljeZBesedilom 2">
          <a:extLst>
            <a:ext uri="{FF2B5EF4-FFF2-40B4-BE49-F238E27FC236}">
              <a16:creationId xmlns:a16="http://schemas.microsoft.com/office/drawing/2014/main" id="{8E84A5F4-E0A8-4C8E-8ADF-2F49DBBFF7D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7" name="PoljeZBesedilom 2">
          <a:extLst>
            <a:ext uri="{FF2B5EF4-FFF2-40B4-BE49-F238E27FC236}">
              <a16:creationId xmlns:a16="http://schemas.microsoft.com/office/drawing/2014/main" id="{2CDC6CAA-5099-4723-8D87-280B6CEF831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8" name="PoljeZBesedilom 2">
          <a:extLst>
            <a:ext uri="{FF2B5EF4-FFF2-40B4-BE49-F238E27FC236}">
              <a16:creationId xmlns:a16="http://schemas.microsoft.com/office/drawing/2014/main" id="{995298E5-D93B-40A6-83AB-F131C1C977F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09" name="PoljeZBesedilom 2">
          <a:extLst>
            <a:ext uri="{FF2B5EF4-FFF2-40B4-BE49-F238E27FC236}">
              <a16:creationId xmlns:a16="http://schemas.microsoft.com/office/drawing/2014/main" id="{BB6E9184-83A3-4847-AFFB-155524AEA99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0" name="PoljeZBesedilom 2">
          <a:extLst>
            <a:ext uri="{FF2B5EF4-FFF2-40B4-BE49-F238E27FC236}">
              <a16:creationId xmlns:a16="http://schemas.microsoft.com/office/drawing/2014/main" id="{24E4479A-3408-40A0-8510-DD153CA9E85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 name="PoljeZBesedilom 310">
          <a:extLst>
            <a:ext uri="{FF2B5EF4-FFF2-40B4-BE49-F238E27FC236}">
              <a16:creationId xmlns:a16="http://schemas.microsoft.com/office/drawing/2014/main" id="{F7174103-E5A6-4C65-9114-3F547F68A7D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 name="PoljeZBesedilom 2">
          <a:extLst>
            <a:ext uri="{FF2B5EF4-FFF2-40B4-BE49-F238E27FC236}">
              <a16:creationId xmlns:a16="http://schemas.microsoft.com/office/drawing/2014/main" id="{5109FAF5-0D70-48E2-AE65-65D20FF5C8A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3" name="PoljeZBesedilom 2">
          <a:extLst>
            <a:ext uri="{FF2B5EF4-FFF2-40B4-BE49-F238E27FC236}">
              <a16:creationId xmlns:a16="http://schemas.microsoft.com/office/drawing/2014/main" id="{B4C86CFE-B772-4B98-9C1C-1608E76FA57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4" name="PoljeZBesedilom 2">
          <a:extLst>
            <a:ext uri="{FF2B5EF4-FFF2-40B4-BE49-F238E27FC236}">
              <a16:creationId xmlns:a16="http://schemas.microsoft.com/office/drawing/2014/main" id="{B7E79910-402F-43A9-9F92-E1C67B2767D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5" name="PoljeZBesedilom 2">
          <a:extLst>
            <a:ext uri="{FF2B5EF4-FFF2-40B4-BE49-F238E27FC236}">
              <a16:creationId xmlns:a16="http://schemas.microsoft.com/office/drawing/2014/main" id="{6B5DCC5F-5D0F-4368-BE67-8869969F8AD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16" name="PoljeZBesedilom 2">
          <a:extLst>
            <a:ext uri="{FF2B5EF4-FFF2-40B4-BE49-F238E27FC236}">
              <a16:creationId xmlns:a16="http://schemas.microsoft.com/office/drawing/2014/main" id="{7234C125-186D-440B-BBBF-6F9293E4EB4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17" name="PoljeZBesedilom 316">
          <a:extLst>
            <a:ext uri="{FF2B5EF4-FFF2-40B4-BE49-F238E27FC236}">
              <a16:creationId xmlns:a16="http://schemas.microsoft.com/office/drawing/2014/main" id="{07A840D0-8002-4CCF-B17B-82624933BC87}"/>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18" name="PoljeZBesedilom 2">
          <a:extLst>
            <a:ext uri="{FF2B5EF4-FFF2-40B4-BE49-F238E27FC236}">
              <a16:creationId xmlns:a16="http://schemas.microsoft.com/office/drawing/2014/main" id="{5228EDBA-D49A-4085-8499-4972A158A244}"/>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19" name="PoljeZBesedilom 2">
          <a:extLst>
            <a:ext uri="{FF2B5EF4-FFF2-40B4-BE49-F238E27FC236}">
              <a16:creationId xmlns:a16="http://schemas.microsoft.com/office/drawing/2014/main" id="{8A0960BB-C986-4C8F-9EAA-2360C5FF9B7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0" name="PoljeZBesedilom 2">
          <a:extLst>
            <a:ext uri="{FF2B5EF4-FFF2-40B4-BE49-F238E27FC236}">
              <a16:creationId xmlns:a16="http://schemas.microsoft.com/office/drawing/2014/main" id="{FC9E8F6D-1A93-49B5-B16D-A80D278235F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1" name="PoljeZBesedilom 2">
          <a:extLst>
            <a:ext uri="{FF2B5EF4-FFF2-40B4-BE49-F238E27FC236}">
              <a16:creationId xmlns:a16="http://schemas.microsoft.com/office/drawing/2014/main" id="{ABFBF40D-331B-4F4A-B2C1-DC7215AC27B6}"/>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2" name="PoljeZBesedilom 2">
          <a:extLst>
            <a:ext uri="{FF2B5EF4-FFF2-40B4-BE49-F238E27FC236}">
              <a16:creationId xmlns:a16="http://schemas.microsoft.com/office/drawing/2014/main" id="{1FA91DE8-2897-413B-9474-AC81C52A46A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3" name="PoljeZBesedilom 322">
          <a:extLst>
            <a:ext uri="{FF2B5EF4-FFF2-40B4-BE49-F238E27FC236}">
              <a16:creationId xmlns:a16="http://schemas.microsoft.com/office/drawing/2014/main" id="{0BF2C932-4D3E-4FF2-9436-36A3FD6BB7D6}"/>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4" name="PoljeZBesedilom 2">
          <a:extLst>
            <a:ext uri="{FF2B5EF4-FFF2-40B4-BE49-F238E27FC236}">
              <a16:creationId xmlns:a16="http://schemas.microsoft.com/office/drawing/2014/main" id="{B415B1DF-7589-4F4B-88D7-DC57B6ECEF9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5" name="PoljeZBesedilom 2">
          <a:extLst>
            <a:ext uri="{FF2B5EF4-FFF2-40B4-BE49-F238E27FC236}">
              <a16:creationId xmlns:a16="http://schemas.microsoft.com/office/drawing/2014/main" id="{D695BC83-0F97-42FD-A082-A27440E4006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6" name="PoljeZBesedilom 2">
          <a:extLst>
            <a:ext uri="{FF2B5EF4-FFF2-40B4-BE49-F238E27FC236}">
              <a16:creationId xmlns:a16="http://schemas.microsoft.com/office/drawing/2014/main" id="{37D02D52-495E-4A7C-86DB-0DBDA51F5C68}"/>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27" name="PoljeZBesedilom 2">
          <a:extLst>
            <a:ext uri="{FF2B5EF4-FFF2-40B4-BE49-F238E27FC236}">
              <a16:creationId xmlns:a16="http://schemas.microsoft.com/office/drawing/2014/main" id="{3C14ED15-2E9F-4247-AD83-DD74007D95ED}"/>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28" name="PoljeZBesedilom 2">
          <a:extLst>
            <a:ext uri="{FF2B5EF4-FFF2-40B4-BE49-F238E27FC236}">
              <a16:creationId xmlns:a16="http://schemas.microsoft.com/office/drawing/2014/main" id="{E68CDA9D-A0BA-4465-B597-50E2E7CC6547}"/>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29" name="PoljeZBesedilom 328">
          <a:extLst>
            <a:ext uri="{FF2B5EF4-FFF2-40B4-BE49-F238E27FC236}">
              <a16:creationId xmlns:a16="http://schemas.microsoft.com/office/drawing/2014/main" id="{E16B684D-4CEF-44D5-B4AA-29CF233D7AE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30" name="PoljeZBesedilom 2">
          <a:extLst>
            <a:ext uri="{FF2B5EF4-FFF2-40B4-BE49-F238E27FC236}">
              <a16:creationId xmlns:a16="http://schemas.microsoft.com/office/drawing/2014/main" id="{3045D1EB-705F-49C8-94E7-875E844FEC3F}"/>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31" name="PoljeZBesedilom 2">
          <a:extLst>
            <a:ext uri="{FF2B5EF4-FFF2-40B4-BE49-F238E27FC236}">
              <a16:creationId xmlns:a16="http://schemas.microsoft.com/office/drawing/2014/main" id="{2AFA030A-766D-4AD5-894B-36B5627778D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32" name="PoljeZBesedilom 2">
          <a:extLst>
            <a:ext uri="{FF2B5EF4-FFF2-40B4-BE49-F238E27FC236}">
              <a16:creationId xmlns:a16="http://schemas.microsoft.com/office/drawing/2014/main" id="{6E61212B-C2BC-4DCD-8C16-3B1DAAFB496F}"/>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33" name="PoljeZBesedilom 2">
          <a:extLst>
            <a:ext uri="{FF2B5EF4-FFF2-40B4-BE49-F238E27FC236}">
              <a16:creationId xmlns:a16="http://schemas.microsoft.com/office/drawing/2014/main" id="{371D4FC1-6E3E-4198-88D5-1CB98F4A1D0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4" name="PoljeZBesedilom 2">
          <a:extLst>
            <a:ext uri="{FF2B5EF4-FFF2-40B4-BE49-F238E27FC236}">
              <a16:creationId xmlns:a16="http://schemas.microsoft.com/office/drawing/2014/main" id="{44097730-64BD-47F0-AB77-D8394734ED7A}"/>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5" name="PoljeZBesedilom 334">
          <a:extLst>
            <a:ext uri="{FF2B5EF4-FFF2-40B4-BE49-F238E27FC236}">
              <a16:creationId xmlns:a16="http://schemas.microsoft.com/office/drawing/2014/main" id="{C14058A3-F8AD-40C2-9BE8-A2902927419E}"/>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6" name="PoljeZBesedilom 2">
          <a:extLst>
            <a:ext uri="{FF2B5EF4-FFF2-40B4-BE49-F238E27FC236}">
              <a16:creationId xmlns:a16="http://schemas.microsoft.com/office/drawing/2014/main" id="{804DCE50-73F1-421B-B654-B66F9B89D03B}"/>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7" name="PoljeZBesedilom 2">
          <a:extLst>
            <a:ext uri="{FF2B5EF4-FFF2-40B4-BE49-F238E27FC236}">
              <a16:creationId xmlns:a16="http://schemas.microsoft.com/office/drawing/2014/main" id="{90D77A0A-883E-43DF-96AE-9783F6F2ECBE}"/>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8" name="PoljeZBesedilom 2">
          <a:extLst>
            <a:ext uri="{FF2B5EF4-FFF2-40B4-BE49-F238E27FC236}">
              <a16:creationId xmlns:a16="http://schemas.microsoft.com/office/drawing/2014/main" id="{1C5776F3-3B21-434C-8D4C-DA4393ABEC0B}"/>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39" name="PoljeZBesedilom 2">
          <a:extLst>
            <a:ext uri="{FF2B5EF4-FFF2-40B4-BE49-F238E27FC236}">
              <a16:creationId xmlns:a16="http://schemas.microsoft.com/office/drawing/2014/main" id="{366C85A1-62F6-4609-B79F-1B8A8E401ED0}"/>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40" name="PoljeZBesedilom 339">
          <a:extLst>
            <a:ext uri="{FF2B5EF4-FFF2-40B4-BE49-F238E27FC236}">
              <a16:creationId xmlns:a16="http://schemas.microsoft.com/office/drawing/2014/main" id="{8EE6B15B-1087-40FD-8804-3E8C34EF1DD0}"/>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41" name="PoljeZBesedilom 2">
          <a:extLst>
            <a:ext uri="{FF2B5EF4-FFF2-40B4-BE49-F238E27FC236}">
              <a16:creationId xmlns:a16="http://schemas.microsoft.com/office/drawing/2014/main" id="{2DDF5622-559A-475E-B054-0F34E31CD8C1}"/>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42" name="PoljeZBesedilom 2">
          <a:extLst>
            <a:ext uri="{FF2B5EF4-FFF2-40B4-BE49-F238E27FC236}">
              <a16:creationId xmlns:a16="http://schemas.microsoft.com/office/drawing/2014/main" id="{0A23A6D5-A5A8-4042-B93F-5D93DF3E0F16}"/>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43" name="PoljeZBesedilom 2">
          <a:extLst>
            <a:ext uri="{FF2B5EF4-FFF2-40B4-BE49-F238E27FC236}">
              <a16:creationId xmlns:a16="http://schemas.microsoft.com/office/drawing/2014/main" id="{7E9E1AB2-4809-42E1-A0A5-4C296EB4C425}"/>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44" name="PoljeZBesedilom 2">
          <a:extLst>
            <a:ext uri="{FF2B5EF4-FFF2-40B4-BE49-F238E27FC236}">
              <a16:creationId xmlns:a16="http://schemas.microsoft.com/office/drawing/2014/main" id="{3C9D6BF5-E3A7-4D93-AE9B-7C5DDF33B4D3}"/>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45" name="PoljeZBesedilom 2">
          <a:extLst>
            <a:ext uri="{FF2B5EF4-FFF2-40B4-BE49-F238E27FC236}">
              <a16:creationId xmlns:a16="http://schemas.microsoft.com/office/drawing/2014/main" id="{390E85FB-D41F-4F99-A52D-3BAE8F131F98}"/>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46" name="PoljeZBesedilom 345">
          <a:extLst>
            <a:ext uri="{FF2B5EF4-FFF2-40B4-BE49-F238E27FC236}">
              <a16:creationId xmlns:a16="http://schemas.microsoft.com/office/drawing/2014/main" id="{8E629B5A-441B-4AD2-94D2-9DFA8CD401CA}"/>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47" name="PoljeZBesedilom 2">
          <a:extLst>
            <a:ext uri="{FF2B5EF4-FFF2-40B4-BE49-F238E27FC236}">
              <a16:creationId xmlns:a16="http://schemas.microsoft.com/office/drawing/2014/main" id="{14545795-E88E-4849-8C5C-ED88AE73BA65}"/>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48" name="PoljeZBesedilom 2">
          <a:extLst>
            <a:ext uri="{FF2B5EF4-FFF2-40B4-BE49-F238E27FC236}">
              <a16:creationId xmlns:a16="http://schemas.microsoft.com/office/drawing/2014/main" id="{83998619-2D8F-40A4-B8D2-DA692C23B407}"/>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49" name="PoljeZBesedilom 2">
          <a:extLst>
            <a:ext uri="{FF2B5EF4-FFF2-40B4-BE49-F238E27FC236}">
              <a16:creationId xmlns:a16="http://schemas.microsoft.com/office/drawing/2014/main" id="{B3D0426A-5484-4A15-B831-3A0E8F6984F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0" name="PoljeZBesedilom 2">
          <a:extLst>
            <a:ext uri="{FF2B5EF4-FFF2-40B4-BE49-F238E27FC236}">
              <a16:creationId xmlns:a16="http://schemas.microsoft.com/office/drawing/2014/main" id="{F25EDAD4-AE4C-421B-BD42-71718806E98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1" name="PoljeZBesedilom 2">
          <a:extLst>
            <a:ext uri="{FF2B5EF4-FFF2-40B4-BE49-F238E27FC236}">
              <a16:creationId xmlns:a16="http://schemas.microsoft.com/office/drawing/2014/main" id="{7EA81AEB-14F9-4587-8F3A-BD516E3D5785}"/>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2" name="PoljeZBesedilom 351">
          <a:extLst>
            <a:ext uri="{FF2B5EF4-FFF2-40B4-BE49-F238E27FC236}">
              <a16:creationId xmlns:a16="http://schemas.microsoft.com/office/drawing/2014/main" id="{71020A3B-33E1-4063-913F-2E365A05DFA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3" name="PoljeZBesedilom 2">
          <a:extLst>
            <a:ext uri="{FF2B5EF4-FFF2-40B4-BE49-F238E27FC236}">
              <a16:creationId xmlns:a16="http://schemas.microsoft.com/office/drawing/2014/main" id="{AB23AF6B-6340-487B-8239-B756BC38AA5D}"/>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4" name="PoljeZBesedilom 2">
          <a:extLst>
            <a:ext uri="{FF2B5EF4-FFF2-40B4-BE49-F238E27FC236}">
              <a16:creationId xmlns:a16="http://schemas.microsoft.com/office/drawing/2014/main" id="{9F5647C3-F9F5-4E79-872B-0D5D487E295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5" name="PoljeZBesedilom 2">
          <a:extLst>
            <a:ext uri="{FF2B5EF4-FFF2-40B4-BE49-F238E27FC236}">
              <a16:creationId xmlns:a16="http://schemas.microsoft.com/office/drawing/2014/main" id="{5F31B117-134F-4347-AC2D-DD826872B7BC}"/>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56" name="PoljeZBesedilom 2">
          <a:extLst>
            <a:ext uri="{FF2B5EF4-FFF2-40B4-BE49-F238E27FC236}">
              <a16:creationId xmlns:a16="http://schemas.microsoft.com/office/drawing/2014/main" id="{371714EB-BAAB-4381-B7D8-0D0F845CC951}"/>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57" name="PoljeZBesedilom 2">
          <a:extLst>
            <a:ext uri="{FF2B5EF4-FFF2-40B4-BE49-F238E27FC236}">
              <a16:creationId xmlns:a16="http://schemas.microsoft.com/office/drawing/2014/main" id="{C79A5042-B718-4CC3-9874-E299DF2EEDF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58" name="PoljeZBesedilom 357">
          <a:extLst>
            <a:ext uri="{FF2B5EF4-FFF2-40B4-BE49-F238E27FC236}">
              <a16:creationId xmlns:a16="http://schemas.microsoft.com/office/drawing/2014/main" id="{2D3B84ED-C2EB-4E30-8881-24C20BA14D1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59" name="PoljeZBesedilom 2">
          <a:extLst>
            <a:ext uri="{FF2B5EF4-FFF2-40B4-BE49-F238E27FC236}">
              <a16:creationId xmlns:a16="http://schemas.microsoft.com/office/drawing/2014/main" id="{91D74D78-7741-44BE-A3EB-F4348017D193}"/>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60" name="PoljeZBesedilom 2">
          <a:extLst>
            <a:ext uri="{FF2B5EF4-FFF2-40B4-BE49-F238E27FC236}">
              <a16:creationId xmlns:a16="http://schemas.microsoft.com/office/drawing/2014/main" id="{D539D500-8916-41DA-882D-507991D1E00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61" name="PoljeZBesedilom 2">
          <a:extLst>
            <a:ext uri="{FF2B5EF4-FFF2-40B4-BE49-F238E27FC236}">
              <a16:creationId xmlns:a16="http://schemas.microsoft.com/office/drawing/2014/main" id="{0EFB589D-0421-4970-A4C5-D1B0D7FD921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362" name="PoljeZBesedilom 2">
          <a:extLst>
            <a:ext uri="{FF2B5EF4-FFF2-40B4-BE49-F238E27FC236}">
              <a16:creationId xmlns:a16="http://schemas.microsoft.com/office/drawing/2014/main" id="{AE0025E3-D0EC-4499-B33E-7D55F47BE35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3" name="PoljeZBesedilom 2">
          <a:extLst>
            <a:ext uri="{FF2B5EF4-FFF2-40B4-BE49-F238E27FC236}">
              <a16:creationId xmlns:a16="http://schemas.microsoft.com/office/drawing/2014/main" id="{27D5A845-81E9-4466-ABB8-D5CEE0EFFB1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4" name="PoljeZBesedilom 363">
          <a:extLst>
            <a:ext uri="{FF2B5EF4-FFF2-40B4-BE49-F238E27FC236}">
              <a16:creationId xmlns:a16="http://schemas.microsoft.com/office/drawing/2014/main" id="{3BB27276-B943-4D92-96D3-3031D991A11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5" name="PoljeZBesedilom 2">
          <a:extLst>
            <a:ext uri="{FF2B5EF4-FFF2-40B4-BE49-F238E27FC236}">
              <a16:creationId xmlns:a16="http://schemas.microsoft.com/office/drawing/2014/main" id="{7FD206A0-49EE-4638-815B-E7AC08FE19D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6" name="PoljeZBesedilom 2">
          <a:extLst>
            <a:ext uri="{FF2B5EF4-FFF2-40B4-BE49-F238E27FC236}">
              <a16:creationId xmlns:a16="http://schemas.microsoft.com/office/drawing/2014/main" id="{77677A0F-7959-4E5B-BE65-C80E1E392EC2}"/>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7" name="PoljeZBesedilom 2">
          <a:extLst>
            <a:ext uri="{FF2B5EF4-FFF2-40B4-BE49-F238E27FC236}">
              <a16:creationId xmlns:a16="http://schemas.microsoft.com/office/drawing/2014/main" id="{87E2C4E9-EECF-474D-A34C-B83293BF471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 name="PoljeZBesedilom 2">
          <a:extLst>
            <a:ext uri="{FF2B5EF4-FFF2-40B4-BE49-F238E27FC236}">
              <a16:creationId xmlns:a16="http://schemas.microsoft.com/office/drawing/2014/main" id="{95853AE0-79F3-4798-AAB3-940626B1C7F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 name="PoljeZBesedilom 2">
          <a:extLst>
            <a:ext uri="{FF2B5EF4-FFF2-40B4-BE49-F238E27FC236}">
              <a16:creationId xmlns:a16="http://schemas.microsoft.com/office/drawing/2014/main" id="{AB3BB5DF-EBF0-4C7E-BBF1-FE4AD118D298}"/>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0" name="PoljeZBesedilom 369">
          <a:extLst>
            <a:ext uri="{FF2B5EF4-FFF2-40B4-BE49-F238E27FC236}">
              <a16:creationId xmlns:a16="http://schemas.microsoft.com/office/drawing/2014/main" id="{9FC059F4-EE30-47D9-8BFC-AC34614B7720}"/>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1" name="PoljeZBesedilom 2">
          <a:extLst>
            <a:ext uri="{FF2B5EF4-FFF2-40B4-BE49-F238E27FC236}">
              <a16:creationId xmlns:a16="http://schemas.microsoft.com/office/drawing/2014/main" id="{3B257956-7D55-424E-BFB2-8D65E42F0F05}"/>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2" name="PoljeZBesedilom 2">
          <a:extLst>
            <a:ext uri="{FF2B5EF4-FFF2-40B4-BE49-F238E27FC236}">
              <a16:creationId xmlns:a16="http://schemas.microsoft.com/office/drawing/2014/main" id="{DCBF8D73-1B56-4256-B659-8AFD346A44FF}"/>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3" name="PoljeZBesedilom 2">
          <a:extLst>
            <a:ext uri="{FF2B5EF4-FFF2-40B4-BE49-F238E27FC236}">
              <a16:creationId xmlns:a16="http://schemas.microsoft.com/office/drawing/2014/main" id="{941C958C-D862-4F3F-96B1-909E2FF4A11B}"/>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4" name="PoljeZBesedilom 2">
          <a:extLst>
            <a:ext uri="{FF2B5EF4-FFF2-40B4-BE49-F238E27FC236}">
              <a16:creationId xmlns:a16="http://schemas.microsoft.com/office/drawing/2014/main" id="{E165078F-31C9-45FD-8955-E56A047D2011}"/>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5" name="PoljeZBesedilom 2">
          <a:extLst>
            <a:ext uri="{FF2B5EF4-FFF2-40B4-BE49-F238E27FC236}">
              <a16:creationId xmlns:a16="http://schemas.microsoft.com/office/drawing/2014/main" id="{6BFA4772-9DC3-4665-B57A-50EEE3651061}"/>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6" name="PoljeZBesedilom 375">
          <a:extLst>
            <a:ext uri="{FF2B5EF4-FFF2-40B4-BE49-F238E27FC236}">
              <a16:creationId xmlns:a16="http://schemas.microsoft.com/office/drawing/2014/main" id="{EE4DBBFF-4307-4B3C-916C-DFE9D2170029}"/>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7" name="PoljeZBesedilom 2">
          <a:extLst>
            <a:ext uri="{FF2B5EF4-FFF2-40B4-BE49-F238E27FC236}">
              <a16:creationId xmlns:a16="http://schemas.microsoft.com/office/drawing/2014/main" id="{5FF7A33B-FB90-4B43-AB97-4D9918A3DD79}"/>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8" name="PoljeZBesedilom 2">
          <a:extLst>
            <a:ext uri="{FF2B5EF4-FFF2-40B4-BE49-F238E27FC236}">
              <a16:creationId xmlns:a16="http://schemas.microsoft.com/office/drawing/2014/main" id="{7D162C8A-91EB-4CE4-9CD4-CA3C867410AB}"/>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9" name="PoljeZBesedilom 2">
          <a:extLst>
            <a:ext uri="{FF2B5EF4-FFF2-40B4-BE49-F238E27FC236}">
              <a16:creationId xmlns:a16="http://schemas.microsoft.com/office/drawing/2014/main" id="{B1CA0F1C-3821-4A19-9652-68B9B9B2D9E7}"/>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80" name="PoljeZBesedilom 2">
          <a:extLst>
            <a:ext uri="{FF2B5EF4-FFF2-40B4-BE49-F238E27FC236}">
              <a16:creationId xmlns:a16="http://schemas.microsoft.com/office/drawing/2014/main" id="{A5465ACF-A361-413D-BF56-7F3FC8AAC052}"/>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1" name="PoljeZBesedilom 2">
          <a:extLst>
            <a:ext uri="{FF2B5EF4-FFF2-40B4-BE49-F238E27FC236}">
              <a16:creationId xmlns:a16="http://schemas.microsoft.com/office/drawing/2014/main" id="{04440EA5-B1EF-4AF0-A758-87045B6A2905}"/>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2" name="PoljeZBesedilom 381">
          <a:extLst>
            <a:ext uri="{FF2B5EF4-FFF2-40B4-BE49-F238E27FC236}">
              <a16:creationId xmlns:a16="http://schemas.microsoft.com/office/drawing/2014/main" id="{352F13F0-4DD1-4695-ADA5-2D706F76BBEA}"/>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3" name="PoljeZBesedilom 2">
          <a:extLst>
            <a:ext uri="{FF2B5EF4-FFF2-40B4-BE49-F238E27FC236}">
              <a16:creationId xmlns:a16="http://schemas.microsoft.com/office/drawing/2014/main" id="{B0021E6D-D225-430C-86BD-BA7BC1B9B25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4" name="PoljeZBesedilom 2">
          <a:extLst>
            <a:ext uri="{FF2B5EF4-FFF2-40B4-BE49-F238E27FC236}">
              <a16:creationId xmlns:a16="http://schemas.microsoft.com/office/drawing/2014/main" id="{E22FCD55-8068-4A25-AC41-F5D73DE644A6}"/>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5" name="PoljeZBesedilom 2">
          <a:extLst>
            <a:ext uri="{FF2B5EF4-FFF2-40B4-BE49-F238E27FC236}">
              <a16:creationId xmlns:a16="http://schemas.microsoft.com/office/drawing/2014/main" id="{CC8AF44A-ABC2-4FB6-89BB-96B5CF784C7D}"/>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86" name="PoljeZBesedilom 2">
          <a:extLst>
            <a:ext uri="{FF2B5EF4-FFF2-40B4-BE49-F238E27FC236}">
              <a16:creationId xmlns:a16="http://schemas.microsoft.com/office/drawing/2014/main" id="{6ABA7957-6509-420C-AF2B-2971EC8C3DD1}"/>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87" name="PoljeZBesedilom 2">
          <a:extLst>
            <a:ext uri="{FF2B5EF4-FFF2-40B4-BE49-F238E27FC236}">
              <a16:creationId xmlns:a16="http://schemas.microsoft.com/office/drawing/2014/main" id="{406AB285-AABF-44FA-928B-ACDD8C8FF996}"/>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88" name="PoljeZBesedilom 387">
          <a:extLst>
            <a:ext uri="{FF2B5EF4-FFF2-40B4-BE49-F238E27FC236}">
              <a16:creationId xmlns:a16="http://schemas.microsoft.com/office/drawing/2014/main" id="{2159CC4C-DD7B-4EEC-9765-B64C067E50F3}"/>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89" name="PoljeZBesedilom 2">
          <a:extLst>
            <a:ext uri="{FF2B5EF4-FFF2-40B4-BE49-F238E27FC236}">
              <a16:creationId xmlns:a16="http://schemas.microsoft.com/office/drawing/2014/main" id="{39D3FB7C-A90B-4FC7-9751-1170D19FB201}"/>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90" name="PoljeZBesedilom 2">
          <a:extLst>
            <a:ext uri="{FF2B5EF4-FFF2-40B4-BE49-F238E27FC236}">
              <a16:creationId xmlns:a16="http://schemas.microsoft.com/office/drawing/2014/main" id="{492DB45B-ADAB-4CE9-8D1A-230828FEC468}"/>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91" name="PoljeZBesedilom 2">
          <a:extLst>
            <a:ext uri="{FF2B5EF4-FFF2-40B4-BE49-F238E27FC236}">
              <a16:creationId xmlns:a16="http://schemas.microsoft.com/office/drawing/2014/main" id="{AC7B6EF7-AF6E-4975-8EBE-DE446A0E0D7C}"/>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92" name="PoljeZBesedilom 2">
          <a:extLst>
            <a:ext uri="{FF2B5EF4-FFF2-40B4-BE49-F238E27FC236}">
              <a16:creationId xmlns:a16="http://schemas.microsoft.com/office/drawing/2014/main" id="{24D84934-6383-4725-9438-FEE26C574F00}"/>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93" name="PoljeZBesedilom 392">
          <a:extLst>
            <a:ext uri="{FF2B5EF4-FFF2-40B4-BE49-F238E27FC236}">
              <a16:creationId xmlns:a16="http://schemas.microsoft.com/office/drawing/2014/main" id="{8F9FC834-DDB0-4287-AA70-FBBDCC3F0A99}"/>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94" name="PoljeZBesedilom 2">
          <a:extLst>
            <a:ext uri="{FF2B5EF4-FFF2-40B4-BE49-F238E27FC236}">
              <a16:creationId xmlns:a16="http://schemas.microsoft.com/office/drawing/2014/main" id="{55C2ED8F-67F6-4572-B668-B1CCE480BFF9}"/>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95" name="PoljeZBesedilom 2">
          <a:extLst>
            <a:ext uri="{FF2B5EF4-FFF2-40B4-BE49-F238E27FC236}">
              <a16:creationId xmlns:a16="http://schemas.microsoft.com/office/drawing/2014/main" id="{0DC168DE-93C3-4A67-B10A-7F4C30C1D7D4}"/>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96" name="PoljeZBesedilom 2">
          <a:extLst>
            <a:ext uri="{FF2B5EF4-FFF2-40B4-BE49-F238E27FC236}">
              <a16:creationId xmlns:a16="http://schemas.microsoft.com/office/drawing/2014/main" id="{D9AC8A2C-BB38-401C-898C-8C0833ECD760}"/>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397" name="PoljeZBesedilom 2">
          <a:extLst>
            <a:ext uri="{FF2B5EF4-FFF2-40B4-BE49-F238E27FC236}">
              <a16:creationId xmlns:a16="http://schemas.microsoft.com/office/drawing/2014/main" id="{C95F85D1-0983-4948-B941-01A90D31F4A5}"/>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398" name="PoljeZBesedilom 2">
          <a:extLst>
            <a:ext uri="{FF2B5EF4-FFF2-40B4-BE49-F238E27FC236}">
              <a16:creationId xmlns:a16="http://schemas.microsoft.com/office/drawing/2014/main" id="{913544F0-CA3C-4776-8521-7770B8FD62CC}"/>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399" name="PoljeZBesedilom 398">
          <a:extLst>
            <a:ext uri="{FF2B5EF4-FFF2-40B4-BE49-F238E27FC236}">
              <a16:creationId xmlns:a16="http://schemas.microsoft.com/office/drawing/2014/main" id="{E14DD475-8E03-45EF-8734-82C5E797DD5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00" name="PoljeZBesedilom 2">
          <a:extLst>
            <a:ext uri="{FF2B5EF4-FFF2-40B4-BE49-F238E27FC236}">
              <a16:creationId xmlns:a16="http://schemas.microsoft.com/office/drawing/2014/main" id="{C5E66762-C9A0-4CDB-9BFB-CD1E8B86641F}"/>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01" name="PoljeZBesedilom 2">
          <a:extLst>
            <a:ext uri="{FF2B5EF4-FFF2-40B4-BE49-F238E27FC236}">
              <a16:creationId xmlns:a16="http://schemas.microsoft.com/office/drawing/2014/main" id="{98BD6E0A-4D7F-44BF-B5F3-DD6EE477E09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02" name="PoljeZBesedilom 2">
          <a:extLst>
            <a:ext uri="{FF2B5EF4-FFF2-40B4-BE49-F238E27FC236}">
              <a16:creationId xmlns:a16="http://schemas.microsoft.com/office/drawing/2014/main" id="{F06ACE65-ADAD-497E-8490-FEBF5C9D1E3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03" name="PoljeZBesedilom 2">
          <a:extLst>
            <a:ext uri="{FF2B5EF4-FFF2-40B4-BE49-F238E27FC236}">
              <a16:creationId xmlns:a16="http://schemas.microsoft.com/office/drawing/2014/main" id="{DE0D4226-EE2B-4E80-9C30-DB9539FBC87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4" name="PoljeZBesedilom 2">
          <a:extLst>
            <a:ext uri="{FF2B5EF4-FFF2-40B4-BE49-F238E27FC236}">
              <a16:creationId xmlns:a16="http://schemas.microsoft.com/office/drawing/2014/main" id="{5CD04381-3BC4-4370-8B0B-F8D0D3C653D4}"/>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5" name="PoljeZBesedilom 404">
          <a:extLst>
            <a:ext uri="{FF2B5EF4-FFF2-40B4-BE49-F238E27FC236}">
              <a16:creationId xmlns:a16="http://schemas.microsoft.com/office/drawing/2014/main" id="{355703F5-029A-4943-BC69-2E6CB64399EF}"/>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6" name="PoljeZBesedilom 2">
          <a:extLst>
            <a:ext uri="{FF2B5EF4-FFF2-40B4-BE49-F238E27FC236}">
              <a16:creationId xmlns:a16="http://schemas.microsoft.com/office/drawing/2014/main" id="{2692219E-3277-4C01-9256-8D762230B183}"/>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7" name="PoljeZBesedilom 2">
          <a:extLst>
            <a:ext uri="{FF2B5EF4-FFF2-40B4-BE49-F238E27FC236}">
              <a16:creationId xmlns:a16="http://schemas.microsoft.com/office/drawing/2014/main" id="{2BA31340-35E1-4097-B918-F47A0D163A12}"/>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8" name="PoljeZBesedilom 2">
          <a:extLst>
            <a:ext uri="{FF2B5EF4-FFF2-40B4-BE49-F238E27FC236}">
              <a16:creationId xmlns:a16="http://schemas.microsoft.com/office/drawing/2014/main" id="{7561A6A8-440A-4CFB-8EB8-9D846E85A36B}"/>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09" name="PoljeZBesedilom 2">
          <a:extLst>
            <a:ext uri="{FF2B5EF4-FFF2-40B4-BE49-F238E27FC236}">
              <a16:creationId xmlns:a16="http://schemas.microsoft.com/office/drawing/2014/main" id="{489138B1-4711-4BFB-A243-916AFEADA04C}"/>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0" name="PoljeZBesedilom 2">
          <a:extLst>
            <a:ext uri="{FF2B5EF4-FFF2-40B4-BE49-F238E27FC236}">
              <a16:creationId xmlns:a16="http://schemas.microsoft.com/office/drawing/2014/main" id="{320777AE-EAA4-4856-A178-04B98C57F75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1" name="PoljeZBesedilom 410">
          <a:extLst>
            <a:ext uri="{FF2B5EF4-FFF2-40B4-BE49-F238E27FC236}">
              <a16:creationId xmlns:a16="http://schemas.microsoft.com/office/drawing/2014/main" id="{AB352253-A3EB-4C5F-8314-6A2BB3F95A2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2" name="PoljeZBesedilom 2">
          <a:extLst>
            <a:ext uri="{FF2B5EF4-FFF2-40B4-BE49-F238E27FC236}">
              <a16:creationId xmlns:a16="http://schemas.microsoft.com/office/drawing/2014/main" id="{F7ED11B2-F8DC-4910-854B-D29433C2299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3" name="PoljeZBesedilom 2">
          <a:extLst>
            <a:ext uri="{FF2B5EF4-FFF2-40B4-BE49-F238E27FC236}">
              <a16:creationId xmlns:a16="http://schemas.microsoft.com/office/drawing/2014/main" id="{2E4FDED4-FDA9-4174-9B86-BA448256A344}"/>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4" name="PoljeZBesedilom 2">
          <a:extLst>
            <a:ext uri="{FF2B5EF4-FFF2-40B4-BE49-F238E27FC236}">
              <a16:creationId xmlns:a16="http://schemas.microsoft.com/office/drawing/2014/main" id="{70826D0D-DBE2-474E-9C43-5A2B32C1E6BB}"/>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15" name="PoljeZBesedilom 2">
          <a:extLst>
            <a:ext uri="{FF2B5EF4-FFF2-40B4-BE49-F238E27FC236}">
              <a16:creationId xmlns:a16="http://schemas.microsoft.com/office/drawing/2014/main" id="{9B1AEEAA-6331-456E-84D1-5C95BF7FEF4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16" name="PoljeZBesedilom 2">
          <a:extLst>
            <a:ext uri="{FF2B5EF4-FFF2-40B4-BE49-F238E27FC236}">
              <a16:creationId xmlns:a16="http://schemas.microsoft.com/office/drawing/2014/main" id="{23CCB438-177B-4F5B-8334-5DC32EBDC6C5}"/>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17" name="PoljeZBesedilom 416">
          <a:extLst>
            <a:ext uri="{FF2B5EF4-FFF2-40B4-BE49-F238E27FC236}">
              <a16:creationId xmlns:a16="http://schemas.microsoft.com/office/drawing/2014/main" id="{967C652D-655B-444D-815D-959AEBA53F78}"/>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18" name="PoljeZBesedilom 2">
          <a:extLst>
            <a:ext uri="{FF2B5EF4-FFF2-40B4-BE49-F238E27FC236}">
              <a16:creationId xmlns:a16="http://schemas.microsoft.com/office/drawing/2014/main" id="{8A5EB3FF-522E-4D9D-B5CD-6D6F8D0482A9}"/>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19" name="PoljeZBesedilom 2">
          <a:extLst>
            <a:ext uri="{FF2B5EF4-FFF2-40B4-BE49-F238E27FC236}">
              <a16:creationId xmlns:a16="http://schemas.microsoft.com/office/drawing/2014/main" id="{31B6B4F9-2C35-4DFD-BD3E-1281A55E899F}"/>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20" name="PoljeZBesedilom 2">
          <a:extLst>
            <a:ext uri="{FF2B5EF4-FFF2-40B4-BE49-F238E27FC236}">
              <a16:creationId xmlns:a16="http://schemas.microsoft.com/office/drawing/2014/main" id="{7507799E-81C5-481A-9A87-5385A534CFFB}"/>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421" name="PoljeZBesedilom 2">
          <a:extLst>
            <a:ext uri="{FF2B5EF4-FFF2-40B4-BE49-F238E27FC236}">
              <a16:creationId xmlns:a16="http://schemas.microsoft.com/office/drawing/2014/main" id="{1161D92B-6E03-4ADE-A117-0A9C347A5F81}"/>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2" name="PoljeZBesedilom 2">
          <a:extLst>
            <a:ext uri="{FF2B5EF4-FFF2-40B4-BE49-F238E27FC236}">
              <a16:creationId xmlns:a16="http://schemas.microsoft.com/office/drawing/2014/main" id="{1E48D2E6-A58E-4C6E-A194-D9AE9B34DC6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3" name="PoljeZBesedilom 422">
          <a:extLst>
            <a:ext uri="{FF2B5EF4-FFF2-40B4-BE49-F238E27FC236}">
              <a16:creationId xmlns:a16="http://schemas.microsoft.com/office/drawing/2014/main" id="{C91D80BF-5DF7-47AE-8371-07162D9B9DD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4" name="PoljeZBesedilom 2">
          <a:extLst>
            <a:ext uri="{FF2B5EF4-FFF2-40B4-BE49-F238E27FC236}">
              <a16:creationId xmlns:a16="http://schemas.microsoft.com/office/drawing/2014/main" id="{2C0D8447-B953-468B-BEE3-D5AFF4588DC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5" name="PoljeZBesedilom 2">
          <a:extLst>
            <a:ext uri="{FF2B5EF4-FFF2-40B4-BE49-F238E27FC236}">
              <a16:creationId xmlns:a16="http://schemas.microsoft.com/office/drawing/2014/main" id="{B06B6E76-7CBC-4DFD-A174-3D2A4E89615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6" name="PoljeZBesedilom 2">
          <a:extLst>
            <a:ext uri="{FF2B5EF4-FFF2-40B4-BE49-F238E27FC236}">
              <a16:creationId xmlns:a16="http://schemas.microsoft.com/office/drawing/2014/main" id="{224EE29E-39EE-4699-AF07-711AA5D7FB54}"/>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27" name="PoljeZBesedilom 2">
          <a:extLst>
            <a:ext uri="{FF2B5EF4-FFF2-40B4-BE49-F238E27FC236}">
              <a16:creationId xmlns:a16="http://schemas.microsoft.com/office/drawing/2014/main" id="{C2CBDD2F-A660-4F14-B1A0-B50DBF1216B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28" name="PoljeZBesedilom 2">
          <a:extLst>
            <a:ext uri="{FF2B5EF4-FFF2-40B4-BE49-F238E27FC236}">
              <a16:creationId xmlns:a16="http://schemas.microsoft.com/office/drawing/2014/main" id="{DCA38307-68CF-4400-BAC2-6F2D46B650AD}"/>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29" name="PoljeZBesedilom 428">
          <a:extLst>
            <a:ext uri="{FF2B5EF4-FFF2-40B4-BE49-F238E27FC236}">
              <a16:creationId xmlns:a16="http://schemas.microsoft.com/office/drawing/2014/main" id="{A6C37968-4C7F-4764-A191-B0DC19A6A433}"/>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0" name="PoljeZBesedilom 2">
          <a:extLst>
            <a:ext uri="{FF2B5EF4-FFF2-40B4-BE49-F238E27FC236}">
              <a16:creationId xmlns:a16="http://schemas.microsoft.com/office/drawing/2014/main" id="{BFDB370D-D39D-463C-A90B-7F6A0D758BBC}"/>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1" name="PoljeZBesedilom 2">
          <a:extLst>
            <a:ext uri="{FF2B5EF4-FFF2-40B4-BE49-F238E27FC236}">
              <a16:creationId xmlns:a16="http://schemas.microsoft.com/office/drawing/2014/main" id="{90D81B5E-288A-4824-87A5-30BB55661A8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2" name="PoljeZBesedilom 2">
          <a:extLst>
            <a:ext uri="{FF2B5EF4-FFF2-40B4-BE49-F238E27FC236}">
              <a16:creationId xmlns:a16="http://schemas.microsoft.com/office/drawing/2014/main" id="{FA2AC530-4D7D-4142-A22B-F1E13A29553A}"/>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3" name="PoljeZBesedilom 2">
          <a:extLst>
            <a:ext uri="{FF2B5EF4-FFF2-40B4-BE49-F238E27FC236}">
              <a16:creationId xmlns:a16="http://schemas.microsoft.com/office/drawing/2014/main" id="{CD30C77C-CB3A-4DB8-B360-FFA6E95A774B}"/>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4" name="PoljeZBesedilom 2">
          <a:extLst>
            <a:ext uri="{FF2B5EF4-FFF2-40B4-BE49-F238E27FC236}">
              <a16:creationId xmlns:a16="http://schemas.microsoft.com/office/drawing/2014/main" id="{B5C583AE-EFF0-467A-9764-4BFE6ED95FF0}"/>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5" name="PoljeZBesedilom 434">
          <a:extLst>
            <a:ext uri="{FF2B5EF4-FFF2-40B4-BE49-F238E27FC236}">
              <a16:creationId xmlns:a16="http://schemas.microsoft.com/office/drawing/2014/main" id="{D6B577BC-4E04-44AF-82BA-C1EC62685B57}"/>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6" name="PoljeZBesedilom 2">
          <a:extLst>
            <a:ext uri="{FF2B5EF4-FFF2-40B4-BE49-F238E27FC236}">
              <a16:creationId xmlns:a16="http://schemas.microsoft.com/office/drawing/2014/main" id="{6A3A75A4-1C1C-45E3-A510-332CDD0E9B67}"/>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7" name="PoljeZBesedilom 2">
          <a:extLst>
            <a:ext uri="{FF2B5EF4-FFF2-40B4-BE49-F238E27FC236}">
              <a16:creationId xmlns:a16="http://schemas.microsoft.com/office/drawing/2014/main" id="{51ED4084-36CA-4BB4-B4D2-2441F19BFB30}"/>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8" name="PoljeZBesedilom 2">
          <a:extLst>
            <a:ext uri="{FF2B5EF4-FFF2-40B4-BE49-F238E27FC236}">
              <a16:creationId xmlns:a16="http://schemas.microsoft.com/office/drawing/2014/main" id="{F13CE3C1-3678-40A0-B70C-EC15AC760D1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39" name="PoljeZBesedilom 2">
          <a:extLst>
            <a:ext uri="{FF2B5EF4-FFF2-40B4-BE49-F238E27FC236}">
              <a16:creationId xmlns:a16="http://schemas.microsoft.com/office/drawing/2014/main" id="{0AF23520-5551-44DA-A254-4061F971299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0" name="PoljeZBesedilom 2">
          <a:extLst>
            <a:ext uri="{FF2B5EF4-FFF2-40B4-BE49-F238E27FC236}">
              <a16:creationId xmlns:a16="http://schemas.microsoft.com/office/drawing/2014/main" id="{AA11028D-AAC8-4ECF-A011-8B26A5FE0FBB}"/>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1" name="PoljeZBesedilom 440">
          <a:extLst>
            <a:ext uri="{FF2B5EF4-FFF2-40B4-BE49-F238E27FC236}">
              <a16:creationId xmlns:a16="http://schemas.microsoft.com/office/drawing/2014/main" id="{7BA12F89-A7BD-48C2-B17C-379FF0B646AE}"/>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2" name="PoljeZBesedilom 2">
          <a:extLst>
            <a:ext uri="{FF2B5EF4-FFF2-40B4-BE49-F238E27FC236}">
              <a16:creationId xmlns:a16="http://schemas.microsoft.com/office/drawing/2014/main" id="{444EBAB5-45C6-4EBB-BDF8-127D30D5FA21}"/>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3" name="PoljeZBesedilom 2">
          <a:extLst>
            <a:ext uri="{FF2B5EF4-FFF2-40B4-BE49-F238E27FC236}">
              <a16:creationId xmlns:a16="http://schemas.microsoft.com/office/drawing/2014/main" id="{3FC30526-70F8-401F-AA33-394D85387869}"/>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4" name="PoljeZBesedilom 2">
          <a:extLst>
            <a:ext uri="{FF2B5EF4-FFF2-40B4-BE49-F238E27FC236}">
              <a16:creationId xmlns:a16="http://schemas.microsoft.com/office/drawing/2014/main" id="{5A669658-FD0B-4AD2-A221-25EF8BA83A81}"/>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45" name="PoljeZBesedilom 2">
          <a:extLst>
            <a:ext uri="{FF2B5EF4-FFF2-40B4-BE49-F238E27FC236}">
              <a16:creationId xmlns:a16="http://schemas.microsoft.com/office/drawing/2014/main" id="{EDEC5B6A-1591-4040-A05A-CBAF0F3F9E6B}"/>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46" name="PoljeZBesedilom 2">
          <a:extLst>
            <a:ext uri="{FF2B5EF4-FFF2-40B4-BE49-F238E27FC236}">
              <a16:creationId xmlns:a16="http://schemas.microsoft.com/office/drawing/2014/main" id="{A65DF8AD-6151-49BC-9B27-F3860B290C6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47" name="PoljeZBesedilom 446">
          <a:extLst>
            <a:ext uri="{FF2B5EF4-FFF2-40B4-BE49-F238E27FC236}">
              <a16:creationId xmlns:a16="http://schemas.microsoft.com/office/drawing/2014/main" id="{A76F88E5-718B-48AA-A135-15452A65C7D0}"/>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48" name="PoljeZBesedilom 2">
          <a:extLst>
            <a:ext uri="{FF2B5EF4-FFF2-40B4-BE49-F238E27FC236}">
              <a16:creationId xmlns:a16="http://schemas.microsoft.com/office/drawing/2014/main" id="{A69AB7BE-517B-447A-B592-B316F478921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49" name="PoljeZBesedilom 2">
          <a:extLst>
            <a:ext uri="{FF2B5EF4-FFF2-40B4-BE49-F238E27FC236}">
              <a16:creationId xmlns:a16="http://schemas.microsoft.com/office/drawing/2014/main" id="{BAC93004-F346-4CC4-9701-5606865EF664}"/>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50" name="PoljeZBesedilom 2">
          <a:extLst>
            <a:ext uri="{FF2B5EF4-FFF2-40B4-BE49-F238E27FC236}">
              <a16:creationId xmlns:a16="http://schemas.microsoft.com/office/drawing/2014/main" id="{62D958BE-9DF6-45E4-B094-3D7BE9E544A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51" name="PoljeZBesedilom 2">
          <a:extLst>
            <a:ext uri="{FF2B5EF4-FFF2-40B4-BE49-F238E27FC236}">
              <a16:creationId xmlns:a16="http://schemas.microsoft.com/office/drawing/2014/main" id="{3EA5B971-653E-43FA-9049-1EBEE218830A}"/>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52" name="PoljeZBesedilom 451">
          <a:extLst>
            <a:ext uri="{FF2B5EF4-FFF2-40B4-BE49-F238E27FC236}">
              <a16:creationId xmlns:a16="http://schemas.microsoft.com/office/drawing/2014/main" id="{0FE3ED66-BB40-4490-BB55-FED776B78020}"/>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53" name="PoljeZBesedilom 2">
          <a:extLst>
            <a:ext uri="{FF2B5EF4-FFF2-40B4-BE49-F238E27FC236}">
              <a16:creationId xmlns:a16="http://schemas.microsoft.com/office/drawing/2014/main" id="{A847C22E-E35D-4D32-BFE7-E1B163C49875}"/>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54" name="PoljeZBesedilom 2">
          <a:extLst>
            <a:ext uri="{FF2B5EF4-FFF2-40B4-BE49-F238E27FC236}">
              <a16:creationId xmlns:a16="http://schemas.microsoft.com/office/drawing/2014/main" id="{82F20423-295E-4639-8663-23FCFD674866}"/>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55" name="PoljeZBesedilom 2">
          <a:extLst>
            <a:ext uri="{FF2B5EF4-FFF2-40B4-BE49-F238E27FC236}">
              <a16:creationId xmlns:a16="http://schemas.microsoft.com/office/drawing/2014/main" id="{F49BC142-2C99-4818-AEBA-7F9F48CA176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56" name="PoljeZBesedilom 2">
          <a:extLst>
            <a:ext uri="{FF2B5EF4-FFF2-40B4-BE49-F238E27FC236}">
              <a16:creationId xmlns:a16="http://schemas.microsoft.com/office/drawing/2014/main" id="{5130D72C-573F-4646-8C20-65363CFD3B2A}"/>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57" name="PoljeZBesedilom 2">
          <a:extLst>
            <a:ext uri="{FF2B5EF4-FFF2-40B4-BE49-F238E27FC236}">
              <a16:creationId xmlns:a16="http://schemas.microsoft.com/office/drawing/2014/main" id="{96AFF577-86FF-442C-9669-F0F834D0E34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58" name="PoljeZBesedilom 457">
          <a:extLst>
            <a:ext uri="{FF2B5EF4-FFF2-40B4-BE49-F238E27FC236}">
              <a16:creationId xmlns:a16="http://schemas.microsoft.com/office/drawing/2014/main" id="{CA679463-0213-4D7C-83EE-BA64F18F9C5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59" name="PoljeZBesedilom 2">
          <a:extLst>
            <a:ext uri="{FF2B5EF4-FFF2-40B4-BE49-F238E27FC236}">
              <a16:creationId xmlns:a16="http://schemas.microsoft.com/office/drawing/2014/main" id="{F01A1896-456E-4B50-A351-A3B7C35205B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60" name="PoljeZBesedilom 2">
          <a:extLst>
            <a:ext uri="{FF2B5EF4-FFF2-40B4-BE49-F238E27FC236}">
              <a16:creationId xmlns:a16="http://schemas.microsoft.com/office/drawing/2014/main" id="{4EAE303C-75A5-40C2-91FB-7F49329DEFB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61" name="PoljeZBesedilom 2">
          <a:extLst>
            <a:ext uri="{FF2B5EF4-FFF2-40B4-BE49-F238E27FC236}">
              <a16:creationId xmlns:a16="http://schemas.microsoft.com/office/drawing/2014/main" id="{74579B24-4DF8-47A7-BE37-85B7928EB21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462" name="PoljeZBesedilom 2">
          <a:extLst>
            <a:ext uri="{FF2B5EF4-FFF2-40B4-BE49-F238E27FC236}">
              <a16:creationId xmlns:a16="http://schemas.microsoft.com/office/drawing/2014/main" id="{16936072-AF3F-4EE2-9466-6581121247CA}"/>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3" name="PoljeZBesedilom 2">
          <a:extLst>
            <a:ext uri="{FF2B5EF4-FFF2-40B4-BE49-F238E27FC236}">
              <a16:creationId xmlns:a16="http://schemas.microsoft.com/office/drawing/2014/main" id="{5DF635F0-36C3-463C-A049-4224D198F28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4" name="PoljeZBesedilom 463">
          <a:extLst>
            <a:ext uri="{FF2B5EF4-FFF2-40B4-BE49-F238E27FC236}">
              <a16:creationId xmlns:a16="http://schemas.microsoft.com/office/drawing/2014/main" id="{27DE6B11-1133-4409-8837-0C25ABBC88EC}"/>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5" name="PoljeZBesedilom 2">
          <a:extLst>
            <a:ext uri="{FF2B5EF4-FFF2-40B4-BE49-F238E27FC236}">
              <a16:creationId xmlns:a16="http://schemas.microsoft.com/office/drawing/2014/main" id="{28B84F81-A439-4DCC-9609-58BAF0735198}"/>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6" name="PoljeZBesedilom 2">
          <a:extLst>
            <a:ext uri="{FF2B5EF4-FFF2-40B4-BE49-F238E27FC236}">
              <a16:creationId xmlns:a16="http://schemas.microsoft.com/office/drawing/2014/main" id="{8E390E4C-104C-4717-B63A-21893A4AC058}"/>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7" name="PoljeZBesedilom 2">
          <a:extLst>
            <a:ext uri="{FF2B5EF4-FFF2-40B4-BE49-F238E27FC236}">
              <a16:creationId xmlns:a16="http://schemas.microsoft.com/office/drawing/2014/main" id="{7DCF6230-E96C-4AFB-99F1-46B65FFF0CFB}"/>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8" name="PoljeZBesedilom 2">
          <a:extLst>
            <a:ext uri="{FF2B5EF4-FFF2-40B4-BE49-F238E27FC236}">
              <a16:creationId xmlns:a16="http://schemas.microsoft.com/office/drawing/2014/main" id="{5BA3913D-4712-4DDE-8945-2E49BC13A80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69" name="PoljeZBesedilom 2">
          <a:extLst>
            <a:ext uri="{FF2B5EF4-FFF2-40B4-BE49-F238E27FC236}">
              <a16:creationId xmlns:a16="http://schemas.microsoft.com/office/drawing/2014/main" id="{0644E28B-4FC8-43E6-9A14-97D9DF538CA6}"/>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70" name="PoljeZBesedilom 469">
          <a:extLst>
            <a:ext uri="{FF2B5EF4-FFF2-40B4-BE49-F238E27FC236}">
              <a16:creationId xmlns:a16="http://schemas.microsoft.com/office/drawing/2014/main" id="{04B90616-57B7-4D8C-9846-32C6E70B0C4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71" name="PoljeZBesedilom 2">
          <a:extLst>
            <a:ext uri="{FF2B5EF4-FFF2-40B4-BE49-F238E27FC236}">
              <a16:creationId xmlns:a16="http://schemas.microsoft.com/office/drawing/2014/main" id="{E58D21F1-E788-42C2-BB7B-F8ABACBEFF6D}"/>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72" name="PoljeZBesedilom 2">
          <a:extLst>
            <a:ext uri="{FF2B5EF4-FFF2-40B4-BE49-F238E27FC236}">
              <a16:creationId xmlns:a16="http://schemas.microsoft.com/office/drawing/2014/main" id="{A04C7071-B8D2-4AE8-B799-38B9E1909CF1}"/>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73" name="PoljeZBesedilom 2">
          <a:extLst>
            <a:ext uri="{FF2B5EF4-FFF2-40B4-BE49-F238E27FC236}">
              <a16:creationId xmlns:a16="http://schemas.microsoft.com/office/drawing/2014/main" id="{6493389A-79B0-412B-A3D8-538F9537FB0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474" name="PoljeZBesedilom 2">
          <a:extLst>
            <a:ext uri="{FF2B5EF4-FFF2-40B4-BE49-F238E27FC236}">
              <a16:creationId xmlns:a16="http://schemas.microsoft.com/office/drawing/2014/main" id="{425D483F-0A8D-4153-9B98-AB4B80D90E89}"/>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75" name="PoljeZBesedilom 2">
          <a:extLst>
            <a:ext uri="{FF2B5EF4-FFF2-40B4-BE49-F238E27FC236}">
              <a16:creationId xmlns:a16="http://schemas.microsoft.com/office/drawing/2014/main" id="{ED79A27D-6DDB-42B6-B6D0-C9E7D7B19AC3}"/>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76" name="PoljeZBesedilom 475">
          <a:extLst>
            <a:ext uri="{FF2B5EF4-FFF2-40B4-BE49-F238E27FC236}">
              <a16:creationId xmlns:a16="http://schemas.microsoft.com/office/drawing/2014/main" id="{965E3849-8CD0-4004-8083-2C5D6FCEEB1D}"/>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77" name="PoljeZBesedilom 2">
          <a:extLst>
            <a:ext uri="{FF2B5EF4-FFF2-40B4-BE49-F238E27FC236}">
              <a16:creationId xmlns:a16="http://schemas.microsoft.com/office/drawing/2014/main" id="{8EDB5881-8702-41B7-973A-D492E9ADFA2F}"/>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78" name="PoljeZBesedilom 2">
          <a:extLst>
            <a:ext uri="{FF2B5EF4-FFF2-40B4-BE49-F238E27FC236}">
              <a16:creationId xmlns:a16="http://schemas.microsoft.com/office/drawing/2014/main" id="{1520CC0C-C656-44CA-8581-E9988E403707}"/>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79" name="PoljeZBesedilom 2">
          <a:extLst>
            <a:ext uri="{FF2B5EF4-FFF2-40B4-BE49-F238E27FC236}">
              <a16:creationId xmlns:a16="http://schemas.microsoft.com/office/drawing/2014/main" id="{D272DE96-FC7F-4EDF-AF30-E48369E32E35}"/>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480" name="PoljeZBesedilom 2">
          <a:extLst>
            <a:ext uri="{FF2B5EF4-FFF2-40B4-BE49-F238E27FC236}">
              <a16:creationId xmlns:a16="http://schemas.microsoft.com/office/drawing/2014/main" id="{FCA6AA1F-7715-40F5-8BAE-828C03C92A39}"/>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1" name="PoljeZBesedilom 2">
          <a:extLst>
            <a:ext uri="{FF2B5EF4-FFF2-40B4-BE49-F238E27FC236}">
              <a16:creationId xmlns:a16="http://schemas.microsoft.com/office/drawing/2014/main" id="{1540AF90-AC81-4395-B60A-53AA68C5EB4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2" name="PoljeZBesedilom 481">
          <a:extLst>
            <a:ext uri="{FF2B5EF4-FFF2-40B4-BE49-F238E27FC236}">
              <a16:creationId xmlns:a16="http://schemas.microsoft.com/office/drawing/2014/main" id="{E8464537-1E68-446E-B7C7-7F9D0766687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3" name="PoljeZBesedilom 2">
          <a:extLst>
            <a:ext uri="{FF2B5EF4-FFF2-40B4-BE49-F238E27FC236}">
              <a16:creationId xmlns:a16="http://schemas.microsoft.com/office/drawing/2014/main" id="{8B33472B-6CB9-4692-9E24-7FA2DB8D5B13}"/>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4" name="PoljeZBesedilom 2">
          <a:extLst>
            <a:ext uri="{FF2B5EF4-FFF2-40B4-BE49-F238E27FC236}">
              <a16:creationId xmlns:a16="http://schemas.microsoft.com/office/drawing/2014/main" id="{6D19B8EE-D097-473E-9849-9CDB23066F8A}"/>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5" name="PoljeZBesedilom 2">
          <a:extLst>
            <a:ext uri="{FF2B5EF4-FFF2-40B4-BE49-F238E27FC236}">
              <a16:creationId xmlns:a16="http://schemas.microsoft.com/office/drawing/2014/main" id="{5D067DD8-2D5F-4C86-92C8-E6EC4779290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486" name="PoljeZBesedilom 2">
          <a:extLst>
            <a:ext uri="{FF2B5EF4-FFF2-40B4-BE49-F238E27FC236}">
              <a16:creationId xmlns:a16="http://schemas.microsoft.com/office/drawing/2014/main" id="{992E2114-0AA1-430C-A3E0-176CBF42AB77}"/>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87" name="PoljeZBesedilom 486">
          <a:extLst>
            <a:ext uri="{FF2B5EF4-FFF2-40B4-BE49-F238E27FC236}">
              <a16:creationId xmlns:a16="http://schemas.microsoft.com/office/drawing/2014/main" id="{52535D62-DCBE-4A22-8CB1-E5016A462B0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88" name="PoljeZBesedilom 2">
          <a:extLst>
            <a:ext uri="{FF2B5EF4-FFF2-40B4-BE49-F238E27FC236}">
              <a16:creationId xmlns:a16="http://schemas.microsoft.com/office/drawing/2014/main" id="{11542B9A-3805-4132-A78C-8D3CF67583D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89" name="PoljeZBesedilom 2">
          <a:extLst>
            <a:ext uri="{FF2B5EF4-FFF2-40B4-BE49-F238E27FC236}">
              <a16:creationId xmlns:a16="http://schemas.microsoft.com/office/drawing/2014/main" id="{67488AEC-9AE0-464E-873D-4ABB73342557}"/>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90" name="PoljeZBesedilom 2">
          <a:extLst>
            <a:ext uri="{FF2B5EF4-FFF2-40B4-BE49-F238E27FC236}">
              <a16:creationId xmlns:a16="http://schemas.microsoft.com/office/drawing/2014/main" id="{DCB12ECF-38BA-4113-A7A8-D5169600936D}"/>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491" name="PoljeZBesedilom 2">
          <a:extLst>
            <a:ext uri="{FF2B5EF4-FFF2-40B4-BE49-F238E27FC236}">
              <a16:creationId xmlns:a16="http://schemas.microsoft.com/office/drawing/2014/main" id="{7E367349-A8D2-478D-864D-2CC00F243DEA}"/>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2" name="PoljeZBesedilom 2">
          <a:extLst>
            <a:ext uri="{FF2B5EF4-FFF2-40B4-BE49-F238E27FC236}">
              <a16:creationId xmlns:a16="http://schemas.microsoft.com/office/drawing/2014/main" id="{F0D3B0EF-1FE6-45A7-AB57-444C48B2702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3" name="PoljeZBesedilom 492">
          <a:extLst>
            <a:ext uri="{FF2B5EF4-FFF2-40B4-BE49-F238E27FC236}">
              <a16:creationId xmlns:a16="http://schemas.microsoft.com/office/drawing/2014/main" id="{73D0C694-0670-42E6-8A61-81729C3D3261}"/>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4" name="PoljeZBesedilom 2">
          <a:extLst>
            <a:ext uri="{FF2B5EF4-FFF2-40B4-BE49-F238E27FC236}">
              <a16:creationId xmlns:a16="http://schemas.microsoft.com/office/drawing/2014/main" id="{B141457C-C8C7-46A5-9384-A0D701FF24C6}"/>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5" name="PoljeZBesedilom 2">
          <a:extLst>
            <a:ext uri="{FF2B5EF4-FFF2-40B4-BE49-F238E27FC236}">
              <a16:creationId xmlns:a16="http://schemas.microsoft.com/office/drawing/2014/main" id="{AFF2494D-31CA-4217-966D-826E139B8302}"/>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6" name="PoljeZBesedilom 2">
          <a:extLst>
            <a:ext uri="{FF2B5EF4-FFF2-40B4-BE49-F238E27FC236}">
              <a16:creationId xmlns:a16="http://schemas.microsoft.com/office/drawing/2014/main" id="{BB420238-6448-4E1D-B46D-A28B9D37289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7" name="PoljeZBesedilom 2">
          <a:extLst>
            <a:ext uri="{FF2B5EF4-FFF2-40B4-BE49-F238E27FC236}">
              <a16:creationId xmlns:a16="http://schemas.microsoft.com/office/drawing/2014/main" id="{F4A9ACD5-930C-4BAA-A880-0C6D922A2D50}"/>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8" name="PoljeZBesedilom 2">
          <a:extLst>
            <a:ext uri="{FF2B5EF4-FFF2-40B4-BE49-F238E27FC236}">
              <a16:creationId xmlns:a16="http://schemas.microsoft.com/office/drawing/2014/main" id="{96C67A67-B789-4AF6-8B66-AB74974D4E8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499" name="PoljeZBesedilom 498">
          <a:extLst>
            <a:ext uri="{FF2B5EF4-FFF2-40B4-BE49-F238E27FC236}">
              <a16:creationId xmlns:a16="http://schemas.microsoft.com/office/drawing/2014/main" id="{CEA98940-01B4-4F3F-AB27-E21E1B76028B}"/>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0" name="PoljeZBesedilom 2">
          <a:extLst>
            <a:ext uri="{FF2B5EF4-FFF2-40B4-BE49-F238E27FC236}">
              <a16:creationId xmlns:a16="http://schemas.microsoft.com/office/drawing/2014/main" id="{3AF3D6D8-79B0-4E4F-81B8-8605DA36EAF9}"/>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1" name="PoljeZBesedilom 2">
          <a:extLst>
            <a:ext uri="{FF2B5EF4-FFF2-40B4-BE49-F238E27FC236}">
              <a16:creationId xmlns:a16="http://schemas.microsoft.com/office/drawing/2014/main" id="{FB4C0505-C236-454A-86CD-63F3B03ACF0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2" name="PoljeZBesedilom 2">
          <a:extLst>
            <a:ext uri="{FF2B5EF4-FFF2-40B4-BE49-F238E27FC236}">
              <a16:creationId xmlns:a16="http://schemas.microsoft.com/office/drawing/2014/main" id="{BAB9D09A-D2C3-4ED9-83A8-911FA40196A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3" name="PoljeZBesedilom 2">
          <a:extLst>
            <a:ext uri="{FF2B5EF4-FFF2-40B4-BE49-F238E27FC236}">
              <a16:creationId xmlns:a16="http://schemas.microsoft.com/office/drawing/2014/main" id="{FC75D597-AD89-48B7-AF89-1E5E1B6D9EC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4" name="PoljeZBesedilom 2">
          <a:extLst>
            <a:ext uri="{FF2B5EF4-FFF2-40B4-BE49-F238E27FC236}">
              <a16:creationId xmlns:a16="http://schemas.microsoft.com/office/drawing/2014/main" id="{8451C310-C488-4FD6-A445-A7571F27509A}"/>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5" name="PoljeZBesedilom 504">
          <a:extLst>
            <a:ext uri="{FF2B5EF4-FFF2-40B4-BE49-F238E27FC236}">
              <a16:creationId xmlns:a16="http://schemas.microsoft.com/office/drawing/2014/main" id="{25EC26EB-C029-473B-AD93-89D1527B12C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6" name="PoljeZBesedilom 2">
          <a:extLst>
            <a:ext uri="{FF2B5EF4-FFF2-40B4-BE49-F238E27FC236}">
              <a16:creationId xmlns:a16="http://schemas.microsoft.com/office/drawing/2014/main" id="{3A2D896D-346B-4B6D-BB11-513447236D3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7" name="PoljeZBesedilom 2">
          <a:extLst>
            <a:ext uri="{FF2B5EF4-FFF2-40B4-BE49-F238E27FC236}">
              <a16:creationId xmlns:a16="http://schemas.microsoft.com/office/drawing/2014/main" id="{6EC9859E-6252-4895-8962-CC4E262A84AB}"/>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8" name="PoljeZBesedilom 2">
          <a:extLst>
            <a:ext uri="{FF2B5EF4-FFF2-40B4-BE49-F238E27FC236}">
              <a16:creationId xmlns:a16="http://schemas.microsoft.com/office/drawing/2014/main" id="{F358F6EA-96FD-4E01-AD7B-386D85AAA9A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09" name="PoljeZBesedilom 2">
          <a:extLst>
            <a:ext uri="{FF2B5EF4-FFF2-40B4-BE49-F238E27FC236}">
              <a16:creationId xmlns:a16="http://schemas.microsoft.com/office/drawing/2014/main" id="{AE744411-64D5-4F75-84B5-DFFB19618B6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0" name="PoljeZBesedilom 2">
          <a:extLst>
            <a:ext uri="{FF2B5EF4-FFF2-40B4-BE49-F238E27FC236}">
              <a16:creationId xmlns:a16="http://schemas.microsoft.com/office/drawing/2014/main" id="{F806D6B9-E1F7-4D97-AF65-E7FEA6D20240}"/>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1" name="PoljeZBesedilom 510">
          <a:extLst>
            <a:ext uri="{FF2B5EF4-FFF2-40B4-BE49-F238E27FC236}">
              <a16:creationId xmlns:a16="http://schemas.microsoft.com/office/drawing/2014/main" id="{74A6CF63-E6E1-440F-9F21-2057F39C4A1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2" name="PoljeZBesedilom 2">
          <a:extLst>
            <a:ext uri="{FF2B5EF4-FFF2-40B4-BE49-F238E27FC236}">
              <a16:creationId xmlns:a16="http://schemas.microsoft.com/office/drawing/2014/main" id="{7F6A46AB-002A-4B68-B505-537A9667DDF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3" name="PoljeZBesedilom 2">
          <a:extLst>
            <a:ext uri="{FF2B5EF4-FFF2-40B4-BE49-F238E27FC236}">
              <a16:creationId xmlns:a16="http://schemas.microsoft.com/office/drawing/2014/main" id="{2564A7AC-3B2D-471F-ACE4-9ECDC9055596}"/>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4" name="PoljeZBesedilom 2">
          <a:extLst>
            <a:ext uri="{FF2B5EF4-FFF2-40B4-BE49-F238E27FC236}">
              <a16:creationId xmlns:a16="http://schemas.microsoft.com/office/drawing/2014/main" id="{2060F57E-A713-455F-92BB-4BBA5145EEDA}"/>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5" name="PoljeZBesedilom 2">
          <a:extLst>
            <a:ext uri="{FF2B5EF4-FFF2-40B4-BE49-F238E27FC236}">
              <a16:creationId xmlns:a16="http://schemas.microsoft.com/office/drawing/2014/main" id="{558966B1-F014-4191-A70C-FE54383791F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16" name="PoljeZBesedilom 2">
          <a:extLst>
            <a:ext uri="{FF2B5EF4-FFF2-40B4-BE49-F238E27FC236}">
              <a16:creationId xmlns:a16="http://schemas.microsoft.com/office/drawing/2014/main" id="{9DEFA0FC-B556-4CEF-B0E4-8B762C9A6F2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17" name="PoljeZBesedilom 516">
          <a:extLst>
            <a:ext uri="{FF2B5EF4-FFF2-40B4-BE49-F238E27FC236}">
              <a16:creationId xmlns:a16="http://schemas.microsoft.com/office/drawing/2014/main" id="{62D551F2-8B68-4A63-B0FF-0444017CAD3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18" name="PoljeZBesedilom 2">
          <a:extLst>
            <a:ext uri="{FF2B5EF4-FFF2-40B4-BE49-F238E27FC236}">
              <a16:creationId xmlns:a16="http://schemas.microsoft.com/office/drawing/2014/main" id="{E16110D0-6861-4F35-ADCD-F9B09D68C6C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19" name="PoljeZBesedilom 2">
          <a:extLst>
            <a:ext uri="{FF2B5EF4-FFF2-40B4-BE49-F238E27FC236}">
              <a16:creationId xmlns:a16="http://schemas.microsoft.com/office/drawing/2014/main" id="{6C114FDD-39B2-40B7-987C-074342EF030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0" name="PoljeZBesedilom 2">
          <a:extLst>
            <a:ext uri="{FF2B5EF4-FFF2-40B4-BE49-F238E27FC236}">
              <a16:creationId xmlns:a16="http://schemas.microsoft.com/office/drawing/2014/main" id="{D317A1D0-3B80-4216-8409-CA6CC43F9BE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1" name="PoljeZBesedilom 2">
          <a:extLst>
            <a:ext uri="{FF2B5EF4-FFF2-40B4-BE49-F238E27FC236}">
              <a16:creationId xmlns:a16="http://schemas.microsoft.com/office/drawing/2014/main" id="{7FB5D22B-0C4B-458F-9686-09B4F842053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2" name="PoljeZBesedilom 2">
          <a:extLst>
            <a:ext uri="{FF2B5EF4-FFF2-40B4-BE49-F238E27FC236}">
              <a16:creationId xmlns:a16="http://schemas.microsoft.com/office/drawing/2014/main" id="{764F825A-42DF-466C-B427-400B579C60D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3" name="PoljeZBesedilom 522">
          <a:extLst>
            <a:ext uri="{FF2B5EF4-FFF2-40B4-BE49-F238E27FC236}">
              <a16:creationId xmlns:a16="http://schemas.microsoft.com/office/drawing/2014/main" id="{C5DDB753-8903-4021-8BE0-F0DCC91C7C22}"/>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4" name="PoljeZBesedilom 2">
          <a:extLst>
            <a:ext uri="{FF2B5EF4-FFF2-40B4-BE49-F238E27FC236}">
              <a16:creationId xmlns:a16="http://schemas.microsoft.com/office/drawing/2014/main" id="{C663B6D4-69BC-444F-BB1F-106FBCEC8903}"/>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5" name="PoljeZBesedilom 2">
          <a:extLst>
            <a:ext uri="{FF2B5EF4-FFF2-40B4-BE49-F238E27FC236}">
              <a16:creationId xmlns:a16="http://schemas.microsoft.com/office/drawing/2014/main" id="{B8BAAEA8-1590-49DB-8D62-CF54EEBDAE3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6" name="PoljeZBesedilom 2">
          <a:extLst>
            <a:ext uri="{FF2B5EF4-FFF2-40B4-BE49-F238E27FC236}">
              <a16:creationId xmlns:a16="http://schemas.microsoft.com/office/drawing/2014/main" id="{7A47D3A5-73AE-457C-8B76-A0C19BDD687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27" name="PoljeZBesedilom 2">
          <a:extLst>
            <a:ext uri="{FF2B5EF4-FFF2-40B4-BE49-F238E27FC236}">
              <a16:creationId xmlns:a16="http://schemas.microsoft.com/office/drawing/2014/main" id="{5BBB2D9B-A5CE-4544-AABF-5BBBC746D95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28" name="PoljeZBesedilom 2">
          <a:extLst>
            <a:ext uri="{FF2B5EF4-FFF2-40B4-BE49-F238E27FC236}">
              <a16:creationId xmlns:a16="http://schemas.microsoft.com/office/drawing/2014/main" id="{052812BA-D50B-4C64-B3CE-5F3B363C72DB}"/>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29" name="PoljeZBesedilom 528">
          <a:extLst>
            <a:ext uri="{FF2B5EF4-FFF2-40B4-BE49-F238E27FC236}">
              <a16:creationId xmlns:a16="http://schemas.microsoft.com/office/drawing/2014/main" id="{75991981-CDB7-47EB-AF40-9279C734D2DB}"/>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30" name="PoljeZBesedilom 2">
          <a:extLst>
            <a:ext uri="{FF2B5EF4-FFF2-40B4-BE49-F238E27FC236}">
              <a16:creationId xmlns:a16="http://schemas.microsoft.com/office/drawing/2014/main" id="{E8C10086-97E9-4B71-85EC-658478D9F3ED}"/>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31" name="PoljeZBesedilom 2">
          <a:extLst>
            <a:ext uri="{FF2B5EF4-FFF2-40B4-BE49-F238E27FC236}">
              <a16:creationId xmlns:a16="http://schemas.microsoft.com/office/drawing/2014/main" id="{8BBB219D-845C-4A43-BC37-830D1A659E38}"/>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32" name="PoljeZBesedilom 2">
          <a:extLst>
            <a:ext uri="{FF2B5EF4-FFF2-40B4-BE49-F238E27FC236}">
              <a16:creationId xmlns:a16="http://schemas.microsoft.com/office/drawing/2014/main" id="{A9947FDA-A7F7-48C4-BAAA-69573653906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33" name="PoljeZBesedilom 2">
          <a:extLst>
            <a:ext uri="{FF2B5EF4-FFF2-40B4-BE49-F238E27FC236}">
              <a16:creationId xmlns:a16="http://schemas.microsoft.com/office/drawing/2014/main" id="{1D64CED5-5FB2-4587-995D-ECB7D9E9DEF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4" name="PoljeZBesedilom 2">
          <a:extLst>
            <a:ext uri="{FF2B5EF4-FFF2-40B4-BE49-F238E27FC236}">
              <a16:creationId xmlns:a16="http://schemas.microsoft.com/office/drawing/2014/main" id="{67B91CCA-C582-4E95-8B2F-6CDD44B41CF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5" name="PoljeZBesedilom 534">
          <a:extLst>
            <a:ext uri="{FF2B5EF4-FFF2-40B4-BE49-F238E27FC236}">
              <a16:creationId xmlns:a16="http://schemas.microsoft.com/office/drawing/2014/main" id="{BB4649F0-D078-4493-9425-EC45C707005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6" name="PoljeZBesedilom 2">
          <a:extLst>
            <a:ext uri="{FF2B5EF4-FFF2-40B4-BE49-F238E27FC236}">
              <a16:creationId xmlns:a16="http://schemas.microsoft.com/office/drawing/2014/main" id="{505525CC-C715-4ADA-BD61-6AB4F566537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7" name="PoljeZBesedilom 2">
          <a:extLst>
            <a:ext uri="{FF2B5EF4-FFF2-40B4-BE49-F238E27FC236}">
              <a16:creationId xmlns:a16="http://schemas.microsoft.com/office/drawing/2014/main" id="{3A200373-5AAF-4FD6-AD29-3DD416BD9FA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8" name="PoljeZBesedilom 2">
          <a:extLst>
            <a:ext uri="{FF2B5EF4-FFF2-40B4-BE49-F238E27FC236}">
              <a16:creationId xmlns:a16="http://schemas.microsoft.com/office/drawing/2014/main" id="{2D8DC06C-CEC6-4C10-B90A-AE89A87425D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39" name="PoljeZBesedilom 2">
          <a:extLst>
            <a:ext uri="{FF2B5EF4-FFF2-40B4-BE49-F238E27FC236}">
              <a16:creationId xmlns:a16="http://schemas.microsoft.com/office/drawing/2014/main" id="{BD374EB1-3D4B-495D-8EC0-D61186BA75E7}"/>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0" name="PoljeZBesedilom 2">
          <a:extLst>
            <a:ext uri="{FF2B5EF4-FFF2-40B4-BE49-F238E27FC236}">
              <a16:creationId xmlns:a16="http://schemas.microsoft.com/office/drawing/2014/main" id="{A5475065-3BBA-49A4-BED6-63D38953C5B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1" name="PoljeZBesedilom 540">
          <a:extLst>
            <a:ext uri="{FF2B5EF4-FFF2-40B4-BE49-F238E27FC236}">
              <a16:creationId xmlns:a16="http://schemas.microsoft.com/office/drawing/2014/main" id="{DCF10484-DF74-4AA0-993E-6A9E6FAFA16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2" name="PoljeZBesedilom 2">
          <a:extLst>
            <a:ext uri="{FF2B5EF4-FFF2-40B4-BE49-F238E27FC236}">
              <a16:creationId xmlns:a16="http://schemas.microsoft.com/office/drawing/2014/main" id="{DCE6D313-DC37-4EDF-B752-E9FABA750FE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3" name="PoljeZBesedilom 2">
          <a:extLst>
            <a:ext uri="{FF2B5EF4-FFF2-40B4-BE49-F238E27FC236}">
              <a16:creationId xmlns:a16="http://schemas.microsoft.com/office/drawing/2014/main" id="{A68CC785-929E-4F0D-A66D-251BAEC90747}"/>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4" name="PoljeZBesedilom 2">
          <a:extLst>
            <a:ext uri="{FF2B5EF4-FFF2-40B4-BE49-F238E27FC236}">
              <a16:creationId xmlns:a16="http://schemas.microsoft.com/office/drawing/2014/main" id="{3B4920C7-2E79-4C3D-8167-AA5FE92F4B2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545" name="PoljeZBesedilom 2">
          <a:extLst>
            <a:ext uri="{FF2B5EF4-FFF2-40B4-BE49-F238E27FC236}">
              <a16:creationId xmlns:a16="http://schemas.microsoft.com/office/drawing/2014/main" id="{5EED8500-70BF-4DCE-9FCB-E0B0915968DF}"/>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46" name="PoljeZBesedilom 2">
          <a:extLst>
            <a:ext uri="{FF2B5EF4-FFF2-40B4-BE49-F238E27FC236}">
              <a16:creationId xmlns:a16="http://schemas.microsoft.com/office/drawing/2014/main" id="{8CA2A4BF-EC37-4FDD-9633-DFF239B4F28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47" name="PoljeZBesedilom 546">
          <a:extLst>
            <a:ext uri="{FF2B5EF4-FFF2-40B4-BE49-F238E27FC236}">
              <a16:creationId xmlns:a16="http://schemas.microsoft.com/office/drawing/2014/main" id="{177B94D4-F024-40F8-982C-3173CBBF5A5F}"/>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48" name="PoljeZBesedilom 2">
          <a:extLst>
            <a:ext uri="{FF2B5EF4-FFF2-40B4-BE49-F238E27FC236}">
              <a16:creationId xmlns:a16="http://schemas.microsoft.com/office/drawing/2014/main" id="{ACA769DC-48D8-4932-B0DF-87364162209A}"/>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49" name="PoljeZBesedilom 2">
          <a:extLst>
            <a:ext uri="{FF2B5EF4-FFF2-40B4-BE49-F238E27FC236}">
              <a16:creationId xmlns:a16="http://schemas.microsoft.com/office/drawing/2014/main" id="{CAC5D325-765B-48F1-93E4-EB5044BB6983}"/>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50" name="PoljeZBesedilom 2">
          <a:extLst>
            <a:ext uri="{FF2B5EF4-FFF2-40B4-BE49-F238E27FC236}">
              <a16:creationId xmlns:a16="http://schemas.microsoft.com/office/drawing/2014/main" id="{1E5474DD-3B55-4EB7-82BF-745A30BDF5C5}"/>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551" name="PoljeZBesedilom 2">
          <a:extLst>
            <a:ext uri="{FF2B5EF4-FFF2-40B4-BE49-F238E27FC236}">
              <a16:creationId xmlns:a16="http://schemas.microsoft.com/office/drawing/2014/main" id="{119092CB-1810-47AB-876A-08138149B885}"/>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2" name="PoljeZBesedilom 2">
          <a:extLst>
            <a:ext uri="{FF2B5EF4-FFF2-40B4-BE49-F238E27FC236}">
              <a16:creationId xmlns:a16="http://schemas.microsoft.com/office/drawing/2014/main" id="{7608411D-3F06-4381-8294-CB3AF2833897}"/>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3" name="PoljeZBesedilom 552">
          <a:extLst>
            <a:ext uri="{FF2B5EF4-FFF2-40B4-BE49-F238E27FC236}">
              <a16:creationId xmlns:a16="http://schemas.microsoft.com/office/drawing/2014/main" id="{A37D263C-B2AC-4D19-8687-FB2347746CBF}"/>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4" name="PoljeZBesedilom 2">
          <a:extLst>
            <a:ext uri="{FF2B5EF4-FFF2-40B4-BE49-F238E27FC236}">
              <a16:creationId xmlns:a16="http://schemas.microsoft.com/office/drawing/2014/main" id="{46DE7A07-8D4B-4EBB-9B70-924DFD0A5123}"/>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5" name="PoljeZBesedilom 2">
          <a:extLst>
            <a:ext uri="{FF2B5EF4-FFF2-40B4-BE49-F238E27FC236}">
              <a16:creationId xmlns:a16="http://schemas.microsoft.com/office/drawing/2014/main" id="{7EF649FF-99FA-4426-87E4-AF8040B58C8B}"/>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6" name="PoljeZBesedilom 2">
          <a:extLst>
            <a:ext uri="{FF2B5EF4-FFF2-40B4-BE49-F238E27FC236}">
              <a16:creationId xmlns:a16="http://schemas.microsoft.com/office/drawing/2014/main" id="{469AC533-F71A-41BA-8EC0-4849854F8C05}"/>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57" name="PoljeZBesedilom 2">
          <a:extLst>
            <a:ext uri="{FF2B5EF4-FFF2-40B4-BE49-F238E27FC236}">
              <a16:creationId xmlns:a16="http://schemas.microsoft.com/office/drawing/2014/main" id="{6F4EEFB1-5E18-441E-B4EA-EF9432BFCCCE}"/>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58" name="PoljeZBesedilom 557">
          <a:extLst>
            <a:ext uri="{FF2B5EF4-FFF2-40B4-BE49-F238E27FC236}">
              <a16:creationId xmlns:a16="http://schemas.microsoft.com/office/drawing/2014/main" id="{E6EB4B6C-FF69-4482-8505-C207694E9D08}"/>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59" name="PoljeZBesedilom 2">
          <a:extLst>
            <a:ext uri="{FF2B5EF4-FFF2-40B4-BE49-F238E27FC236}">
              <a16:creationId xmlns:a16="http://schemas.microsoft.com/office/drawing/2014/main" id="{5B522AAE-E398-49C8-8F42-AE2428EA897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60" name="PoljeZBesedilom 2">
          <a:extLst>
            <a:ext uri="{FF2B5EF4-FFF2-40B4-BE49-F238E27FC236}">
              <a16:creationId xmlns:a16="http://schemas.microsoft.com/office/drawing/2014/main" id="{8F4B4582-133B-47E8-9FCD-2F47D82F83E5}"/>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61" name="PoljeZBesedilom 2">
          <a:extLst>
            <a:ext uri="{FF2B5EF4-FFF2-40B4-BE49-F238E27FC236}">
              <a16:creationId xmlns:a16="http://schemas.microsoft.com/office/drawing/2014/main" id="{9BD72730-A061-43BB-8F64-434F7991C01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62" name="PoljeZBesedilom 2">
          <a:extLst>
            <a:ext uri="{FF2B5EF4-FFF2-40B4-BE49-F238E27FC236}">
              <a16:creationId xmlns:a16="http://schemas.microsoft.com/office/drawing/2014/main" id="{80BBA45D-2196-4624-BDE7-F787BF409C93}"/>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3" name="PoljeZBesedilom 2">
          <a:extLst>
            <a:ext uri="{FF2B5EF4-FFF2-40B4-BE49-F238E27FC236}">
              <a16:creationId xmlns:a16="http://schemas.microsoft.com/office/drawing/2014/main" id="{11EE2627-1C6F-4406-B8A1-77FBF4D1EE89}"/>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4" name="PoljeZBesedilom 563">
          <a:extLst>
            <a:ext uri="{FF2B5EF4-FFF2-40B4-BE49-F238E27FC236}">
              <a16:creationId xmlns:a16="http://schemas.microsoft.com/office/drawing/2014/main" id="{0F3C3E15-B73F-4CF0-9795-1C3FC6E1C7B3}"/>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5" name="PoljeZBesedilom 2">
          <a:extLst>
            <a:ext uri="{FF2B5EF4-FFF2-40B4-BE49-F238E27FC236}">
              <a16:creationId xmlns:a16="http://schemas.microsoft.com/office/drawing/2014/main" id="{3442E4FC-0028-4E33-BEF3-2531CE8CEB8B}"/>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6" name="PoljeZBesedilom 2">
          <a:extLst>
            <a:ext uri="{FF2B5EF4-FFF2-40B4-BE49-F238E27FC236}">
              <a16:creationId xmlns:a16="http://schemas.microsoft.com/office/drawing/2014/main" id="{D892A1FA-7553-4740-B386-633E92C8D080}"/>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7" name="PoljeZBesedilom 2">
          <a:extLst>
            <a:ext uri="{FF2B5EF4-FFF2-40B4-BE49-F238E27FC236}">
              <a16:creationId xmlns:a16="http://schemas.microsoft.com/office/drawing/2014/main" id="{6187CAA9-6E22-4A6C-B912-23E530BF43D9}"/>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568" name="PoljeZBesedilom 2">
          <a:extLst>
            <a:ext uri="{FF2B5EF4-FFF2-40B4-BE49-F238E27FC236}">
              <a16:creationId xmlns:a16="http://schemas.microsoft.com/office/drawing/2014/main" id="{627CA2EF-A03D-4593-9448-A33F208F1D96}"/>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69" name="PoljeZBesedilom 568">
          <a:extLst>
            <a:ext uri="{FF2B5EF4-FFF2-40B4-BE49-F238E27FC236}">
              <a16:creationId xmlns:a16="http://schemas.microsoft.com/office/drawing/2014/main" id="{27A92523-D9C9-4C78-A87F-4D6BBA8531DF}"/>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70" name="PoljeZBesedilom 2">
          <a:extLst>
            <a:ext uri="{FF2B5EF4-FFF2-40B4-BE49-F238E27FC236}">
              <a16:creationId xmlns:a16="http://schemas.microsoft.com/office/drawing/2014/main" id="{185C6F13-CB46-4153-9E6E-2B8919E96BD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71" name="PoljeZBesedilom 2">
          <a:extLst>
            <a:ext uri="{FF2B5EF4-FFF2-40B4-BE49-F238E27FC236}">
              <a16:creationId xmlns:a16="http://schemas.microsoft.com/office/drawing/2014/main" id="{FCBFCACB-D277-4572-BE8C-47775B3A3149}"/>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72" name="PoljeZBesedilom 2">
          <a:extLst>
            <a:ext uri="{FF2B5EF4-FFF2-40B4-BE49-F238E27FC236}">
              <a16:creationId xmlns:a16="http://schemas.microsoft.com/office/drawing/2014/main" id="{DDB2935A-7DD0-4F5B-8E19-4C6DBDB17975}"/>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8529"/>
    <xdr:sp macro="" textlink="">
      <xdr:nvSpPr>
        <xdr:cNvPr id="573" name="PoljeZBesedilom 2">
          <a:extLst>
            <a:ext uri="{FF2B5EF4-FFF2-40B4-BE49-F238E27FC236}">
              <a16:creationId xmlns:a16="http://schemas.microsoft.com/office/drawing/2014/main" id="{6D49A78F-7A6C-40E8-935D-2FCEB0A88F0B}"/>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4" name="PoljeZBesedilom 2">
          <a:extLst>
            <a:ext uri="{FF2B5EF4-FFF2-40B4-BE49-F238E27FC236}">
              <a16:creationId xmlns:a16="http://schemas.microsoft.com/office/drawing/2014/main" id="{F05669DC-D3CC-4259-84F2-45F2BCD9728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5" name="PoljeZBesedilom 574">
          <a:extLst>
            <a:ext uri="{FF2B5EF4-FFF2-40B4-BE49-F238E27FC236}">
              <a16:creationId xmlns:a16="http://schemas.microsoft.com/office/drawing/2014/main" id="{793DE1E6-3788-4D7B-9A1B-0E2D41687B3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6" name="PoljeZBesedilom 2">
          <a:extLst>
            <a:ext uri="{FF2B5EF4-FFF2-40B4-BE49-F238E27FC236}">
              <a16:creationId xmlns:a16="http://schemas.microsoft.com/office/drawing/2014/main" id="{502578F4-DAF2-4599-8976-7160CFCBD5C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7" name="PoljeZBesedilom 2">
          <a:extLst>
            <a:ext uri="{FF2B5EF4-FFF2-40B4-BE49-F238E27FC236}">
              <a16:creationId xmlns:a16="http://schemas.microsoft.com/office/drawing/2014/main" id="{1DFB597B-1E09-433F-A7A5-EE9B4FDA471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8" name="PoljeZBesedilom 2">
          <a:extLst>
            <a:ext uri="{FF2B5EF4-FFF2-40B4-BE49-F238E27FC236}">
              <a16:creationId xmlns:a16="http://schemas.microsoft.com/office/drawing/2014/main" id="{28D3CAFB-2F40-4D63-91A7-6964B35FFDE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79" name="PoljeZBesedilom 2">
          <a:extLst>
            <a:ext uri="{FF2B5EF4-FFF2-40B4-BE49-F238E27FC236}">
              <a16:creationId xmlns:a16="http://schemas.microsoft.com/office/drawing/2014/main" id="{01ACD3D2-ABAB-4378-99D9-3DBA6495A5B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0" name="PoljeZBesedilom 2">
          <a:extLst>
            <a:ext uri="{FF2B5EF4-FFF2-40B4-BE49-F238E27FC236}">
              <a16:creationId xmlns:a16="http://schemas.microsoft.com/office/drawing/2014/main" id="{C768B78F-0B53-480C-956E-236602FE20E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1" name="PoljeZBesedilom 580">
          <a:extLst>
            <a:ext uri="{FF2B5EF4-FFF2-40B4-BE49-F238E27FC236}">
              <a16:creationId xmlns:a16="http://schemas.microsoft.com/office/drawing/2014/main" id="{2591B71C-DE9F-469C-8E16-5C57FB3D58C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2" name="PoljeZBesedilom 2">
          <a:extLst>
            <a:ext uri="{FF2B5EF4-FFF2-40B4-BE49-F238E27FC236}">
              <a16:creationId xmlns:a16="http://schemas.microsoft.com/office/drawing/2014/main" id="{1CF2CE6A-67DA-4BB3-A4BD-ABD91551AF1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3" name="PoljeZBesedilom 2">
          <a:extLst>
            <a:ext uri="{FF2B5EF4-FFF2-40B4-BE49-F238E27FC236}">
              <a16:creationId xmlns:a16="http://schemas.microsoft.com/office/drawing/2014/main" id="{7ACC221A-0D41-4F85-8459-768857146F9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4" name="PoljeZBesedilom 2">
          <a:extLst>
            <a:ext uri="{FF2B5EF4-FFF2-40B4-BE49-F238E27FC236}">
              <a16:creationId xmlns:a16="http://schemas.microsoft.com/office/drawing/2014/main" id="{02BB05FA-4AC1-43C7-96B4-7ED5B8E561B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585" name="PoljeZBesedilom 2">
          <a:extLst>
            <a:ext uri="{FF2B5EF4-FFF2-40B4-BE49-F238E27FC236}">
              <a16:creationId xmlns:a16="http://schemas.microsoft.com/office/drawing/2014/main" id="{5F40797B-3EDF-400B-BA20-94BF6425374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86" name="PoljeZBesedilom 2">
          <a:extLst>
            <a:ext uri="{FF2B5EF4-FFF2-40B4-BE49-F238E27FC236}">
              <a16:creationId xmlns:a16="http://schemas.microsoft.com/office/drawing/2014/main" id="{0417DA03-63EB-4433-9D51-C686B7DA09A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87" name="PoljeZBesedilom 586">
          <a:extLst>
            <a:ext uri="{FF2B5EF4-FFF2-40B4-BE49-F238E27FC236}">
              <a16:creationId xmlns:a16="http://schemas.microsoft.com/office/drawing/2014/main" id="{B853A016-8BF0-493A-BFCA-766547F9AA6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88" name="PoljeZBesedilom 2">
          <a:extLst>
            <a:ext uri="{FF2B5EF4-FFF2-40B4-BE49-F238E27FC236}">
              <a16:creationId xmlns:a16="http://schemas.microsoft.com/office/drawing/2014/main" id="{D5128006-A5A1-4F39-AD74-6BBD07D0942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89" name="PoljeZBesedilom 2">
          <a:extLst>
            <a:ext uri="{FF2B5EF4-FFF2-40B4-BE49-F238E27FC236}">
              <a16:creationId xmlns:a16="http://schemas.microsoft.com/office/drawing/2014/main" id="{C874DD08-70B6-41CE-89B0-FC8DCA6FC93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0" name="PoljeZBesedilom 2">
          <a:extLst>
            <a:ext uri="{FF2B5EF4-FFF2-40B4-BE49-F238E27FC236}">
              <a16:creationId xmlns:a16="http://schemas.microsoft.com/office/drawing/2014/main" id="{D63305EC-FEEA-46E5-83A6-6D91934ACC8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1" name="PoljeZBesedilom 2">
          <a:extLst>
            <a:ext uri="{FF2B5EF4-FFF2-40B4-BE49-F238E27FC236}">
              <a16:creationId xmlns:a16="http://schemas.microsoft.com/office/drawing/2014/main" id="{CA711FB5-381E-4A12-8F48-183AE4EB6CB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2" name="PoljeZBesedilom 2">
          <a:extLst>
            <a:ext uri="{FF2B5EF4-FFF2-40B4-BE49-F238E27FC236}">
              <a16:creationId xmlns:a16="http://schemas.microsoft.com/office/drawing/2014/main" id="{A3D9CC02-AB10-4DC8-9054-09901654FCC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3" name="PoljeZBesedilom 592">
          <a:extLst>
            <a:ext uri="{FF2B5EF4-FFF2-40B4-BE49-F238E27FC236}">
              <a16:creationId xmlns:a16="http://schemas.microsoft.com/office/drawing/2014/main" id="{89E0B8AF-4A34-489B-9172-CCE7C814EDB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4" name="PoljeZBesedilom 2">
          <a:extLst>
            <a:ext uri="{FF2B5EF4-FFF2-40B4-BE49-F238E27FC236}">
              <a16:creationId xmlns:a16="http://schemas.microsoft.com/office/drawing/2014/main" id="{F6F8053A-0A85-409A-B288-7A4AEE84012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5" name="PoljeZBesedilom 2">
          <a:extLst>
            <a:ext uri="{FF2B5EF4-FFF2-40B4-BE49-F238E27FC236}">
              <a16:creationId xmlns:a16="http://schemas.microsoft.com/office/drawing/2014/main" id="{4117B0B7-9CC7-49EA-87CC-E073F372019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6" name="PoljeZBesedilom 2">
          <a:extLst>
            <a:ext uri="{FF2B5EF4-FFF2-40B4-BE49-F238E27FC236}">
              <a16:creationId xmlns:a16="http://schemas.microsoft.com/office/drawing/2014/main" id="{AEC13521-5D2A-4CBB-8A34-D08D6C12CCF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597" name="PoljeZBesedilom 2">
          <a:extLst>
            <a:ext uri="{FF2B5EF4-FFF2-40B4-BE49-F238E27FC236}">
              <a16:creationId xmlns:a16="http://schemas.microsoft.com/office/drawing/2014/main" id="{7306D6D9-7E56-4418-ADDE-5B05C16C26A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598" name="PoljeZBesedilom 2">
          <a:extLst>
            <a:ext uri="{FF2B5EF4-FFF2-40B4-BE49-F238E27FC236}">
              <a16:creationId xmlns:a16="http://schemas.microsoft.com/office/drawing/2014/main" id="{0EE1B2CC-A84D-455F-A028-7528DAAA5F6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599" name="PoljeZBesedilom 598">
          <a:extLst>
            <a:ext uri="{FF2B5EF4-FFF2-40B4-BE49-F238E27FC236}">
              <a16:creationId xmlns:a16="http://schemas.microsoft.com/office/drawing/2014/main" id="{8EFED116-96AB-438D-B75E-5294F15FED2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00" name="PoljeZBesedilom 2">
          <a:extLst>
            <a:ext uri="{FF2B5EF4-FFF2-40B4-BE49-F238E27FC236}">
              <a16:creationId xmlns:a16="http://schemas.microsoft.com/office/drawing/2014/main" id="{4D31D0DD-D8B3-485C-9505-00DD4249D26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01" name="PoljeZBesedilom 2">
          <a:extLst>
            <a:ext uri="{FF2B5EF4-FFF2-40B4-BE49-F238E27FC236}">
              <a16:creationId xmlns:a16="http://schemas.microsoft.com/office/drawing/2014/main" id="{C7DBF59A-A792-4640-8E80-AD6800C76DB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02" name="PoljeZBesedilom 2">
          <a:extLst>
            <a:ext uri="{FF2B5EF4-FFF2-40B4-BE49-F238E27FC236}">
              <a16:creationId xmlns:a16="http://schemas.microsoft.com/office/drawing/2014/main" id="{BC63587A-F1B7-471D-AA13-29E336DD9B88}"/>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03" name="PoljeZBesedilom 2">
          <a:extLst>
            <a:ext uri="{FF2B5EF4-FFF2-40B4-BE49-F238E27FC236}">
              <a16:creationId xmlns:a16="http://schemas.microsoft.com/office/drawing/2014/main" id="{882D1747-51F1-4868-97D2-1B337E2C06B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4" name="PoljeZBesedilom 2">
          <a:extLst>
            <a:ext uri="{FF2B5EF4-FFF2-40B4-BE49-F238E27FC236}">
              <a16:creationId xmlns:a16="http://schemas.microsoft.com/office/drawing/2014/main" id="{A8F9B3D0-8F69-432F-AA9B-32B0D21D6CE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5" name="PoljeZBesedilom 604">
          <a:extLst>
            <a:ext uri="{FF2B5EF4-FFF2-40B4-BE49-F238E27FC236}">
              <a16:creationId xmlns:a16="http://schemas.microsoft.com/office/drawing/2014/main" id="{83168E69-0B2A-4004-B0F7-D6FFA153BC6A}"/>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6" name="PoljeZBesedilom 2">
          <a:extLst>
            <a:ext uri="{FF2B5EF4-FFF2-40B4-BE49-F238E27FC236}">
              <a16:creationId xmlns:a16="http://schemas.microsoft.com/office/drawing/2014/main" id="{747957BF-288A-4EBA-A2BB-1096038051C1}"/>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7" name="PoljeZBesedilom 2">
          <a:extLst>
            <a:ext uri="{FF2B5EF4-FFF2-40B4-BE49-F238E27FC236}">
              <a16:creationId xmlns:a16="http://schemas.microsoft.com/office/drawing/2014/main" id="{1F8828D8-5EDE-40C3-976E-F92ACF275D0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8" name="PoljeZBesedilom 2">
          <a:extLst>
            <a:ext uri="{FF2B5EF4-FFF2-40B4-BE49-F238E27FC236}">
              <a16:creationId xmlns:a16="http://schemas.microsoft.com/office/drawing/2014/main" id="{282BA723-812F-41B9-AEFB-ED3C5B59DD8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09" name="PoljeZBesedilom 2">
          <a:extLst>
            <a:ext uri="{FF2B5EF4-FFF2-40B4-BE49-F238E27FC236}">
              <a16:creationId xmlns:a16="http://schemas.microsoft.com/office/drawing/2014/main" id="{386F97DE-D1A3-4141-AA19-7C6E0872CCE5}"/>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10" name="PoljeZBesedilom 609">
          <a:extLst>
            <a:ext uri="{FF2B5EF4-FFF2-40B4-BE49-F238E27FC236}">
              <a16:creationId xmlns:a16="http://schemas.microsoft.com/office/drawing/2014/main" id="{A08E5DEA-0FAF-4EA1-8827-C3A07A4B68D7}"/>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11" name="PoljeZBesedilom 2">
          <a:extLst>
            <a:ext uri="{FF2B5EF4-FFF2-40B4-BE49-F238E27FC236}">
              <a16:creationId xmlns:a16="http://schemas.microsoft.com/office/drawing/2014/main" id="{84E9085C-D4AF-40C2-BCFF-BC8B49D39186}"/>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12" name="PoljeZBesedilom 2">
          <a:extLst>
            <a:ext uri="{FF2B5EF4-FFF2-40B4-BE49-F238E27FC236}">
              <a16:creationId xmlns:a16="http://schemas.microsoft.com/office/drawing/2014/main" id="{A8D827FC-B073-4808-A787-A57B892727F5}"/>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13" name="PoljeZBesedilom 2">
          <a:extLst>
            <a:ext uri="{FF2B5EF4-FFF2-40B4-BE49-F238E27FC236}">
              <a16:creationId xmlns:a16="http://schemas.microsoft.com/office/drawing/2014/main" id="{F9D3B6A6-0814-4EF5-944F-CF3A07BCCDFF}"/>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14" name="PoljeZBesedilom 2">
          <a:extLst>
            <a:ext uri="{FF2B5EF4-FFF2-40B4-BE49-F238E27FC236}">
              <a16:creationId xmlns:a16="http://schemas.microsoft.com/office/drawing/2014/main" id="{09ADCC16-3341-4AD9-8E12-3EA72A4508FF}"/>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15" name="PoljeZBesedilom 2">
          <a:extLst>
            <a:ext uri="{FF2B5EF4-FFF2-40B4-BE49-F238E27FC236}">
              <a16:creationId xmlns:a16="http://schemas.microsoft.com/office/drawing/2014/main" id="{82582669-A829-4514-BBB4-584FEF09280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16" name="PoljeZBesedilom 615">
          <a:extLst>
            <a:ext uri="{FF2B5EF4-FFF2-40B4-BE49-F238E27FC236}">
              <a16:creationId xmlns:a16="http://schemas.microsoft.com/office/drawing/2014/main" id="{F133E903-7456-49E4-BC9E-EB1D9F69D4C2}"/>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17" name="PoljeZBesedilom 2">
          <a:extLst>
            <a:ext uri="{FF2B5EF4-FFF2-40B4-BE49-F238E27FC236}">
              <a16:creationId xmlns:a16="http://schemas.microsoft.com/office/drawing/2014/main" id="{28320AA2-897C-4A26-AB10-B662A33261F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18" name="PoljeZBesedilom 2">
          <a:extLst>
            <a:ext uri="{FF2B5EF4-FFF2-40B4-BE49-F238E27FC236}">
              <a16:creationId xmlns:a16="http://schemas.microsoft.com/office/drawing/2014/main" id="{68F08E58-D9D0-44CF-A8F5-D28D593E259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19" name="PoljeZBesedilom 2">
          <a:extLst>
            <a:ext uri="{FF2B5EF4-FFF2-40B4-BE49-F238E27FC236}">
              <a16:creationId xmlns:a16="http://schemas.microsoft.com/office/drawing/2014/main" id="{01BD6B77-E58C-4836-9C12-E18D7CAB13D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0" name="PoljeZBesedilom 2">
          <a:extLst>
            <a:ext uri="{FF2B5EF4-FFF2-40B4-BE49-F238E27FC236}">
              <a16:creationId xmlns:a16="http://schemas.microsoft.com/office/drawing/2014/main" id="{094A8CB3-B658-4C2A-9BCF-34EB8DF881C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1" name="PoljeZBesedilom 2">
          <a:extLst>
            <a:ext uri="{FF2B5EF4-FFF2-40B4-BE49-F238E27FC236}">
              <a16:creationId xmlns:a16="http://schemas.microsoft.com/office/drawing/2014/main" id="{F1A61632-D387-4015-9D98-3CF041AAAF9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2" name="PoljeZBesedilom 621">
          <a:extLst>
            <a:ext uri="{FF2B5EF4-FFF2-40B4-BE49-F238E27FC236}">
              <a16:creationId xmlns:a16="http://schemas.microsoft.com/office/drawing/2014/main" id="{997C2610-C9E0-4D4B-97C8-033231BB68E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3" name="PoljeZBesedilom 2">
          <a:extLst>
            <a:ext uri="{FF2B5EF4-FFF2-40B4-BE49-F238E27FC236}">
              <a16:creationId xmlns:a16="http://schemas.microsoft.com/office/drawing/2014/main" id="{457E347B-2004-4AC0-947B-3352F603BC3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4" name="PoljeZBesedilom 2">
          <a:extLst>
            <a:ext uri="{FF2B5EF4-FFF2-40B4-BE49-F238E27FC236}">
              <a16:creationId xmlns:a16="http://schemas.microsoft.com/office/drawing/2014/main" id="{C4600A6C-F50B-43D9-802B-EEB03189B788}"/>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5" name="PoljeZBesedilom 2">
          <a:extLst>
            <a:ext uri="{FF2B5EF4-FFF2-40B4-BE49-F238E27FC236}">
              <a16:creationId xmlns:a16="http://schemas.microsoft.com/office/drawing/2014/main" id="{A2DC7B40-EC4E-4D18-B68D-95FFD17579B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26" name="PoljeZBesedilom 2">
          <a:extLst>
            <a:ext uri="{FF2B5EF4-FFF2-40B4-BE49-F238E27FC236}">
              <a16:creationId xmlns:a16="http://schemas.microsoft.com/office/drawing/2014/main" id="{DF917D6D-D3D3-4D9C-90C4-B304B5566B4E}"/>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27" name="PoljeZBesedilom 2">
          <a:extLst>
            <a:ext uri="{FF2B5EF4-FFF2-40B4-BE49-F238E27FC236}">
              <a16:creationId xmlns:a16="http://schemas.microsoft.com/office/drawing/2014/main" id="{27C6C9A4-A2DD-4129-B7BA-5E67ED09BB6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28" name="PoljeZBesedilom 627">
          <a:extLst>
            <a:ext uri="{FF2B5EF4-FFF2-40B4-BE49-F238E27FC236}">
              <a16:creationId xmlns:a16="http://schemas.microsoft.com/office/drawing/2014/main" id="{CC20A171-E329-4C55-A590-A7070F169A6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29" name="PoljeZBesedilom 2">
          <a:extLst>
            <a:ext uri="{FF2B5EF4-FFF2-40B4-BE49-F238E27FC236}">
              <a16:creationId xmlns:a16="http://schemas.microsoft.com/office/drawing/2014/main" id="{123C1B31-2765-42F3-BA1B-8D24C6023891}"/>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0" name="PoljeZBesedilom 2">
          <a:extLst>
            <a:ext uri="{FF2B5EF4-FFF2-40B4-BE49-F238E27FC236}">
              <a16:creationId xmlns:a16="http://schemas.microsoft.com/office/drawing/2014/main" id="{3DDF03C0-9AB1-4FCA-8420-E1056C8CAC0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1" name="PoljeZBesedilom 2">
          <a:extLst>
            <a:ext uri="{FF2B5EF4-FFF2-40B4-BE49-F238E27FC236}">
              <a16:creationId xmlns:a16="http://schemas.microsoft.com/office/drawing/2014/main" id="{2A5A1027-BB75-42BC-892E-EDB473F2E6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2" name="PoljeZBesedilom 2">
          <a:extLst>
            <a:ext uri="{FF2B5EF4-FFF2-40B4-BE49-F238E27FC236}">
              <a16:creationId xmlns:a16="http://schemas.microsoft.com/office/drawing/2014/main" id="{F02CE6C1-9F63-4818-828E-B6FAA61BF5E1}"/>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3" name="PoljeZBesedilom 2">
          <a:extLst>
            <a:ext uri="{FF2B5EF4-FFF2-40B4-BE49-F238E27FC236}">
              <a16:creationId xmlns:a16="http://schemas.microsoft.com/office/drawing/2014/main" id="{8B34D8AB-EE8D-45A4-B18C-97D8F170DC9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4" name="PoljeZBesedilom 633">
          <a:extLst>
            <a:ext uri="{FF2B5EF4-FFF2-40B4-BE49-F238E27FC236}">
              <a16:creationId xmlns:a16="http://schemas.microsoft.com/office/drawing/2014/main" id="{02770EA1-CEE1-41DD-A873-C64922922AC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5" name="PoljeZBesedilom 2">
          <a:extLst>
            <a:ext uri="{FF2B5EF4-FFF2-40B4-BE49-F238E27FC236}">
              <a16:creationId xmlns:a16="http://schemas.microsoft.com/office/drawing/2014/main" id="{2364A996-2BFE-415F-95F3-C16DE73D967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6" name="PoljeZBesedilom 2">
          <a:extLst>
            <a:ext uri="{FF2B5EF4-FFF2-40B4-BE49-F238E27FC236}">
              <a16:creationId xmlns:a16="http://schemas.microsoft.com/office/drawing/2014/main" id="{73AE0874-D2DD-4DEB-89B3-FB28A438C91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7" name="PoljeZBesedilom 2">
          <a:extLst>
            <a:ext uri="{FF2B5EF4-FFF2-40B4-BE49-F238E27FC236}">
              <a16:creationId xmlns:a16="http://schemas.microsoft.com/office/drawing/2014/main" id="{4EFB57E1-82D9-43E1-AB40-ABD8EA64792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638" name="PoljeZBesedilom 2">
          <a:extLst>
            <a:ext uri="{FF2B5EF4-FFF2-40B4-BE49-F238E27FC236}">
              <a16:creationId xmlns:a16="http://schemas.microsoft.com/office/drawing/2014/main" id="{6341FA40-11E3-477A-856A-59595BA176DA}"/>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39" name="PoljeZBesedilom 2">
          <a:extLst>
            <a:ext uri="{FF2B5EF4-FFF2-40B4-BE49-F238E27FC236}">
              <a16:creationId xmlns:a16="http://schemas.microsoft.com/office/drawing/2014/main" id="{A16AE223-BA28-4F86-A166-6728BB03294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40" name="PoljeZBesedilom 639">
          <a:extLst>
            <a:ext uri="{FF2B5EF4-FFF2-40B4-BE49-F238E27FC236}">
              <a16:creationId xmlns:a16="http://schemas.microsoft.com/office/drawing/2014/main" id="{44827FF0-E95C-4F40-B6D4-AB62A0837DA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41" name="PoljeZBesedilom 2">
          <a:extLst>
            <a:ext uri="{FF2B5EF4-FFF2-40B4-BE49-F238E27FC236}">
              <a16:creationId xmlns:a16="http://schemas.microsoft.com/office/drawing/2014/main" id="{788F4BE2-A0EF-4DFE-B259-A77B22335146}"/>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42" name="PoljeZBesedilom 2">
          <a:extLst>
            <a:ext uri="{FF2B5EF4-FFF2-40B4-BE49-F238E27FC236}">
              <a16:creationId xmlns:a16="http://schemas.microsoft.com/office/drawing/2014/main" id="{629BD096-9377-4365-B2C4-9298EDD95AC8}"/>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43" name="PoljeZBesedilom 2">
          <a:extLst>
            <a:ext uri="{FF2B5EF4-FFF2-40B4-BE49-F238E27FC236}">
              <a16:creationId xmlns:a16="http://schemas.microsoft.com/office/drawing/2014/main" id="{FB2B6C66-DA25-4B87-B875-C710C766830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644" name="PoljeZBesedilom 2">
          <a:extLst>
            <a:ext uri="{FF2B5EF4-FFF2-40B4-BE49-F238E27FC236}">
              <a16:creationId xmlns:a16="http://schemas.microsoft.com/office/drawing/2014/main" id="{98E10EC9-C15C-4D73-B1FF-513F8AA6F6D5}"/>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45" name="PoljeZBesedilom 2">
          <a:extLst>
            <a:ext uri="{FF2B5EF4-FFF2-40B4-BE49-F238E27FC236}">
              <a16:creationId xmlns:a16="http://schemas.microsoft.com/office/drawing/2014/main" id="{0F32EE53-F5AC-4DE8-8FF0-91F817C9B4A3}"/>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46" name="PoljeZBesedilom 645">
          <a:extLst>
            <a:ext uri="{FF2B5EF4-FFF2-40B4-BE49-F238E27FC236}">
              <a16:creationId xmlns:a16="http://schemas.microsoft.com/office/drawing/2014/main" id="{CD5A0C11-FAE8-41E7-A54C-44DE100D1DFB}"/>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47" name="PoljeZBesedilom 2">
          <a:extLst>
            <a:ext uri="{FF2B5EF4-FFF2-40B4-BE49-F238E27FC236}">
              <a16:creationId xmlns:a16="http://schemas.microsoft.com/office/drawing/2014/main" id="{5161A471-7B6B-40F0-8B2C-B339788C64E2}"/>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48" name="PoljeZBesedilom 2">
          <a:extLst>
            <a:ext uri="{FF2B5EF4-FFF2-40B4-BE49-F238E27FC236}">
              <a16:creationId xmlns:a16="http://schemas.microsoft.com/office/drawing/2014/main" id="{0DB8C1A8-0D02-493A-94BC-EBBEBD3FC5B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49" name="PoljeZBesedilom 2">
          <a:extLst>
            <a:ext uri="{FF2B5EF4-FFF2-40B4-BE49-F238E27FC236}">
              <a16:creationId xmlns:a16="http://schemas.microsoft.com/office/drawing/2014/main" id="{270F3074-EEDA-4FE8-B220-08BC6F43878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650" name="PoljeZBesedilom 2">
          <a:extLst>
            <a:ext uri="{FF2B5EF4-FFF2-40B4-BE49-F238E27FC236}">
              <a16:creationId xmlns:a16="http://schemas.microsoft.com/office/drawing/2014/main" id="{E6543217-6831-4D3D-BD5E-9EC439C87E6D}"/>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51" name="PoljeZBesedilom 650">
          <a:extLst>
            <a:ext uri="{FF2B5EF4-FFF2-40B4-BE49-F238E27FC236}">
              <a16:creationId xmlns:a16="http://schemas.microsoft.com/office/drawing/2014/main" id="{9DD215E5-C7BB-49F4-AD1D-D616A29F0F6C}"/>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52" name="PoljeZBesedilom 2">
          <a:extLst>
            <a:ext uri="{FF2B5EF4-FFF2-40B4-BE49-F238E27FC236}">
              <a16:creationId xmlns:a16="http://schemas.microsoft.com/office/drawing/2014/main" id="{ECA93F11-DE3C-473F-A772-9ABD0ACF6366}"/>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53" name="PoljeZBesedilom 2">
          <a:extLst>
            <a:ext uri="{FF2B5EF4-FFF2-40B4-BE49-F238E27FC236}">
              <a16:creationId xmlns:a16="http://schemas.microsoft.com/office/drawing/2014/main" id="{4CBF4CF4-CC9C-4E2C-B873-F910EF78ECD0}"/>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54" name="PoljeZBesedilom 2">
          <a:extLst>
            <a:ext uri="{FF2B5EF4-FFF2-40B4-BE49-F238E27FC236}">
              <a16:creationId xmlns:a16="http://schemas.microsoft.com/office/drawing/2014/main" id="{6EDC8C35-99DF-4AC3-B546-FE8C5A6D30E4}"/>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655" name="PoljeZBesedilom 2">
          <a:extLst>
            <a:ext uri="{FF2B5EF4-FFF2-40B4-BE49-F238E27FC236}">
              <a16:creationId xmlns:a16="http://schemas.microsoft.com/office/drawing/2014/main" id="{5CBF9C4C-D25B-47C1-8859-E4955E5F72FB}"/>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56" name="PoljeZBesedilom 2">
          <a:extLst>
            <a:ext uri="{FF2B5EF4-FFF2-40B4-BE49-F238E27FC236}">
              <a16:creationId xmlns:a16="http://schemas.microsoft.com/office/drawing/2014/main" id="{5E31E623-67F2-4D05-A7B3-C2A9E962699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57" name="PoljeZBesedilom 656">
          <a:extLst>
            <a:ext uri="{FF2B5EF4-FFF2-40B4-BE49-F238E27FC236}">
              <a16:creationId xmlns:a16="http://schemas.microsoft.com/office/drawing/2014/main" id="{86CFB183-4AF8-4D05-8F2A-EF78D07496FC}"/>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58" name="PoljeZBesedilom 2">
          <a:extLst>
            <a:ext uri="{FF2B5EF4-FFF2-40B4-BE49-F238E27FC236}">
              <a16:creationId xmlns:a16="http://schemas.microsoft.com/office/drawing/2014/main" id="{42E0B698-D784-47B0-9E2E-232F81942C8C}"/>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59" name="PoljeZBesedilom 2">
          <a:extLst>
            <a:ext uri="{FF2B5EF4-FFF2-40B4-BE49-F238E27FC236}">
              <a16:creationId xmlns:a16="http://schemas.microsoft.com/office/drawing/2014/main" id="{0FE0CEEF-1847-40D8-8156-7DD00F61D3D2}"/>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0" name="PoljeZBesedilom 2">
          <a:extLst>
            <a:ext uri="{FF2B5EF4-FFF2-40B4-BE49-F238E27FC236}">
              <a16:creationId xmlns:a16="http://schemas.microsoft.com/office/drawing/2014/main" id="{CF0F2653-7AE4-430F-B5B1-D9EB8026EA8F}"/>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1" name="PoljeZBesedilom 2">
          <a:extLst>
            <a:ext uri="{FF2B5EF4-FFF2-40B4-BE49-F238E27FC236}">
              <a16:creationId xmlns:a16="http://schemas.microsoft.com/office/drawing/2014/main" id="{C686EABD-EB8E-47F1-BD82-0FEAF38A7DD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2" name="PoljeZBesedilom 2">
          <a:extLst>
            <a:ext uri="{FF2B5EF4-FFF2-40B4-BE49-F238E27FC236}">
              <a16:creationId xmlns:a16="http://schemas.microsoft.com/office/drawing/2014/main" id="{60896E28-DCE5-4944-9F8D-EC7B4012846D}"/>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3" name="PoljeZBesedilom 662">
          <a:extLst>
            <a:ext uri="{FF2B5EF4-FFF2-40B4-BE49-F238E27FC236}">
              <a16:creationId xmlns:a16="http://schemas.microsoft.com/office/drawing/2014/main" id="{4401E6F3-636B-4BE8-B276-7051EAF7E29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4" name="PoljeZBesedilom 2">
          <a:extLst>
            <a:ext uri="{FF2B5EF4-FFF2-40B4-BE49-F238E27FC236}">
              <a16:creationId xmlns:a16="http://schemas.microsoft.com/office/drawing/2014/main" id="{D61C0CAF-D8C7-445A-A9BA-43C6BA351D2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5" name="PoljeZBesedilom 2">
          <a:extLst>
            <a:ext uri="{FF2B5EF4-FFF2-40B4-BE49-F238E27FC236}">
              <a16:creationId xmlns:a16="http://schemas.microsoft.com/office/drawing/2014/main" id="{1C32F9A2-841D-4DC5-89DD-8E908D797D2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6" name="PoljeZBesedilom 2">
          <a:extLst>
            <a:ext uri="{FF2B5EF4-FFF2-40B4-BE49-F238E27FC236}">
              <a16:creationId xmlns:a16="http://schemas.microsoft.com/office/drawing/2014/main" id="{C3640B1C-97B6-4235-9520-69377724309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7" name="PoljeZBesedilom 2">
          <a:extLst>
            <a:ext uri="{FF2B5EF4-FFF2-40B4-BE49-F238E27FC236}">
              <a16:creationId xmlns:a16="http://schemas.microsoft.com/office/drawing/2014/main" id="{35AAECEE-5B86-4BB7-98EC-242CA48920E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8" name="PoljeZBesedilom 2">
          <a:extLst>
            <a:ext uri="{FF2B5EF4-FFF2-40B4-BE49-F238E27FC236}">
              <a16:creationId xmlns:a16="http://schemas.microsoft.com/office/drawing/2014/main" id="{615EDC3D-D7A7-4418-B884-DA7F300C94C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69" name="PoljeZBesedilom 668">
          <a:extLst>
            <a:ext uri="{FF2B5EF4-FFF2-40B4-BE49-F238E27FC236}">
              <a16:creationId xmlns:a16="http://schemas.microsoft.com/office/drawing/2014/main" id="{541042C6-C3EC-4833-AA74-04BEC159FC5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0" name="PoljeZBesedilom 2">
          <a:extLst>
            <a:ext uri="{FF2B5EF4-FFF2-40B4-BE49-F238E27FC236}">
              <a16:creationId xmlns:a16="http://schemas.microsoft.com/office/drawing/2014/main" id="{98841261-D2F6-4548-9A81-7F7B5F53DCB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1" name="PoljeZBesedilom 2">
          <a:extLst>
            <a:ext uri="{FF2B5EF4-FFF2-40B4-BE49-F238E27FC236}">
              <a16:creationId xmlns:a16="http://schemas.microsoft.com/office/drawing/2014/main" id="{CDCF9191-9938-48D9-9376-9A4CFA03740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2" name="PoljeZBesedilom 2">
          <a:extLst>
            <a:ext uri="{FF2B5EF4-FFF2-40B4-BE49-F238E27FC236}">
              <a16:creationId xmlns:a16="http://schemas.microsoft.com/office/drawing/2014/main" id="{EB8040A7-D17C-4798-A6FB-0419F4800F2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3" name="PoljeZBesedilom 2">
          <a:extLst>
            <a:ext uri="{FF2B5EF4-FFF2-40B4-BE49-F238E27FC236}">
              <a16:creationId xmlns:a16="http://schemas.microsoft.com/office/drawing/2014/main" id="{D3EA7AC9-5274-40F6-9594-3EBB970A3378}"/>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4" name="PoljeZBesedilom 2">
          <a:extLst>
            <a:ext uri="{FF2B5EF4-FFF2-40B4-BE49-F238E27FC236}">
              <a16:creationId xmlns:a16="http://schemas.microsoft.com/office/drawing/2014/main" id="{52297B07-F917-4217-AE64-112082A04B8F}"/>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5" name="PoljeZBesedilom 674">
          <a:extLst>
            <a:ext uri="{FF2B5EF4-FFF2-40B4-BE49-F238E27FC236}">
              <a16:creationId xmlns:a16="http://schemas.microsoft.com/office/drawing/2014/main" id="{CA336D25-A284-4142-914E-15932C2F92D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6" name="PoljeZBesedilom 2">
          <a:extLst>
            <a:ext uri="{FF2B5EF4-FFF2-40B4-BE49-F238E27FC236}">
              <a16:creationId xmlns:a16="http://schemas.microsoft.com/office/drawing/2014/main" id="{789A721F-82EA-4576-8613-454931D4788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7" name="PoljeZBesedilom 2">
          <a:extLst>
            <a:ext uri="{FF2B5EF4-FFF2-40B4-BE49-F238E27FC236}">
              <a16:creationId xmlns:a16="http://schemas.microsoft.com/office/drawing/2014/main" id="{0DB3E350-6B89-4D52-A459-E7B3D1691D3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8" name="PoljeZBesedilom 2">
          <a:extLst>
            <a:ext uri="{FF2B5EF4-FFF2-40B4-BE49-F238E27FC236}">
              <a16:creationId xmlns:a16="http://schemas.microsoft.com/office/drawing/2014/main" id="{41342383-5696-4DFF-A105-7571BF0A51D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79" name="PoljeZBesedilom 2">
          <a:extLst>
            <a:ext uri="{FF2B5EF4-FFF2-40B4-BE49-F238E27FC236}">
              <a16:creationId xmlns:a16="http://schemas.microsoft.com/office/drawing/2014/main" id="{63864166-8B2C-4A1A-908F-7D23E33EDD4B}"/>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0" name="PoljeZBesedilom 2">
          <a:extLst>
            <a:ext uri="{FF2B5EF4-FFF2-40B4-BE49-F238E27FC236}">
              <a16:creationId xmlns:a16="http://schemas.microsoft.com/office/drawing/2014/main" id="{858A0F21-539A-4F8D-AD65-49A578FA2C0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1" name="PoljeZBesedilom 680">
          <a:extLst>
            <a:ext uri="{FF2B5EF4-FFF2-40B4-BE49-F238E27FC236}">
              <a16:creationId xmlns:a16="http://schemas.microsoft.com/office/drawing/2014/main" id="{81E8B6FF-C390-481D-BEB9-C5C38BA4B5C7}"/>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2" name="PoljeZBesedilom 2">
          <a:extLst>
            <a:ext uri="{FF2B5EF4-FFF2-40B4-BE49-F238E27FC236}">
              <a16:creationId xmlns:a16="http://schemas.microsoft.com/office/drawing/2014/main" id="{D7BC5AA0-AD2F-45B3-846C-1517C167270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3" name="PoljeZBesedilom 2">
          <a:extLst>
            <a:ext uri="{FF2B5EF4-FFF2-40B4-BE49-F238E27FC236}">
              <a16:creationId xmlns:a16="http://schemas.microsoft.com/office/drawing/2014/main" id="{F6ACF9B1-CB79-487E-9040-9CB53B44E318}"/>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4" name="PoljeZBesedilom 2">
          <a:extLst>
            <a:ext uri="{FF2B5EF4-FFF2-40B4-BE49-F238E27FC236}">
              <a16:creationId xmlns:a16="http://schemas.microsoft.com/office/drawing/2014/main" id="{3CF1D9F4-0C91-4EB9-B948-A2AB7AE79B57}"/>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685" name="PoljeZBesedilom 2">
          <a:extLst>
            <a:ext uri="{FF2B5EF4-FFF2-40B4-BE49-F238E27FC236}">
              <a16:creationId xmlns:a16="http://schemas.microsoft.com/office/drawing/2014/main" id="{E9B2AA9D-CD61-40F4-9DDF-F457FD22BD3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86" name="PoljeZBesedilom 2">
          <a:extLst>
            <a:ext uri="{FF2B5EF4-FFF2-40B4-BE49-F238E27FC236}">
              <a16:creationId xmlns:a16="http://schemas.microsoft.com/office/drawing/2014/main" id="{63BEF65A-B036-4B76-ACAB-7B9F4F73140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87" name="PoljeZBesedilom 686">
          <a:extLst>
            <a:ext uri="{FF2B5EF4-FFF2-40B4-BE49-F238E27FC236}">
              <a16:creationId xmlns:a16="http://schemas.microsoft.com/office/drawing/2014/main" id="{75577807-E0D6-42F5-8ED5-955BF36D451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88" name="PoljeZBesedilom 2">
          <a:extLst>
            <a:ext uri="{FF2B5EF4-FFF2-40B4-BE49-F238E27FC236}">
              <a16:creationId xmlns:a16="http://schemas.microsoft.com/office/drawing/2014/main" id="{7C1A88EB-47EC-4742-8F87-6F1DA072D78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89" name="PoljeZBesedilom 2">
          <a:extLst>
            <a:ext uri="{FF2B5EF4-FFF2-40B4-BE49-F238E27FC236}">
              <a16:creationId xmlns:a16="http://schemas.microsoft.com/office/drawing/2014/main" id="{C19EC0AC-9D19-4F7A-B5D9-15D597A174B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0" name="PoljeZBesedilom 2">
          <a:extLst>
            <a:ext uri="{FF2B5EF4-FFF2-40B4-BE49-F238E27FC236}">
              <a16:creationId xmlns:a16="http://schemas.microsoft.com/office/drawing/2014/main" id="{A59EFDD7-597C-4603-B361-4E5C2CB6E0B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1" name="PoljeZBesedilom 2">
          <a:extLst>
            <a:ext uri="{FF2B5EF4-FFF2-40B4-BE49-F238E27FC236}">
              <a16:creationId xmlns:a16="http://schemas.microsoft.com/office/drawing/2014/main" id="{B6DE45C8-61E4-440E-BD82-018117FA962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2" name="PoljeZBesedilom 2">
          <a:extLst>
            <a:ext uri="{FF2B5EF4-FFF2-40B4-BE49-F238E27FC236}">
              <a16:creationId xmlns:a16="http://schemas.microsoft.com/office/drawing/2014/main" id="{AA15D4C6-71FD-4517-B92F-CF1BB615C55E}"/>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3" name="PoljeZBesedilom 692">
          <a:extLst>
            <a:ext uri="{FF2B5EF4-FFF2-40B4-BE49-F238E27FC236}">
              <a16:creationId xmlns:a16="http://schemas.microsoft.com/office/drawing/2014/main" id="{534418F4-7DD9-4F4B-8720-11BA3EB61BA8}"/>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4" name="PoljeZBesedilom 2">
          <a:extLst>
            <a:ext uri="{FF2B5EF4-FFF2-40B4-BE49-F238E27FC236}">
              <a16:creationId xmlns:a16="http://schemas.microsoft.com/office/drawing/2014/main" id="{6E637C25-2417-4BAF-88D9-AA26002076A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5" name="PoljeZBesedilom 2">
          <a:extLst>
            <a:ext uri="{FF2B5EF4-FFF2-40B4-BE49-F238E27FC236}">
              <a16:creationId xmlns:a16="http://schemas.microsoft.com/office/drawing/2014/main" id="{6CDC60DD-8B3A-4EEF-AD7D-696A9F8B262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6" name="PoljeZBesedilom 2">
          <a:extLst>
            <a:ext uri="{FF2B5EF4-FFF2-40B4-BE49-F238E27FC236}">
              <a16:creationId xmlns:a16="http://schemas.microsoft.com/office/drawing/2014/main" id="{D0567882-8728-41BF-ADAB-4A7C8799F3F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697" name="PoljeZBesedilom 2">
          <a:extLst>
            <a:ext uri="{FF2B5EF4-FFF2-40B4-BE49-F238E27FC236}">
              <a16:creationId xmlns:a16="http://schemas.microsoft.com/office/drawing/2014/main" id="{09557CEB-A015-4D4E-B2F3-B1456B98201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98" name="PoljeZBesedilom 2">
          <a:extLst>
            <a:ext uri="{FF2B5EF4-FFF2-40B4-BE49-F238E27FC236}">
              <a16:creationId xmlns:a16="http://schemas.microsoft.com/office/drawing/2014/main" id="{EA590D84-D8E1-44A6-A1FD-BCEB5782B38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99" name="PoljeZBesedilom 698">
          <a:extLst>
            <a:ext uri="{FF2B5EF4-FFF2-40B4-BE49-F238E27FC236}">
              <a16:creationId xmlns:a16="http://schemas.microsoft.com/office/drawing/2014/main" id="{A2FEC762-9702-4DC5-8B0B-5CFF87913DE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0" name="PoljeZBesedilom 2">
          <a:extLst>
            <a:ext uri="{FF2B5EF4-FFF2-40B4-BE49-F238E27FC236}">
              <a16:creationId xmlns:a16="http://schemas.microsoft.com/office/drawing/2014/main" id="{69DF0FEC-7BEF-48EF-9036-E89140FC2C3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1" name="PoljeZBesedilom 2">
          <a:extLst>
            <a:ext uri="{FF2B5EF4-FFF2-40B4-BE49-F238E27FC236}">
              <a16:creationId xmlns:a16="http://schemas.microsoft.com/office/drawing/2014/main" id="{958886A7-4F72-44D3-9177-FF520F2C02C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2" name="PoljeZBesedilom 2">
          <a:extLst>
            <a:ext uri="{FF2B5EF4-FFF2-40B4-BE49-F238E27FC236}">
              <a16:creationId xmlns:a16="http://schemas.microsoft.com/office/drawing/2014/main" id="{AEEB0E94-6607-4925-AED5-9205DE73B7B3}"/>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3" name="PoljeZBesedilom 2">
          <a:extLst>
            <a:ext uri="{FF2B5EF4-FFF2-40B4-BE49-F238E27FC236}">
              <a16:creationId xmlns:a16="http://schemas.microsoft.com/office/drawing/2014/main" id="{11BE7AD9-B60E-47B7-87B1-0BE68FA9363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4" name="PoljeZBesedilom 2">
          <a:extLst>
            <a:ext uri="{FF2B5EF4-FFF2-40B4-BE49-F238E27FC236}">
              <a16:creationId xmlns:a16="http://schemas.microsoft.com/office/drawing/2014/main" id="{F5ACF99E-079F-4A2D-8E1C-3E9F2F5070C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5" name="PoljeZBesedilom 704">
          <a:extLst>
            <a:ext uri="{FF2B5EF4-FFF2-40B4-BE49-F238E27FC236}">
              <a16:creationId xmlns:a16="http://schemas.microsoft.com/office/drawing/2014/main" id="{72E96FD4-4F2B-452A-805F-6083F35A394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6" name="PoljeZBesedilom 2">
          <a:extLst>
            <a:ext uri="{FF2B5EF4-FFF2-40B4-BE49-F238E27FC236}">
              <a16:creationId xmlns:a16="http://schemas.microsoft.com/office/drawing/2014/main" id="{96E25700-A9E5-4E72-AC1F-A56327C46DF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7" name="PoljeZBesedilom 2">
          <a:extLst>
            <a:ext uri="{FF2B5EF4-FFF2-40B4-BE49-F238E27FC236}">
              <a16:creationId xmlns:a16="http://schemas.microsoft.com/office/drawing/2014/main" id="{94F74F43-396E-4156-BD55-9E461283AFE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8" name="PoljeZBesedilom 2">
          <a:extLst>
            <a:ext uri="{FF2B5EF4-FFF2-40B4-BE49-F238E27FC236}">
              <a16:creationId xmlns:a16="http://schemas.microsoft.com/office/drawing/2014/main" id="{F5F2E9E6-2FA9-46F8-862C-E40CE7C6D6A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09" name="PoljeZBesedilom 2">
          <a:extLst>
            <a:ext uri="{FF2B5EF4-FFF2-40B4-BE49-F238E27FC236}">
              <a16:creationId xmlns:a16="http://schemas.microsoft.com/office/drawing/2014/main" id="{5EAE71EE-C73B-4390-8287-F4BB9372C119}"/>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10" name="PoljeZBesedilom 709">
          <a:extLst>
            <a:ext uri="{FF2B5EF4-FFF2-40B4-BE49-F238E27FC236}">
              <a16:creationId xmlns:a16="http://schemas.microsoft.com/office/drawing/2014/main" id="{410A9D09-4523-48D6-B24B-A866336AF83F}"/>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11" name="PoljeZBesedilom 2">
          <a:extLst>
            <a:ext uri="{FF2B5EF4-FFF2-40B4-BE49-F238E27FC236}">
              <a16:creationId xmlns:a16="http://schemas.microsoft.com/office/drawing/2014/main" id="{1113EDED-870C-43F7-BE01-16694CDE2B09}"/>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12" name="PoljeZBesedilom 2">
          <a:extLst>
            <a:ext uri="{FF2B5EF4-FFF2-40B4-BE49-F238E27FC236}">
              <a16:creationId xmlns:a16="http://schemas.microsoft.com/office/drawing/2014/main" id="{ED91D283-A13C-4C6D-8623-9FE369900209}"/>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13" name="PoljeZBesedilom 2">
          <a:extLst>
            <a:ext uri="{FF2B5EF4-FFF2-40B4-BE49-F238E27FC236}">
              <a16:creationId xmlns:a16="http://schemas.microsoft.com/office/drawing/2014/main" id="{130672CB-FA7A-49BD-9ADC-1A36C783B868}"/>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14" name="PoljeZBesedilom 2">
          <a:extLst>
            <a:ext uri="{FF2B5EF4-FFF2-40B4-BE49-F238E27FC236}">
              <a16:creationId xmlns:a16="http://schemas.microsoft.com/office/drawing/2014/main" id="{175BF757-BE11-469A-8625-7B5A62702245}"/>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15" name="PoljeZBesedilom 2">
          <a:extLst>
            <a:ext uri="{FF2B5EF4-FFF2-40B4-BE49-F238E27FC236}">
              <a16:creationId xmlns:a16="http://schemas.microsoft.com/office/drawing/2014/main" id="{327022CA-66BB-4D31-9368-2288531C0F7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16" name="PoljeZBesedilom 715">
          <a:extLst>
            <a:ext uri="{FF2B5EF4-FFF2-40B4-BE49-F238E27FC236}">
              <a16:creationId xmlns:a16="http://schemas.microsoft.com/office/drawing/2014/main" id="{9BC1C478-AB66-4891-8B9F-8860942E0BC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17" name="PoljeZBesedilom 2">
          <a:extLst>
            <a:ext uri="{FF2B5EF4-FFF2-40B4-BE49-F238E27FC236}">
              <a16:creationId xmlns:a16="http://schemas.microsoft.com/office/drawing/2014/main" id="{2011522E-FF91-4B52-B82D-AFC382CF348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18" name="PoljeZBesedilom 2">
          <a:extLst>
            <a:ext uri="{FF2B5EF4-FFF2-40B4-BE49-F238E27FC236}">
              <a16:creationId xmlns:a16="http://schemas.microsoft.com/office/drawing/2014/main" id="{3C153107-6B63-4B08-AFB8-A5986442B5A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19" name="PoljeZBesedilom 2">
          <a:extLst>
            <a:ext uri="{FF2B5EF4-FFF2-40B4-BE49-F238E27FC236}">
              <a16:creationId xmlns:a16="http://schemas.microsoft.com/office/drawing/2014/main" id="{B32D5B40-F7C1-4B89-8DC0-CE866D604DF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720" name="PoljeZBesedilom 2">
          <a:extLst>
            <a:ext uri="{FF2B5EF4-FFF2-40B4-BE49-F238E27FC236}">
              <a16:creationId xmlns:a16="http://schemas.microsoft.com/office/drawing/2014/main" id="{9218163F-0C6D-4368-BCD7-A39B9DB8621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1" name="PoljeZBesedilom 2">
          <a:extLst>
            <a:ext uri="{FF2B5EF4-FFF2-40B4-BE49-F238E27FC236}">
              <a16:creationId xmlns:a16="http://schemas.microsoft.com/office/drawing/2014/main" id="{855F922F-98FC-4152-ABB8-91008F024B2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2" name="PoljeZBesedilom 721">
          <a:extLst>
            <a:ext uri="{FF2B5EF4-FFF2-40B4-BE49-F238E27FC236}">
              <a16:creationId xmlns:a16="http://schemas.microsoft.com/office/drawing/2014/main" id="{930D973C-D7CA-4FDA-B81A-E02BAE9161A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3" name="PoljeZBesedilom 2">
          <a:extLst>
            <a:ext uri="{FF2B5EF4-FFF2-40B4-BE49-F238E27FC236}">
              <a16:creationId xmlns:a16="http://schemas.microsoft.com/office/drawing/2014/main" id="{1165EBE3-49AD-4BB4-93CA-F85742889CC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4" name="PoljeZBesedilom 2">
          <a:extLst>
            <a:ext uri="{FF2B5EF4-FFF2-40B4-BE49-F238E27FC236}">
              <a16:creationId xmlns:a16="http://schemas.microsoft.com/office/drawing/2014/main" id="{0E6E9FED-5AC9-4D94-B01B-B83A9554605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5" name="PoljeZBesedilom 2">
          <a:extLst>
            <a:ext uri="{FF2B5EF4-FFF2-40B4-BE49-F238E27FC236}">
              <a16:creationId xmlns:a16="http://schemas.microsoft.com/office/drawing/2014/main" id="{CF635C68-1BA8-4A2A-92AC-905D15043C3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6" name="PoljeZBesedilom 2">
          <a:extLst>
            <a:ext uri="{FF2B5EF4-FFF2-40B4-BE49-F238E27FC236}">
              <a16:creationId xmlns:a16="http://schemas.microsoft.com/office/drawing/2014/main" id="{68CB235F-8B22-4426-A4E5-7C7B9E18E3E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7" name="PoljeZBesedilom 2">
          <a:extLst>
            <a:ext uri="{FF2B5EF4-FFF2-40B4-BE49-F238E27FC236}">
              <a16:creationId xmlns:a16="http://schemas.microsoft.com/office/drawing/2014/main" id="{EFE7744B-B830-4873-BA22-7C4C92EFB54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8" name="PoljeZBesedilom 727">
          <a:extLst>
            <a:ext uri="{FF2B5EF4-FFF2-40B4-BE49-F238E27FC236}">
              <a16:creationId xmlns:a16="http://schemas.microsoft.com/office/drawing/2014/main" id="{1A2A69EA-AC2B-4D3B-905B-E9A77271BC22}"/>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29" name="PoljeZBesedilom 2">
          <a:extLst>
            <a:ext uri="{FF2B5EF4-FFF2-40B4-BE49-F238E27FC236}">
              <a16:creationId xmlns:a16="http://schemas.microsoft.com/office/drawing/2014/main" id="{EA7B5D7D-89F0-4BDE-B59F-5E91510BE0A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30" name="PoljeZBesedilom 2">
          <a:extLst>
            <a:ext uri="{FF2B5EF4-FFF2-40B4-BE49-F238E27FC236}">
              <a16:creationId xmlns:a16="http://schemas.microsoft.com/office/drawing/2014/main" id="{D3FDDA12-4A88-49DF-8D18-B7CCFE0E336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31" name="PoljeZBesedilom 2">
          <a:extLst>
            <a:ext uri="{FF2B5EF4-FFF2-40B4-BE49-F238E27FC236}">
              <a16:creationId xmlns:a16="http://schemas.microsoft.com/office/drawing/2014/main" id="{96CA812E-4A3C-4308-8514-A6D82556F65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732" name="PoljeZBesedilom 2">
          <a:extLst>
            <a:ext uri="{FF2B5EF4-FFF2-40B4-BE49-F238E27FC236}">
              <a16:creationId xmlns:a16="http://schemas.microsoft.com/office/drawing/2014/main" id="{98BDB306-5DE0-4895-B630-21D1B8D4307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3" name="PoljeZBesedilom 2">
          <a:extLst>
            <a:ext uri="{FF2B5EF4-FFF2-40B4-BE49-F238E27FC236}">
              <a16:creationId xmlns:a16="http://schemas.microsoft.com/office/drawing/2014/main" id="{647AF3A5-4688-40D6-A0CA-A6298CB95F9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4" name="PoljeZBesedilom 733">
          <a:extLst>
            <a:ext uri="{FF2B5EF4-FFF2-40B4-BE49-F238E27FC236}">
              <a16:creationId xmlns:a16="http://schemas.microsoft.com/office/drawing/2014/main" id="{C2524C6A-FD60-41E5-B4CD-68F03676608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5" name="PoljeZBesedilom 2">
          <a:extLst>
            <a:ext uri="{FF2B5EF4-FFF2-40B4-BE49-F238E27FC236}">
              <a16:creationId xmlns:a16="http://schemas.microsoft.com/office/drawing/2014/main" id="{635B1B65-269E-4A0F-865C-6AC755EB619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6" name="PoljeZBesedilom 2">
          <a:extLst>
            <a:ext uri="{FF2B5EF4-FFF2-40B4-BE49-F238E27FC236}">
              <a16:creationId xmlns:a16="http://schemas.microsoft.com/office/drawing/2014/main" id="{EAE31E34-56EB-48FE-8670-475DAF6AE22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7" name="PoljeZBesedilom 2">
          <a:extLst>
            <a:ext uri="{FF2B5EF4-FFF2-40B4-BE49-F238E27FC236}">
              <a16:creationId xmlns:a16="http://schemas.microsoft.com/office/drawing/2014/main" id="{672998F0-8C7A-4929-98DA-4C8AC41EAC5C}"/>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8" name="PoljeZBesedilom 2">
          <a:extLst>
            <a:ext uri="{FF2B5EF4-FFF2-40B4-BE49-F238E27FC236}">
              <a16:creationId xmlns:a16="http://schemas.microsoft.com/office/drawing/2014/main" id="{DF823659-87FA-4C66-8201-B23F2B307DA6}"/>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39" name="PoljeZBesedilom 2">
          <a:extLst>
            <a:ext uri="{FF2B5EF4-FFF2-40B4-BE49-F238E27FC236}">
              <a16:creationId xmlns:a16="http://schemas.microsoft.com/office/drawing/2014/main" id="{13EF7386-505E-408E-B19D-4B6C456893E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40" name="PoljeZBesedilom 739">
          <a:extLst>
            <a:ext uri="{FF2B5EF4-FFF2-40B4-BE49-F238E27FC236}">
              <a16:creationId xmlns:a16="http://schemas.microsoft.com/office/drawing/2014/main" id="{1E089027-6E34-4AE1-B5F9-8CF93EC43005}"/>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41" name="PoljeZBesedilom 2">
          <a:extLst>
            <a:ext uri="{FF2B5EF4-FFF2-40B4-BE49-F238E27FC236}">
              <a16:creationId xmlns:a16="http://schemas.microsoft.com/office/drawing/2014/main" id="{FF74AA84-7951-4BF2-9973-34C7976E4C3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42" name="PoljeZBesedilom 2">
          <a:extLst>
            <a:ext uri="{FF2B5EF4-FFF2-40B4-BE49-F238E27FC236}">
              <a16:creationId xmlns:a16="http://schemas.microsoft.com/office/drawing/2014/main" id="{687F4A44-681E-473F-A204-C9CDA665A07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43" name="PoljeZBesedilom 2">
          <a:extLst>
            <a:ext uri="{FF2B5EF4-FFF2-40B4-BE49-F238E27FC236}">
              <a16:creationId xmlns:a16="http://schemas.microsoft.com/office/drawing/2014/main" id="{FD1AFD60-B689-4573-BBA7-C6AF1339018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744" name="PoljeZBesedilom 2">
          <a:extLst>
            <a:ext uri="{FF2B5EF4-FFF2-40B4-BE49-F238E27FC236}">
              <a16:creationId xmlns:a16="http://schemas.microsoft.com/office/drawing/2014/main" id="{3F2D0139-5CB1-4DA3-9B0C-3C2DA799E94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45" name="PoljeZBesedilom 744">
          <a:extLst>
            <a:ext uri="{FF2B5EF4-FFF2-40B4-BE49-F238E27FC236}">
              <a16:creationId xmlns:a16="http://schemas.microsoft.com/office/drawing/2014/main" id="{916434E0-62D4-4836-9FBE-574571CBDA63}"/>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46" name="PoljeZBesedilom 2">
          <a:extLst>
            <a:ext uri="{FF2B5EF4-FFF2-40B4-BE49-F238E27FC236}">
              <a16:creationId xmlns:a16="http://schemas.microsoft.com/office/drawing/2014/main" id="{9AAA9898-363C-4A0F-9D76-F3EE88D7A415}"/>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47" name="PoljeZBesedilom 2">
          <a:extLst>
            <a:ext uri="{FF2B5EF4-FFF2-40B4-BE49-F238E27FC236}">
              <a16:creationId xmlns:a16="http://schemas.microsoft.com/office/drawing/2014/main" id="{B2E2E3D3-6898-4ECC-AFFD-2A49D04197FC}"/>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48" name="PoljeZBesedilom 2">
          <a:extLst>
            <a:ext uri="{FF2B5EF4-FFF2-40B4-BE49-F238E27FC236}">
              <a16:creationId xmlns:a16="http://schemas.microsoft.com/office/drawing/2014/main" id="{87CEE47B-36FA-49EE-948C-3060E26B5C9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749" name="PoljeZBesedilom 2">
          <a:extLst>
            <a:ext uri="{FF2B5EF4-FFF2-40B4-BE49-F238E27FC236}">
              <a16:creationId xmlns:a16="http://schemas.microsoft.com/office/drawing/2014/main" id="{CDBF83B6-7608-4A9A-9CAC-1B7EF81805F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0" name="PoljeZBesedilom 2">
          <a:extLst>
            <a:ext uri="{FF2B5EF4-FFF2-40B4-BE49-F238E27FC236}">
              <a16:creationId xmlns:a16="http://schemas.microsoft.com/office/drawing/2014/main" id="{9320AAA1-AD3C-4BF9-95A2-81D28639EBD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1" name="PoljeZBesedilom 750">
          <a:extLst>
            <a:ext uri="{FF2B5EF4-FFF2-40B4-BE49-F238E27FC236}">
              <a16:creationId xmlns:a16="http://schemas.microsoft.com/office/drawing/2014/main" id="{7C089390-1F91-4856-93E1-325CE2D2F9C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2" name="PoljeZBesedilom 2">
          <a:extLst>
            <a:ext uri="{FF2B5EF4-FFF2-40B4-BE49-F238E27FC236}">
              <a16:creationId xmlns:a16="http://schemas.microsoft.com/office/drawing/2014/main" id="{8BD6ADAB-1916-4E55-874E-7D29F2F7ADF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3" name="PoljeZBesedilom 2">
          <a:extLst>
            <a:ext uri="{FF2B5EF4-FFF2-40B4-BE49-F238E27FC236}">
              <a16:creationId xmlns:a16="http://schemas.microsoft.com/office/drawing/2014/main" id="{F2E5E093-69D3-4007-AA1D-5E9F2E48E2D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4" name="PoljeZBesedilom 2">
          <a:extLst>
            <a:ext uri="{FF2B5EF4-FFF2-40B4-BE49-F238E27FC236}">
              <a16:creationId xmlns:a16="http://schemas.microsoft.com/office/drawing/2014/main" id="{DA0DEFB4-4FB2-412A-87AC-D531B78AE47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5" name="PoljeZBesedilom 2">
          <a:extLst>
            <a:ext uri="{FF2B5EF4-FFF2-40B4-BE49-F238E27FC236}">
              <a16:creationId xmlns:a16="http://schemas.microsoft.com/office/drawing/2014/main" id="{BF738C28-1591-4D95-A228-92253F7C0C1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6" name="PoljeZBesedilom 2">
          <a:extLst>
            <a:ext uri="{FF2B5EF4-FFF2-40B4-BE49-F238E27FC236}">
              <a16:creationId xmlns:a16="http://schemas.microsoft.com/office/drawing/2014/main" id="{E28A2A18-35E9-407C-9C39-278BE59BDD3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7" name="PoljeZBesedilom 756">
          <a:extLst>
            <a:ext uri="{FF2B5EF4-FFF2-40B4-BE49-F238E27FC236}">
              <a16:creationId xmlns:a16="http://schemas.microsoft.com/office/drawing/2014/main" id="{5073E85C-934B-4595-B743-9B12F0353E7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8" name="PoljeZBesedilom 2">
          <a:extLst>
            <a:ext uri="{FF2B5EF4-FFF2-40B4-BE49-F238E27FC236}">
              <a16:creationId xmlns:a16="http://schemas.microsoft.com/office/drawing/2014/main" id="{2FDB7B6B-6C34-4B00-A51E-E9EE509C3CE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59" name="PoljeZBesedilom 2">
          <a:extLst>
            <a:ext uri="{FF2B5EF4-FFF2-40B4-BE49-F238E27FC236}">
              <a16:creationId xmlns:a16="http://schemas.microsoft.com/office/drawing/2014/main" id="{93A05BF3-F061-4619-90E0-D85BFDECF29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0" name="PoljeZBesedilom 2">
          <a:extLst>
            <a:ext uri="{FF2B5EF4-FFF2-40B4-BE49-F238E27FC236}">
              <a16:creationId xmlns:a16="http://schemas.microsoft.com/office/drawing/2014/main" id="{600F316C-61B6-4D9B-851B-887C1982314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1" name="PoljeZBesedilom 2">
          <a:extLst>
            <a:ext uri="{FF2B5EF4-FFF2-40B4-BE49-F238E27FC236}">
              <a16:creationId xmlns:a16="http://schemas.microsoft.com/office/drawing/2014/main" id="{48B77A8F-0514-484A-9D86-0B3058D4479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2" name="PoljeZBesedilom 2">
          <a:extLst>
            <a:ext uri="{FF2B5EF4-FFF2-40B4-BE49-F238E27FC236}">
              <a16:creationId xmlns:a16="http://schemas.microsoft.com/office/drawing/2014/main" id="{88846217-04C8-4EBE-86A5-ADE0AD86629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3" name="PoljeZBesedilom 762">
          <a:extLst>
            <a:ext uri="{FF2B5EF4-FFF2-40B4-BE49-F238E27FC236}">
              <a16:creationId xmlns:a16="http://schemas.microsoft.com/office/drawing/2014/main" id="{AF4D33D3-1424-4479-BAAD-3B2518B3E2A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4" name="PoljeZBesedilom 2">
          <a:extLst>
            <a:ext uri="{FF2B5EF4-FFF2-40B4-BE49-F238E27FC236}">
              <a16:creationId xmlns:a16="http://schemas.microsoft.com/office/drawing/2014/main" id="{867CD96C-57D7-4F2A-AB83-64F57944198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5" name="PoljeZBesedilom 2">
          <a:extLst>
            <a:ext uri="{FF2B5EF4-FFF2-40B4-BE49-F238E27FC236}">
              <a16:creationId xmlns:a16="http://schemas.microsoft.com/office/drawing/2014/main" id="{613AB8CF-B114-420A-9DC3-872EA7BFE5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6" name="PoljeZBesedilom 2">
          <a:extLst>
            <a:ext uri="{FF2B5EF4-FFF2-40B4-BE49-F238E27FC236}">
              <a16:creationId xmlns:a16="http://schemas.microsoft.com/office/drawing/2014/main" id="{88E6EFDC-4115-4986-8099-EA3160F1B81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7" name="PoljeZBesedilom 2">
          <a:extLst>
            <a:ext uri="{FF2B5EF4-FFF2-40B4-BE49-F238E27FC236}">
              <a16:creationId xmlns:a16="http://schemas.microsoft.com/office/drawing/2014/main" id="{418C7F52-8DDC-43F2-9E7D-41E50C37FB9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8" name="PoljeZBesedilom 2">
          <a:extLst>
            <a:ext uri="{FF2B5EF4-FFF2-40B4-BE49-F238E27FC236}">
              <a16:creationId xmlns:a16="http://schemas.microsoft.com/office/drawing/2014/main" id="{BF017F4C-8B13-4CA7-A48D-8D86BFD930F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69" name="PoljeZBesedilom 768">
          <a:extLst>
            <a:ext uri="{FF2B5EF4-FFF2-40B4-BE49-F238E27FC236}">
              <a16:creationId xmlns:a16="http://schemas.microsoft.com/office/drawing/2014/main" id="{83F9BBB4-84F1-471D-AE23-4735889FBC6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0" name="PoljeZBesedilom 2">
          <a:extLst>
            <a:ext uri="{FF2B5EF4-FFF2-40B4-BE49-F238E27FC236}">
              <a16:creationId xmlns:a16="http://schemas.microsoft.com/office/drawing/2014/main" id="{81BA3CD7-CE1F-43EB-981E-7912E45AC07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1" name="PoljeZBesedilom 2">
          <a:extLst>
            <a:ext uri="{FF2B5EF4-FFF2-40B4-BE49-F238E27FC236}">
              <a16:creationId xmlns:a16="http://schemas.microsoft.com/office/drawing/2014/main" id="{3CAE82B9-D913-4FA7-ACC7-91D915AE936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2" name="PoljeZBesedilom 2">
          <a:extLst>
            <a:ext uri="{FF2B5EF4-FFF2-40B4-BE49-F238E27FC236}">
              <a16:creationId xmlns:a16="http://schemas.microsoft.com/office/drawing/2014/main" id="{C98423F1-5FFB-4D6A-8592-B6D5B841A8F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3" name="PoljeZBesedilom 2">
          <a:extLst>
            <a:ext uri="{FF2B5EF4-FFF2-40B4-BE49-F238E27FC236}">
              <a16:creationId xmlns:a16="http://schemas.microsoft.com/office/drawing/2014/main" id="{031CE60F-C6E6-4DFE-89BE-EDDB72967E2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4" name="PoljeZBesedilom 2">
          <a:extLst>
            <a:ext uri="{FF2B5EF4-FFF2-40B4-BE49-F238E27FC236}">
              <a16:creationId xmlns:a16="http://schemas.microsoft.com/office/drawing/2014/main" id="{4FDA24FD-A9F7-464E-B200-F5DDBE560F9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5" name="PoljeZBesedilom 774">
          <a:extLst>
            <a:ext uri="{FF2B5EF4-FFF2-40B4-BE49-F238E27FC236}">
              <a16:creationId xmlns:a16="http://schemas.microsoft.com/office/drawing/2014/main" id="{B2734FAD-B4FB-4987-88A2-0608660E67FA}"/>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6" name="PoljeZBesedilom 2">
          <a:extLst>
            <a:ext uri="{FF2B5EF4-FFF2-40B4-BE49-F238E27FC236}">
              <a16:creationId xmlns:a16="http://schemas.microsoft.com/office/drawing/2014/main" id="{7BF306CD-BD97-4D6F-B49E-C7ED5EA4BFF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7" name="PoljeZBesedilom 2">
          <a:extLst>
            <a:ext uri="{FF2B5EF4-FFF2-40B4-BE49-F238E27FC236}">
              <a16:creationId xmlns:a16="http://schemas.microsoft.com/office/drawing/2014/main" id="{AD4C5E04-3CD6-4387-8069-8370419D34D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8" name="PoljeZBesedilom 2">
          <a:extLst>
            <a:ext uri="{FF2B5EF4-FFF2-40B4-BE49-F238E27FC236}">
              <a16:creationId xmlns:a16="http://schemas.microsoft.com/office/drawing/2014/main" id="{C2A00F0C-EA98-4B75-9E06-4BE1C285CEF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79" name="PoljeZBesedilom 2">
          <a:extLst>
            <a:ext uri="{FF2B5EF4-FFF2-40B4-BE49-F238E27FC236}">
              <a16:creationId xmlns:a16="http://schemas.microsoft.com/office/drawing/2014/main" id="{8D8E6040-0AD8-460D-A173-E0125A4A14B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0" name="PoljeZBesedilom 2">
          <a:extLst>
            <a:ext uri="{FF2B5EF4-FFF2-40B4-BE49-F238E27FC236}">
              <a16:creationId xmlns:a16="http://schemas.microsoft.com/office/drawing/2014/main" id="{38836E7B-EAB9-46B4-B13A-D4CBBE15515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1" name="PoljeZBesedilom 780">
          <a:extLst>
            <a:ext uri="{FF2B5EF4-FFF2-40B4-BE49-F238E27FC236}">
              <a16:creationId xmlns:a16="http://schemas.microsoft.com/office/drawing/2014/main" id="{2D350287-A25A-4C6D-86B3-9271DC1E7EB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2" name="PoljeZBesedilom 2">
          <a:extLst>
            <a:ext uri="{FF2B5EF4-FFF2-40B4-BE49-F238E27FC236}">
              <a16:creationId xmlns:a16="http://schemas.microsoft.com/office/drawing/2014/main" id="{58AEF5A5-CAD2-4331-ADA2-D238EA8D941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3" name="PoljeZBesedilom 2">
          <a:extLst>
            <a:ext uri="{FF2B5EF4-FFF2-40B4-BE49-F238E27FC236}">
              <a16:creationId xmlns:a16="http://schemas.microsoft.com/office/drawing/2014/main" id="{24BA9B4A-42D7-47CD-B8AD-6E29641FE06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4" name="PoljeZBesedilom 2">
          <a:extLst>
            <a:ext uri="{FF2B5EF4-FFF2-40B4-BE49-F238E27FC236}">
              <a16:creationId xmlns:a16="http://schemas.microsoft.com/office/drawing/2014/main" id="{5CAC35C0-06FD-4055-B265-6F72A3C6AC6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85" name="PoljeZBesedilom 2">
          <a:extLst>
            <a:ext uri="{FF2B5EF4-FFF2-40B4-BE49-F238E27FC236}">
              <a16:creationId xmlns:a16="http://schemas.microsoft.com/office/drawing/2014/main" id="{CACC8F2C-B77B-48B8-97EA-EB20E189A29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86" name="PoljeZBesedilom 2">
          <a:extLst>
            <a:ext uri="{FF2B5EF4-FFF2-40B4-BE49-F238E27FC236}">
              <a16:creationId xmlns:a16="http://schemas.microsoft.com/office/drawing/2014/main" id="{EA2C0FEB-6A53-4AE5-A761-8D0F19AE2CA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87" name="PoljeZBesedilom 786">
          <a:extLst>
            <a:ext uri="{FF2B5EF4-FFF2-40B4-BE49-F238E27FC236}">
              <a16:creationId xmlns:a16="http://schemas.microsoft.com/office/drawing/2014/main" id="{48FA1D5E-762E-40DE-9268-7312AD5B6E6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88" name="PoljeZBesedilom 2">
          <a:extLst>
            <a:ext uri="{FF2B5EF4-FFF2-40B4-BE49-F238E27FC236}">
              <a16:creationId xmlns:a16="http://schemas.microsoft.com/office/drawing/2014/main" id="{A771B729-D150-4E26-86E8-F981D0D456A6}"/>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89" name="PoljeZBesedilom 2">
          <a:extLst>
            <a:ext uri="{FF2B5EF4-FFF2-40B4-BE49-F238E27FC236}">
              <a16:creationId xmlns:a16="http://schemas.microsoft.com/office/drawing/2014/main" id="{71060E83-A496-4B60-BB37-1F5F18970AA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90" name="PoljeZBesedilom 2">
          <a:extLst>
            <a:ext uri="{FF2B5EF4-FFF2-40B4-BE49-F238E27FC236}">
              <a16:creationId xmlns:a16="http://schemas.microsoft.com/office/drawing/2014/main" id="{0D549C25-8ADB-4C48-A3A9-F9530D59835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91" name="PoljeZBesedilom 2">
          <a:extLst>
            <a:ext uri="{FF2B5EF4-FFF2-40B4-BE49-F238E27FC236}">
              <a16:creationId xmlns:a16="http://schemas.microsoft.com/office/drawing/2014/main" id="{5660FC20-20FF-44E7-ABFE-F7113C59415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2" name="PoljeZBesedilom 2">
          <a:extLst>
            <a:ext uri="{FF2B5EF4-FFF2-40B4-BE49-F238E27FC236}">
              <a16:creationId xmlns:a16="http://schemas.microsoft.com/office/drawing/2014/main" id="{6B95CFC9-F5DD-4354-8889-30B8B2F1883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3" name="PoljeZBesedilom 792">
          <a:extLst>
            <a:ext uri="{FF2B5EF4-FFF2-40B4-BE49-F238E27FC236}">
              <a16:creationId xmlns:a16="http://schemas.microsoft.com/office/drawing/2014/main" id="{F9465E9E-7A1A-4FC5-809C-88997846EF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4" name="PoljeZBesedilom 2">
          <a:extLst>
            <a:ext uri="{FF2B5EF4-FFF2-40B4-BE49-F238E27FC236}">
              <a16:creationId xmlns:a16="http://schemas.microsoft.com/office/drawing/2014/main" id="{A57FB99E-CBAF-420D-A1C8-C18D79E7A52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5" name="PoljeZBesedilom 2">
          <a:extLst>
            <a:ext uri="{FF2B5EF4-FFF2-40B4-BE49-F238E27FC236}">
              <a16:creationId xmlns:a16="http://schemas.microsoft.com/office/drawing/2014/main" id="{B12B041D-9E41-4278-8424-BCF0F457AA9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6" name="PoljeZBesedilom 2">
          <a:extLst>
            <a:ext uri="{FF2B5EF4-FFF2-40B4-BE49-F238E27FC236}">
              <a16:creationId xmlns:a16="http://schemas.microsoft.com/office/drawing/2014/main" id="{65C32891-AB77-46DC-974D-AC10DDC0BC4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7" name="PoljeZBesedilom 2">
          <a:extLst>
            <a:ext uri="{FF2B5EF4-FFF2-40B4-BE49-F238E27FC236}">
              <a16:creationId xmlns:a16="http://schemas.microsoft.com/office/drawing/2014/main" id="{DF923842-B562-4474-8602-0CA0C48E4A7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8" name="PoljeZBesedilom 2">
          <a:extLst>
            <a:ext uri="{FF2B5EF4-FFF2-40B4-BE49-F238E27FC236}">
              <a16:creationId xmlns:a16="http://schemas.microsoft.com/office/drawing/2014/main" id="{5CB88DDE-A47D-4BC7-A880-A43FB5D72D7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799" name="PoljeZBesedilom 798">
          <a:extLst>
            <a:ext uri="{FF2B5EF4-FFF2-40B4-BE49-F238E27FC236}">
              <a16:creationId xmlns:a16="http://schemas.microsoft.com/office/drawing/2014/main" id="{93F918D3-B1D1-4DB5-B37F-9463E488497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0" name="PoljeZBesedilom 2">
          <a:extLst>
            <a:ext uri="{FF2B5EF4-FFF2-40B4-BE49-F238E27FC236}">
              <a16:creationId xmlns:a16="http://schemas.microsoft.com/office/drawing/2014/main" id="{895A6C61-2282-43FB-A435-DC50160CEA1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1" name="PoljeZBesedilom 2">
          <a:extLst>
            <a:ext uri="{FF2B5EF4-FFF2-40B4-BE49-F238E27FC236}">
              <a16:creationId xmlns:a16="http://schemas.microsoft.com/office/drawing/2014/main" id="{9985AD0A-53D9-41AC-AE8F-F9EDFD83545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2" name="PoljeZBesedilom 2">
          <a:extLst>
            <a:ext uri="{FF2B5EF4-FFF2-40B4-BE49-F238E27FC236}">
              <a16:creationId xmlns:a16="http://schemas.microsoft.com/office/drawing/2014/main" id="{80542294-890B-42C6-AE1B-18AE9A7094B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3" name="PoljeZBesedilom 2">
          <a:extLst>
            <a:ext uri="{FF2B5EF4-FFF2-40B4-BE49-F238E27FC236}">
              <a16:creationId xmlns:a16="http://schemas.microsoft.com/office/drawing/2014/main" id="{C771124B-5DC2-4BB5-80CE-8A8B670B96A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4" name="PoljeZBesedilom 2">
          <a:extLst>
            <a:ext uri="{FF2B5EF4-FFF2-40B4-BE49-F238E27FC236}">
              <a16:creationId xmlns:a16="http://schemas.microsoft.com/office/drawing/2014/main" id="{B6BAB476-60D4-4F6E-9D0B-53542D1B4EB4}"/>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5" name="PoljeZBesedilom 804">
          <a:extLst>
            <a:ext uri="{FF2B5EF4-FFF2-40B4-BE49-F238E27FC236}">
              <a16:creationId xmlns:a16="http://schemas.microsoft.com/office/drawing/2014/main" id="{457B21FC-922A-40CD-ACA7-3C74BFCD329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6" name="PoljeZBesedilom 2">
          <a:extLst>
            <a:ext uri="{FF2B5EF4-FFF2-40B4-BE49-F238E27FC236}">
              <a16:creationId xmlns:a16="http://schemas.microsoft.com/office/drawing/2014/main" id="{AFCDD0FB-3801-433E-9999-DA8D45FD24A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7" name="PoljeZBesedilom 2">
          <a:extLst>
            <a:ext uri="{FF2B5EF4-FFF2-40B4-BE49-F238E27FC236}">
              <a16:creationId xmlns:a16="http://schemas.microsoft.com/office/drawing/2014/main" id="{137B7019-C622-4684-9377-A7673F27865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8" name="PoljeZBesedilom 2">
          <a:extLst>
            <a:ext uri="{FF2B5EF4-FFF2-40B4-BE49-F238E27FC236}">
              <a16:creationId xmlns:a16="http://schemas.microsoft.com/office/drawing/2014/main" id="{72BE7E47-A177-453E-9A8B-D9BEF17D9632}"/>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9" name="PoljeZBesedilom 2">
          <a:extLst>
            <a:ext uri="{FF2B5EF4-FFF2-40B4-BE49-F238E27FC236}">
              <a16:creationId xmlns:a16="http://schemas.microsoft.com/office/drawing/2014/main" id="{2246EA4F-6EB5-4CE8-9D2A-5254F8C04290}"/>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0" name="PoljeZBesedilom 2">
          <a:extLst>
            <a:ext uri="{FF2B5EF4-FFF2-40B4-BE49-F238E27FC236}">
              <a16:creationId xmlns:a16="http://schemas.microsoft.com/office/drawing/2014/main" id="{20E91E0E-2C32-4E35-8866-976A313B3C73}"/>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1" name="PoljeZBesedilom 810">
          <a:extLst>
            <a:ext uri="{FF2B5EF4-FFF2-40B4-BE49-F238E27FC236}">
              <a16:creationId xmlns:a16="http://schemas.microsoft.com/office/drawing/2014/main" id="{50C44576-732F-4FBC-855A-814DBD51948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2" name="PoljeZBesedilom 2">
          <a:extLst>
            <a:ext uri="{FF2B5EF4-FFF2-40B4-BE49-F238E27FC236}">
              <a16:creationId xmlns:a16="http://schemas.microsoft.com/office/drawing/2014/main" id="{62E26D65-5EC0-4492-88D6-2ED3604609B4}"/>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3" name="PoljeZBesedilom 2">
          <a:extLst>
            <a:ext uri="{FF2B5EF4-FFF2-40B4-BE49-F238E27FC236}">
              <a16:creationId xmlns:a16="http://schemas.microsoft.com/office/drawing/2014/main" id="{ED0D2303-3631-4410-8E97-84643B3D5144}"/>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4" name="PoljeZBesedilom 2">
          <a:extLst>
            <a:ext uri="{FF2B5EF4-FFF2-40B4-BE49-F238E27FC236}">
              <a16:creationId xmlns:a16="http://schemas.microsoft.com/office/drawing/2014/main" id="{80019CBE-1E69-453C-A93B-254EB685AB8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5" name="PoljeZBesedilom 2">
          <a:extLst>
            <a:ext uri="{FF2B5EF4-FFF2-40B4-BE49-F238E27FC236}">
              <a16:creationId xmlns:a16="http://schemas.microsoft.com/office/drawing/2014/main" id="{C69EB7F4-926B-4A13-B013-3A01A871DB0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16" name="PoljeZBesedilom 815">
          <a:extLst>
            <a:ext uri="{FF2B5EF4-FFF2-40B4-BE49-F238E27FC236}">
              <a16:creationId xmlns:a16="http://schemas.microsoft.com/office/drawing/2014/main" id="{5BB46875-FDD0-40BB-8FC2-D180B31ADC7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17" name="PoljeZBesedilom 2">
          <a:extLst>
            <a:ext uri="{FF2B5EF4-FFF2-40B4-BE49-F238E27FC236}">
              <a16:creationId xmlns:a16="http://schemas.microsoft.com/office/drawing/2014/main" id="{B0FA9B2E-7DD4-4D6C-8F54-186E22EC815E}"/>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18" name="PoljeZBesedilom 2">
          <a:extLst>
            <a:ext uri="{FF2B5EF4-FFF2-40B4-BE49-F238E27FC236}">
              <a16:creationId xmlns:a16="http://schemas.microsoft.com/office/drawing/2014/main" id="{186DC01C-9F1F-42D8-B5A9-EF5DC8308448}"/>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19" name="PoljeZBesedilom 2">
          <a:extLst>
            <a:ext uri="{FF2B5EF4-FFF2-40B4-BE49-F238E27FC236}">
              <a16:creationId xmlns:a16="http://schemas.microsoft.com/office/drawing/2014/main" id="{CE1D3A09-F894-47AB-AF61-247B3DFD8C9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0" name="PoljeZBesedilom 2">
          <a:extLst>
            <a:ext uri="{FF2B5EF4-FFF2-40B4-BE49-F238E27FC236}">
              <a16:creationId xmlns:a16="http://schemas.microsoft.com/office/drawing/2014/main" id="{7C82D9D2-FB25-40C0-9131-778BA2AE07B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1" name="PoljeZBesedilom 2">
          <a:extLst>
            <a:ext uri="{FF2B5EF4-FFF2-40B4-BE49-F238E27FC236}">
              <a16:creationId xmlns:a16="http://schemas.microsoft.com/office/drawing/2014/main" id="{43247BBE-A3A5-4851-AC6B-91C6443C7F3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2" name="PoljeZBesedilom 821">
          <a:extLst>
            <a:ext uri="{FF2B5EF4-FFF2-40B4-BE49-F238E27FC236}">
              <a16:creationId xmlns:a16="http://schemas.microsoft.com/office/drawing/2014/main" id="{D5306A06-AE93-443C-9B72-437D5B1A419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 name="PoljeZBesedilom 2">
          <a:extLst>
            <a:ext uri="{FF2B5EF4-FFF2-40B4-BE49-F238E27FC236}">
              <a16:creationId xmlns:a16="http://schemas.microsoft.com/office/drawing/2014/main" id="{134965D5-5A1B-4FEC-9711-5F73121C855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 name="PoljeZBesedilom 2">
          <a:extLst>
            <a:ext uri="{FF2B5EF4-FFF2-40B4-BE49-F238E27FC236}">
              <a16:creationId xmlns:a16="http://schemas.microsoft.com/office/drawing/2014/main" id="{CDECC968-DAE9-4FA5-8DB0-1E533F57870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5" name="PoljeZBesedilom 2">
          <a:extLst>
            <a:ext uri="{FF2B5EF4-FFF2-40B4-BE49-F238E27FC236}">
              <a16:creationId xmlns:a16="http://schemas.microsoft.com/office/drawing/2014/main" id="{2387D269-6997-4AAA-A270-F34956A7CC1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6" name="PoljeZBesedilom 2">
          <a:extLst>
            <a:ext uri="{FF2B5EF4-FFF2-40B4-BE49-F238E27FC236}">
              <a16:creationId xmlns:a16="http://schemas.microsoft.com/office/drawing/2014/main" id="{820CFB69-D337-47D3-B718-189EB691E23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7" name="PoljeZBesedilom 826">
          <a:extLst>
            <a:ext uri="{FF2B5EF4-FFF2-40B4-BE49-F238E27FC236}">
              <a16:creationId xmlns:a16="http://schemas.microsoft.com/office/drawing/2014/main" id="{FAFA17D9-36AA-413E-8795-F52FBF7877D4}"/>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8" name="PoljeZBesedilom 2">
          <a:extLst>
            <a:ext uri="{FF2B5EF4-FFF2-40B4-BE49-F238E27FC236}">
              <a16:creationId xmlns:a16="http://schemas.microsoft.com/office/drawing/2014/main" id="{064F2645-468D-40E7-B188-60B2B03F923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9" name="PoljeZBesedilom 2">
          <a:extLst>
            <a:ext uri="{FF2B5EF4-FFF2-40B4-BE49-F238E27FC236}">
              <a16:creationId xmlns:a16="http://schemas.microsoft.com/office/drawing/2014/main" id="{413FB04B-8860-4F10-B5CB-E39889F0232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0" name="PoljeZBesedilom 2">
          <a:extLst>
            <a:ext uri="{FF2B5EF4-FFF2-40B4-BE49-F238E27FC236}">
              <a16:creationId xmlns:a16="http://schemas.microsoft.com/office/drawing/2014/main" id="{17C85C6F-FDFC-4D1C-8E3E-0AEFAFB845F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1" name="PoljeZBesedilom 2">
          <a:extLst>
            <a:ext uri="{FF2B5EF4-FFF2-40B4-BE49-F238E27FC236}">
              <a16:creationId xmlns:a16="http://schemas.microsoft.com/office/drawing/2014/main" id="{E7EC41CF-D79A-43F8-9739-B9DFEED4D7F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2" name="PoljeZBesedilom 2">
          <a:extLst>
            <a:ext uri="{FF2B5EF4-FFF2-40B4-BE49-F238E27FC236}">
              <a16:creationId xmlns:a16="http://schemas.microsoft.com/office/drawing/2014/main" id="{756C4FFD-B799-415E-A039-7745B3ADA4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 name="PoljeZBesedilom 832">
          <a:extLst>
            <a:ext uri="{FF2B5EF4-FFF2-40B4-BE49-F238E27FC236}">
              <a16:creationId xmlns:a16="http://schemas.microsoft.com/office/drawing/2014/main" id="{6AB9DD1A-884F-4044-B95E-5AE513F7CA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 name="PoljeZBesedilom 2">
          <a:extLst>
            <a:ext uri="{FF2B5EF4-FFF2-40B4-BE49-F238E27FC236}">
              <a16:creationId xmlns:a16="http://schemas.microsoft.com/office/drawing/2014/main" id="{773AA76F-A677-4D93-9D56-F353214BD3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 name="PoljeZBesedilom 2">
          <a:extLst>
            <a:ext uri="{FF2B5EF4-FFF2-40B4-BE49-F238E27FC236}">
              <a16:creationId xmlns:a16="http://schemas.microsoft.com/office/drawing/2014/main" id="{8EC268A7-A38B-446E-B3E5-AED7BDF3E8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6" name="PoljeZBesedilom 2">
          <a:extLst>
            <a:ext uri="{FF2B5EF4-FFF2-40B4-BE49-F238E27FC236}">
              <a16:creationId xmlns:a16="http://schemas.microsoft.com/office/drawing/2014/main" id="{DFED032C-84B3-4CEF-98FC-560B611CAF5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7" name="PoljeZBesedilom 2">
          <a:extLst>
            <a:ext uri="{FF2B5EF4-FFF2-40B4-BE49-F238E27FC236}">
              <a16:creationId xmlns:a16="http://schemas.microsoft.com/office/drawing/2014/main" id="{9FC7E565-FEEC-45EC-B8C2-1774FBC8E17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 name="PoljeZBesedilom 2">
          <a:extLst>
            <a:ext uri="{FF2B5EF4-FFF2-40B4-BE49-F238E27FC236}">
              <a16:creationId xmlns:a16="http://schemas.microsoft.com/office/drawing/2014/main" id="{F3AC075F-B758-4780-BC5C-54C657EF980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 name="PoljeZBesedilom 838">
          <a:extLst>
            <a:ext uri="{FF2B5EF4-FFF2-40B4-BE49-F238E27FC236}">
              <a16:creationId xmlns:a16="http://schemas.microsoft.com/office/drawing/2014/main" id="{0E232529-20D0-4315-BB0F-6E7BB9BB5E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 name="PoljeZBesedilom 2">
          <a:extLst>
            <a:ext uri="{FF2B5EF4-FFF2-40B4-BE49-F238E27FC236}">
              <a16:creationId xmlns:a16="http://schemas.microsoft.com/office/drawing/2014/main" id="{277F1F01-9CE2-48A3-9947-B2C32C3837A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1" name="PoljeZBesedilom 2">
          <a:extLst>
            <a:ext uri="{FF2B5EF4-FFF2-40B4-BE49-F238E27FC236}">
              <a16:creationId xmlns:a16="http://schemas.microsoft.com/office/drawing/2014/main" id="{FB9AF9E8-C36B-484E-B8C0-86E182A9FE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2" name="PoljeZBesedilom 2">
          <a:extLst>
            <a:ext uri="{FF2B5EF4-FFF2-40B4-BE49-F238E27FC236}">
              <a16:creationId xmlns:a16="http://schemas.microsoft.com/office/drawing/2014/main" id="{6DC8D24F-DB56-4CDB-9064-90968EF6CA6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3" name="PoljeZBesedilom 2">
          <a:extLst>
            <a:ext uri="{FF2B5EF4-FFF2-40B4-BE49-F238E27FC236}">
              <a16:creationId xmlns:a16="http://schemas.microsoft.com/office/drawing/2014/main" id="{927EA1E3-E7BB-43E0-B21D-A3C2277A56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4" name="PoljeZBesedilom 2">
          <a:extLst>
            <a:ext uri="{FF2B5EF4-FFF2-40B4-BE49-F238E27FC236}">
              <a16:creationId xmlns:a16="http://schemas.microsoft.com/office/drawing/2014/main" id="{6BC3C2F6-6DD8-41CF-8DE9-E1D148BA1C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5" name="PoljeZBesedilom 844">
          <a:extLst>
            <a:ext uri="{FF2B5EF4-FFF2-40B4-BE49-F238E27FC236}">
              <a16:creationId xmlns:a16="http://schemas.microsoft.com/office/drawing/2014/main" id="{B3276836-6A11-4F4B-B67D-816540BA827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6" name="PoljeZBesedilom 2">
          <a:extLst>
            <a:ext uri="{FF2B5EF4-FFF2-40B4-BE49-F238E27FC236}">
              <a16:creationId xmlns:a16="http://schemas.microsoft.com/office/drawing/2014/main" id="{3CDA3A05-B19C-40C3-A34B-F4028D47A5C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 name="PoljeZBesedilom 2">
          <a:extLst>
            <a:ext uri="{FF2B5EF4-FFF2-40B4-BE49-F238E27FC236}">
              <a16:creationId xmlns:a16="http://schemas.microsoft.com/office/drawing/2014/main" id="{7098AA05-B09E-4C8C-824E-5E62644195A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8" name="PoljeZBesedilom 2">
          <a:extLst>
            <a:ext uri="{FF2B5EF4-FFF2-40B4-BE49-F238E27FC236}">
              <a16:creationId xmlns:a16="http://schemas.microsoft.com/office/drawing/2014/main" id="{6080E3D9-12C0-42D0-8FE8-2E8E08ADEAD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9" name="PoljeZBesedilom 2">
          <a:extLst>
            <a:ext uri="{FF2B5EF4-FFF2-40B4-BE49-F238E27FC236}">
              <a16:creationId xmlns:a16="http://schemas.microsoft.com/office/drawing/2014/main" id="{75AB5B74-A225-4FF7-886B-4F9708D9343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 name="PoljeZBesedilom 2">
          <a:extLst>
            <a:ext uri="{FF2B5EF4-FFF2-40B4-BE49-F238E27FC236}">
              <a16:creationId xmlns:a16="http://schemas.microsoft.com/office/drawing/2014/main" id="{1434FF8B-0CB9-444D-9C52-E64B1BEC9E5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 name="PoljeZBesedilom 850">
          <a:extLst>
            <a:ext uri="{FF2B5EF4-FFF2-40B4-BE49-F238E27FC236}">
              <a16:creationId xmlns:a16="http://schemas.microsoft.com/office/drawing/2014/main" id="{AA15047E-65C9-4324-B5AD-1C9F620E01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2" name="PoljeZBesedilom 2">
          <a:extLst>
            <a:ext uri="{FF2B5EF4-FFF2-40B4-BE49-F238E27FC236}">
              <a16:creationId xmlns:a16="http://schemas.microsoft.com/office/drawing/2014/main" id="{AF3F147E-A365-4838-A349-562CD2CB21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3" name="PoljeZBesedilom 2">
          <a:extLst>
            <a:ext uri="{FF2B5EF4-FFF2-40B4-BE49-F238E27FC236}">
              <a16:creationId xmlns:a16="http://schemas.microsoft.com/office/drawing/2014/main" id="{CA703317-8612-4716-A222-6256932CF17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4" name="PoljeZBesedilom 2">
          <a:extLst>
            <a:ext uri="{FF2B5EF4-FFF2-40B4-BE49-F238E27FC236}">
              <a16:creationId xmlns:a16="http://schemas.microsoft.com/office/drawing/2014/main" id="{5DEBEB12-9CF8-4E8F-A284-7C1B2168233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5" name="PoljeZBesedilom 2">
          <a:extLst>
            <a:ext uri="{FF2B5EF4-FFF2-40B4-BE49-F238E27FC236}">
              <a16:creationId xmlns:a16="http://schemas.microsoft.com/office/drawing/2014/main" id="{7455F366-DD35-445B-A95E-28B3E68D4F5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 name="PoljeZBesedilom 2">
          <a:extLst>
            <a:ext uri="{FF2B5EF4-FFF2-40B4-BE49-F238E27FC236}">
              <a16:creationId xmlns:a16="http://schemas.microsoft.com/office/drawing/2014/main" id="{5086A772-BF1A-42C2-A8DC-CE7B23A5ED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 name="PoljeZBesedilom 856">
          <a:extLst>
            <a:ext uri="{FF2B5EF4-FFF2-40B4-BE49-F238E27FC236}">
              <a16:creationId xmlns:a16="http://schemas.microsoft.com/office/drawing/2014/main" id="{CD9D629E-C147-4A17-B646-F20531E91D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 name="PoljeZBesedilom 2">
          <a:extLst>
            <a:ext uri="{FF2B5EF4-FFF2-40B4-BE49-F238E27FC236}">
              <a16:creationId xmlns:a16="http://schemas.microsoft.com/office/drawing/2014/main" id="{C37636DA-BC19-4A80-9E67-78524A9A81A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9" name="PoljeZBesedilom 2">
          <a:extLst>
            <a:ext uri="{FF2B5EF4-FFF2-40B4-BE49-F238E27FC236}">
              <a16:creationId xmlns:a16="http://schemas.microsoft.com/office/drawing/2014/main" id="{32B496D4-D953-462B-AB1F-9FFB3B922AF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0" name="PoljeZBesedilom 2">
          <a:extLst>
            <a:ext uri="{FF2B5EF4-FFF2-40B4-BE49-F238E27FC236}">
              <a16:creationId xmlns:a16="http://schemas.microsoft.com/office/drawing/2014/main" id="{BD1FEFB6-7F89-471F-81EE-CC2EC5EC9A2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1" name="PoljeZBesedilom 2">
          <a:extLst>
            <a:ext uri="{FF2B5EF4-FFF2-40B4-BE49-F238E27FC236}">
              <a16:creationId xmlns:a16="http://schemas.microsoft.com/office/drawing/2014/main" id="{BB0FEC6E-7884-47C8-88F9-FE15B263710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2" name="PoljeZBesedilom 2">
          <a:extLst>
            <a:ext uri="{FF2B5EF4-FFF2-40B4-BE49-F238E27FC236}">
              <a16:creationId xmlns:a16="http://schemas.microsoft.com/office/drawing/2014/main" id="{49EF3E88-56A0-4BC2-90F5-CDCBBDCB26B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3" name="PoljeZBesedilom 862">
          <a:extLst>
            <a:ext uri="{FF2B5EF4-FFF2-40B4-BE49-F238E27FC236}">
              <a16:creationId xmlns:a16="http://schemas.microsoft.com/office/drawing/2014/main" id="{AFCD6336-ED71-4619-B88E-253618B2500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4" name="PoljeZBesedilom 2">
          <a:extLst>
            <a:ext uri="{FF2B5EF4-FFF2-40B4-BE49-F238E27FC236}">
              <a16:creationId xmlns:a16="http://schemas.microsoft.com/office/drawing/2014/main" id="{3D7CEB2C-8618-418A-BC59-1993A061CD8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5" name="PoljeZBesedilom 2">
          <a:extLst>
            <a:ext uri="{FF2B5EF4-FFF2-40B4-BE49-F238E27FC236}">
              <a16:creationId xmlns:a16="http://schemas.microsoft.com/office/drawing/2014/main" id="{628ABC7C-021B-496D-99A8-DBC8D6600D0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6" name="PoljeZBesedilom 2">
          <a:extLst>
            <a:ext uri="{FF2B5EF4-FFF2-40B4-BE49-F238E27FC236}">
              <a16:creationId xmlns:a16="http://schemas.microsoft.com/office/drawing/2014/main" id="{CD1CC051-B7B8-411D-A762-F281F780F06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67" name="PoljeZBesedilom 2">
          <a:extLst>
            <a:ext uri="{FF2B5EF4-FFF2-40B4-BE49-F238E27FC236}">
              <a16:creationId xmlns:a16="http://schemas.microsoft.com/office/drawing/2014/main" id="{5F6AA933-2835-41E6-8ABB-B247E100206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68" name="PoljeZBesedilom 2">
          <a:extLst>
            <a:ext uri="{FF2B5EF4-FFF2-40B4-BE49-F238E27FC236}">
              <a16:creationId xmlns:a16="http://schemas.microsoft.com/office/drawing/2014/main" id="{B4B5F6A7-3C22-41F0-A017-A58E754E0E3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69" name="PoljeZBesedilom 868">
          <a:extLst>
            <a:ext uri="{FF2B5EF4-FFF2-40B4-BE49-F238E27FC236}">
              <a16:creationId xmlns:a16="http://schemas.microsoft.com/office/drawing/2014/main" id="{99FA2C41-BA50-46A5-B543-8DD50D4DA38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70" name="PoljeZBesedilom 2">
          <a:extLst>
            <a:ext uri="{FF2B5EF4-FFF2-40B4-BE49-F238E27FC236}">
              <a16:creationId xmlns:a16="http://schemas.microsoft.com/office/drawing/2014/main" id="{13B300D8-5142-4B47-BFFA-3D81EC66D7F1}"/>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71" name="PoljeZBesedilom 2">
          <a:extLst>
            <a:ext uri="{FF2B5EF4-FFF2-40B4-BE49-F238E27FC236}">
              <a16:creationId xmlns:a16="http://schemas.microsoft.com/office/drawing/2014/main" id="{819E0810-2B2B-493C-8654-31092123F9D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72" name="PoljeZBesedilom 2">
          <a:extLst>
            <a:ext uri="{FF2B5EF4-FFF2-40B4-BE49-F238E27FC236}">
              <a16:creationId xmlns:a16="http://schemas.microsoft.com/office/drawing/2014/main" id="{35DF9B43-1211-42C4-891C-5A6CA14A9B5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73" name="PoljeZBesedilom 2">
          <a:extLst>
            <a:ext uri="{FF2B5EF4-FFF2-40B4-BE49-F238E27FC236}">
              <a16:creationId xmlns:a16="http://schemas.microsoft.com/office/drawing/2014/main" id="{DB45E6F0-534E-41B5-AEF9-FE5D23C422E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4" name="PoljeZBesedilom 2">
          <a:extLst>
            <a:ext uri="{FF2B5EF4-FFF2-40B4-BE49-F238E27FC236}">
              <a16:creationId xmlns:a16="http://schemas.microsoft.com/office/drawing/2014/main" id="{A50E6C24-5A60-4916-8AB6-A0A0263BFD4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5" name="PoljeZBesedilom 874">
          <a:extLst>
            <a:ext uri="{FF2B5EF4-FFF2-40B4-BE49-F238E27FC236}">
              <a16:creationId xmlns:a16="http://schemas.microsoft.com/office/drawing/2014/main" id="{059E19DD-B3D9-4C5F-BD64-C3551186DE5D}"/>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6" name="PoljeZBesedilom 2">
          <a:extLst>
            <a:ext uri="{FF2B5EF4-FFF2-40B4-BE49-F238E27FC236}">
              <a16:creationId xmlns:a16="http://schemas.microsoft.com/office/drawing/2014/main" id="{3E4EEE1F-C9B4-419D-A50B-859C21AA77A9}"/>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7" name="PoljeZBesedilom 2">
          <a:extLst>
            <a:ext uri="{FF2B5EF4-FFF2-40B4-BE49-F238E27FC236}">
              <a16:creationId xmlns:a16="http://schemas.microsoft.com/office/drawing/2014/main" id="{D8024518-B6CB-4DB4-937B-FFA80F598530}"/>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8" name="PoljeZBesedilom 2">
          <a:extLst>
            <a:ext uri="{FF2B5EF4-FFF2-40B4-BE49-F238E27FC236}">
              <a16:creationId xmlns:a16="http://schemas.microsoft.com/office/drawing/2014/main" id="{339B4BD8-49B0-4407-9B6C-203AB32F172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79" name="PoljeZBesedilom 2">
          <a:extLst>
            <a:ext uri="{FF2B5EF4-FFF2-40B4-BE49-F238E27FC236}">
              <a16:creationId xmlns:a16="http://schemas.microsoft.com/office/drawing/2014/main" id="{4D6F8222-98C4-4449-9F3C-A917AA43D7A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80" name="PoljeZBesedilom 879">
          <a:extLst>
            <a:ext uri="{FF2B5EF4-FFF2-40B4-BE49-F238E27FC236}">
              <a16:creationId xmlns:a16="http://schemas.microsoft.com/office/drawing/2014/main" id="{F95178A8-713C-456A-B89B-9816D33F7781}"/>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81" name="PoljeZBesedilom 2">
          <a:extLst>
            <a:ext uri="{FF2B5EF4-FFF2-40B4-BE49-F238E27FC236}">
              <a16:creationId xmlns:a16="http://schemas.microsoft.com/office/drawing/2014/main" id="{D2F3D15B-CB32-401A-BA29-D17352BBE214}"/>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82" name="PoljeZBesedilom 2">
          <a:extLst>
            <a:ext uri="{FF2B5EF4-FFF2-40B4-BE49-F238E27FC236}">
              <a16:creationId xmlns:a16="http://schemas.microsoft.com/office/drawing/2014/main" id="{96457592-9ADC-4B34-9FF0-82FFB878C5B7}"/>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83" name="PoljeZBesedilom 2">
          <a:extLst>
            <a:ext uri="{FF2B5EF4-FFF2-40B4-BE49-F238E27FC236}">
              <a16:creationId xmlns:a16="http://schemas.microsoft.com/office/drawing/2014/main" id="{7060B907-2E66-41E8-BAE1-99BBD2F4C5DD}"/>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84" name="PoljeZBesedilom 2">
          <a:extLst>
            <a:ext uri="{FF2B5EF4-FFF2-40B4-BE49-F238E27FC236}">
              <a16:creationId xmlns:a16="http://schemas.microsoft.com/office/drawing/2014/main" id="{5C41C646-CDAB-44A8-AD2F-49BF014540FA}"/>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85" name="PoljeZBesedilom 2">
          <a:extLst>
            <a:ext uri="{FF2B5EF4-FFF2-40B4-BE49-F238E27FC236}">
              <a16:creationId xmlns:a16="http://schemas.microsoft.com/office/drawing/2014/main" id="{99E2332C-A7C4-4E49-B5FE-6235B95F91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86" name="PoljeZBesedilom 885">
          <a:extLst>
            <a:ext uri="{FF2B5EF4-FFF2-40B4-BE49-F238E27FC236}">
              <a16:creationId xmlns:a16="http://schemas.microsoft.com/office/drawing/2014/main" id="{E6395EFD-3066-4E9F-ADA8-094B1B4620D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87" name="PoljeZBesedilom 2">
          <a:extLst>
            <a:ext uri="{FF2B5EF4-FFF2-40B4-BE49-F238E27FC236}">
              <a16:creationId xmlns:a16="http://schemas.microsoft.com/office/drawing/2014/main" id="{F81816C7-02D9-44B5-AC1E-B03738C3BB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88" name="PoljeZBesedilom 2">
          <a:extLst>
            <a:ext uri="{FF2B5EF4-FFF2-40B4-BE49-F238E27FC236}">
              <a16:creationId xmlns:a16="http://schemas.microsoft.com/office/drawing/2014/main" id="{F69F7C19-7AAB-4F92-96D2-C702E52D932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89" name="PoljeZBesedilom 2">
          <a:extLst>
            <a:ext uri="{FF2B5EF4-FFF2-40B4-BE49-F238E27FC236}">
              <a16:creationId xmlns:a16="http://schemas.microsoft.com/office/drawing/2014/main" id="{4DFCD5E2-1114-4984-BA3E-B274621DE98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0" name="PoljeZBesedilom 2">
          <a:extLst>
            <a:ext uri="{FF2B5EF4-FFF2-40B4-BE49-F238E27FC236}">
              <a16:creationId xmlns:a16="http://schemas.microsoft.com/office/drawing/2014/main" id="{3DCE888F-A70F-4E95-BC69-5D7C856FCF5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 name="PoljeZBesedilom 2">
          <a:extLst>
            <a:ext uri="{FF2B5EF4-FFF2-40B4-BE49-F238E27FC236}">
              <a16:creationId xmlns:a16="http://schemas.microsoft.com/office/drawing/2014/main" id="{5CCEBC08-02CC-48D9-BFC7-330FEDEA5DD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2" name="PoljeZBesedilom 891">
          <a:extLst>
            <a:ext uri="{FF2B5EF4-FFF2-40B4-BE49-F238E27FC236}">
              <a16:creationId xmlns:a16="http://schemas.microsoft.com/office/drawing/2014/main" id="{4BBA6237-47AD-43AF-B738-7AABABAF683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3" name="PoljeZBesedilom 2">
          <a:extLst>
            <a:ext uri="{FF2B5EF4-FFF2-40B4-BE49-F238E27FC236}">
              <a16:creationId xmlns:a16="http://schemas.microsoft.com/office/drawing/2014/main" id="{39B24F99-C757-49F2-9344-56A50DCC279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4" name="PoljeZBesedilom 2">
          <a:extLst>
            <a:ext uri="{FF2B5EF4-FFF2-40B4-BE49-F238E27FC236}">
              <a16:creationId xmlns:a16="http://schemas.microsoft.com/office/drawing/2014/main" id="{2AF03D64-D11F-49D8-8468-9C8ED274563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5" name="PoljeZBesedilom 2">
          <a:extLst>
            <a:ext uri="{FF2B5EF4-FFF2-40B4-BE49-F238E27FC236}">
              <a16:creationId xmlns:a16="http://schemas.microsoft.com/office/drawing/2014/main" id="{79E8601D-07AA-4A35-9BB1-B9709BA250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 name="PoljeZBesedilom 2">
          <a:extLst>
            <a:ext uri="{FF2B5EF4-FFF2-40B4-BE49-F238E27FC236}">
              <a16:creationId xmlns:a16="http://schemas.microsoft.com/office/drawing/2014/main" id="{4BD2A4B7-4D4A-49A1-9691-BDF4F54BE5C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 name="PoljeZBesedilom 2">
          <a:extLst>
            <a:ext uri="{FF2B5EF4-FFF2-40B4-BE49-F238E27FC236}">
              <a16:creationId xmlns:a16="http://schemas.microsoft.com/office/drawing/2014/main" id="{B76D2CCC-A33A-4278-AB2D-3F66537431E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8" name="PoljeZBesedilom 897">
          <a:extLst>
            <a:ext uri="{FF2B5EF4-FFF2-40B4-BE49-F238E27FC236}">
              <a16:creationId xmlns:a16="http://schemas.microsoft.com/office/drawing/2014/main" id="{9A1FF5E2-C2A7-4E3E-B26F-6D4EABA4534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9" name="PoljeZBesedilom 2">
          <a:extLst>
            <a:ext uri="{FF2B5EF4-FFF2-40B4-BE49-F238E27FC236}">
              <a16:creationId xmlns:a16="http://schemas.microsoft.com/office/drawing/2014/main" id="{CDFF2385-A2AD-4927-ABAB-182B806843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0" name="PoljeZBesedilom 2">
          <a:extLst>
            <a:ext uri="{FF2B5EF4-FFF2-40B4-BE49-F238E27FC236}">
              <a16:creationId xmlns:a16="http://schemas.microsoft.com/office/drawing/2014/main" id="{841B3E54-5E00-4195-B923-061CA5BDAF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1" name="PoljeZBesedilom 2">
          <a:extLst>
            <a:ext uri="{FF2B5EF4-FFF2-40B4-BE49-F238E27FC236}">
              <a16:creationId xmlns:a16="http://schemas.microsoft.com/office/drawing/2014/main" id="{A1D82FA7-33F0-4010-99C2-7F80BF1DACF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2" name="PoljeZBesedilom 2">
          <a:extLst>
            <a:ext uri="{FF2B5EF4-FFF2-40B4-BE49-F238E27FC236}">
              <a16:creationId xmlns:a16="http://schemas.microsoft.com/office/drawing/2014/main" id="{346BCC31-A727-4F88-8FF6-1947BD2E6FF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3" name="PoljeZBesedilom 2">
          <a:extLst>
            <a:ext uri="{FF2B5EF4-FFF2-40B4-BE49-F238E27FC236}">
              <a16:creationId xmlns:a16="http://schemas.microsoft.com/office/drawing/2014/main" id="{B4988DEF-3B53-47C9-A37E-465A52E5C10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4" name="PoljeZBesedilom 903">
          <a:extLst>
            <a:ext uri="{FF2B5EF4-FFF2-40B4-BE49-F238E27FC236}">
              <a16:creationId xmlns:a16="http://schemas.microsoft.com/office/drawing/2014/main" id="{C5F64A4B-43F7-46A8-BD5D-8305D0D8EC4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5" name="PoljeZBesedilom 2">
          <a:extLst>
            <a:ext uri="{FF2B5EF4-FFF2-40B4-BE49-F238E27FC236}">
              <a16:creationId xmlns:a16="http://schemas.microsoft.com/office/drawing/2014/main" id="{EF45EE98-AC9C-4263-9238-E95BDB08CE9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6" name="PoljeZBesedilom 2">
          <a:extLst>
            <a:ext uri="{FF2B5EF4-FFF2-40B4-BE49-F238E27FC236}">
              <a16:creationId xmlns:a16="http://schemas.microsoft.com/office/drawing/2014/main" id="{4EB208B1-DC8B-463F-951D-8F96D99A1D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7" name="PoljeZBesedilom 2">
          <a:extLst>
            <a:ext uri="{FF2B5EF4-FFF2-40B4-BE49-F238E27FC236}">
              <a16:creationId xmlns:a16="http://schemas.microsoft.com/office/drawing/2014/main" id="{F54E71C8-29D5-49C4-A1F4-016A69E78B9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08" name="PoljeZBesedilom 2">
          <a:extLst>
            <a:ext uri="{FF2B5EF4-FFF2-40B4-BE49-F238E27FC236}">
              <a16:creationId xmlns:a16="http://schemas.microsoft.com/office/drawing/2014/main" id="{34870866-5D24-4B4F-A64C-1F95094642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09" name="PoljeZBesedilom 2">
          <a:extLst>
            <a:ext uri="{FF2B5EF4-FFF2-40B4-BE49-F238E27FC236}">
              <a16:creationId xmlns:a16="http://schemas.microsoft.com/office/drawing/2014/main" id="{EC5548C0-530B-44DA-9D13-46F5EA1FCC0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0" name="PoljeZBesedilom 909">
          <a:extLst>
            <a:ext uri="{FF2B5EF4-FFF2-40B4-BE49-F238E27FC236}">
              <a16:creationId xmlns:a16="http://schemas.microsoft.com/office/drawing/2014/main" id="{9753077B-954B-466D-B378-5A7EA10EE25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1" name="PoljeZBesedilom 2">
          <a:extLst>
            <a:ext uri="{FF2B5EF4-FFF2-40B4-BE49-F238E27FC236}">
              <a16:creationId xmlns:a16="http://schemas.microsoft.com/office/drawing/2014/main" id="{F0A11A5C-C909-4E3D-86E4-CEFDD870393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2" name="PoljeZBesedilom 2">
          <a:extLst>
            <a:ext uri="{FF2B5EF4-FFF2-40B4-BE49-F238E27FC236}">
              <a16:creationId xmlns:a16="http://schemas.microsoft.com/office/drawing/2014/main" id="{4C7A52CD-D7FD-4B11-B62E-C867E2218E6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3" name="PoljeZBesedilom 2">
          <a:extLst>
            <a:ext uri="{FF2B5EF4-FFF2-40B4-BE49-F238E27FC236}">
              <a16:creationId xmlns:a16="http://schemas.microsoft.com/office/drawing/2014/main" id="{BD0F6B7B-94CF-4A49-99CC-32B208A2BE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4" name="PoljeZBesedilom 2">
          <a:extLst>
            <a:ext uri="{FF2B5EF4-FFF2-40B4-BE49-F238E27FC236}">
              <a16:creationId xmlns:a16="http://schemas.microsoft.com/office/drawing/2014/main" id="{7FAEF57D-8392-4B6A-AA6F-8CA8281BB7D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5" name="PoljeZBesedilom 2">
          <a:extLst>
            <a:ext uri="{FF2B5EF4-FFF2-40B4-BE49-F238E27FC236}">
              <a16:creationId xmlns:a16="http://schemas.microsoft.com/office/drawing/2014/main" id="{BCA28353-61B0-4ACD-9E15-DFE8CF877A2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6" name="PoljeZBesedilom 915">
          <a:extLst>
            <a:ext uri="{FF2B5EF4-FFF2-40B4-BE49-F238E27FC236}">
              <a16:creationId xmlns:a16="http://schemas.microsoft.com/office/drawing/2014/main" id="{94E978EE-FE68-4185-BCD6-308F7F1C7EF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7" name="PoljeZBesedilom 2">
          <a:extLst>
            <a:ext uri="{FF2B5EF4-FFF2-40B4-BE49-F238E27FC236}">
              <a16:creationId xmlns:a16="http://schemas.microsoft.com/office/drawing/2014/main" id="{934C544F-A170-4CB5-82BD-F81CC90AFB7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8" name="PoljeZBesedilom 2">
          <a:extLst>
            <a:ext uri="{FF2B5EF4-FFF2-40B4-BE49-F238E27FC236}">
              <a16:creationId xmlns:a16="http://schemas.microsoft.com/office/drawing/2014/main" id="{A56AFBC3-DA9E-4DA8-B170-F8C59E7E9B0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 name="PoljeZBesedilom 2">
          <a:extLst>
            <a:ext uri="{FF2B5EF4-FFF2-40B4-BE49-F238E27FC236}">
              <a16:creationId xmlns:a16="http://schemas.microsoft.com/office/drawing/2014/main" id="{5A43090A-E429-4B17-8605-589F7495F4F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0" name="PoljeZBesedilom 2">
          <a:extLst>
            <a:ext uri="{FF2B5EF4-FFF2-40B4-BE49-F238E27FC236}">
              <a16:creationId xmlns:a16="http://schemas.microsoft.com/office/drawing/2014/main" id="{CD527049-8A66-4CB5-A035-D7713955A08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1" name="PoljeZBesedilom 2">
          <a:extLst>
            <a:ext uri="{FF2B5EF4-FFF2-40B4-BE49-F238E27FC236}">
              <a16:creationId xmlns:a16="http://schemas.microsoft.com/office/drawing/2014/main" id="{672E9545-72B6-4CB0-89D6-7A3BD88147C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2" name="PoljeZBesedilom 921">
          <a:extLst>
            <a:ext uri="{FF2B5EF4-FFF2-40B4-BE49-F238E27FC236}">
              <a16:creationId xmlns:a16="http://schemas.microsoft.com/office/drawing/2014/main" id="{161F153E-92C7-467C-9430-A2796E85192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3" name="PoljeZBesedilom 2">
          <a:extLst>
            <a:ext uri="{FF2B5EF4-FFF2-40B4-BE49-F238E27FC236}">
              <a16:creationId xmlns:a16="http://schemas.microsoft.com/office/drawing/2014/main" id="{E7CF205F-D563-4BA1-8537-FF00978FCC6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 name="PoljeZBesedilom 2">
          <a:extLst>
            <a:ext uri="{FF2B5EF4-FFF2-40B4-BE49-F238E27FC236}">
              <a16:creationId xmlns:a16="http://schemas.microsoft.com/office/drawing/2014/main" id="{86CC1EAD-978A-47D4-BF4B-6BD07A2CDC6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5" name="PoljeZBesedilom 2">
          <a:extLst>
            <a:ext uri="{FF2B5EF4-FFF2-40B4-BE49-F238E27FC236}">
              <a16:creationId xmlns:a16="http://schemas.microsoft.com/office/drawing/2014/main" id="{A5539F04-0FC4-40A2-9A24-767396CC466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6" name="PoljeZBesedilom 2">
          <a:extLst>
            <a:ext uri="{FF2B5EF4-FFF2-40B4-BE49-F238E27FC236}">
              <a16:creationId xmlns:a16="http://schemas.microsoft.com/office/drawing/2014/main" id="{5D9BF60E-8BF6-4C0F-A140-E9A0F858D5F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7" name="PoljeZBesedilom 2">
          <a:extLst>
            <a:ext uri="{FF2B5EF4-FFF2-40B4-BE49-F238E27FC236}">
              <a16:creationId xmlns:a16="http://schemas.microsoft.com/office/drawing/2014/main" id="{F83A3EC8-0497-43E2-B247-AB28DC633E89}"/>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8" name="PoljeZBesedilom 927">
          <a:extLst>
            <a:ext uri="{FF2B5EF4-FFF2-40B4-BE49-F238E27FC236}">
              <a16:creationId xmlns:a16="http://schemas.microsoft.com/office/drawing/2014/main" id="{F0E4DB36-9A92-46BE-9FF2-D7D17950B941}"/>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9" name="PoljeZBesedilom 2">
          <a:extLst>
            <a:ext uri="{FF2B5EF4-FFF2-40B4-BE49-F238E27FC236}">
              <a16:creationId xmlns:a16="http://schemas.microsoft.com/office/drawing/2014/main" id="{8AACAB03-1D79-4806-A57E-51F8E57E5FC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30" name="PoljeZBesedilom 2">
          <a:extLst>
            <a:ext uri="{FF2B5EF4-FFF2-40B4-BE49-F238E27FC236}">
              <a16:creationId xmlns:a16="http://schemas.microsoft.com/office/drawing/2014/main" id="{AE005087-58E2-4C9C-8CD7-81DDD5E90AF6}"/>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31" name="PoljeZBesedilom 2">
          <a:extLst>
            <a:ext uri="{FF2B5EF4-FFF2-40B4-BE49-F238E27FC236}">
              <a16:creationId xmlns:a16="http://schemas.microsoft.com/office/drawing/2014/main" id="{E815331A-0F1B-4A12-BB50-706A5BB0D5FD}"/>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32" name="PoljeZBesedilom 2">
          <a:extLst>
            <a:ext uri="{FF2B5EF4-FFF2-40B4-BE49-F238E27FC236}">
              <a16:creationId xmlns:a16="http://schemas.microsoft.com/office/drawing/2014/main" id="{DBCF5E9E-5C1B-4F47-BDB5-CC772D9F190A}"/>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33" name="PoljeZBesedilom 932">
          <a:extLst>
            <a:ext uri="{FF2B5EF4-FFF2-40B4-BE49-F238E27FC236}">
              <a16:creationId xmlns:a16="http://schemas.microsoft.com/office/drawing/2014/main" id="{4C0AD75D-79E7-4BB4-A444-C400301D4FC9}"/>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34" name="PoljeZBesedilom 2">
          <a:extLst>
            <a:ext uri="{FF2B5EF4-FFF2-40B4-BE49-F238E27FC236}">
              <a16:creationId xmlns:a16="http://schemas.microsoft.com/office/drawing/2014/main" id="{4A8E0A72-C56B-41C4-88B2-7432035E584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35" name="PoljeZBesedilom 2">
          <a:extLst>
            <a:ext uri="{FF2B5EF4-FFF2-40B4-BE49-F238E27FC236}">
              <a16:creationId xmlns:a16="http://schemas.microsoft.com/office/drawing/2014/main" id="{2C14379C-35A1-4DAE-86B3-A0821054AB9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36" name="PoljeZBesedilom 2">
          <a:extLst>
            <a:ext uri="{FF2B5EF4-FFF2-40B4-BE49-F238E27FC236}">
              <a16:creationId xmlns:a16="http://schemas.microsoft.com/office/drawing/2014/main" id="{973FE151-136D-43D5-99CE-F1653904B887}"/>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37" name="PoljeZBesedilom 2">
          <a:extLst>
            <a:ext uri="{FF2B5EF4-FFF2-40B4-BE49-F238E27FC236}">
              <a16:creationId xmlns:a16="http://schemas.microsoft.com/office/drawing/2014/main" id="{48773E01-62DD-4A9E-BD09-8EE49A66E17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8" name="PoljeZBesedilom 2">
          <a:extLst>
            <a:ext uri="{FF2B5EF4-FFF2-40B4-BE49-F238E27FC236}">
              <a16:creationId xmlns:a16="http://schemas.microsoft.com/office/drawing/2014/main" id="{3C6A5249-C633-4C4F-974D-CEEAA95E442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9" name="PoljeZBesedilom 938">
          <a:extLst>
            <a:ext uri="{FF2B5EF4-FFF2-40B4-BE49-F238E27FC236}">
              <a16:creationId xmlns:a16="http://schemas.microsoft.com/office/drawing/2014/main" id="{8077CADF-5D7F-4ACC-8DFB-730C21490D8A}"/>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0" name="PoljeZBesedilom 2">
          <a:extLst>
            <a:ext uri="{FF2B5EF4-FFF2-40B4-BE49-F238E27FC236}">
              <a16:creationId xmlns:a16="http://schemas.microsoft.com/office/drawing/2014/main" id="{FC468232-933F-4702-8879-013D6094228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1" name="PoljeZBesedilom 2">
          <a:extLst>
            <a:ext uri="{FF2B5EF4-FFF2-40B4-BE49-F238E27FC236}">
              <a16:creationId xmlns:a16="http://schemas.microsoft.com/office/drawing/2014/main" id="{F450D924-BD72-4E0F-91A3-9BC8B5B2E8D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2" name="PoljeZBesedilom 2">
          <a:extLst>
            <a:ext uri="{FF2B5EF4-FFF2-40B4-BE49-F238E27FC236}">
              <a16:creationId xmlns:a16="http://schemas.microsoft.com/office/drawing/2014/main" id="{8F157832-1C82-4E53-95E8-DE4192112D8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3" name="PoljeZBesedilom 2">
          <a:extLst>
            <a:ext uri="{FF2B5EF4-FFF2-40B4-BE49-F238E27FC236}">
              <a16:creationId xmlns:a16="http://schemas.microsoft.com/office/drawing/2014/main" id="{B4C8AA45-2497-4533-A9A8-1BEE24C315C9}"/>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4" name="PoljeZBesedilom 2">
          <a:extLst>
            <a:ext uri="{FF2B5EF4-FFF2-40B4-BE49-F238E27FC236}">
              <a16:creationId xmlns:a16="http://schemas.microsoft.com/office/drawing/2014/main" id="{3EDEDDBC-0056-4F56-89D5-25459FAD1BD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5" name="PoljeZBesedilom 944">
          <a:extLst>
            <a:ext uri="{FF2B5EF4-FFF2-40B4-BE49-F238E27FC236}">
              <a16:creationId xmlns:a16="http://schemas.microsoft.com/office/drawing/2014/main" id="{46A104A5-D1E7-49C1-9C65-046FD0FEC2ED}"/>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6" name="PoljeZBesedilom 2">
          <a:extLst>
            <a:ext uri="{FF2B5EF4-FFF2-40B4-BE49-F238E27FC236}">
              <a16:creationId xmlns:a16="http://schemas.microsoft.com/office/drawing/2014/main" id="{0D7A429B-3482-4A83-94A6-135D312F08A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7" name="PoljeZBesedilom 2">
          <a:extLst>
            <a:ext uri="{FF2B5EF4-FFF2-40B4-BE49-F238E27FC236}">
              <a16:creationId xmlns:a16="http://schemas.microsoft.com/office/drawing/2014/main" id="{975C9D84-DBF6-491A-AA1F-3144D08FA34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8" name="PoljeZBesedilom 2">
          <a:extLst>
            <a:ext uri="{FF2B5EF4-FFF2-40B4-BE49-F238E27FC236}">
              <a16:creationId xmlns:a16="http://schemas.microsoft.com/office/drawing/2014/main" id="{5F6D37FF-A5C7-4C34-B209-DA0AAD23A28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49" name="PoljeZBesedilom 2">
          <a:extLst>
            <a:ext uri="{FF2B5EF4-FFF2-40B4-BE49-F238E27FC236}">
              <a16:creationId xmlns:a16="http://schemas.microsoft.com/office/drawing/2014/main" id="{A176E0C0-D1DD-4D39-8A3B-A6B29F8DB15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0" name="PoljeZBesedilom 2">
          <a:extLst>
            <a:ext uri="{FF2B5EF4-FFF2-40B4-BE49-F238E27FC236}">
              <a16:creationId xmlns:a16="http://schemas.microsoft.com/office/drawing/2014/main" id="{0B49291A-F60B-4C49-853B-F7B648ED939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1" name="PoljeZBesedilom 950">
          <a:extLst>
            <a:ext uri="{FF2B5EF4-FFF2-40B4-BE49-F238E27FC236}">
              <a16:creationId xmlns:a16="http://schemas.microsoft.com/office/drawing/2014/main" id="{43C32677-4303-4EE4-86BF-A9E6492571D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2" name="PoljeZBesedilom 2">
          <a:extLst>
            <a:ext uri="{FF2B5EF4-FFF2-40B4-BE49-F238E27FC236}">
              <a16:creationId xmlns:a16="http://schemas.microsoft.com/office/drawing/2014/main" id="{7E4C866A-0F5E-40BD-BF03-0262EE4F7B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3" name="PoljeZBesedilom 2">
          <a:extLst>
            <a:ext uri="{FF2B5EF4-FFF2-40B4-BE49-F238E27FC236}">
              <a16:creationId xmlns:a16="http://schemas.microsoft.com/office/drawing/2014/main" id="{0DE87560-D1F4-4BC4-9C45-B9629B4024F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4" name="PoljeZBesedilom 2">
          <a:extLst>
            <a:ext uri="{FF2B5EF4-FFF2-40B4-BE49-F238E27FC236}">
              <a16:creationId xmlns:a16="http://schemas.microsoft.com/office/drawing/2014/main" id="{11598521-2C6F-432B-BCDC-CAD850680DA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5" name="PoljeZBesedilom 2">
          <a:extLst>
            <a:ext uri="{FF2B5EF4-FFF2-40B4-BE49-F238E27FC236}">
              <a16:creationId xmlns:a16="http://schemas.microsoft.com/office/drawing/2014/main" id="{6DA44B3B-8A74-4979-B89A-844D6147376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6" name="PoljeZBesedilom 2">
          <a:extLst>
            <a:ext uri="{FF2B5EF4-FFF2-40B4-BE49-F238E27FC236}">
              <a16:creationId xmlns:a16="http://schemas.microsoft.com/office/drawing/2014/main" id="{12C427EB-84D9-453B-B0FA-FD09BFB47CE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7" name="PoljeZBesedilom 956">
          <a:extLst>
            <a:ext uri="{FF2B5EF4-FFF2-40B4-BE49-F238E27FC236}">
              <a16:creationId xmlns:a16="http://schemas.microsoft.com/office/drawing/2014/main" id="{3AD7425F-79C5-4E5F-B2FF-D73E6987F6A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8" name="PoljeZBesedilom 2">
          <a:extLst>
            <a:ext uri="{FF2B5EF4-FFF2-40B4-BE49-F238E27FC236}">
              <a16:creationId xmlns:a16="http://schemas.microsoft.com/office/drawing/2014/main" id="{D01322E5-C295-45F1-A225-AA25454E953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59" name="PoljeZBesedilom 2">
          <a:extLst>
            <a:ext uri="{FF2B5EF4-FFF2-40B4-BE49-F238E27FC236}">
              <a16:creationId xmlns:a16="http://schemas.microsoft.com/office/drawing/2014/main" id="{1BAE66F8-E519-4B30-BED5-1BA1867D460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0" name="PoljeZBesedilom 2">
          <a:extLst>
            <a:ext uri="{FF2B5EF4-FFF2-40B4-BE49-F238E27FC236}">
              <a16:creationId xmlns:a16="http://schemas.microsoft.com/office/drawing/2014/main" id="{5CB73CF1-8D51-46B0-946F-56CDD4865B5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1" name="PoljeZBesedilom 2">
          <a:extLst>
            <a:ext uri="{FF2B5EF4-FFF2-40B4-BE49-F238E27FC236}">
              <a16:creationId xmlns:a16="http://schemas.microsoft.com/office/drawing/2014/main" id="{3F95F54C-BD9A-4ADC-8856-9C7461E9A54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2" name="PoljeZBesedilom 2">
          <a:extLst>
            <a:ext uri="{FF2B5EF4-FFF2-40B4-BE49-F238E27FC236}">
              <a16:creationId xmlns:a16="http://schemas.microsoft.com/office/drawing/2014/main" id="{80B903ED-B4B4-4F80-9B06-0E66FEF641E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3" name="PoljeZBesedilom 962">
          <a:extLst>
            <a:ext uri="{FF2B5EF4-FFF2-40B4-BE49-F238E27FC236}">
              <a16:creationId xmlns:a16="http://schemas.microsoft.com/office/drawing/2014/main" id="{3C075597-E0E4-4F55-B548-B72485852BC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4" name="PoljeZBesedilom 2">
          <a:extLst>
            <a:ext uri="{FF2B5EF4-FFF2-40B4-BE49-F238E27FC236}">
              <a16:creationId xmlns:a16="http://schemas.microsoft.com/office/drawing/2014/main" id="{19595D52-B0B2-451F-BF5A-6BD224F871D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5" name="PoljeZBesedilom 2">
          <a:extLst>
            <a:ext uri="{FF2B5EF4-FFF2-40B4-BE49-F238E27FC236}">
              <a16:creationId xmlns:a16="http://schemas.microsoft.com/office/drawing/2014/main" id="{2CE8700C-5FCA-484A-AB70-DC0157D8C03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6" name="PoljeZBesedilom 2">
          <a:extLst>
            <a:ext uri="{FF2B5EF4-FFF2-40B4-BE49-F238E27FC236}">
              <a16:creationId xmlns:a16="http://schemas.microsoft.com/office/drawing/2014/main" id="{638ED23E-AF03-45A9-9B1C-B5A14A2319A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67" name="PoljeZBesedilom 2">
          <a:extLst>
            <a:ext uri="{FF2B5EF4-FFF2-40B4-BE49-F238E27FC236}">
              <a16:creationId xmlns:a16="http://schemas.microsoft.com/office/drawing/2014/main" id="{4092AB8E-326D-4169-94BE-7222BC16362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68" name="PoljeZBesedilom 2">
          <a:extLst>
            <a:ext uri="{FF2B5EF4-FFF2-40B4-BE49-F238E27FC236}">
              <a16:creationId xmlns:a16="http://schemas.microsoft.com/office/drawing/2014/main" id="{FB8E7636-04E7-40F2-9ABC-5CAE72E179F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69" name="PoljeZBesedilom 968">
          <a:extLst>
            <a:ext uri="{FF2B5EF4-FFF2-40B4-BE49-F238E27FC236}">
              <a16:creationId xmlns:a16="http://schemas.microsoft.com/office/drawing/2014/main" id="{FE00108A-BDF2-42AD-A2E0-28AD06EDEA0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0" name="PoljeZBesedilom 2">
          <a:extLst>
            <a:ext uri="{FF2B5EF4-FFF2-40B4-BE49-F238E27FC236}">
              <a16:creationId xmlns:a16="http://schemas.microsoft.com/office/drawing/2014/main" id="{BA4994C1-F5B2-4B9B-98B2-75377FAE029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1" name="PoljeZBesedilom 2">
          <a:extLst>
            <a:ext uri="{FF2B5EF4-FFF2-40B4-BE49-F238E27FC236}">
              <a16:creationId xmlns:a16="http://schemas.microsoft.com/office/drawing/2014/main" id="{F988ED4B-FA33-426A-AC60-AC8E0100832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2" name="PoljeZBesedilom 2">
          <a:extLst>
            <a:ext uri="{FF2B5EF4-FFF2-40B4-BE49-F238E27FC236}">
              <a16:creationId xmlns:a16="http://schemas.microsoft.com/office/drawing/2014/main" id="{15B762E3-78BB-4475-9B37-7156D3A67FE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 name="PoljeZBesedilom 2">
          <a:extLst>
            <a:ext uri="{FF2B5EF4-FFF2-40B4-BE49-F238E27FC236}">
              <a16:creationId xmlns:a16="http://schemas.microsoft.com/office/drawing/2014/main" id="{33B2C4F6-F5AB-4D52-B61F-045BC3352CD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4" name="PoljeZBesedilom 2">
          <a:extLst>
            <a:ext uri="{FF2B5EF4-FFF2-40B4-BE49-F238E27FC236}">
              <a16:creationId xmlns:a16="http://schemas.microsoft.com/office/drawing/2014/main" id="{509EBF16-A71B-4763-9278-1174B78B564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5" name="PoljeZBesedilom 974">
          <a:extLst>
            <a:ext uri="{FF2B5EF4-FFF2-40B4-BE49-F238E27FC236}">
              <a16:creationId xmlns:a16="http://schemas.microsoft.com/office/drawing/2014/main" id="{7E97F753-D173-4A2E-B23B-68E7F243A4A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6" name="PoljeZBesedilom 2">
          <a:extLst>
            <a:ext uri="{FF2B5EF4-FFF2-40B4-BE49-F238E27FC236}">
              <a16:creationId xmlns:a16="http://schemas.microsoft.com/office/drawing/2014/main" id="{228C74E1-998D-494E-AEEE-6DE157C2E63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7" name="PoljeZBesedilom 2">
          <a:extLst>
            <a:ext uri="{FF2B5EF4-FFF2-40B4-BE49-F238E27FC236}">
              <a16:creationId xmlns:a16="http://schemas.microsoft.com/office/drawing/2014/main" id="{8B48ABA6-6A1D-45C7-BA85-7E8CA4415B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 name="PoljeZBesedilom 2">
          <a:extLst>
            <a:ext uri="{FF2B5EF4-FFF2-40B4-BE49-F238E27FC236}">
              <a16:creationId xmlns:a16="http://schemas.microsoft.com/office/drawing/2014/main" id="{EFF7C3CA-2C69-40E7-BFFF-1934B6A4C1B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 name="PoljeZBesedilom 2">
          <a:extLst>
            <a:ext uri="{FF2B5EF4-FFF2-40B4-BE49-F238E27FC236}">
              <a16:creationId xmlns:a16="http://schemas.microsoft.com/office/drawing/2014/main" id="{4EFB7EAB-1D47-40C4-9EA7-54A7487E91C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0" name="PoljeZBesedilom 2">
          <a:extLst>
            <a:ext uri="{FF2B5EF4-FFF2-40B4-BE49-F238E27FC236}">
              <a16:creationId xmlns:a16="http://schemas.microsoft.com/office/drawing/2014/main" id="{F484C21F-D28F-4C33-9303-01FE7CBC74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1" name="PoljeZBesedilom 980">
          <a:extLst>
            <a:ext uri="{FF2B5EF4-FFF2-40B4-BE49-F238E27FC236}">
              <a16:creationId xmlns:a16="http://schemas.microsoft.com/office/drawing/2014/main" id="{E7935FD9-1C94-446B-B8AA-E55BF12D058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2" name="PoljeZBesedilom 2">
          <a:extLst>
            <a:ext uri="{FF2B5EF4-FFF2-40B4-BE49-F238E27FC236}">
              <a16:creationId xmlns:a16="http://schemas.microsoft.com/office/drawing/2014/main" id="{8B286EA0-9563-4CBC-A966-FAE1F7FB303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3" name="PoljeZBesedilom 2">
          <a:extLst>
            <a:ext uri="{FF2B5EF4-FFF2-40B4-BE49-F238E27FC236}">
              <a16:creationId xmlns:a16="http://schemas.microsoft.com/office/drawing/2014/main" id="{D4C1930B-D02F-4ECD-B87B-3298949E24F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4" name="PoljeZBesedilom 2">
          <a:extLst>
            <a:ext uri="{FF2B5EF4-FFF2-40B4-BE49-F238E27FC236}">
              <a16:creationId xmlns:a16="http://schemas.microsoft.com/office/drawing/2014/main" id="{E386C471-0306-452D-9277-6909FEBF62B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5" name="PoljeZBesedilom 2">
          <a:extLst>
            <a:ext uri="{FF2B5EF4-FFF2-40B4-BE49-F238E27FC236}">
              <a16:creationId xmlns:a16="http://schemas.microsoft.com/office/drawing/2014/main" id="{78B10CF2-9DC8-4CC8-87B9-0C37F85042C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6" name="PoljeZBesedilom 2">
          <a:extLst>
            <a:ext uri="{FF2B5EF4-FFF2-40B4-BE49-F238E27FC236}">
              <a16:creationId xmlns:a16="http://schemas.microsoft.com/office/drawing/2014/main" id="{15E0AC66-2B42-4BFD-B9D0-8C1299788C3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7" name="PoljeZBesedilom 986">
          <a:extLst>
            <a:ext uri="{FF2B5EF4-FFF2-40B4-BE49-F238E27FC236}">
              <a16:creationId xmlns:a16="http://schemas.microsoft.com/office/drawing/2014/main" id="{FA51535B-3683-4DE1-A8BE-7BC16F47E4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8" name="PoljeZBesedilom 2">
          <a:extLst>
            <a:ext uri="{FF2B5EF4-FFF2-40B4-BE49-F238E27FC236}">
              <a16:creationId xmlns:a16="http://schemas.microsoft.com/office/drawing/2014/main" id="{9741BFE2-69C5-420C-B681-603C4C0719B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89" name="PoljeZBesedilom 2">
          <a:extLst>
            <a:ext uri="{FF2B5EF4-FFF2-40B4-BE49-F238E27FC236}">
              <a16:creationId xmlns:a16="http://schemas.microsoft.com/office/drawing/2014/main" id="{A3098841-2DE3-479A-805E-625DC5F2014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90" name="PoljeZBesedilom 2">
          <a:extLst>
            <a:ext uri="{FF2B5EF4-FFF2-40B4-BE49-F238E27FC236}">
              <a16:creationId xmlns:a16="http://schemas.microsoft.com/office/drawing/2014/main" id="{A020C79A-33A6-47D8-8891-11ED92410D0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91" name="PoljeZBesedilom 2">
          <a:extLst>
            <a:ext uri="{FF2B5EF4-FFF2-40B4-BE49-F238E27FC236}">
              <a16:creationId xmlns:a16="http://schemas.microsoft.com/office/drawing/2014/main" id="{13912675-3E78-43E3-A615-86699C35110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92" name="PoljeZBesedilom 991">
          <a:extLst>
            <a:ext uri="{FF2B5EF4-FFF2-40B4-BE49-F238E27FC236}">
              <a16:creationId xmlns:a16="http://schemas.microsoft.com/office/drawing/2014/main" id="{098DD906-55EE-4494-A82C-9B1E44B0F67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93" name="PoljeZBesedilom 2">
          <a:extLst>
            <a:ext uri="{FF2B5EF4-FFF2-40B4-BE49-F238E27FC236}">
              <a16:creationId xmlns:a16="http://schemas.microsoft.com/office/drawing/2014/main" id="{FE17DA2D-8AB1-4B26-B654-36D9D9DA1D4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94" name="PoljeZBesedilom 2">
          <a:extLst>
            <a:ext uri="{FF2B5EF4-FFF2-40B4-BE49-F238E27FC236}">
              <a16:creationId xmlns:a16="http://schemas.microsoft.com/office/drawing/2014/main" id="{CE1FAB91-CB74-43F1-85DB-18A49E219AD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95" name="PoljeZBesedilom 2">
          <a:extLst>
            <a:ext uri="{FF2B5EF4-FFF2-40B4-BE49-F238E27FC236}">
              <a16:creationId xmlns:a16="http://schemas.microsoft.com/office/drawing/2014/main" id="{345DDC2B-EC08-4F41-AAB1-EA2996ACEB9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96" name="PoljeZBesedilom 2">
          <a:extLst>
            <a:ext uri="{FF2B5EF4-FFF2-40B4-BE49-F238E27FC236}">
              <a16:creationId xmlns:a16="http://schemas.microsoft.com/office/drawing/2014/main" id="{1FADDFA0-23C0-404B-8152-3DDBEAC1221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97" name="PoljeZBesedilom 2">
          <a:extLst>
            <a:ext uri="{FF2B5EF4-FFF2-40B4-BE49-F238E27FC236}">
              <a16:creationId xmlns:a16="http://schemas.microsoft.com/office/drawing/2014/main" id="{4F0699F1-BFCA-42DB-950B-5A4760D2DFC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98" name="PoljeZBesedilom 997">
          <a:extLst>
            <a:ext uri="{FF2B5EF4-FFF2-40B4-BE49-F238E27FC236}">
              <a16:creationId xmlns:a16="http://schemas.microsoft.com/office/drawing/2014/main" id="{286CDE49-85A5-4D96-9CDE-335202E458A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99" name="PoljeZBesedilom 2">
          <a:extLst>
            <a:ext uri="{FF2B5EF4-FFF2-40B4-BE49-F238E27FC236}">
              <a16:creationId xmlns:a16="http://schemas.microsoft.com/office/drawing/2014/main" id="{DFFF715E-429B-46B9-B35E-6D77C375CDE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000" name="PoljeZBesedilom 2">
          <a:extLst>
            <a:ext uri="{FF2B5EF4-FFF2-40B4-BE49-F238E27FC236}">
              <a16:creationId xmlns:a16="http://schemas.microsoft.com/office/drawing/2014/main" id="{EA93BF63-2E1D-4C68-9B25-B11008D9D58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001" name="PoljeZBesedilom 2">
          <a:extLst>
            <a:ext uri="{FF2B5EF4-FFF2-40B4-BE49-F238E27FC236}">
              <a16:creationId xmlns:a16="http://schemas.microsoft.com/office/drawing/2014/main" id="{FF3AC526-072E-4359-AF33-FD2A19BCF7C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002" name="PoljeZBesedilom 2">
          <a:extLst>
            <a:ext uri="{FF2B5EF4-FFF2-40B4-BE49-F238E27FC236}">
              <a16:creationId xmlns:a16="http://schemas.microsoft.com/office/drawing/2014/main" id="{E599D552-A0CD-43E3-9837-779F736B56F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3" name="PoljeZBesedilom 2">
          <a:extLst>
            <a:ext uri="{FF2B5EF4-FFF2-40B4-BE49-F238E27FC236}">
              <a16:creationId xmlns:a16="http://schemas.microsoft.com/office/drawing/2014/main" id="{51FFCCB0-BA71-48C2-8FA4-880A458B58A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4" name="PoljeZBesedilom 1003">
          <a:extLst>
            <a:ext uri="{FF2B5EF4-FFF2-40B4-BE49-F238E27FC236}">
              <a16:creationId xmlns:a16="http://schemas.microsoft.com/office/drawing/2014/main" id="{E1D43C2A-CEE6-4C97-92CC-7F5D898E9BC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5" name="PoljeZBesedilom 2">
          <a:extLst>
            <a:ext uri="{FF2B5EF4-FFF2-40B4-BE49-F238E27FC236}">
              <a16:creationId xmlns:a16="http://schemas.microsoft.com/office/drawing/2014/main" id="{DCFE709E-0A97-4BC8-8C3D-12EABA76322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6" name="PoljeZBesedilom 2">
          <a:extLst>
            <a:ext uri="{FF2B5EF4-FFF2-40B4-BE49-F238E27FC236}">
              <a16:creationId xmlns:a16="http://schemas.microsoft.com/office/drawing/2014/main" id="{1ED00F2B-C62B-4EE6-8BAB-57D1D50ED2B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7" name="PoljeZBesedilom 2">
          <a:extLst>
            <a:ext uri="{FF2B5EF4-FFF2-40B4-BE49-F238E27FC236}">
              <a16:creationId xmlns:a16="http://schemas.microsoft.com/office/drawing/2014/main" id="{84AB1F21-28BC-4891-868E-48CF93E6AB7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8" name="PoljeZBesedilom 2">
          <a:extLst>
            <a:ext uri="{FF2B5EF4-FFF2-40B4-BE49-F238E27FC236}">
              <a16:creationId xmlns:a16="http://schemas.microsoft.com/office/drawing/2014/main" id="{B63A34BE-CD4F-40A5-B85E-CFA3510FA55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09" name="PoljeZBesedilom 2">
          <a:extLst>
            <a:ext uri="{FF2B5EF4-FFF2-40B4-BE49-F238E27FC236}">
              <a16:creationId xmlns:a16="http://schemas.microsoft.com/office/drawing/2014/main" id="{474845DB-D365-4330-BDC8-9BF0CA5C3FB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10" name="PoljeZBesedilom 1009">
          <a:extLst>
            <a:ext uri="{FF2B5EF4-FFF2-40B4-BE49-F238E27FC236}">
              <a16:creationId xmlns:a16="http://schemas.microsoft.com/office/drawing/2014/main" id="{25F272C3-8143-447F-B03B-6950D78C799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11" name="PoljeZBesedilom 2">
          <a:extLst>
            <a:ext uri="{FF2B5EF4-FFF2-40B4-BE49-F238E27FC236}">
              <a16:creationId xmlns:a16="http://schemas.microsoft.com/office/drawing/2014/main" id="{10DD8F90-09E7-44B9-AA5A-20B16548C16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12" name="PoljeZBesedilom 2">
          <a:extLst>
            <a:ext uri="{FF2B5EF4-FFF2-40B4-BE49-F238E27FC236}">
              <a16:creationId xmlns:a16="http://schemas.microsoft.com/office/drawing/2014/main" id="{B19B4F50-312F-47DD-B831-85964851F4E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13" name="PoljeZBesedilom 2">
          <a:extLst>
            <a:ext uri="{FF2B5EF4-FFF2-40B4-BE49-F238E27FC236}">
              <a16:creationId xmlns:a16="http://schemas.microsoft.com/office/drawing/2014/main" id="{337EB9F0-9325-47EE-97CB-31D1CA18511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014" name="PoljeZBesedilom 2">
          <a:extLst>
            <a:ext uri="{FF2B5EF4-FFF2-40B4-BE49-F238E27FC236}">
              <a16:creationId xmlns:a16="http://schemas.microsoft.com/office/drawing/2014/main" id="{0AC1BD27-A99E-4BB6-A6ED-AFC98594EFF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15" name="PoljeZBesedilom 2">
          <a:extLst>
            <a:ext uri="{FF2B5EF4-FFF2-40B4-BE49-F238E27FC236}">
              <a16:creationId xmlns:a16="http://schemas.microsoft.com/office/drawing/2014/main" id="{172A95D8-FFF6-4032-93FA-61BF9FBCAD9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16" name="PoljeZBesedilom 1015">
          <a:extLst>
            <a:ext uri="{FF2B5EF4-FFF2-40B4-BE49-F238E27FC236}">
              <a16:creationId xmlns:a16="http://schemas.microsoft.com/office/drawing/2014/main" id="{72DA9E06-0406-41DC-9941-FC52850D158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17" name="PoljeZBesedilom 2">
          <a:extLst>
            <a:ext uri="{FF2B5EF4-FFF2-40B4-BE49-F238E27FC236}">
              <a16:creationId xmlns:a16="http://schemas.microsoft.com/office/drawing/2014/main" id="{3F44225B-7FA9-4556-BC65-9A260221875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18" name="PoljeZBesedilom 2">
          <a:extLst>
            <a:ext uri="{FF2B5EF4-FFF2-40B4-BE49-F238E27FC236}">
              <a16:creationId xmlns:a16="http://schemas.microsoft.com/office/drawing/2014/main" id="{97FC74BA-40D0-4677-9985-3B9D906FEA6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19" name="PoljeZBesedilom 2">
          <a:extLst>
            <a:ext uri="{FF2B5EF4-FFF2-40B4-BE49-F238E27FC236}">
              <a16:creationId xmlns:a16="http://schemas.microsoft.com/office/drawing/2014/main" id="{76BB6A9A-3F4B-4820-91B1-ED523C11E6A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0" name="PoljeZBesedilom 2">
          <a:extLst>
            <a:ext uri="{FF2B5EF4-FFF2-40B4-BE49-F238E27FC236}">
              <a16:creationId xmlns:a16="http://schemas.microsoft.com/office/drawing/2014/main" id="{FBFB71DA-CFC6-4522-AAE3-C14C9D4F0DA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1" name="PoljeZBesedilom 2">
          <a:extLst>
            <a:ext uri="{FF2B5EF4-FFF2-40B4-BE49-F238E27FC236}">
              <a16:creationId xmlns:a16="http://schemas.microsoft.com/office/drawing/2014/main" id="{76DC2185-E87B-4000-8297-5C1091674F7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2" name="PoljeZBesedilom 1021">
          <a:extLst>
            <a:ext uri="{FF2B5EF4-FFF2-40B4-BE49-F238E27FC236}">
              <a16:creationId xmlns:a16="http://schemas.microsoft.com/office/drawing/2014/main" id="{62E01830-8A20-42D7-824B-B2BC27D601A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3" name="PoljeZBesedilom 2">
          <a:extLst>
            <a:ext uri="{FF2B5EF4-FFF2-40B4-BE49-F238E27FC236}">
              <a16:creationId xmlns:a16="http://schemas.microsoft.com/office/drawing/2014/main" id="{3A03EA24-92DC-4B9A-B7B1-9AB1C005B87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4" name="PoljeZBesedilom 2">
          <a:extLst>
            <a:ext uri="{FF2B5EF4-FFF2-40B4-BE49-F238E27FC236}">
              <a16:creationId xmlns:a16="http://schemas.microsoft.com/office/drawing/2014/main" id="{6B4FDFF7-0FB8-4E99-BAFB-B50D011701C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5" name="PoljeZBesedilom 2">
          <a:extLst>
            <a:ext uri="{FF2B5EF4-FFF2-40B4-BE49-F238E27FC236}">
              <a16:creationId xmlns:a16="http://schemas.microsoft.com/office/drawing/2014/main" id="{956C1A3B-DC7C-4443-97C4-0C5CA73C8AF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26" name="PoljeZBesedilom 2">
          <a:extLst>
            <a:ext uri="{FF2B5EF4-FFF2-40B4-BE49-F238E27FC236}">
              <a16:creationId xmlns:a16="http://schemas.microsoft.com/office/drawing/2014/main" id="{9E7CBBCB-DEBC-4F22-94F6-C5C4B1716C5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27" name="PoljeZBesedilom 1026">
          <a:extLst>
            <a:ext uri="{FF2B5EF4-FFF2-40B4-BE49-F238E27FC236}">
              <a16:creationId xmlns:a16="http://schemas.microsoft.com/office/drawing/2014/main" id="{B8E5BF9C-2984-451D-A560-C0D30671566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28" name="PoljeZBesedilom 2">
          <a:extLst>
            <a:ext uri="{FF2B5EF4-FFF2-40B4-BE49-F238E27FC236}">
              <a16:creationId xmlns:a16="http://schemas.microsoft.com/office/drawing/2014/main" id="{2C8F7724-D2C5-4CCB-BEE7-9D2D21C02F58}"/>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29" name="PoljeZBesedilom 2">
          <a:extLst>
            <a:ext uri="{FF2B5EF4-FFF2-40B4-BE49-F238E27FC236}">
              <a16:creationId xmlns:a16="http://schemas.microsoft.com/office/drawing/2014/main" id="{8169F6E2-32CE-4DBB-8782-57BE0DBC330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30" name="PoljeZBesedilom 2">
          <a:extLst>
            <a:ext uri="{FF2B5EF4-FFF2-40B4-BE49-F238E27FC236}">
              <a16:creationId xmlns:a16="http://schemas.microsoft.com/office/drawing/2014/main" id="{5D286091-043E-43FF-B5ED-D3B438EC5167}"/>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31" name="PoljeZBesedilom 2">
          <a:extLst>
            <a:ext uri="{FF2B5EF4-FFF2-40B4-BE49-F238E27FC236}">
              <a16:creationId xmlns:a16="http://schemas.microsoft.com/office/drawing/2014/main" id="{9671619F-8A89-4E94-AD29-88088299C74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2" name="PoljeZBesedilom 2">
          <a:extLst>
            <a:ext uri="{FF2B5EF4-FFF2-40B4-BE49-F238E27FC236}">
              <a16:creationId xmlns:a16="http://schemas.microsoft.com/office/drawing/2014/main" id="{A91535C0-ECFB-47A8-83B7-5ECF03DB469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3" name="PoljeZBesedilom 1032">
          <a:extLst>
            <a:ext uri="{FF2B5EF4-FFF2-40B4-BE49-F238E27FC236}">
              <a16:creationId xmlns:a16="http://schemas.microsoft.com/office/drawing/2014/main" id="{1731A094-48E2-49D0-84B7-F42121894ED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4" name="PoljeZBesedilom 2">
          <a:extLst>
            <a:ext uri="{FF2B5EF4-FFF2-40B4-BE49-F238E27FC236}">
              <a16:creationId xmlns:a16="http://schemas.microsoft.com/office/drawing/2014/main" id="{CFFD7AE2-4A5F-405C-8C9D-0B9480FF298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5" name="PoljeZBesedilom 2">
          <a:extLst>
            <a:ext uri="{FF2B5EF4-FFF2-40B4-BE49-F238E27FC236}">
              <a16:creationId xmlns:a16="http://schemas.microsoft.com/office/drawing/2014/main" id="{BE085AA0-68CE-49B9-80D3-D2421C6C199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6" name="PoljeZBesedilom 2">
          <a:extLst>
            <a:ext uri="{FF2B5EF4-FFF2-40B4-BE49-F238E27FC236}">
              <a16:creationId xmlns:a16="http://schemas.microsoft.com/office/drawing/2014/main" id="{E8645066-9715-4AA9-88E5-C52E283565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7" name="PoljeZBesedilom 2">
          <a:extLst>
            <a:ext uri="{FF2B5EF4-FFF2-40B4-BE49-F238E27FC236}">
              <a16:creationId xmlns:a16="http://schemas.microsoft.com/office/drawing/2014/main" id="{AFAC4A82-E960-47C9-BCF0-4CED30BE97E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8" name="PoljeZBesedilom 2">
          <a:extLst>
            <a:ext uri="{FF2B5EF4-FFF2-40B4-BE49-F238E27FC236}">
              <a16:creationId xmlns:a16="http://schemas.microsoft.com/office/drawing/2014/main" id="{3F3E77D6-E516-4334-A2DC-B52CEBD0AA7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39" name="PoljeZBesedilom 1038">
          <a:extLst>
            <a:ext uri="{FF2B5EF4-FFF2-40B4-BE49-F238E27FC236}">
              <a16:creationId xmlns:a16="http://schemas.microsoft.com/office/drawing/2014/main" id="{7DB69D33-7227-4578-9B15-CE010A01CE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0" name="PoljeZBesedilom 2">
          <a:extLst>
            <a:ext uri="{FF2B5EF4-FFF2-40B4-BE49-F238E27FC236}">
              <a16:creationId xmlns:a16="http://schemas.microsoft.com/office/drawing/2014/main" id="{1C034243-00E5-442E-82C3-F47CE815C47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1" name="PoljeZBesedilom 2">
          <a:extLst>
            <a:ext uri="{FF2B5EF4-FFF2-40B4-BE49-F238E27FC236}">
              <a16:creationId xmlns:a16="http://schemas.microsoft.com/office/drawing/2014/main" id="{F5F8DB51-6E0D-4EB1-9880-3CBCC77AFCA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2" name="PoljeZBesedilom 2">
          <a:extLst>
            <a:ext uri="{FF2B5EF4-FFF2-40B4-BE49-F238E27FC236}">
              <a16:creationId xmlns:a16="http://schemas.microsoft.com/office/drawing/2014/main" id="{E8562C60-DBE1-4BCF-9A75-E9EFEFEF2C8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3" name="PoljeZBesedilom 2">
          <a:extLst>
            <a:ext uri="{FF2B5EF4-FFF2-40B4-BE49-F238E27FC236}">
              <a16:creationId xmlns:a16="http://schemas.microsoft.com/office/drawing/2014/main" id="{00BA0958-D0D5-420D-8042-ED3A66522F4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4" name="PoljeZBesedilom 2">
          <a:extLst>
            <a:ext uri="{FF2B5EF4-FFF2-40B4-BE49-F238E27FC236}">
              <a16:creationId xmlns:a16="http://schemas.microsoft.com/office/drawing/2014/main" id="{86D029D8-03FD-4BA4-9182-7448AE4E023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5" name="PoljeZBesedilom 1044">
          <a:extLst>
            <a:ext uri="{FF2B5EF4-FFF2-40B4-BE49-F238E27FC236}">
              <a16:creationId xmlns:a16="http://schemas.microsoft.com/office/drawing/2014/main" id="{DCC71E16-718E-4433-A8F1-7C5271ED6E5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6" name="PoljeZBesedilom 2">
          <a:extLst>
            <a:ext uri="{FF2B5EF4-FFF2-40B4-BE49-F238E27FC236}">
              <a16:creationId xmlns:a16="http://schemas.microsoft.com/office/drawing/2014/main" id="{B9BE7B7D-5879-4C79-94E9-B4CD1619FCC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7" name="PoljeZBesedilom 2">
          <a:extLst>
            <a:ext uri="{FF2B5EF4-FFF2-40B4-BE49-F238E27FC236}">
              <a16:creationId xmlns:a16="http://schemas.microsoft.com/office/drawing/2014/main" id="{0A9831C1-18C4-4BD0-B7FB-05DC50CDF67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8" name="PoljeZBesedilom 2">
          <a:extLst>
            <a:ext uri="{FF2B5EF4-FFF2-40B4-BE49-F238E27FC236}">
              <a16:creationId xmlns:a16="http://schemas.microsoft.com/office/drawing/2014/main" id="{A6F3762A-7BCF-4E3A-90B2-9C6F5C9CEE9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49" name="PoljeZBesedilom 2">
          <a:extLst>
            <a:ext uri="{FF2B5EF4-FFF2-40B4-BE49-F238E27FC236}">
              <a16:creationId xmlns:a16="http://schemas.microsoft.com/office/drawing/2014/main" id="{39E94D4F-6A18-4CD6-85FE-4FD0FA24ED5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0" name="PoljeZBesedilom 2">
          <a:extLst>
            <a:ext uri="{FF2B5EF4-FFF2-40B4-BE49-F238E27FC236}">
              <a16:creationId xmlns:a16="http://schemas.microsoft.com/office/drawing/2014/main" id="{F889C485-D1E5-4559-ACF4-CB1939F5049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1" name="PoljeZBesedilom 1050">
          <a:extLst>
            <a:ext uri="{FF2B5EF4-FFF2-40B4-BE49-F238E27FC236}">
              <a16:creationId xmlns:a16="http://schemas.microsoft.com/office/drawing/2014/main" id="{D416C642-AF94-45FB-A8AA-EFBA7E1ED9E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2" name="PoljeZBesedilom 2">
          <a:extLst>
            <a:ext uri="{FF2B5EF4-FFF2-40B4-BE49-F238E27FC236}">
              <a16:creationId xmlns:a16="http://schemas.microsoft.com/office/drawing/2014/main" id="{A50A1900-D641-48B5-ACD9-078A8B53EE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3" name="PoljeZBesedilom 2">
          <a:extLst>
            <a:ext uri="{FF2B5EF4-FFF2-40B4-BE49-F238E27FC236}">
              <a16:creationId xmlns:a16="http://schemas.microsoft.com/office/drawing/2014/main" id="{40389AA5-5159-4CCF-904D-2827170B884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4" name="PoljeZBesedilom 2">
          <a:extLst>
            <a:ext uri="{FF2B5EF4-FFF2-40B4-BE49-F238E27FC236}">
              <a16:creationId xmlns:a16="http://schemas.microsoft.com/office/drawing/2014/main" id="{9D1A1B9E-D741-4EF1-B41A-48C12F3BC80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5" name="PoljeZBesedilom 2">
          <a:extLst>
            <a:ext uri="{FF2B5EF4-FFF2-40B4-BE49-F238E27FC236}">
              <a16:creationId xmlns:a16="http://schemas.microsoft.com/office/drawing/2014/main" id="{B1DC8CA5-28DA-4816-802B-7DBBBB15C62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6" name="PoljeZBesedilom 2">
          <a:extLst>
            <a:ext uri="{FF2B5EF4-FFF2-40B4-BE49-F238E27FC236}">
              <a16:creationId xmlns:a16="http://schemas.microsoft.com/office/drawing/2014/main" id="{0F887FC1-94E3-477E-B5B4-2474FFBEE36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7" name="PoljeZBesedilom 1056">
          <a:extLst>
            <a:ext uri="{FF2B5EF4-FFF2-40B4-BE49-F238E27FC236}">
              <a16:creationId xmlns:a16="http://schemas.microsoft.com/office/drawing/2014/main" id="{0776110C-D79A-4053-A8D2-DA917A3CC5D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8" name="PoljeZBesedilom 2">
          <a:extLst>
            <a:ext uri="{FF2B5EF4-FFF2-40B4-BE49-F238E27FC236}">
              <a16:creationId xmlns:a16="http://schemas.microsoft.com/office/drawing/2014/main" id="{64EF102C-3C78-46A2-AAD8-F468DDDF365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59" name="PoljeZBesedilom 2">
          <a:extLst>
            <a:ext uri="{FF2B5EF4-FFF2-40B4-BE49-F238E27FC236}">
              <a16:creationId xmlns:a16="http://schemas.microsoft.com/office/drawing/2014/main" id="{38F7CBF8-B3DD-4443-995B-5A285831851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0" name="PoljeZBesedilom 2">
          <a:extLst>
            <a:ext uri="{FF2B5EF4-FFF2-40B4-BE49-F238E27FC236}">
              <a16:creationId xmlns:a16="http://schemas.microsoft.com/office/drawing/2014/main" id="{878B7E21-26EE-4B8B-B9F5-9F2ABFE7831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1" name="PoljeZBesedilom 2">
          <a:extLst>
            <a:ext uri="{FF2B5EF4-FFF2-40B4-BE49-F238E27FC236}">
              <a16:creationId xmlns:a16="http://schemas.microsoft.com/office/drawing/2014/main" id="{1EE52AD9-F0F5-4DEA-B26B-37E4A7CD91D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2" name="PoljeZBesedilom 2">
          <a:extLst>
            <a:ext uri="{FF2B5EF4-FFF2-40B4-BE49-F238E27FC236}">
              <a16:creationId xmlns:a16="http://schemas.microsoft.com/office/drawing/2014/main" id="{521359EC-1A0C-4374-A216-4F2DE1E4C74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3" name="PoljeZBesedilom 1062">
          <a:extLst>
            <a:ext uri="{FF2B5EF4-FFF2-40B4-BE49-F238E27FC236}">
              <a16:creationId xmlns:a16="http://schemas.microsoft.com/office/drawing/2014/main" id="{7F9B54A3-4A89-48CC-AEA2-E213BCACEDC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4" name="PoljeZBesedilom 2">
          <a:extLst>
            <a:ext uri="{FF2B5EF4-FFF2-40B4-BE49-F238E27FC236}">
              <a16:creationId xmlns:a16="http://schemas.microsoft.com/office/drawing/2014/main" id="{8922AEC3-24F1-48CF-9B98-E8E0CD4E66A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5" name="PoljeZBesedilom 2">
          <a:extLst>
            <a:ext uri="{FF2B5EF4-FFF2-40B4-BE49-F238E27FC236}">
              <a16:creationId xmlns:a16="http://schemas.microsoft.com/office/drawing/2014/main" id="{9AFE8E23-BA9B-49F8-B7B0-BB4726BA585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6" name="PoljeZBesedilom 2">
          <a:extLst>
            <a:ext uri="{FF2B5EF4-FFF2-40B4-BE49-F238E27FC236}">
              <a16:creationId xmlns:a16="http://schemas.microsoft.com/office/drawing/2014/main" id="{8D0207B2-2B45-412D-9F6C-B6416EAFDEC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67" name="PoljeZBesedilom 2">
          <a:extLst>
            <a:ext uri="{FF2B5EF4-FFF2-40B4-BE49-F238E27FC236}">
              <a16:creationId xmlns:a16="http://schemas.microsoft.com/office/drawing/2014/main" id="{36B2351E-4FED-47A3-8244-37E39C84DC9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68" name="PoljeZBesedilom 2">
          <a:extLst>
            <a:ext uri="{FF2B5EF4-FFF2-40B4-BE49-F238E27FC236}">
              <a16:creationId xmlns:a16="http://schemas.microsoft.com/office/drawing/2014/main" id="{C1090F8B-E336-4D78-BF7A-06E1C432694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69" name="PoljeZBesedilom 1068">
          <a:extLst>
            <a:ext uri="{FF2B5EF4-FFF2-40B4-BE49-F238E27FC236}">
              <a16:creationId xmlns:a16="http://schemas.microsoft.com/office/drawing/2014/main" id="{CC5A6735-DEFF-448D-9592-2D2D6E92F5E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70" name="PoljeZBesedilom 2">
          <a:extLst>
            <a:ext uri="{FF2B5EF4-FFF2-40B4-BE49-F238E27FC236}">
              <a16:creationId xmlns:a16="http://schemas.microsoft.com/office/drawing/2014/main" id="{BF5A6FC4-72DE-4BE6-AF19-39E7F485296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71" name="PoljeZBesedilom 2">
          <a:extLst>
            <a:ext uri="{FF2B5EF4-FFF2-40B4-BE49-F238E27FC236}">
              <a16:creationId xmlns:a16="http://schemas.microsoft.com/office/drawing/2014/main" id="{D9304ADC-F1E9-4178-A998-48A81547E91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72" name="PoljeZBesedilom 2">
          <a:extLst>
            <a:ext uri="{FF2B5EF4-FFF2-40B4-BE49-F238E27FC236}">
              <a16:creationId xmlns:a16="http://schemas.microsoft.com/office/drawing/2014/main" id="{5CF67B46-2953-4FB5-B2CB-5420D0D7807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73" name="PoljeZBesedilom 2">
          <a:extLst>
            <a:ext uri="{FF2B5EF4-FFF2-40B4-BE49-F238E27FC236}">
              <a16:creationId xmlns:a16="http://schemas.microsoft.com/office/drawing/2014/main" id="{A27D6DB2-FC7A-4F4C-93F5-4B6D70851416}"/>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4" name="PoljeZBesedilom 2">
          <a:extLst>
            <a:ext uri="{FF2B5EF4-FFF2-40B4-BE49-F238E27FC236}">
              <a16:creationId xmlns:a16="http://schemas.microsoft.com/office/drawing/2014/main" id="{5884E14B-C7D8-4817-A86F-BC0D1B44B17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5" name="PoljeZBesedilom 1074">
          <a:extLst>
            <a:ext uri="{FF2B5EF4-FFF2-40B4-BE49-F238E27FC236}">
              <a16:creationId xmlns:a16="http://schemas.microsoft.com/office/drawing/2014/main" id="{FB69D460-3AC7-465E-95FA-98727A56ACC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6" name="PoljeZBesedilom 2">
          <a:extLst>
            <a:ext uri="{FF2B5EF4-FFF2-40B4-BE49-F238E27FC236}">
              <a16:creationId xmlns:a16="http://schemas.microsoft.com/office/drawing/2014/main" id="{1C7D700A-11CF-45F6-AD12-681764B934F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7" name="PoljeZBesedilom 2">
          <a:extLst>
            <a:ext uri="{FF2B5EF4-FFF2-40B4-BE49-F238E27FC236}">
              <a16:creationId xmlns:a16="http://schemas.microsoft.com/office/drawing/2014/main" id="{9216A7EC-E38C-4BFC-BAD2-4A20FCA58C1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8" name="PoljeZBesedilom 2">
          <a:extLst>
            <a:ext uri="{FF2B5EF4-FFF2-40B4-BE49-F238E27FC236}">
              <a16:creationId xmlns:a16="http://schemas.microsoft.com/office/drawing/2014/main" id="{0F14607D-A155-47B7-ACA2-0AAEBD1E46C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79" name="PoljeZBesedilom 2">
          <a:extLst>
            <a:ext uri="{FF2B5EF4-FFF2-40B4-BE49-F238E27FC236}">
              <a16:creationId xmlns:a16="http://schemas.microsoft.com/office/drawing/2014/main" id="{B8884618-D20D-47B5-AAB4-0E776E9FD16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0" name="PoljeZBesedilom 2">
          <a:extLst>
            <a:ext uri="{FF2B5EF4-FFF2-40B4-BE49-F238E27FC236}">
              <a16:creationId xmlns:a16="http://schemas.microsoft.com/office/drawing/2014/main" id="{7D0BB18E-8DC6-4BCE-8A09-B60121C8BB5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1" name="PoljeZBesedilom 1080">
          <a:extLst>
            <a:ext uri="{FF2B5EF4-FFF2-40B4-BE49-F238E27FC236}">
              <a16:creationId xmlns:a16="http://schemas.microsoft.com/office/drawing/2014/main" id="{9BC55EE7-65A7-4F45-B653-F7D084759A7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2" name="PoljeZBesedilom 2">
          <a:extLst>
            <a:ext uri="{FF2B5EF4-FFF2-40B4-BE49-F238E27FC236}">
              <a16:creationId xmlns:a16="http://schemas.microsoft.com/office/drawing/2014/main" id="{077FB558-1B66-42C5-B554-35975026C52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3" name="PoljeZBesedilom 2">
          <a:extLst>
            <a:ext uri="{FF2B5EF4-FFF2-40B4-BE49-F238E27FC236}">
              <a16:creationId xmlns:a16="http://schemas.microsoft.com/office/drawing/2014/main" id="{431CFBE1-45A2-4133-84A3-180C758E380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4" name="PoljeZBesedilom 2">
          <a:extLst>
            <a:ext uri="{FF2B5EF4-FFF2-40B4-BE49-F238E27FC236}">
              <a16:creationId xmlns:a16="http://schemas.microsoft.com/office/drawing/2014/main" id="{4E4AFAEA-58EF-403B-95EC-705369717AA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085" name="PoljeZBesedilom 2">
          <a:extLst>
            <a:ext uri="{FF2B5EF4-FFF2-40B4-BE49-F238E27FC236}">
              <a16:creationId xmlns:a16="http://schemas.microsoft.com/office/drawing/2014/main" id="{E7D2E7DD-14EC-480D-9B93-FD5D1FB9C1B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86" name="PoljeZBesedilom 2">
          <a:extLst>
            <a:ext uri="{FF2B5EF4-FFF2-40B4-BE49-F238E27FC236}">
              <a16:creationId xmlns:a16="http://schemas.microsoft.com/office/drawing/2014/main" id="{959D6A8D-04CF-42FD-BB1C-C552041A13A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87" name="PoljeZBesedilom 1086">
          <a:extLst>
            <a:ext uri="{FF2B5EF4-FFF2-40B4-BE49-F238E27FC236}">
              <a16:creationId xmlns:a16="http://schemas.microsoft.com/office/drawing/2014/main" id="{F34C3DDD-83F0-4394-B102-CED33D907E9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88" name="PoljeZBesedilom 2">
          <a:extLst>
            <a:ext uri="{FF2B5EF4-FFF2-40B4-BE49-F238E27FC236}">
              <a16:creationId xmlns:a16="http://schemas.microsoft.com/office/drawing/2014/main" id="{E7EB800E-B1E9-4DC3-8BD7-F049876AAC86}"/>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89" name="PoljeZBesedilom 2">
          <a:extLst>
            <a:ext uri="{FF2B5EF4-FFF2-40B4-BE49-F238E27FC236}">
              <a16:creationId xmlns:a16="http://schemas.microsoft.com/office/drawing/2014/main" id="{F8E6A926-FF1C-4E37-8E36-314F561720E3}"/>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90" name="PoljeZBesedilom 2">
          <a:extLst>
            <a:ext uri="{FF2B5EF4-FFF2-40B4-BE49-F238E27FC236}">
              <a16:creationId xmlns:a16="http://schemas.microsoft.com/office/drawing/2014/main" id="{3F83822D-8A41-44D5-80A7-5EE23488299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091" name="PoljeZBesedilom 2">
          <a:extLst>
            <a:ext uri="{FF2B5EF4-FFF2-40B4-BE49-F238E27FC236}">
              <a16:creationId xmlns:a16="http://schemas.microsoft.com/office/drawing/2014/main" id="{EA31F38B-89DC-4D87-85D8-6640DBDB83C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2" name="PoljeZBesedilom 2">
          <a:extLst>
            <a:ext uri="{FF2B5EF4-FFF2-40B4-BE49-F238E27FC236}">
              <a16:creationId xmlns:a16="http://schemas.microsoft.com/office/drawing/2014/main" id="{FDA2F717-E775-4BBD-99BB-FE38DCBF7DD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3" name="PoljeZBesedilom 1092">
          <a:extLst>
            <a:ext uri="{FF2B5EF4-FFF2-40B4-BE49-F238E27FC236}">
              <a16:creationId xmlns:a16="http://schemas.microsoft.com/office/drawing/2014/main" id="{5BEB0A03-EFBD-4100-8114-BCAF5609710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4" name="PoljeZBesedilom 2">
          <a:extLst>
            <a:ext uri="{FF2B5EF4-FFF2-40B4-BE49-F238E27FC236}">
              <a16:creationId xmlns:a16="http://schemas.microsoft.com/office/drawing/2014/main" id="{74635600-9A28-456E-9CBA-A1F898391EE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5" name="PoljeZBesedilom 2">
          <a:extLst>
            <a:ext uri="{FF2B5EF4-FFF2-40B4-BE49-F238E27FC236}">
              <a16:creationId xmlns:a16="http://schemas.microsoft.com/office/drawing/2014/main" id="{84365B7C-9CEA-43B5-8148-F1DF5AB37A8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6" name="PoljeZBesedilom 2">
          <a:extLst>
            <a:ext uri="{FF2B5EF4-FFF2-40B4-BE49-F238E27FC236}">
              <a16:creationId xmlns:a16="http://schemas.microsoft.com/office/drawing/2014/main" id="{AC698052-53E9-4386-8118-04CC293B593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097" name="PoljeZBesedilom 2">
          <a:extLst>
            <a:ext uri="{FF2B5EF4-FFF2-40B4-BE49-F238E27FC236}">
              <a16:creationId xmlns:a16="http://schemas.microsoft.com/office/drawing/2014/main" id="{0F705F6F-7E12-4ECA-9E48-1A2D4FDB795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98" name="PoljeZBesedilom 1097">
          <a:extLst>
            <a:ext uri="{FF2B5EF4-FFF2-40B4-BE49-F238E27FC236}">
              <a16:creationId xmlns:a16="http://schemas.microsoft.com/office/drawing/2014/main" id="{06BE8975-6E34-4661-9693-AEFD6F5EA241}"/>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099" name="PoljeZBesedilom 2">
          <a:extLst>
            <a:ext uri="{FF2B5EF4-FFF2-40B4-BE49-F238E27FC236}">
              <a16:creationId xmlns:a16="http://schemas.microsoft.com/office/drawing/2014/main" id="{4C0F5CAF-9502-456E-8CCD-6DAC68AD0FF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00" name="PoljeZBesedilom 2">
          <a:extLst>
            <a:ext uri="{FF2B5EF4-FFF2-40B4-BE49-F238E27FC236}">
              <a16:creationId xmlns:a16="http://schemas.microsoft.com/office/drawing/2014/main" id="{9DBF26BA-6A51-49BA-BD1A-DE370B71E2E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01" name="PoljeZBesedilom 2">
          <a:extLst>
            <a:ext uri="{FF2B5EF4-FFF2-40B4-BE49-F238E27FC236}">
              <a16:creationId xmlns:a16="http://schemas.microsoft.com/office/drawing/2014/main" id="{925E0DC2-7ECA-4252-8394-3FBB6959C7E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02" name="PoljeZBesedilom 2">
          <a:extLst>
            <a:ext uri="{FF2B5EF4-FFF2-40B4-BE49-F238E27FC236}">
              <a16:creationId xmlns:a16="http://schemas.microsoft.com/office/drawing/2014/main" id="{AE9AB166-D9EC-4C55-8251-7D8290D7841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3" name="PoljeZBesedilom 2">
          <a:extLst>
            <a:ext uri="{FF2B5EF4-FFF2-40B4-BE49-F238E27FC236}">
              <a16:creationId xmlns:a16="http://schemas.microsoft.com/office/drawing/2014/main" id="{B2D7B7B2-1ABB-4AFE-B624-858A5F59FDB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4" name="PoljeZBesedilom 1103">
          <a:extLst>
            <a:ext uri="{FF2B5EF4-FFF2-40B4-BE49-F238E27FC236}">
              <a16:creationId xmlns:a16="http://schemas.microsoft.com/office/drawing/2014/main" id="{FC9A52F4-BF42-494A-962C-CD597288601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5" name="PoljeZBesedilom 2">
          <a:extLst>
            <a:ext uri="{FF2B5EF4-FFF2-40B4-BE49-F238E27FC236}">
              <a16:creationId xmlns:a16="http://schemas.microsoft.com/office/drawing/2014/main" id="{72C3E61A-A0A7-4B31-96D0-DB5C4027E2A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6" name="PoljeZBesedilom 2">
          <a:extLst>
            <a:ext uri="{FF2B5EF4-FFF2-40B4-BE49-F238E27FC236}">
              <a16:creationId xmlns:a16="http://schemas.microsoft.com/office/drawing/2014/main" id="{CB47ABB9-6109-44F6-8E54-6CD1E1EB2FF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7" name="PoljeZBesedilom 2">
          <a:extLst>
            <a:ext uri="{FF2B5EF4-FFF2-40B4-BE49-F238E27FC236}">
              <a16:creationId xmlns:a16="http://schemas.microsoft.com/office/drawing/2014/main" id="{D7066073-ECE8-46B9-990E-99DAB0E4C39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108" name="PoljeZBesedilom 2">
          <a:extLst>
            <a:ext uri="{FF2B5EF4-FFF2-40B4-BE49-F238E27FC236}">
              <a16:creationId xmlns:a16="http://schemas.microsoft.com/office/drawing/2014/main" id="{D5CE2701-DB0F-4344-A945-F15F84A282C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09" name="PoljeZBesedilom 1108">
          <a:extLst>
            <a:ext uri="{FF2B5EF4-FFF2-40B4-BE49-F238E27FC236}">
              <a16:creationId xmlns:a16="http://schemas.microsoft.com/office/drawing/2014/main" id="{FBB4FA4F-5963-4D52-97C4-7B9E985B814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10" name="PoljeZBesedilom 2">
          <a:extLst>
            <a:ext uri="{FF2B5EF4-FFF2-40B4-BE49-F238E27FC236}">
              <a16:creationId xmlns:a16="http://schemas.microsoft.com/office/drawing/2014/main" id="{18490A8B-99CD-4B91-A814-3BD82078446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11" name="PoljeZBesedilom 2">
          <a:extLst>
            <a:ext uri="{FF2B5EF4-FFF2-40B4-BE49-F238E27FC236}">
              <a16:creationId xmlns:a16="http://schemas.microsoft.com/office/drawing/2014/main" id="{0AA73FE0-FB07-47D9-AB99-910FF1EA090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12" name="PoljeZBesedilom 2">
          <a:extLst>
            <a:ext uri="{FF2B5EF4-FFF2-40B4-BE49-F238E27FC236}">
              <a16:creationId xmlns:a16="http://schemas.microsoft.com/office/drawing/2014/main" id="{63CAC240-94E9-47AD-9FD0-FD18943862D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113" name="PoljeZBesedilom 2">
          <a:extLst>
            <a:ext uri="{FF2B5EF4-FFF2-40B4-BE49-F238E27FC236}">
              <a16:creationId xmlns:a16="http://schemas.microsoft.com/office/drawing/2014/main" id="{97D13F4F-3C08-4DE4-ADF0-1A2CC8FDF51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4" name="PoljeZBesedilom 2">
          <a:extLst>
            <a:ext uri="{FF2B5EF4-FFF2-40B4-BE49-F238E27FC236}">
              <a16:creationId xmlns:a16="http://schemas.microsoft.com/office/drawing/2014/main" id="{64A92C75-0670-4C46-B346-D05B93A3583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5" name="PoljeZBesedilom 1114">
          <a:extLst>
            <a:ext uri="{FF2B5EF4-FFF2-40B4-BE49-F238E27FC236}">
              <a16:creationId xmlns:a16="http://schemas.microsoft.com/office/drawing/2014/main" id="{6403ADB7-5E3A-4EA0-8A95-746B27A5A7F4}"/>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6" name="PoljeZBesedilom 2">
          <a:extLst>
            <a:ext uri="{FF2B5EF4-FFF2-40B4-BE49-F238E27FC236}">
              <a16:creationId xmlns:a16="http://schemas.microsoft.com/office/drawing/2014/main" id="{B50DD5D5-C0B8-48BD-8359-5203558F8361}"/>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7" name="PoljeZBesedilom 2">
          <a:extLst>
            <a:ext uri="{FF2B5EF4-FFF2-40B4-BE49-F238E27FC236}">
              <a16:creationId xmlns:a16="http://schemas.microsoft.com/office/drawing/2014/main" id="{6CD34F81-721B-45A0-940E-8B89ABBB3DD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8" name="PoljeZBesedilom 2">
          <a:extLst>
            <a:ext uri="{FF2B5EF4-FFF2-40B4-BE49-F238E27FC236}">
              <a16:creationId xmlns:a16="http://schemas.microsoft.com/office/drawing/2014/main" id="{449100DB-1240-4981-B44A-C42F2B6EE27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19" name="PoljeZBesedilom 2">
          <a:extLst>
            <a:ext uri="{FF2B5EF4-FFF2-40B4-BE49-F238E27FC236}">
              <a16:creationId xmlns:a16="http://schemas.microsoft.com/office/drawing/2014/main" id="{ECE3BE11-37F3-4177-8A6F-B6F83824B9C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0" name="PoljeZBesedilom 2">
          <a:extLst>
            <a:ext uri="{FF2B5EF4-FFF2-40B4-BE49-F238E27FC236}">
              <a16:creationId xmlns:a16="http://schemas.microsoft.com/office/drawing/2014/main" id="{C3D04F03-52F4-48D7-8CF2-B0D0F45EFA0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1" name="PoljeZBesedilom 1120">
          <a:extLst>
            <a:ext uri="{FF2B5EF4-FFF2-40B4-BE49-F238E27FC236}">
              <a16:creationId xmlns:a16="http://schemas.microsoft.com/office/drawing/2014/main" id="{AE0FE845-FC9B-429E-B783-AD67E3C06B8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2" name="PoljeZBesedilom 2">
          <a:extLst>
            <a:ext uri="{FF2B5EF4-FFF2-40B4-BE49-F238E27FC236}">
              <a16:creationId xmlns:a16="http://schemas.microsoft.com/office/drawing/2014/main" id="{195E913E-33A5-4A3E-9EDC-D2BAB592335A}"/>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3" name="PoljeZBesedilom 2">
          <a:extLst>
            <a:ext uri="{FF2B5EF4-FFF2-40B4-BE49-F238E27FC236}">
              <a16:creationId xmlns:a16="http://schemas.microsoft.com/office/drawing/2014/main" id="{19B30B24-05D1-466B-B015-5CAE89ED2AB0}"/>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4" name="PoljeZBesedilom 2">
          <a:extLst>
            <a:ext uri="{FF2B5EF4-FFF2-40B4-BE49-F238E27FC236}">
              <a16:creationId xmlns:a16="http://schemas.microsoft.com/office/drawing/2014/main" id="{0F882E50-171C-4FB8-B251-77C2E08C784F}"/>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25" name="PoljeZBesedilom 2">
          <a:extLst>
            <a:ext uri="{FF2B5EF4-FFF2-40B4-BE49-F238E27FC236}">
              <a16:creationId xmlns:a16="http://schemas.microsoft.com/office/drawing/2014/main" id="{C462E0E8-720D-44CD-AC46-2D4BD9A3A4ED}"/>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26" name="PoljeZBesedilom 2">
          <a:extLst>
            <a:ext uri="{FF2B5EF4-FFF2-40B4-BE49-F238E27FC236}">
              <a16:creationId xmlns:a16="http://schemas.microsoft.com/office/drawing/2014/main" id="{1DEE9C7A-FF8F-4297-B9A4-4F1DBA8781E1}"/>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27" name="PoljeZBesedilom 1126">
          <a:extLst>
            <a:ext uri="{FF2B5EF4-FFF2-40B4-BE49-F238E27FC236}">
              <a16:creationId xmlns:a16="http://schemas.microsoft.com/office/drawing/2014/main" id="{49A6F6AF-0995-4F31-ABE9-A9198335C7D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28" name="PoljeZBesedilom 2">
          <a:extLst>
            <a:ext uri="{FF2B5EF4-FFF2-40B4-BE49-F238E27FC236}">
              <a16:creationId xmlns:a16="http://schemas.microsoft.com/office/drawing/2014/main" id="{74881AEF-369D-467F-8373-ADE89452441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29" name="PoljeZBesedilom 2">
          <a:extLst>
            <a:ext uri="{FF2B5EF4-FFF2-40B4-BE49-F238E27FC236}">
              <a16:creationId xmlns:a16="http://schemas.microsoft.com/office/drawing/2014/main" id="{B1317438-3147-45B2-8948-BFD6F51CD26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30" name="PoljeZBesedilom 2">
          <a:extLst>
            <a:ext uri="{FF2B5EF4-FFF2-40B4-BE49-F238E27FC236}">
              <a16:creationId xmlns:a16="http://schemas.microsoft.com/office/drawing/2014/main" id="{9858DBAC-56C2-47F2-A34E-02DBC2555B8F}"/>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31" name="PoljeZBesedilom 2">
          <a:extLst>
            <a:ext uri="{FF2B5EF4-FFF2-40B4-BE49-F238E27FC236}">
              <a16:creationId xmlns:a16="http://schemas.microsoft.com/office/drawing/2014/main" id="{1D17D42E-AAD5-45E9-9373-E0F240D77F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2" name="PoljeZBesedilom 2">
          <a:extLst>
            <a:ext uri="{FF2B5EF4-FFF2-40B4-BE49-F238E27FC236}">
              <a16:creationId xmlns:a16="http://schemas.microsoft.com/office/drawing/2014/main" id="{2EC31BA7-E055-4EC9-A2D7-28AB33E4F19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3" name="PoljeZBesedilom 1132">
          <a:extLst>
            <a:ext uri="{FF2B5EF4-FFF2-40B4-BE49-F238E27FC236}">
              <a16:creationId xmlns:a16="http://schemas.microsoft.com/office/drawing/2014/main" id="{F939ACAB-36F2-4C22-A38A-EF39A30A6F6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4" name="PoljeZBesedilom 2">
          <a:extLst>
            <a:ext uri="{FF2B5EF4-FFF2-40B4-BE49-F238E27FC236}">
              <a16:creationId xmlns:a16="http://schemas.microsoft.com/office/drawing/2014/main" id="{E72F5DCC-980F-4D64-BEF5-C1CDAA1C8DC1}"/>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5" name="PoljeZBesedilom 2">
          <a:extLst>
            <a:ext uri="{FF2B5EF4-FFF2-40B4-BE49-F238E27FC236}">
              <a16:creationId xmlns:a16="http://schemas.microsoft.com/office/drawing/2014/main" id="{BD70D869-6984-45E4-8F32-39E5C7DCA7E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6" name="PoljeZBesedilom 2">
          <a:extLst>
            <a:ext uri="{FF2B5EF4-FFF2-40B4-BE49-F238E27FC236}">
              <a16:creationId xmlns:a16="http://schemas.microsoft.com/office/drawing/2014/main" id="{C1923964-0B46-404D-BE34-465B4BA8643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37" name="PoljeZBesedilom 2">
          <a:extLst>
            <a:ext uri="{FF2B5EF4-FFF2-40B4-BE49-F238E27FC236}">
              <a16:creationId xmlns:a16="http://schemas.microsoft.com/office/drawing/2014/main" id="{4F0E33B1-7508-459A-821F-A616824D56C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38" name="PoljeZBesedilom 2">
          <a:extLst>
            <a:ext uri="{FF2B5EF4-FFF2-40B4-BE49-F238E27FC236}">
              <a16:creationId xmlns:a16="http://schemas.microsoft.com/office/drawing/2014/main" id="{87DF6A89-6BD3-4395-9981-4C68D22B279C}"/>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39" name="PoljeZBesedilom 1138">
          <a:extLst>
            <a:ext uri="{FF2B5EF4-FFF2-40B4-BE49-F238E27FC236}">
              <a16:creationId xmlns:a16="http://schemas.microsoft.com/office/drawing/2014/main" id="{D47FBD99-1580-4A74-A2CC-E426A6C1D3C6}"/>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0" name="PoljeZBesedilom 2">
          <a:extLst>
            <a:ext uri="{FF2B5EF4-FFF2-40B4-BE49-F238E27FC236}">
              <a16:creationId xmlns:a16="http://schemas.microsoft.com/office/drawing/2014/main" id="{B9F3C267-DC52-4419-B468-A5A07B4268C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1" name="PoljeZBesedilom 2">
          <a:extLst>
            <a:ext uri="{FF2B5EF4-FFF2-40B4-BE49-F238E27FC236}">
              <a16:creationId xmlns:a16="http://schemas.microsoft.com/office/drawing/2014/main" id="{BD417B47-C4BD-4142-AE88-009035E70CC3}"/>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2" name="PoljeZBesedilom 2">
          <a:extLst>
            <a:ext uri="{FF2B5EF4-FFF2-40B4-BE49-F238E27FC236}">
              <a16:creationId xmlns:a16="http://schemas.microsoft.com/office/drawing/2014/main" id="{0CEF6E11-48A2-446E-B042-5132C05DB2A4}"/>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3" name="PoljeZBesedilom 2">
          <a:extLst>
            <a:ext uri="{FF2B5EF4-FFF2-40B4-BE49-F238E27FC236}">
              <a16:creationId xmlns:a16="http://schemas.microsoft.com/office/drawing/2014/main" id="{150D1450-63AF-4AFE-97B4-E680614C741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4" name="PoljeZBesedilom 2">
          <a:extLst>
            <a:ext uri="{FF2B5EF4-FFF2-40B4-BE49-F238E27FC236}">
              <a16:creationId xmlns:a16="http://schemas.microsoft.com/office/drawing/2014/main" id="{93188CC8-4B28-4839-BD4D-06CA286D6DF0}"/>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5" name="PoljeZBesedilom 1144">
          <a:extLst>
            <a:ext uri="{FF2B5EF4-FFF2-40B4-BE49-F238E27FC236}">
              <a16:creationId xmlns:a16="http://schemas.microsoft.com/office/drawing/2014/main" id="{7A874813-B45C-49FB-B6E3-CB04F75870F8}"/>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6" name="PoljeZBesedilom 2">
          <a:extLst>
            <a:ext uri="{FF2B5EF4-FFF2-40B4-BE49-F238E27FC236}">
              <a16:creationId xmlns:a16="http://schemas.microsoft.com/office/drawing/2014/main" id="{97C968E2-6681-4DAC-88C1-1604B8A8CF22}"/>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7" name="PoljeZBesedilom 2">
          <a:extLst>
            <a:ext uri="{FF2B5EF4-FFF2-40B4-BE49-F238E27FC236}">
              <a16:creationId xmlns:a16="http://schemas.microsoft.com/office/drawing/2014/main" id="{C6B67EDC-BAEA-4ABA-A660-096B95C96F0A}"/>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8" name="PoljeZBesedilom 2">
          <a:extLst>
            <a:ext uri="{FF2B5EF4-FFF2-40B4-BE49-F238E27FC236}">
              <a16:creationId xmlns:a16="http://schemas.microsoft.com/office/drawing/2014/main" id="{A5653904-4FEF-4C69-A760-589A23AE060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49" name="PoljeZBesedilom 2">
          <a:extLst>
            <a:ext uri="{FF2B5EF4-FFF2-40B4-BE49-F238E27FC236}">
              <a16:creationId xmlns:a16="http://schemas.microsoft.com/office/drawing/2014/main" id="{B452D370-D4AD-4F72-8F78-5972B04753F2}"/>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0" name="PoljeZBesedilom 2">
          <a:extLst>
            <a:ext uri="{FF2B5EF4-FFF2-40B4-BE49-F238E27FC236}">
              <a16:creationId xmlns:a16="http://schemas.microsoft.com/office/drawing/2014/main" id="{A2565233-99B4-4441-98BE-6F2CD38E06C8}"/>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1" name="PoljeZBesedilom 1150">
          <a:extLst>
            <a:ext uri="{FF2B5EF4-FFF2-40B4-BE49-F238E27FC236}">
              <a16:creationId xmlns:a16="http://schemas.microsoft.com/office/drawing/2014/main" id="{7720B925-8811-49A3-947D-FD590BE3BCD7}"/>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2" name="PoljeZBesedilom 2">
          <a:extLst>
            <a:ext uri="{FF2B5EF4-FFF2-40B4-BE49-F238E27FC236}">
              <a16:creationId xmlns:a16="http://schemas.microsoft.com/office/drawing/2014/main" id="{57A1FFEF-6F84-4F21-B348-B02FCA2A024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3" name="PoljeZBesedilom 2">
          <a:extLst>
            <a:ext uri="{FF2B5EF4-FFF2-40B4-BE49-F238E27FC236}">
              <a16:creationId xmlns:a16="http://schemas.microsoft.com/office/drawing/2014/main" id="{579CA381-0758-4A69-9125-E251A596519D}"/>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4" name="PoljeZBesedilom 2">
          <a:extLst>
            <a:ext uri="{FF2B5EF4-FFF2-40B4-BE49-F238E27FC236}">
              <a16:creationId xmlns:a16="http://schemas.microsoft.com/office/drawing/2014/main" id="{7DBE8B29-76FB-4D9D-94C3-9AFFBB93B889}"/>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155" name="PoljeZBesedilom 2">
          <a:extLst>
            <a:ext uri="{FF2B5EF4-FFF2-40B4-BE49-F238E27FC236}">
              <a16:creationId xmlns:a16="http://schemas.microsoft.com/office/drawing/2014/main" id="{D809128F-E996-4A76-9F9A-82DBBFFBE9C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56" name="PoljeZBesedilom 2">
          <a:extLst>
            <a:ext uri="{FF2B5EF4-FFF2-40B4-BE49-F238E27FC236}">
              <a16:creationId xmlns:a16="http://schemas.microsoft.com/office/drawing/2014/main" id="{0CF1AE9E-5C23-4BFE-8812-3687FED4E3B9}"/>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57" name="PoljeZBesedilom 1156">
          <a:extLst>
            <a:ext uri="{FF2B5EF4-FFF2-40B4-BE49-F238E27FC236}">
              <a16:creationId xmlns:a16="http://schemas.microsoft.com/office/drawing/2014/main" id="{FD40E5C8-ACAF-4BA4-8067-3C7BF55B6EF1}"/>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58" name="PoljeZBesedilom 2">
          <a:extLst>
            <a:ext uri="{FF2B5EF4-FFF2-40B4-BE49-F238E27FC236}">
              <a16:creationId xmlns:a16="http://schemas.microsoft.com/office/drawing/2014/main" id="{8941A519-F476-4310-A9C3-84C5F8363F11}"/>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59" name="PoljeZBesedilom 2">
          <a:extLst>
            <a:ext uri="{FF2B5EF4-FFF2-40B4-BE49-F238E27FC236}">
              <a16:creationId xmlns:a16="http://schemas.microsoft.com/office/drawing/2014/main" id="{3837A45E-2DEB-4557-B951-8F4650854197}"/>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60" name="PoljeZBesedilom 2">
          <a:extLst>
            <a:ext uri="{FF2B5EF4-FFF2-40B4-BE49-F238E27FC236}">
              <a16:creationId xmlns:a16="http://schemas.microsoft.com/office/drawing/2014/main" id="{61906B01-7CF8-42C0-86FD-3CE626CC3F12}"/>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161" name="PoljeZBesedilom 2">
          <a:extLst>
            <a:ext uri="{FF2B5EF4-FFF2-40B4-BE49-F238E27FC236}">
              <a16:creationId xmlns:a16="http://schemas.microsoft.com/office/drawing/2014/main" id="{65394A19-F61A-463C-8C71-BC2BA3AEEDF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162" name="PoljeZBesedilom 1161">
          <a:extLst>
            <a:ext uri="{FF2B5EF4-FFF2-40B4-BE49-F238E27FC236}">
              <a16:creationId xmlns:a16="http://schemas.microsoft.com/office/drawing/2014/main" id="{CB1853E4-3AEE-4542-885C-1802706A60CC}"/>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163" name="PoljeZBesedilom 2">
          <a:extLst>
            <a:ext uri="{FF2B5EF4-FFF2-40B4-BE49-F238E27FC236}">
              <a16:creationId xmlns:a16="http://schemas.microsoft.com/office/drawing/2014/main" id="{B03274A4-44E4-4C2A-892F-1E743B34D3B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164" name="PoljeZBesedilom 2">
          <a:extLst>
            <a:ext uri="{FF2B5EF4-FFF2-40B4-BE49-F238E27FC236}">
              <a16:creationId xmlns:a16="http://schemas.microsoft.com/office/drawing/2014/main" id="{95FDAE38-05C4-4D2E-8929-0E356C333EF4}"/>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165" name="PoljeZBesedilom 2">
          <a:extLst>
            <a:ext uri="{FF2B5EF4-FFF2-40B4-BE49-F238E27FC236}">
              <a16:creationId xmlns:a16="http://schemas.microsoft.com/office/drawing/2014/main" id="{C05C0F2A-AE9D-4EBE-AEFD-E3B21AC5BD21}"/>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166" name="PoljeZBesedilom 2">
          <a:extLst>
            <a:ext uri="{FF2B5EF4-FFF2-40B4-BE49-F238E27FC236}">
              <a16:creationId xmlns:a16="http://schemas.microsoft.com/office/drawing/2014/main" id="{41279BFF-A5CF-4C6B-91F7-F04A1082EEE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67" name="PoljeZBesedilom 2">
          <a:extLst>
            <a:ext uri="{FF2B5EF4-FFF2-40B4-BE49-F238E27FC236}">
              <a16:creationId xmlns:a16="http://schemas.microsoft.com/office/drawing/2014/main" id="{2CE44B8A-B38E-444E-995B-33DBF27C64C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68" name="PoljeZBesedilom 1167">
          <a:extLst>
            <a:ext uri="{FF2B5EF4-FFF2-40B4-BE49-F238E27FC236}">
              <a16:creationId xmlns:a16="http://schemas.microsoft.com/office/drawing/2014/main" id="{968EEFF1-A990-4E5F-BB9E-A74320FE6088}"/>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69" name="PoljeZBesedilom 2">
          <a:extLst>
            <a:ext uri="{FF2B5EF4-FFF2-40B4-BE49-F238E27FC236}">
              <a16:creationId xmlns:a16="http://schemas.microsoft.com/office/drawing/2014/main" id="{8C7DBC30-FF94-43F7-9067-8DC0914C743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0" name="PoljeZBesedilom 2">
          <a:extLst>
            <a:ext uri="{FF2B5EF4-FFF2-40B4-BE49-F238E27FC236}">
              <a16:creationId xmlns:a16="http://schemas.microsoft.com/office/drawing/2014/main" id="{D43FE808-D202-4EB9-A434-6029462B2437}"/>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1" name="PoljeZBesedilom 2">
          <a:extLst>
            <a:ext uri="{FF2B5EF4-FFF2-40B4-BE49-F238E27FC236}">
              <a16:creationId xmlns:a16="http://schemas.microsoft.com/office/drawing/2014/main" id="{34C16828-7592-44DC-9432-D49AB7C3067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2" name="PoljeZBesedilom 2">
          <a:extLst>
            <a:ext uri="{FF2B5EF4-FFF2-40B4-BE49-F238E27FC236}">
              <a16:creationId xmlns:a16="http://schemas.microsoft.com/office/drawing/2014/main" id="{F4C758BD-9167-4429-A305-54D1EAE0EBC4}"/>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3" name="PoljeZBesedilom 2">
          <a:extLst>
            <a:ext uri="{FF2B5EF4-FFF2-40B4-BE49-F238E27FC236}">
              <a16:creationId xmlns:a16="http://schemas.microsoft.com/office/drawing/2014/main" id="{D9C49D22-9089-4583-871D-EAE77BD61857}"/>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4" name="PoljeZBesedilom 1173">
          <a:extLst>
            <a:ext uri="{FF2B5EF4-FFF2-40B4-BE49-F238E27FC236}">
              <a16:creationId xmlns:a16="http://schemas.microsoft.com/office/drawing/2014/main" id="{6E751352-B35E-420C-AAE1-B51643789265}"/>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5" name="PoljeZBesedilom 2">
          <a:extLst>
            <a:ext uri="{FF2B5EF4-FFF2-40B4-BE49-F238E27FC236}">
              <a16:creationId xmlns:a16="http://schemas.microsoft.com/office/drawing/2014/main" id="{CD1DA6D1-487D-4295-886B-B8DAB7CDAC5F}"/>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6" name="PoljeZBesedilom 2">
          <a:extLst>
            <a:ext uri="{FF2B5EF4-FFF2-40B4-BE49-F238E27FC236}">
              <a16:creationId xmlns:a16="http://schemas.microsoft.com/office/drawing/2014/main" id="{593494F0-E8DF-4A05-B5C8-12B3B5D7AC1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7" name="PoljeZBesedilom 2">
          <a:extLst>
            <a:ext uri="{FF2B5EF4-FFF2-40B4-BE49-F238E27FC236}">
              <a16:creationId xmlns:a16="http://schemas.microsoft.com/office/drawing/2014/main" id="{F1CDACD9-F4AC-4DF9-ABB3-F0E58EF2D271}"/>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1178" name="PoljeZBesedilom 2">
          <a:extLst>
            <a:ext uri="{FF2B5EF4-FFF2-40B4-BE49-F238E27FC236}">
              <a16:creationId xmlns:a16="http://schemas.microsoft.com/office/drawing/2014/main" id="{3DA8839E-E6BE-44F2-8317-EF6BBB95706A}"/>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79" name="PoljeZBesedilom 2">
          <a:extLst>
            <a:ext uri="{FF2B5EF4-FFF2-40B4-BE49-F238E27FC236}">
              <a16:creationId xmlns:a16="http://schemas.microsoft.com/office/drawing/2014/main" id="{F8B91AC2-02B9-4149-8561-2282213A90A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80" name="PoljeZBesedilom 1179">
          <a:extLst>
            <a:ext uri="{FF2B5EF4-FFF2-40B4-BE49-F238E27FC236}">
              <a16:creationId xmlns:a16="http://schemas.microsoft.com/office/drawing/2014/main" id="{06602618-F5A1-4436-B2DC-BD0530075C9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81" name="PoljeZBesedilom 2">
          <a:extLst>
            <a:ext uri="{FF2B5EF4-FFF2-40B4-BE49-F238E27FC236}">
              <a16:creationId xmlns:a16="http://schemas.microsoft.com/office/drawing/2014/main" id="{7B150BEF-EADD-4FE9-831D-8638CB637B3E}"/>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82" name="PoljeZBesedilom 2">
          <a:extLst>
            <a:ext uri="{FF2B5EF4-FFF2-40B4-BE49-F238E27FC236}">
              <a16:creationId xmlns:a16="http://schemas.microsoft.com/office/drawing/2014/main" id="{855B22C0-DE5A-45FE-853E-AE4D5037300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83" name="PoljeZBesedilom 2">
          <a:extLst>
            <a:ext uri="{FF2B5EF4-FFF2-40B4-BE49-F238E27FC236}">
              <a16:creationId xmlns:a16="http://schemas.microsoft.com/office/drawing/2014/main" id="{1943B87A-2024-4952-B8F6-ECCC46B7D2E9}"/>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1184" name="PoljeZBesedilom 2">
          <a:extLst>
            <a:ext uri="{FF2B5EF4-FFF2-40B4-BE49-F238E27FC236}">
              <a16:creationId xmlns:a16="http://schemas.microsoft.com/office/drawing/2014/main" id="{6003B3F0-45B7-4727-9710-22E738880E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85" name="PoljeZBesedilom 2">
          <a:extLst>
            <a:ext uri="{FF2B5EF4-FFF2-40B4-BE49-F238E27FC236}">
              <a16:creationId xmlns:a16="http://schemas.microsoft.com/office/drawing/2014/main" id="{AB2ABFF4-BD5C-48D5-ACC8-51A61BBBAAE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86" name="PoljeZBesedilom 1185">
          <a:extLst>
            <a:ext uri="{FF2B5EF4-FFF2-40B4-BE49-F238E27FC236}">
              <a16:creationId xmlns:a16="http://schemas.microsoft.com/office/drawing/2014/main" id="{637DFF9D-058B-4A00-8DE5-F383C80C84A3}"/>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87" name="PoljeZBesedilom 2">
          <a:extLst>
            <a:ext uri="{FF2B5EF4-FFF2-40B4-BE49-F238E27FC236}">
              <a16:creationId xmlns:a16="http://schemas.microsoft.com/office/drawing/2014/main" id="{20502ACC-3474-41B5-A5F3-E027A81F046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88" name="PoljeZBesedilom 2">
          <a:extLst>
            <a:ext uri="{FF2B5EF4-FFF2-40B4-BE49-F238E27FC236}">
              <a16:creationId xmlns:a16="http://schemas.microsoft.com/office/drawing/2014/main" id="{F1FFF0BA-0D7C-4E4E-81FF-2179484EAA5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89" name="PoljeZBesedilom 2">
          <a:extLst>
            <a:ext uri="{FF2B5EF4-FFF2-40B4-BE49-F238E27FC236}">
              <a16:creationId xmlns:a16="http://schemas.microsoft.com/office/drawing/2014/main" id="{F2447280-1339-42A1-AA60-CAB24FBA8C6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1190" name="PoljeZBesedilom 2">
          <a:extLst>
            <a:ext uri="{FF2B5EF4-FFF2-40B4-BE49-F238E27FC236}">
              <a16:creationId xmlns:a16="http://schemas.microsoft.com/office/drawing/2014/main" id="{FCD80497-D02D-49FE-90CB-3DCB51FBC05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1" name="PoljeZBesedilom 2">
          <a:extLst>
            <a:ext uri="{FF2B5EF4-FFF2-40B4-BE49-F238E27FC236}">
              <a16:creationId xmlns:a16="http://schemas.microsoft.com/office/drawing/2014/main" id="{258619AF-687D-4ABA-AED7-EB359B60325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2" name="PoljeZBesedilom 1191">
          <a:extLst>
            <a:ext uri="{FF2B5EF4-FFF2-40B4-BE49-F238E27FC236}">
              <a16:creationId xmlns:a16="http://schemas.microsoft.com/office/drawing/2014/main" id="{9744EA05-F739-42AD-804B-05AFE70ED4DF}"/>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3" name="PoljeZBesedilom 2">
          <a:extLst>
            <a:ext uri="{FF2B5EF4-FFF2-40B4-BE49-F238E27FC236}">
              <a16:creationId xmlns:a16="http://schemas.microsoft.com/office/drawing/2014/main" id="{8774B40D-4A3C-4904-8527-93F97241536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4" name="PoljeZBesedilom 2">
          <a:extLst>
            <a:ext uri="{FF2B5EF4-FFF2-40B4-BE49-F238E27FC236}">
              <a16:creationId xmlns:a16="http://schemas.microsoft.com/office/drawing/2014/main" id="{EFEA829C-0FE4-4131-ADA2-7D9318038DF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5" name="PoljeZBesedilom 2">
          <a:extLst>
            <a:ext uri="{FF2B5EF4-FFF2-40B4-BE49-F238E27FC236}">
              <a16:creationId xmlns:a16="http://schemas.microsoft.com/office/drawing/2014/main" id="{752C1310-DBF7-4610-8525-3C6F53CFDA87}"/>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6" name="PoljeZBesedilom 2">
          <a:extLst>
            <a:ext uri="{FF2B5EF4-FFF2-40B4-BE49-F238E27FC236}">
              <a16:creationId xmlns:a16="http://schemas.microsoft.com/office/drawing/2014/main" id="{EC9B6EF2-BC0C-4BAE-9E03-54C5C6F9FD48}"/>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7" name="PoljeZBesedilom 2">
          <a:extLst>
            <a:ext uri="{FF2B5EF4-FFF2-40B4-BE49-F238E27FC236}">
              <a16:creationId xmlns:a16="http://schemas.microsoft.com/office/drawing/2014/main" id="{200B7160-40B5-470D-8BC5-85A63AC142A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8" name="PoljeZBesedilom 1197">
          <a:extLst>
            <a:ext uri="{FF2B5EF4-FFF2-40B4-BE49-F238E27FC236}">
              <a16:creationId xmlns:a16="http://schemas.microsoft.com/office/drawing/2014/main" id="{2D10CEF2-A787-4E3B-98B9-3C686259FC69}"/>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199" name="PoljeZBesedilom 2">
          <a:extLst>
            <a:ext uri="{FF2B5EF4-FFF2-40B4-BE49-F238E27FC236}">
              <a16:creationId xmlns:a16="http://schemas.microsoft.com/office/drawing/2014/main" id="{B45B902C-3AB5-4C84-B17F-E627FA967BBC}"/>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200" name="PoljeZBesedilom 2">
          <a:extLst>
            <a:ext uri="{FF2B5EF4-FFF2-40B4-BE49-F238E27FC236}">
              <a16:creationId xmlns:a16="http://schemas.microsoft.com/office/drawing/2014/main" id="{D0AD14DB-58D9-49FD-B292-FE92CA2B3F56}"/>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201" name="PoljeZBesedilom 2">
          <a:extLst>
            <a:ext uri="{FF2B5EF4-FFF2-40B4-BE49-F238E27FC236}">
              <a16:creationId xmlns:a16="http://schemas.microsoft.com/office/drawing/2014/main" id="{7C59BCCE-E6E6-4D51-ABD1-A4EF134AD2F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1202" name="PoljeZBesedilom 2">
          <a:extLst>
            <a:ext uri="{FF2B5EF4-FFF2-40B4-BE49-F238E27FC236}">
              <a16:creationId xmlns:a16="http://schemas.microsoft.com/office/drawing/2014/main" id="{141C4923-A909-4C5A-8764-563E07C5E3BA}"/>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3" name="PoljeZBesedilom 2">
          <a:extLst>
            <a:ext uri="{FF2B5EF4-FFF2-40B4-BE49-F238E27FC236}">
              <a16:creationId xmlns:a16="http://schemas.microsoft.com/office/drawing/2014/main" id="{36CEA04A-C98C-424D-86BE-71AED7F11A72}"/>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4" name="PoljeZBesedilom 1203">
          <a:extLst>
            <a:ext uri="{FF2B5EF4-FFF2-40B4-BE49-F238E27FC236}">
              <a16:creationId xmlns:a16="http://schemas.microsoft.com/office/drawing/2014/main" id="{14F36C69-36B9-4ADE-B805-F04C9F0D765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5" name="PoljeZBesedilom 2">
          <a:extLst>
            <a:ext uri="{FF2B5EF4-FFF2-40B4-BE49-F238E27FC236}">
              <a16:creationId xmlns:a16="http://schemas.microsoft.com/office/drawing/2014/main" id="{38403EAE-A81E-4993-B135-D2069CB9A567}"/>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6" name="PoljeZBesedilom 2">
          <a:extLst>
            <a:ext uri="{FF2B5EF4-FFF2-40B4-BE49-F238E27FC236}">
              <a16:creationId xmlns:a16="http://schemas.microsoft.com/office/drawing/2014/main" id="{B1CDA631-B3E0-422C-834E-73D6861CEC00}"/>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7" name="PoljeZBesedilom 2">
          <a:extLst>
            <a:ext uri="{FF2B5EF4-FFF2-40B4-BE49-F238E27FC236}">
              <a16:creationId xmlns:a16="http://schemas.microsoft.com/office/drawing/2014/main" id="{F3F59EDA-BC2A-44C6-9BF4-A0C11674DBF0}"/>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1208" name="PoljeZBesedilom 2">
          <a:extLst>
            <a:ext uri="{FF2B5EF4-FFF2-40B4-BE49-F238E27FC236}">
              <a16:creationId xmlns:a16="http://schemas.microsoft.com/office/drawing/2014/main" id="{D8E86E69-7FAB-49A8-9D39-2CF0FCB8BE43}"/>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09" name="PoljeZBesedilom 2">
          <a:extLst>
            <a:ext uri="{FF2B5EF4-FFF2-40B4-BE49-F238E27FC236}">
              <a16:creationId xmlns:a16="http://schemas.microsoft.com/office/drawing/2014/main" id="{B4A85117-CCD6-4F23-8733-E2EA04DEB32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10" name="PoljeZBesedilom 1209">
          <a:extLst>
            <a:ext uri="{FF2B5EF4-FFF2-40B4-BE49-F238E27FC236}">
              <a16:creationId xmlns:a16="http://schemas.microsoft.com/office/drawing/2014/main" id="{6C9CCBBA-AB5A-4CA4-B04C-42E9208DFB73}"/>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11" name="PoljeZBesedilom 2">
          <a:extLst>
            <a:ext uri="{FF2B5EF4-FFF2-40B4-BE49-F238E27FC236}">
              <a16:creationId xmlns:a16="http://schemas.microsoft.com/office/drawing/2014/main" id="{1B51F623-7878-4D31-8EF3-54908929B664}"/>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12" name="PoljeZBesedilom 2">
          <a:extLst>
            <a:ext uri="{FF2B5EF4-FFF2-40B4-BE49-F238E27FC236}">
              <a16:creationId xmlns:a16="http://schemas.microsoft.com/office/drawing/2014/main" id="{4F4CCF38-ADC4-45A2-8BBB-8EE2D5144AE2}"/>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13" name="PoljeZBesedilom 2">
          <a:extLst>
            <a:ext uri="{FF2B5EF4-FFF2-40B4-BE49-F238E27FC236}">
              <a16:creationId xmlns:a16="http://schemas.microsoft.com/office/drawing/2014/main" id="{25A9E569-2F3A-4DAC-A599-58750AD52A78}"/>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1214" name="PoljeZBesedilom 2">
          <a:extLst>
            <a:ext uri="{FF2B5EF4-FFF2-40B4-BE49-F238E27FC236}">
              <a16:creationId xmlns:a16="http://schemas.microsoft.com/office/drawing/2014/main" id="{188F544D-DCC9-4E6D-B190-39F5AD16AD2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215" name="PoljeZBesedilom 1214">
          <a:extLst>
            <a:ext uri="{FF2B5EF4-FFF2-40B4-BE49-F238E27FC236}">
              <a16:creationId xmlns:a16="http://schemas.microsoft.com/office/drawing/2014/main" id="{427F9A2B-11CA-46F8-B412-655E2552A77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216" name="PoljeZBesedilom 2">
          <a:extLst>
            <a:ext uri="{FF2B5EF4-FFF2-40B4-BE49-F238E27FC236}">
              <a16:creationId xmlns:a16="http://schemas.microsoft.com/office/drawing/2014/main" id="{9F280F07-C20E-4B5D-A710-41B49B7561E1}"/>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217" name="PoljeZBesedilom 2">
          <a:extLst>
            <a:ext uri="{FF2B5EF4-FFF2-40B4-BE49-F238E27FC236}">
              <a16:creationId xmlns:a16="http://schemas.microsoft.com/office/drawing/2014/main" id="{941548C2-632E-4E58-B66A-F983BAAD2E25}"/>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218" name="PoljeZBesedilom 2">
          <a:extLst>
            <a:ext uri="{FF2B5EF4-FFF2-40B4-BE49-F238E27FC236}">
              <a16:creationId xmlns:a16="http://schemas.microsoft.com/office/drawing/2014/main" id="{C2920B11-D8CB-447E-B335-1A66FDF1123A}"/>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9489"/>
    <xdr:sp macro="" textlink="">
      <xdr:nvSpPr>
        <xdr:cNvPr id="1219" name="PoljeZBesedilom 2">
          <a:extLst>
            <a:ext uri="{FF2B5EF4-FFF2-40B4-BE49-F238E27FC236}">
              <a16:creationId xmlns:a16="http://schemas.microsoft.com/office/drawing/2014/main" id="{85570407-B901-4BB3-A133-601771C7CC00}"/>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0" name="PoljeZBesedilom 2">
          <a:extLst>
            <a:ext uri="{FF2B5EF4-FFF2-40B4-BE49-F238E27FC236}">
              <a16:creationId xmlns:a16="http://schemas.microsoft.com/office/drawing/2014/main" id="{3AA0D583-C502-4BC9-A191-A2F4A07D6E6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1" name="PoljeZBesedilom 1220">
          <a:extLst>
            <a:ext uri="{FF2B5EF4-FFF2-40B4-BE49-F238E27FC236}">
              <a16:creationId xmlns:a16="http://schemas.microsoft.com/office/drawing/2014/main" id="{B90BF7F6-15EE-4A6A-BD18-2BA92132220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2" name="PoljeZBesedilom 2">
          <a:extLst>
            <a:ext uri="{FF2B5EF4-FFF2-40B4-BE49-F238E27FC236}">
              <a16:creationId xmlns:a16="http://schemas.microsoft.com/office/drawing/2014/main" id="{18D73AED-FDC3-4AAB-9B1C-A051800D664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3" name="PoljeZBesedilom 2">
          <a:extLst>
            <a:ext uri="{FF2B5EF4-FFF2-40B4-BE49-F238E27FC236}">
              <a16:creationId xmlns:a16="http://schemas.microsoft.com/office/drawing/2014/main" id="{11C412F3-AC57-4A83-B196-F94879FA1C4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4" name="PoljeZBesedilom 2">
          <a:extLst>
            <a:ext uri="{FF2B5EF4-FFF2-40B4-BE49-F238E27FC236}">
              <a16:creationId xmlns:a16="http://schemas.microsoft.com/office/drawing/2014/main" id="{50D9001F-64E2-44EE-A317-13FDC4223D9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25" name="PoljeZBesedilom 2">
          <a:extLst>
            <a:ext uri="{FF2B5EF4-FFF2-40B4-BE49-F238E27FC236}">
              <a16:creationId xmlns:a16="http://schemas.microsoft.com/office/drawing/2014/main" id="{8617EB8D-1061-400B-BCC2-253EF6D1D1D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26" name="PoljeZBesedilom 2">
          <a:extLst>
            <a:ext uri="{FF2B5EF4-FFF2-40B4-BE49-F238E27FC236}">
              <a16:creationId xmlns:a16="http://schemas.microsoft.com/office/drawing/2014/main" id="{D98E6602-270E-4F7F-817C-048BB6476F0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27" name="PoljeZBesedilom 1226">
          <a:extLst>
            <a:ext uri="{FF2B5EF4-FFF2-40B4-BE49-F238E27FC236}">
              <a16:creationId xmlns:a16="http://schemas.microsoft.com/office/drawing/2014/main" id="{EFE9C1D4-7C2A-4C25-88D3-9B4BFE4B319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28" name="PoljeZBesedilom 2">
          <a:extLst>
            <a:ext uri="{FF2B5EF4-FFF2-40B4-BE49-F238E27FC236}">
              <a16:creationId xmlns:a16="http://schemas.microsoft.com/office/drawing/2014/main" id="{6F5722D6-74EE-4B1F-A379-C8DD6DF7A6E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29" name="PoljeZBesedilom 2">
          <a:extLst>
            <a:ext uri="{FF2B5EF4-FFF2-40B4-BE49-F238E27FC236}">
              <a16:creationId xmlns:a16="http://schemas.microsoft.com/office/drawing/2014/main" id="{EF77BD3C-695D-4CED-90C1-5901FCDD271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30" name="PoljeZBesedilom 2">
          <a:extLst>
            <a:ext uri="{FF2B5EF4-FFF2-40B4-BE49-F238E27FC236}">
              <a16:creationId xmlns:a16="http://schemas.microsoft.com/office/drawing/2014/main" id="{B8F0E7BD-450C-4133-978D-8D2292E33E79}"/>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31" name="PoljeZBesedilom 2">
          <a:extLst>
            <a:ext uri="{FF2B5EF4-FFF2-40B4-BE49-F238E27FC236}">
              <a16:creationId xmlns:a16="http://schemas.microsoft.com/office/drawing/2014/main" id="{AD270CD2-6B87-49E0-A115-6B203815FEF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2" name="PoljeZBesedilom 2">
          <a:extLst>
            <a:ext uri="{FF2B5EF4-FFF2-40B4-BE49-F238E27FC236}">
              <a16:creationId xmlns:a16="http://schemas.microsoft.com/office/drawing/2014/main" id="{45E37E41-2D7D-42D6-804B-108B644E2F6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3" name="PoljeZBesedilom 1232">
          <a:extLst>
            <a:ext uri="{FF2B5EF4-FFF2-40B4-BE49-F238E27FC236}">
              <a16:creationId xmlns:a16="http://schemas.microsoft.com/office/drawing/2014/main" id="{FE430262-22E5-48CB-9E4B-BAF9AFCF244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4" name="PoljeZBesedilom 2">
          <a:extLst>
            <a:ext uri="{FF2B5EF4-FFF2-40B4-BE49-F238E27FC236}">
              <a16:creationId xmlns:a16="http://schemas.microsoft.com/office/drawing/2014/main" id="{9E323856-4DEB-4D93-9CA5-FF5A648D1E7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5" name="PoljeZBesedilom 2">
          <a:extLst>
            <a:ext uri="{FF2B5EF4-FFF2-40B4-BE49-F238E27FC236}">
              <a16:creationId xmlns:a16="http://schemas.microsoft.com/office/drawing/2014/main" id="{5C292EFF-1A75-43AB-9D28-2F348923C98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6" name="PoljeZBesedilom 2">
          <a:extLst>
            <a:ext uri="{FF2B5EF4-FFF2-40B4-BE49-F238E27FC236}">
              <a16:creationId xmlns:a16="http://schemas.microsoft.com/office/drawing/2014/main" id="{07FE3924-01AC-40CA-81FC-775D6646842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37" name="PoljeZBesedilom 2">
          <a:extLst>
            <a:ext uri="{FF2B5EF4-FFF2-40B4-BE49-F238E27FC236}">
              <a16:creationId xmlns:a16="http://schemas.microsoft.com/office/drawing/2014/main" id="{AF32D167-F1F8-4046-875C-A89B2F57A97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38" name="PoljeZBesedilom 2">
          <a:extLst>
            <a:ext uri="{FF2B5EF4-FFF2-40B4-BE49-F238E27FC236}">
              <a16:creationId xmlns:a16="http://schemas.microsoft.com/office/drawing/2014/main" id="{B0A4597A-C8F1-4BE0-B812-1B6997FDAFF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39" name="PoljeZBesedilom 1238">
          <a:extLst>
            <a:ext uri="{FF2B5EF4-FFF2-40B4-BE49-F238E27FC236}">
              <a16:creationId xmlns:a16="http://schemas.microsoft.com/office/drawing/2014/main" id="{C71BB5AC-256B-41E2-BA27-70900571CC3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40" name="PoljeZBesedilom 2">
          <a:extLst>
            <a:ext uri="{FF2B5EF4-FFF2-40B4-BE49-F238E27FC236}">
              <a16:creationId xmlns:a16="http://schemas.microsoft.com/office/drawing/2014/main" id="{F4DF5F4E-489C-45EC-8264-D1877F630FB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41" name="PoljeZBesedilom 2">
          <a:extLst>
            <a:ext uri="{FF2B5EF4-FFF2-40B4-BE49-F238E27FC236}">
              <a16:creationId xmlns:a16="http://schemas.microsoft.com/office/drawing/2014/main" id="{F8AEA83C-71D9-49E2-98C3-1FCF61F616B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42" name="PoljeZBesedilom 2">
          <a:extLst>
            <a:ext uri="{FF2B5EF4-FFF2-40B4-BE49-F238E27FC236}">
              <a16:creationId xmlns:a16="http://schemas.microsoft.com/office/drawing/2014/main" id="{FBC3FB19-FE7B-4EDD-BF41-E5AEA9A7B9BA}"/>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1243" name="PoljeZBesedilom 2">
          <a:extLst>
            <a:ext uri="{FF2B5EF4-FFF2-40B4-BE49-F238E27FC236}">
              <a16:creationId xmlns:a16="http://schemas.microsoft.com/office/drawing/2014/main" id="{85F361B6-7A67-4522-A42B-41C458DD034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4" name="PoljeZBesedilom 2">
          <a:extLst>
            <a:ext uri="{FF2B5EF4-FFF2-40B4-BE49-F238E27FC236}">
              <a16:creationId xmlns:a16="http://schemas.microsoft.com/office/drawing/2014/main" id="{6FC55CD6-EDBD-48BC-A2C6-2230EC6CC572}"/>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5" name="PoljeZBesedilom 1244">
          <a:extLst>
            <a:ext uri="{FF2B5EF4-FFF2-40B4-BE49-F238E27FC236}">
              <a16:creationId xmlns:a16="http://schemas.microsoft.com/office/drawing/2014/main" id="{70969576-92DA-46BE-A9FB-1818741BB2D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6" name="PoljeZBesedilom 2">
          <a:extLst>
            <a:ext uri="{FF2B5EF4-FFF2-40B4-BE49-F238E27FC236}">
              <a16:creationId xmlns:a16="http://schemas.microsoft.com/office/drawing/2014/main" id="{B9E13AB0-4D53-4169-BB65-95E8E62CB1F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7" name="PoljeZBesedilom 2">
          <a:extLst>
            <a:ext uri="{FF2B5EF4-FFF2-40B4-BE49-F238E27FC236}">
              <a16:creationId xmlns:a16="http://schemas.microsoft.com/office/drawing/2014/main" id="{98B7511E-F28F-424B-8C0F-07003532C8D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8" name="PoljeZBesedilom 2">
          <a:extLst>
            <a:ext uri="{FF2B5EF4-FFF2-40B4-BE49-F238E27FC236}">
              <a16:creationId xmlns:a16="http://schemas.microsoft.com/office/drawing/2014/main" id="{8B2501F9-2998-43C0-AE33-F4B3D45D5FB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49" name="PoljeZBesedilom 2">
          <a:extLst>
            <a:ext uri="{FF2B5EF4-FFF2-40B4-BE49-F238E27FC236}">
              <a16:creationId xmlns:a16="http://schemas.microsoft.com/office/drawing/2014/main" id="{B2FE0862-45BC-465F-871A-37203330D18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0" name="PoljeZBesedilom 2">
          <a:extLst>
            <a:ext uri="{FF2B5EF4-FFF2-40B4-BE49-F238E27FC236}">
              <a16:creationId xmlns:a16="http://schemas.microsoft.com/office/drawing/2014/main" id="{E91BF985-4158-4B5C-A665-7746DA2DA08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1" name="PoljeZBesedilom 1250">
          <a:extLst>
            <a:ext uri="{FF2B5EF4-FFF2-40B4-BE49-F238E27FC236}">
              <a16:creationId xmlns:a16="http://schemas.microsoft.com/office/drawing/2014/main" id="{5160054A-A073-403B-9B78-B1281B47D9ED}"/>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2" name="PoljeZBesedilom 2">
          <a:extLst>
            <a:ext uri="{FF2B5EF4-FFF2-40B4-BE49-F238E27FC236}">
              <a16:creationId xmlns:a16="http://schemas.microsoft.com/office/drawing/2014/main" id="{3328CDAC-05D2-48E8-9025-5AEB8B5A9B5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3" name="PoljeZBesedilom 2">
          <a:extLst>
            <a:ext uri="{FF2B5EF4-FFF2-40B4-BE49-F238E27FC236}">
              <a16:creationId xmlns:a16="http://schemas.microsoft.com/office/drawing/2014/main" id="{F4468FD5-7873-41D3-A0EA-6D2445CD641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4" name="PoljeZBesedilom 2">
          <a:extLst>
            <a:ext uri="{FF2B5EF4-FFF2-40B4-BE49-F238E27FC236}">
              <a16:creationId xmlns:a16="http://schemas.microsoft.com/office/drawing/2014/main" id="{A321B748-ACD3-4BA5-8297-7C8D6F903F9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5" name="PoljeZBesedilom 2">
          <a:extLst>
            <a:ext uri="{FF2B5EF4-FFF2-40B4-BE49-F238E27FC236}">
              <a16:creationId xmlns:a16="http://schemas.microsoft.com/office/drawing/2014/main" id="{A23693CA-4DFF-4B70-8946-A3349933703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6" name="PoljeZBesedilom 2">
          <a:extLst>
            <a:ext uri="{FF2B5EF4-FFF2-40B4-BE49-F238E27FC236}">
              <a16:creationId xmlns:a16="http://schemas.microsoft.com/office/drawing/2014/main" id="{3A1B2FEF-AE91-4C43-BD25-0A9B4CD5928A}"/>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7" name="PoljeZBesedilom 1256">
          <a:extLst>
            <a:ext uri="{FF2B5EF4-FFF2-40B4-BE49-F238E27FC236}">
              <a16:creationId xmlns:a16="http://schemas.microsoft.com/office/drawing/2014/main" id="{2CAF7B5E-31D1-4615-8D12-74A24503339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8" name="PoljeZBesedilom 2">
          <a:extLst>
            <a:ext uri="{FF2B5EF4-FFF2-40B4-BE49-F238E27FC236}">
              <a16:creationId xmlns:a16="http://schemas.microsoft.com/office/drawing/2014/main" id="{B833F1F8-3741-4E6F-8905-3E94DC2A00B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59" name="PoljeZBesedilom 2">
          <a:extLst>
            <a:ext uri="{FF2B5EF4-FFF2-40B4-BE49-F238E27FC236}">
              <a16:creationId xmlns:a16="http://schemas.microsoft.com/office/drawing/2014/main" id="{14564001-30CE-4E4B-94D2-7EB8D3DC69B8}"/>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60" name="PoljeZBesedilom 2">
          <a:extLst>
            <a:ext uri="{FF2B5EF4-FFF2-40B4-BE49-F238E27FC236}">
              <a16:creationId xmlns:a16="http://schemas.microsoft.com/office/drawing/2014/main" id="{F30FBC7C-7E86-411E-9D3D-B84A74992300}"/>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61" name="PoljeZBesedilom 2">
          <a:extLst>
            <a:ext uri="{FF2B5EF4-FFF2-40B4-BE49-F238E27FC236}">
              <a16:creationId xmlns:a16="http://schemas.microsoft.com/office/drawing/2014/main" id="{37F5567A-E397-44F5-BE20-819268A2E90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2" name="PoljeZBesedilom 2">
          <a:extLst>
            <a:ext uri="{FF2B5EF4-FFF2-40B4-BE49-F238E27FC236}">
              <a16:creationId xmlns:a16="http://schemas.microsoft.com/office/drawing/2014/main" id="{251B5953-DE13-4782-BD77-520D50930B2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3" name="PoljeZBesedilom 1262">
          <a:extLst>
            <a:ext uri="{FF2B5EF4-FFF2-40B4-BE49-F238E27FC236}">
              <a16:creationId xmlns:a16="http://schemas.microsoft.com/office/drawing/2014/main" id="{AEAFA592-0FFD-4501-8F8A-654DF7A74543}"/>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4" name="PoljeZBesedilom 2">
          <a:extLst>
            <a:ext uri="{FF2B5EF4-FFF2-40B4-BE49-F238E27FC236}">
              <a16:creationId xmlns:a16="http://schemas.microsoft.com/office/drawing/2014/main" id="{394ADADE-7C7E-43B3-9B3F-AD4ED25004C4}"/>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5" name="PoljeZBesedilom 2">
          <a:extLst>
            <a:ext uri="{FF2B5EF4-FFF2-40B4-BE49-F238E27FC236}">
              <a16:creationId xmlns:a16="http://schemas.microsoft.com/office/drawing/2014/main" id="{E7123EB1-ECA6-4E62-8070-CB74A5EAEB4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6" name="PoljeZBesedilom 2">
          <a:extLst>
            <a:ext uri="{FF2B5EF4-FFF2-40B4-BE49-F238E27FC236}">
              <a16:creationId xmlns:a16="http://schemas.microsoft.com/office/drawing/2014/main" id="{3FAD77FD-903E-4EF2-A225-4548F23BB3B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67" name="PoljeZBesedilom 2">
          <a:extLst>
            <a:ext uri="{FF2B5EF4-FFF2-40B4-BE49-F238E27FC236}">
              <a16:creationId xmlns:a16="http://schemas.microsoft.com/office/drawing/2014/main" id="{F87B9F9F-4F98-46E7-84E0-2145A1C56FF5}"/>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68" name="PoljeZBesedilom 2">
          <a:extLst>
            <a:ext uri="{FF2B5EF4-FFF2-40B4-BE49-F238E27FC236}">
              <a16:creationId xmlns:a16="http://schemas.microsoft.com/office/drawing/2014/main" id="{7B85C2F9-81AB-400D-8AAF-5F8FE1BFB72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69" name="PoljeZBesedilom 1268">
          <a:extLst>
            <a:ext uri="{FF2B5EF4-FFF2-40B4-BE49-F238E27FC236}">
              <a16:creationId xmlns:a16="http://schemas.microsoft.com/office/drawing/2014/main" id="{E3C2B307-897C-485D-8B28-F0939A9A9B01}"/>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70" name="PoljeZBesedilom 2">
          <a:extLst>
            <a:ext uri="{FF2B5EF4-FFF2-40B4-BE49-F238E27FC236}">
              <a16:creationId xmlns:a16="http://schemas.microsoft.com/office/drawing/2014/main" id="{3FD66DE1-D725-4C0E-A311-A94248CC5297}"/>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71" name="PoljeZBesedilom 2">
          <a:extLst>
            <a:ext uri="{FF2B5EF4-FFF2-40B4-BE49-F238E27FC236}">
              <a16:creationId xmlns:a16="http://schemas.microsoft.com/office/drawing/2014/main" id="{F6993929-8B70-422E-9290-30A1A842C6D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72" name="PoljeZBesedilom 2">
          <a:extLst>
            <a:ext uri="{FF2B5EF4-FFF2-40B4-BE49-F238E27FC236}">
              <a16:creationId xmlns:a16="http://schemas.microsoft.com/office/drawing/2014/main" id="{1686B44D-A6C7-4967-8F99-B73911606137}"/>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273" name="PoljeZBesedilom 2">
          <a:extLst>
            <a:ext uri="{FF2B5EF4-FFF2-40B4-BE49-F238E27FC236}">
              <a16:creationId xmlns:a16="http://schemas.microsoft.com/office/drawing/2014/main" id="{634A0EA0-6B37-4EBB-9A83-F6850DC4609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274" name="PoljeZBesedilom 1273">
          <a:extLst>
            <a:ext uri="{FF2B5EF4-FFF2-40B4-BE49-F238E27FC236}">
              <a16:creationId xmlns:a16="http://schemas.microsoft.com/office/drawing/2014/main" id="{D0379772-8681-449F-953D-DF361E8CC28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275" name="PoljeZBesedilom 2">
          <a:extLst>
            <a:ext uri="{FF2B5EF4-FFF2-40B4-BE49-F238E27FC236}">
              <a16:creationId xmlns:a16="http://schemas.microsoft.com/office/drawing/2014/main" id="{CA2834DB-C9F1-4CD2-9BDA-E48B4017FAA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276" name="PoljeZBesedilom 2">
          <a:extLst>
            <a:ext uri="{FF2B5EF4-FFF2-40B4-BE49-F238E27FC236}">
              <a16:creationId xmlns:a16="http://schemas.microsoft.com/office/drawing/2014/main" id="{BD8CF682-12A5-419B-9CE1-BA763A47FEAE}"/>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277" name="PoljeZBesedilom 2">
          <a:extLst>
            <a:ext uri="{FF2B5EF4-FFF2-40B4-BE49-F238E27FC236}">
              <a16:creationId xmlns:a16="http://schemas.microsoft.com/office/drawing/2014/main" id="{8185C087-BBAD-477A-AF82-EBCBF0CACB9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278" name="PoljeZBesedilom 2">
          <a:extLst>
            <a:ext uri="{FF2B5EF4-FFF2-40B4-BE49-F238E27FC236}">
              <a16:creationId xmlns:a16="http://schemas.microsoft.com/office/drawing/2014/main" id="{52A43DD9-726A-453D-A858-319F0748B3C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79" name="PoljeZBesedilom 2">
          <a:extLst>
            <a:ext uri="{FF2B5EF4-FFF2-40B4-BE49-F238E27FC236}">
              <a16:creationId xmlns:a16="http://schemas.microsoft.com/office/drawing/2014/main" id="{333B42F6-421B-42C8-AE3D-6B8105DF489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80" name="PoljeZBesedilom 1279">
          <a:extLst>
            <a:ext uri="{FF2B5EF4-FFF2-40B4-BE49-F238E27FC236}">
              <a16:creationId xmlns:a16="http://schemas.microsoft.com/office/drawing/2014/main" id="{7D6E26E9-EBE0-478A-BC2F-2A147C816E5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81" name="PoljeZBesedilom 2">
          <a:extLst>
            <a:ext uri="{FF2B5EF4-FFF2-40B4-BE49-F238E27FC236}">
              <a16:creationId xmlns:a16="http://schemas.microsoft.com/office/drawing/2014/main" id="{B34B43ED-0FBB-47EC-A2DF-F628BF5F014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82" name="PoljeZBesedilom 2">
          <a:extLst>
            <a:ext uri="{FF2B5EF4-FFF2-40B4-BE49-F238E27FC236}">
              <a16:creationId xmlns:a16="http://schemas.microsoft.com/office/drawing/2014/main" id="{F797953F-DBAF-4654-8D42-5C687182742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83" name="PoljeZBesedilom 2">
          <a:extLst>
            <a:ext uri="{FF2B5EF4-FFF2-40B4-BE49-F238E27FC236}">
              <a16:creationId xmlns:a16="http://schemas.microsoft.com/office/drawing/2014/main" id="{577748D8-E9BB-4B0C-A763-EBD46F92353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1284" name="PoljeZBesedilom 2">
          <a:extLst>
            <a:ext uri="{FF2B5EF4-FFF2-40B4-BE49-F238E27FC236}">
              <a16:creationId xmlns:a16="http://schemas.microsoft.com/office/drawing/2014/main" id="{1871E2C1-BA92-4CEC-AF06-5C0000CEAB0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85" name="PoljeZBesedilom 2">
          <a:extLst>
            <a:ext uri="{FF2B5EF4-FFF2-40B4-BE49-F238E27FC236}">
              <a16:creationId xmlns:a16="http://schemas.microsoft.com/office/drawing/2014/main" id="{D2B3F9F6-28F9-4E07-95DF-80C90A06440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86" name="PoljeZBesedilom 1285">
          <a:extLst>
            <a:ext uri="{FF2B5EF4-FFF2-40B4-BE49-F238E27FC236}">
              <a16:creationId xmlns:a16="http://schemas.microsoft.com/office/drawing/2014/main" id="{F79D9306-203B-477D-9198-9D3BB6E1471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87" name="PoljeZBesedilom 2">
          <a:extLst>
            <a:ext uri="{FF2B5EF4-FFF2-40B4-BE49-F238E27FC236}">
              <a16:creationId xmlns:a16="http://schemas.microsoft.com/office/drawing/2014/main" id="{CCE37845-342D-46EF-81D5-19AA47166A46}"/>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88" name="PoljeZBesedilom 2">
          <a:extLst>
            <a:ext uri="{FF2B5EF4-FFF2-40B4-BE49-F238E27FC236}">
              <a16:creationId xmlns:a16="http://schemas.microsoft.com/office/drawing/2014/main" id="{31D10ABC-18DD-4166-B388-ACD281DE1F0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89" name="PoljeZBesedilom 2">
          <a:extLst>
            <a:ext uri="{FF2B5EF4-FFF2-40B4-BE49-F238E27FC236}">
              <a16:creationId xmlns:a16="http://schemas.microsoft.com/office/drawing/2014/main" id="{4D685D46-8EA9-4491-95D2-C41106B4085D}"/>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0" name="PoljeZBesedilom 2">
          <a:extLst>
            <a:ext uri="{FF2B5EF4-FFF2-40B4-BE49-F238E27FC236}">
              <a16:creationId xmlns:a16="http://schemas.microsoft.com/office/drawing/2014/main" id="{247880E4-95FD-4FF4-A532-10DBA34725F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1" name="PoljeZBesedilom 2">
          <a:extLst>
            <a:ext uri="{FF2B5EF4-FFF2-40B4-BE49-F238E27FC236}">
              <a16:creationId xmlns:a16="http://schemas.microsoft.com/office/drawing/2014/main" id="{0503B613-5F66-4EC4-9C67-DEA85992854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2" name="PoljeZBesedilom 1291">
          <a:extLst>
            <a:ext uri="{FF2B5EF4-FFF2-40B4-BE49-F238E27FC236}">
              <a16:creationId xmlns:a16="http://schemas.microsoft.com/office/drawing/2014/main" id="{AD923B01-1DB9-4B84-97A5-51612A2EA01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3" name="PoljeZBesedilom 2">
          <a:extLst>
            <a:ext uri="{FF2B5EF4-FFF2-40B4-BE49-F238E27FC236}">
              <a16:creationId xmlns:a16="http://schemas.microsoft.com/office/drawing/2014/main" id="{443CA1B6-DB4F-4B65-B32E-9AB433BCAFD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4" name="PoljeZBesedilom 2">
          <a:extLst>
            <a:ext uri="{FF2B5EF4-FFF2-40B4-BE49-F238E27FC236}">
              <a16:creationId xmlns:a16="http://schemas.microsoft.com/office/drawing/2014/main" id="{78352BC0-373F-41F1-A98D-E1E1B72DE0E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5" name="PoljeZBesedilom 2">
          <a:extLst>
            <a:ext uri="{FF2B5EF4-FFF2-40B4-BE49-F238E27FC236}">
              <a16:creationId xmlns:a16="http://schemas.microsoft.com/office/drawing/2014/main" id="{12AA4A0E-AA27-4A39-A23E-6AEE586A3CAF}"/>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1296" name="PoljeZBesedilom 2">
          <a:extLst>
            <a:ext uri="{FF2B5EF4-FFF2-40B4-BE49-F238E27FC236}">
              <a16:creationId xmlns:a16="http://schemas.microsoft.com/office/drawing/2014/main" id="{DF318860-9549-42E0-8030-84450790217A}"/>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97" name="PoljeZBesedilom 2">
          <a:extLst>
            <a:ext uri="{FF2B5EF4-FFF2-40B4-BE49-F238E27FC236}">
              <a16:creationId xmlns:a16="http://schemas.microsoft.com/office/drawing/2014/main" id="{2B2EE070-055E-4813-9BC7-8FC15CCA3B0C}"/>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98" name="PoljeZBesedilom 1297">
          <a:extLst>
            <a:ext uri="{FF2B5EF4-FFF2-40B4-BE49-F238E27FC236}">
              <a16:creationId xmlns:a16="http://schemas.microsoft.com/office/drawing/2014/main" id="{0130428C-C6A2-428E-AFA8-E329B75AAF2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299" name="PoljeZBesedilom 2">
          <a:extLst>
            <a:ext uri="{FF2B5EF4-FFF2-40B4-BE49-F238E27FC236}">
              <a16:creationId xmlns:a16="http://schemas.microsoft.com/office/drawing/2014/main" id="{FC1D95A6-97CE-4286-9AA4-0A5EAFB68DFC}"/>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300" name="PoljeZBesedilom 2">
          <a:extLst>
            <a:ext uri="{FF2B5EF4-FFF2-40B4-BE49-F238E27FC236}">
              <a16:creationId xmlns:a16="http://schemas.microsoft.com/office/drawing/2014/main" id="{E5DF4D54-24CF-4CDA-833D-F3E4F03152B6}"/>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301" name="PoljeZBesedilom 2">
          <a:extLst>
            <a:ext uri="{FF2B5EF4-FFF2-40B4-BE49-F238E27FC236}">
              <a16:creationId xmlns:a16="http://schemas.microsoft.com/office/drawing/2014/main" id="{2B7C8376-6CCD-4922-969E-F4EFD0FCD65F}"/>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1302" name="PoljeZBesedilom 2">
          <a:extLst>
            <a:ext uri="{FF2B5EF4-FFF2-40B4-BE49-F238E27FC236}">
              <a16:creationId xmlns:a16="http://schemas.microsoft.com/office/drawing/2014/main" id="{4ED1B754-8614-416D-ACED-C5A54E3F12A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3" name="PoljeZBesedilom 2">
          <a:extLst>
            <a:ext uri="{FF2B5EF4-FFF2-40B4-BE49-F238E27FC236}">
              <a16:creationId xmlns:a16="http://schemas.microsoft.com/office/drawing/2014/main" id="{4DD9A1C3-BCC0-49D1-8A74-D8380C99862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4" name="PoljeZBesedilom 1303">
          <a:extLst>
            <a:ext uri="{FF2B5EF4-FFF2-40B4-BE49-F238E27FC236}">
              <a16:creationId xmlns:a16="http://schemas.microsoft.com/office/drawing/2014/main" id="{956AB9ED-E032-489A-B880-3A9128F5BBB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5" name="PoljeZBesedilom 2">
          <a:extLst>
            <a:ext uri="{FF2B5EF4-FFF2-40B4-BE49-F238E27FC236}">
              <a16:creationId xmlns:a16="http://schemas.microsoft.com/office/drawing/2014/main" id="{39E39518-FC64-45C9-8B12-AA74D76D7D0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6" name="PoljeZBesedilom 2">
          <a:extLst>
            <a:ext uri="{FF2B5EF4-FFF2-40B4-BE49-F238E27FC236}">
              <a16:creationId xmlns:a16="http://schemas.microsoft.com/office/drawing/2014/main" id="{85C577F2-857B-43CF-9268-0909610F5EA6}"/>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7" name="PoljeZBesedilom 2">
          <a:extLst>
            <a:ext uri="{FF2B5EF4-FFF2-40B4-BE49-F238E27FC236}">
              <a16:creationId xmlns:a16="http://schemas.microsoft.com/office/drawing/2014/main" id="{D08230FF-D417-429D-95C7-0A9626932E2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1308" name="PoljeZBesedilom 2">
          <a:extLst>
            <a:ext uri="{FF2B5EF4-FFF2-40B4-BE49-F238E27FC236}">
              <a16:creationId xmlns:a16="http://schemas.microsoft.com/office/drawing/2014/main" id="{AF646F8C-6641-4358-8271-8CD7D700C344}"/>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309" name="PoljeZBesedilom 1308">
          <a:extLst>
            <a:ext uri="{FF2B5EF4-FFF2-40B4-BE49-F238E27FC236}">
              <a16:creationId xmlns:a16="http://schemas.microsoft.com/office/drawing/2014/main" id="{154EB5BC-2B1F-46FB-875E-A16FD676352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310" name="PoljeZBesedilom 2">
          <a:extLst>
            <a:ext uri="{FF2B5EF4-FFF2-40B4-BE49-F238E27FC236}">
              <a16:creationId xmlns:a16="http://schemas.microsoft.com/office/drawing/2014/main" id="{14F90BF9-8B1D-4E38-89A1-73200850981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311" name="PoljeZBesedilom 2">
          <a:extLst>
            <a:ext uri="{FF2B5EF4-FFF2-40B4-BE49-F238E27FC236}">
              <a16:creationId xmlns:a16="http://schemas.microsoft.com/office/drawing/2014/main" id="{E8D96B8B-B2BF-4C7A-B653-DCC3FFD2293E}"/>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312" name="PoljeZBesedilom 2">
          <a:extLst>
            <a:ext uri="{FF2B5EF4-FFF2-40B4-BE49-F238E27FC236}">
              <a16:creationId xmlns:a16="http://schemas.microsoft.com/office/drawing/2014/main" id="{F25E6E2E-03B5-4579-B3CD-E50261CC46A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1313" name="PoljeZBesedilom 2">
          <a:extLst>
            <a:ext uri="{FF2B5EF4-FFF2-40B4-BE49-F238E27FC236}">
              <a16:creationId xmlns:a16="http://schemas.microsoft.com/office/drawing/2014/main" id="{CBEC33A0-F0DC-4588-821A-F6464540836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4" name="PoljeZBesedilom 2">
          <a:extLst>
            <a:ext uri="{FF2B5EF4-FFF2-40B4-BE49-F238E27FC236}">
              <a16:creationId xmlns:a16="http://schemas.microsoft.com/office/drawing/2014/main" id="{8744C48C-F0F2-4623-A111-89F80E9B5E24}"/>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5" name="PoljeZBesedilom 1314">
          <a:extLst>
            <a:ext uri="{FF2B5EF4-FFF2-40B4-BE49-F238E27FC236}">
              <a16:creationId xmlns:a16="http://schemas.microsoft.com/office/drawing/2014/main" id="{68C1D02A-160E-4642-B96A-DD7B0F57A53E}"/>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6" name="PoljeZBesedilom 2">
          <a:extLst>
            <a:ext uri="{FF2B5EF4-FFF2-40B4-BE49-F238E27FC236}">
              <a16:creationId xmlns:a16="http://schemas.microsoft.com/office/drawing/2014/main" id="{0CED3080-8CE5-453C-91CC-A1820AA2820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7" name="PoljeZBesedilom 2">
          <a:extLst>
            <a:ext uri="{FF2B5EF4-FFF2-40B4-BE49-F238E27FC236}">
              <a16:creationId xmlns:a16="http://schemas.microsoft.com/office/drawing/2014/main" id="{24F52159-ED15-4A79-B05B-AC091C0D475C}"/>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8" name="PoljeZBesedilom 2">
          <a:extLst>
            <a:ext uri="{FF2B5EF4-FFF2-40B4-BE49-F238E27FC236}">
              <a16:creationId xmlns:a16="http://schemas.microsoft.com/office/drawing/2014/main" id="{8D5F160D-4C93-4D4A-845F-5BA19271EA83}"/>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19" name="PoljeZBesedilom 2">
          <a:extLst>
            <a:ext uri="{FF2B5EF4-FFF2-40B4-BE49-F238E27FC236}">
              <a16:creationId xmlns:a16="http://schemas.microsoft.com/office/drawing/2014/main" id="{9079982E-7970-4D0E-A12E-B7ED27AB928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0" name="PoljeZBesedilom 2">
          <a:extLst>
            <a:ext uri="{FF2B5EF4-FFF2-40B4-BE49-F238E27FC236}">
              <a16:creationId xmlns:a16="http://schemas.microsoft.com/office/drawing/2014/main" id="{90BD8F41-A77B-4777-B4F0-3AB335539981}"/>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1" name="PoljeZBesedilom 1320">
          <a:extLst>
            <a:ext uri="{FF2B5EF4-FFF2-40B4-BE49-F238E27FC236}">
              <a16:creationId xmlns:a16="http://schemas.microsoft.com/office/drawing/2014/main" id="{E34267AF-15A1-4E82-9C4E-2AC8340AA61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2" name="PoljeZBesedilom 2">
          <a:extLst>
            <a:ext uri="{FF2B5EF4-FFF2-40B4-BE49-F238E27FC236}">
              <a16:creationId xmlns:a16="http://schemas.microsoft.com/office/drawing/2014/main" id="{DAF45A1E-2907-4616-98B6-04B9F5BC313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3" name="PoljeZBesedilom 2">
          <a:extLst>
            <a:ext uri="{FF2B5EF4-FFF2-40B4-BE49-F238E27FC236}">
              <a16:creationId xmlns:a16="http://schemas.microsoft.com/office/drawing/2014/main" id="{D533F9CD-49A5-496E-8E94-66CD10DE3E81}"/>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4" name="PoljeZBesedilom 2">
          <a:extLst>
            <a:ext uri="{FF2B5EF4-FFF2-40B4-BE49-F238E27FC236}">
              <a16:creationId xmlns:a16="http://schemas.microsoft.com/office/drawing/2014/main" id="{EF17979C-837F-4C6C-91F1-487FBE80831E}"/>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5" name="PoljeZBesedilom 2">
          <a:extLst>
            <a:ext uri="{FF2B5EF4-FFF2-40B4-BE49-F238E27FC236}">
              <a16:creationId xmlns:a16="http://schemas.microsoft.com/office/drawing/2014/main" id="{AC113B52-CC25-4347-92C5-5D263D7C5A2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6" name="PoljeZBesedilom 2">
          <a:extLst>
            <a:ext uri="{FF2B5EF4-FFF2-40B4-BE49-F238E27FC236}">
              <a16:creationId xmlns:a16="http://schemas.microsoft.com/office/drawing/2014/main" id="{704C99CF-7261-4A74-8818-04FFEEBBDAB3}"/>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7" name="PoljeZBesedilom 1326">
          <a:extLst>
            <a:ext uri="{FF2B5EF4-FFF2-40B4-BE49-F238E27FC236}">
              <a16:creationId xmlns:a16="http://schemas.microsoft.com/office/drawing/2014/main" id="{18320877-60DB-4028-A9E1-F69EF8972725}"/>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8" name="PoljeZBesedilom 2">
          <a:extLst>
            <a:ext uri="{FF2B5EF4-FFF2-40B4-BE49-F238E27FC236}">
              <a16:creationId xmlns:a16="http://schemas.microsoft.com/office/drawing/2014/main" id="{219E3AF6-EB96-41DB-A957-C86902030A02}"/>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29" name="PoljeZBesedilom 2">
          <a:extLst>
            <a:ext uri="{FF2B5EF4-FFF2-40B4-BE49-F238E27FC236}">
              <a16:creationId xmlns:a16="http://schemas.microsoft.com/office/drawing/2014/main" id="{BFD0E29D-156E-4D05-BC23-34FC087647B2}"/>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0" name="PoljeZBesedilom 2">
          <a:extLst>
            <a:ext uri="{FF2B5EF4-FFF2-40B4-BE49-F238E27FC236}">
              <a16:creationId xmlns:a16="http://schemas.microsoft.com/office/drawing/2014/main" id="{3D27C01B-F437-4E6E-AE6E-D67ABD92A75C}"/>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1" name="PoljeZBesedilom 2">
          <a:extLst>
            <a:ext uri="{FF2B5EF4-FFF2-40B4-BE49-F238E27FC236}">
              <a16:creationId xmlns:a16="http://schemas.microsoft.com/office/drawing/2014/main" id="{32FE3307-CE0A-4D32-B319-402E7DD4BA3F}"/>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2" name="PoljeZBesedilom 2">
          <a:extLst>
            <a:ext uri="{FF2B5EF4-FFF2-40B4-BE49-F238E27FC236}">
              <a16:creationId xmlns:a16="http://schemas.microsoft.com/office/drawing/2014/main" id="{9F283710-C35F-4517-A954-931C3D3905E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3" name="PoljeZBesedilom 1332">
          <a:extLst>
            <a:ext uri="{FF2B5EF4-FFF2-40B4-BE49-F238E27FC236}">
              <a16:creationId xmlns:a16="http://schemas.microsoft.com/office/drawing/2014/main" id="{55CC98DB-32A1-45F7-A0EC-69F8FB7F3E9B}"/>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4" name="PoljeZBesedilom 2">
          <a:extLst>
            <a:ext uri="{FF2B5EF4-FFF2-40B4-BE49-F238E27FC236}">
              <a16:creationId xmlns:a16="http://schemas.microsoft.com/office/drawing/2014/main" id="{5031F004-2E71-44EF-9480-C8A1F9055C2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5" name="PoljeZBesedilom 2">
          <a:extLst>
            <a:ext uri="{FF2B5EF4-FFF2-40B4-BE49-F238E27FC236}">
              <a16:creationId xmlns:a16="http://schemas.microsoft.com/office/drawing/2014/main" id="{015EFDE1-3AFF-490B-B104-3221691D3E25}"/>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6" name="PoljeZBesedilom 2">
          <a:extLst>
            <a:ext uri="{FF2B5EF4-FFF2-40B4-BE49-F238E27FC236}">
              <a16:creationId xmlns:a16="http://schemas.microsoft.com/office/drawing/2014/main" id="{299A84FB-28D4-4087-AEAD-AC198FC6E730}"/>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7" name="PoljeZBesedilom 2">
          <a:extLst>
            <a:ext uri="{FF2B5EF4-FFF2-40B4-BE49-F238E27FC236}">
              <a16:creationId xmlns:a16="http://schemas.microsoft.com/office/drawing/2014/main" id="{35BB69CC-B14D-4730-BD2B-7D1BCCF02464}"/>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38" name="PoljeZBesedilom 2">
          <a:extLst>
            <a:ext uri="{FF2B5EF4-FFF2-40B4-BE49-F238E27FC236}">
              <a16:creationId xmlns:a16="http://schemas.microsoft.com/office/drawing/2014/main" id="{80DA7B09-121D-4E9A-811E-1E0BA9E4BAC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39" name="PoljeZBesedilom 1338">
          <a:extLst>
            <a:ext uri="{FF2B5EF4-FFF2-40B4-BE49-F238E27FC236}">
              <a16:creationId xmlns:a16="http://schemas.microsoft.com/office/drawing/2014/main" id="{5090A87E-2C30-4FC8-9C7B-1679D21D718C}"/>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0" name="PoljeZBesedilom 2">
          <a:extLst>
            <a:ext uri="{FF2B5EF4-FFF2-40B4-BE49-F238E27FC236}">
              <a16:creationId xmlns:a16="http://schemas.microsoft.com/office/drawing/2014/main" id="{CD394537-6C6A-4E4C-9C8E-6C91400219EC}"/>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1" name="PoljeZBesedilom 2">
          <a:extLst>
            <a:ext uri="{FF2B5EF4-FFF2-40B4-BE49-F238E27FC236}">
              <a16:creationId xmlns:a16="http://schemas.microsoft.com/office/drawing/2014/main" id="{E3117DD6-D765-4118-95E2-F9440EB8718E}"/>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2" name="PoljeZBesedilom 2">
          <a:extLst>
            <a:ext uri="{FF2B5EF4-FFF2-40B4-BE49-F238E27FC236}">
              <a16:creationId xmlns:a16="http://schemas.microsoft.com/office/drawing/2014/main" id="{D246EE9F-4C58-4867-BD49-4AB21FD578E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3" name="PoljeZBesedilom 2">
          <a:extLst>
            <a:ext uri="{FF2B5EF4-FFF2-40B4-BE49-F238E27FC236}">
              <a16:creationId xmlns:a16="http://schemas.microsoft.com/office/drawing/2014/main" id="{4443327B-44BE-4E17-A355-087B428FFC82}"/>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4" name="PoljeZBesedilom 2">
          <a:extLst>
            <a:ext uri="{FF2B5EF4-FFF2-40B4-BE49-F238E27FC236}">
              <a16:creationId xmlns:a16="http://schemas.microsoft.com/office/drawing/2014/main" id="{D97937B8-54DF-4150-A33C-D12BB230D8AA}"/>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5" name="PoljeZBesedilom 1344">
          <a:extLst>
            <a:ext uri="{FF2B5EF4-FFF2-40B4-BE49-F238E27FC236}">
              <a16:creationId xmlns:a16="http://schemas.microsoft.com/office/drawing/2014/main" id="{615260B8-5270-498C-A55A-C878F8798D55}"/>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6" name="PoljeZBesedilom 2">
          <a:extLst>
            <a:ext uri="{FF2B5EF4-FFF2-40B4-BE49-F238E27FC236}">
              <a16:creationId xmlns:a16="http://schemas.microsoft.com/office/drawing/2014/main" id="{A7727474-ABC8-422C-9680-05AFD441F14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7" name="PoljeZBesedilom 2">
          <a:extLst>
            <a:ext uri="{FF2B5EF4-FFF2-40B4-BE49-F238E27FC236}">
              <a16:creationId xmlns:a16="http://schemas.microsoft.com/office/drawing/2014/main" id="{48187A24-94EA-4285-A182-A2580487A3F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8" name="PoljeZBesedilom 2">
          <a:extLst>
            <a:ext uri="{FF2B5EF4-FFF2-40B4-BE49-F238E27FC236}">
              <a16:creationId xmlns:a16="http://schemas.microsoft.com/office/drawing/2014/main" id="{B93D7165-8CA8-457E-849F-A7C1D62553EB}"/>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49" name="PoljeZBesedilom 2">
          <a:extLst>
            <a:ext uri="{FF2B5EF4-FFF2-40B4-BE49-F238E27FC236}">
              <a16:creationId xmlns:a16="http://schemas.microsoft.com/office/drawing/2014/main" id="{4F075A0D-8D8D-4F8E-8879-DE8D1B30F923}"/>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0" name="PoljeZBesedilom 2">
          <a:extLst>
            <a:ext uri="{FF2B5EF4-FFF2-40B4-BE49-F238E27FC236}">
              <a16:creationId xmlns:a16="http://schemas.microsoft.com/office/drawing/2014/main" id="{7ED38774-E9CE-40FE-80D8-2598EF72398B}"/>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1" name="PoljeZBesedilom 1350">
          <a:extLst>
            <a:ext uri="{FF2B5EF4-FFF2-40B4-BE49-F238E27FC236}">
              <a16:creationId xmlns:a16="http://schemas.microsoft.com/office/drawing/2014/main" id="{A256BEBB-D869-44D4-B9C8-031DBE10437E}"/>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2" name="PoljeZBesedilom 2">
          <a:extLst>
            <a:ext uri="{FF2B5EF4-FFF2-40B4-BE49-F238E27FC236}">
              <a16:creationId xmlns:a16="http://schemas.microsoft.com/office/drawing/2014/main" id="{1AFBC889-D573-4C9E-A407-F9A7AD670439}"/>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3" name="PoljeZBesedilom 2">
          <a:extLst>
            <a:ext uri="{FF2B5EF4-FFF2-40B4-BE49-F238E27FC236}">
              <a16:creationId xmlns:a16="http://schemas.microsoft.com/office/drawing/2014/main" id="{78808471-098E-4BB1-B358-E2EB972948B2}"/>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4" name="PoljeZBesedilom 2">
          <a:extLst>
            <a:ext uri="{FF2B5EF4-FFF2-40B4-BE49-F238E27FC236}">
              <a16:creationId xmlns:a16="http://schemas.microsoft.com/office/drawing/2014/main" id="{6CDAB23F-7575-48E4-AA00-F0720694E2A9}"/>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55" name="PoljeZBesedilom 2">
          <a:extLst>
            <a:ext uri="{FF2B5EF4-FFF2-40B4-BE49-F238E27FC236}">
              <a16:creationId xmlns:a16="http://schemas.microsoft.com/office/drawing/2014/main" id="{157F5B27-EE0B-4C8E-8156-50F4F9DC2C72}"/>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56" name="PoljeZBesedilom 2">
          <a:extLst>
            <a:ext uri="{FF2B5EF4-FFF2-40B4-BE49-F238E27FC236}">
              <a16:creationId xmlns:a16="http://schemas.microsoft.com/office/drawing/2014/main" id="{878363A2-203A-4565-B518-DEADBAA6EBF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57" name="PoljeZBesedilom 1356">
          <a:extLst>
            <a:ext uri="{FF2B5EF4-FFF2-40B4-BE49-F238E27FC236}">
              <a16:creationId xmlns:a16="http://schemas.microsoft.com/office/drawing/2014/main" id="{8662999C-8CA3-43FB-BFED-B715270A636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58" name="PoljeZBesedilom 2">
          <a:extLst>
            <a:ext uri="{FF2B5EF4-FFF2-40B4-BE49-F238E27FC236}">
              <a16:creationId xmlns:a16="http://schemas.microsoft.com/office/drawing/2014/main" id="{52855BA0-8EA6-491C-8AFC-2006E4D56E4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59" name="PoljeZBesedilom 2">
          <a:extLst>
            <a:ext uri="{FF2B5EF4-FFF2-40B4-BE49-F238E27FC236}">
              <a16:creationId xmlns:a16="http://schemas.microsoft.com/office/drawing/2014/main" id="{20F00127-A0F0-4E07-A533-51BC5E55F64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0" name="PoljeZBesedilom 2">
          <a:extLst>
            <a:ext uri="{FF2B5EF4-FFF2-40B4-BE49-F238E27FC236}">
              <a16:creationId xmlns:a16="http://schemas.microsoft.com/office/drawing/2014/main" id="{022F6E37-39A5-4679-829D-A20AC095D39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1" name="PoljeZBesedilom 2">
          <a:extLst>
            <a:ext uri="{FF2B5EF4-FFF2-40B4-BE49-F238E27FC236}">
              <a16:creationId xmlns:a16="http://schemas.microsoft.com/office/drawing/2014/main" id="{3AAD1062-A5D4-4948-A71C-FA84CC5C02A4}"/>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2" name="PoljeZBesedilom 2">
          <a:extLst>
            <a:ext uri="{FF2B5EF4-FFF2-40B4-BE49-F238E27FC236}">
              <a16:creationId xmlns:a16="http://schemas.microsoft.com/office/drawing/2014/main" id="{83496479-C474-4157-AD55-3A000B82A56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3" name="PoljeZBesedilom 1362">
          <a:extLst>
            <a:ext uri="{FF2B5EF4-FFF2-40B4-BE49-F238E27FC236}">
              <a16:creationId xmlns:a16="http://schemas.microsoft.com/office/drawing/2014/main" id="{156EA0F6-DB8A-46B7-9E75-ED8E3A48719B}"/>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4" name="PoljeZBesedilom 2">
          <a:extLst>
            <a:ext uri="{FF2B5EF4-FFF2-40B4-BE49-F238E27FC236}">
              <a16:creationId xmlns:a16="http://schemas.microsoft.com/office/drawing/2014/main" id="{E646A7B7-5031-487F-A1CD-C067D456AFF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5" name="PoljeZBesedilom 2">
          <a:extLst>
            <a:ext uri="{FF2B5EF4-FFF2-40B4-BE49-F238E27FC236}">
              <a16:creationId xmlns:a16="http://schemas.microsoft.com/office/drawing/2014/main" id="{055ED4CA-EFB1-4F01-BB44-555695DC441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6" name="PoljeZBesedilom 2">
          <a:extLst>
            <a:ext uri="{FF2B5EF4-FFF2-40B4-BE49-F238E27FC236}">
              <a16:creationId xmlns:a16="http://schemas.microsoft.com/office/drawing/2014/main" id="{8AC5A9B5-5097-47B5-BD88-4A4FCEED9FC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1367" name="PoljeZBesedilom 2">
          <a:extLst>
            <a:ext uri="{FF2B5EF4-FFF2-40B4-BE49-F238E27FC236}">
              <a16:creationId xmlns:a16="http://schemas.microsoft.com/office/drawing/2014/main" id="{0686FF0C-11C2-4C35-8B7F-C272F51F46F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68" name="PoljeZBesedilom 2">
          <a:extLst>
            <a:ext uri="{FF2B5EF4-FFF2-40B4-BE49-F238E27FC236}">
              <a16:creationId xmlns:a16="http://schemas.microsoft.com/office/drawing/2014/main" id="{9A4EF1C5-A70C-4514-913B-0627881FB354}"/>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69" name="PoljeZBesedilom 1368">
          <a:extLst>
            <a:ext uri="{FF2B5EF4-FFF2-40B4-BE49-F238E27FC236}">
              <a16:creationId xmlns:a16="http://schemas.microsoft.com/office/drawing/2014/main" id="{82707612-DEC3-4059-B5CD-13D47D51708A}"/>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70" name="PoljeZBesedilom 2">
          <a:extLst>
            <a:ext uri="{FF2B5EF4-FFF2-40B4-BE49-F238E27FC236}">
              <a16:creationId xmlns:a16="http://schemas.microsoft.com/office/drawing/2014/main" id="{CA73D700-2F3F-4A3E-A356-3D9AF560D6D4}"/>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71" name="PoljeZBesedilom 2">
          <a:extLst>
            <a:ext uri="{FF2B5EF4-FFF2-40B4-BE49-F238E27FC236}">
              <a16:creationId xmlns:a16="http://schemas.microsoft.com/office/drawing/2014/main" id="{59F723BF-1F7F-4A8F-A72A-26A60719BA5F}"/>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72" name="PoljeZBesedilom 2">
          <a:extLst>
            <a:ext uri="{FF2B5EF4-FFF2-40B4-BE49-F238E27FC236}">
              <a16:creationId xmlns:a16="http://schemas.microsoft.com/office/drawing/2014/main" id="{4A8526C5-30DC-4D25-8433-4AEBC27790FF}"/>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1373" name="PoljeZBesedilom 2">
          <a:extLst>
            <a:ext uri="{FF2B5EF4-FFF2-40B4-BE49-F238E27FC236}">
              <a16:creationId xmlns:a16="http://schemas.microsoft.com/office/drawing/2014/main" id="{C31272EA-8AB9-423A-8DB8-81DC2FFF27B5}"/>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4" name="PoljeZBesedilom 2">
          <a:extLst>
            <a:ext uri="{FF2B5EF4-FFF2-40B4-BE49-F238E27FC236}">
              <a16:creationId xmlns:a16="http://schemas.microsoft.com/office/drawing/2014/main" id="{17A1CC22-427A-4441-8B87-7BF0098E96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5" name="PoljeZBesedilom 1374">
          <a:extLst>
            <a:ext uri="{FF2B5EF4-FFF2-40B4-BE49-F238E27FC236}">
              <a16:creationId xmlns:a16="http://schemas.microsoft.com/office/drawing/2014/main" id="{864EF3C3-39BB-4D16-9749-DE0CEB63E62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6" name="PoljeZBesedilom 2">
          <a:extLst>
            <a:ext uri="{FF2B5EF4-FFF2-40B4-BE49-F238E27FC236}">
              <a16:creationId xmlns:a16="http://schemas.microsoft.com/office/drawing/2014/main" id="{9A746470-E517-4D8A-AEC6-F852F7C6088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7" name="PoljeZBesedilom 2">
          <a:extLst>
            <a:ext uri="{FF2B5EF4-FFF2-40B4-BE49-F238E27FC236}">
              <a16:creationId xmlns:a16="http://schemas.microsoft.com/office/drawing/2014/main" id="{0DF84FCE-D2C7-40B5-BA32-13A9AED0E2F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8" name="PoljeZBesedilom 2">
          <a:extLst>
            <a:ext uri="{FF2B5EF4-FFF2-40B4-BE49-F238E27FC236}">
              <a16:creationId xmlns:a16="http://schemas.microsoft.com/office/drawing/2014/main" id="{194411A4-EA0D-4559-9E10-EE7EC0EFD7F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79" name="PoljeZBesedilom 2">
          <a:extLst>
            <a:ext uri="{FF2B5EF4-FFF2-40B4-BE49-F238E27FC236}">
              <a16:creationId xmlns:a16="http://schemas.microsoft.com/office/drawing/2014/main" id="{F39EE66D-BCF3-4DA2-85C6-48A95C8E57A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80" name="PoljeZBesedilom 1379">
          <a:extLst>
            <a:ext uri="{FF2B5EF4-FFF2-40B4-BE49-F238E27FC236}">
              <a16:creationId xmlns:a16="http://schemas.microsoft.com/office/drawing/2014/main" id="{CCAA3B8A-0B3E-46BA-858B-DFD881E6192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81" name="PoljeZBesedilom 2">
          <a:extLst>
            <a:ext uri="{FF2B5EF4-FFF2-40B4-BE49-F238E27FC236}">
              <a16:creationId xmlns:a16="http://schemas.microsoft.com/office/drawing/2014/main" id="{4FFB9D81-3AEE-4E65-A922-051422659E4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82" name="PoljeZBesedilom 2">
          <a:extLst>
            <a:ext uri="{FF2B5EF4-FFF2-40B4-BE49-F238E27FC236}">
              <a16:creationId xmlns:a16="http://schemas.microsoft.com/office/drawing/2014/main" id="{200AA151-0BC8-42C0-AC56-0C72A49B314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83" name="PoljeZBesedilom 2">
          <a:extLst>
            <a:ext uri="{FF2B5EF4-FFF2-40B4-BE49-F238E27FC236}">
              <a16:creationId xmlns:a16="http://schemas.microsoft.com/office/drawing/2014/main" id="{CDB2E50C-2A82-4B9A-B78C-DCA93F952419}"/>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84" name="PoljeZBesedilom 2">
          <a:extLst>
            <a:ext uri="{FF2B5EF4-FFF2-40B4-BE49-F238E27FC236}">
              <a16:creationId xmlns:a16="http://schemas.microsoft.com/office/drawing/2014/main" id="{0DB0DD33-5C85-44CD-B934-C946E1408EE3}"/>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85" name="PoljeZBesedilom 2">
          <a:extLst>
            <a:ext uri="{FF2B5EF4-FFF2-40B4-BE49-F238E27FC236}">
              <a16:creationId xmlns:a16="http://schemas.microsoft.com/office/drawing/2014/main" id="{7E2430FB-5D6C-47EF-9B65-779F9E37C89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86" name="PoljeZBesedilom 1385">
          <a:extLst>
            <a:ext uri="{FF2B5EF4-FFF2-40B4-BE49-F238E27FC236}">
              <a16:creationId xmlns:a16="http://schemas.microsoft.com/office/drawing/2014/main" id="{DE8BA370-C535-4F5E-8256-AAEE9C7EF06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87" name="PoljeZBesedilom 2">
          <a:extLst>
            <a:ext uri="{FF2B5EF4-FFF2-40B4-BE49-F238E27FC236}">
              <a16:creationId xmlns:a16="http://schemas.microsoft.com/office/drawing/2014/main" id="{1C9F929E-DFCC-4917-A1D8-C0607CE101A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88" name="PoljeZBesedilom 2">
          <a:extLst>
            <a:ext uri="{FF2B5EF4-FFF2-40B4-BE49-F238E27FC236}">
              <a16:creationId xmlns:a16="http://schemas.microsoft.com/office/drawing/2014/main" id="{0B430127-CEAA-4A00-A4B4-5469A10572E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89" name="PoljeZBesedilom 2">
          <a:extLst>
            <a:ext uri="{FF2B5EF4-FFF2-40B4-BE49-F238E27FC236}">
              <a16:creationId xmlns:a16="http://schemas.microsoft.com/office/drawing/2014/main" id="{E570E6A5-8059-41C5-B47A-BC538FEFB1E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390" name="PoljeZBesedilom 2">
          <a:extLst>
            <a:ext uri="{FF2B5EF4-FFF2-40B4-BE49-F238E27FC236}">
              <a16:creationId xmlns:a16="http://schemas.microsoft.com/office/drawing/2014/main" id="{CF52D611-D7B6-4631-B94C-CE8EB49F4C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91" name="PoljeZBesedilom 1390">
          <a:extLst>
            <a:ext uri="{FF2B5EF4-FFF2-40B4-BE49-F238E27FC236}">
              <a16:creationId xmlns:a16="http://schemas.microsoft.com/office/drawing/2014/main" id="{153B8AD0-8750-4D45-AD58-C34958B25132}"/>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92" name="PoljeZBesedilom 2">
          <a:extLst>
            <a:ext uri="{FF2B5EF4-FFF2-40B4-BE49-F238E27FC236}">
              <a16:creationId xmlns:a16="http://schemas.microsoft.com/office/drawing/2014/main" id="{53F860E3-F1FA-4D90-A325-0AA707A3BBC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93" name="PoljeZBesedilom 2">
          <a:extLst>
            <a:ext uri="{FF2B5EF4-FFF2-40B4-BE49-F238E27FC236}">
              <a16:creationId xmlns:a16="http://schemas.microsoft.com/office/drawing/2014/main" id="{F17E9D7D-674A-4E96-AA93-9BB75AE1B1B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94" name="PoljeZBesedilom 2">
          <a:extLst>
            <a:ext uri="{FF2B5EF4-FFF2-40B4-BE49-F238E27FC236}">
              <a16:creationId xmlns:a16="http://schemas.microsoft.com/office/drawing/2014/main" id="{9587D107-C504-47D0-AB52-9B9A3818C23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1395" name="PoljeZBesedilom 2">
          <a:extLst>
            <a:ext uri="{FF2B5EF4-FFF2-40B4-BE49-F238E27FC236}">
              <a16:creationId xmlns:a16="http://schemas.microsoft.com/office/drawing/2014/main" id="{624DA42F-0CC5-47D9-9B59-B2ED14E65FB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396" name="PoljeZBesedilom 2">
          <a:extLst>
            <a:ext uri="{FF2B5EF4-FFF2-40B4-BE49-F238E27FC236}">
              <a16:creationId xmlns:a16="http://schemas.microsoft.com/office/drawing/2014/main" id="{64D050E6-0E8E-41AB-8A2C-B27E29AD98ED}"/>
            </a:ext>
          </a:extLst>
        </xdr:cNvPr>
        <xdr:cNvSpPr txBox="1"/>
      </xdr:nvSpPr>
      <xdr:spPr>
        <a:xfrm>
          <a:off x="6226629" y="1860863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397" name="PoljeZBesedilom 1396">
          <a:extLst>
            <a:ext uri="{FF2B5EF4-FFF2-40B4-BE49-F238E27FC236}">
              <a16:creationId xmlns:a16="http://schemas.microsoft.com/office/drawing/2014/main" id="{7EBD7EA5-6B08-416A-91F0-E887480BA397}"/>
            </a:ext>
          </a:extLst>
        </xdr:cNvPr>
        <xdr:cNvSpPr txBox="1"/>
      </xdr:nvSpPr>
      <xdr:spPr>
        <a:xfrm>
          <a:off x="6226629" y="1860863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398" name="PoljeZBesedilom 2">
          <a:extLst>
            <a:ext uri="{FF2B5EF4-FFF2-40B4-BE49-F238E27FC236}">
              <a16:creationId xmlns:a16="http://schemas.microsoft.com/office/drawing/2014/main" id="{44FC8CA2-25AC-4C1F-83D5-1F8568AF674D}"/>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399" name="PoljeZBesedilom 1398">
          <a:extLst>
            <a:ext uri="{FF2B5EF4-FFF2-40B4-BE49-F238E27FC236}">
              <a16:creationId xmlns:a16="http://schemas.microsoft.com/office/drawing/2014/main" id="{18D902D7-B968-4E37-80B9-A541FD3724D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0" name="PoljeZBesedilom 2">
          <a:extLst>
            <a:ext uri="{FF2B5EF4-FFF2-40B4-BE49-F238E27FC236}">
              <a16:creationId xmlns:a16="http://schemas.microsoft.com/office/drawing/2014/main" id="{2ECB97F4-94AA-41F1-83BD-F1D9B366FA44}"/>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1" name="PoljeZBesedilom 2">
          <a:extLst>
            <a:ext uri="{FF2B5EF4-FFF2-40B4-BE49-F238E27FC236}">
              <a16:creationId xmlns:a16="http://schemas.microsoft.com/office/drawing/2014/main" id="{C1E30177-139A-4E1B-807A-C1AD50A2EE22}"/>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2" name="PoljeZBesedilom 2">
          <a:extLst>
            <a:ext uri="{FF2B5EF4-FFF2-40B4-BE49-F238E27FC236}">
              <a16:creationId xmlns:a16="http://schemas.microsoft.com/office/drawing/2014/main" id="{E6D1DA29-5118-487C-B17E-ADBD7400A967}"/>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3" name="PoljeZBesedilom 2">
          <a:extLst>
            <a:ext uri="{FF2B5EF4-FFF2-40B4-BE49-F238E27FC236}">
              <a16:creationId xmlns:a16="http://schemas.microsoft.com/office/drawing/2014/main" id="{511C14A6-837C-493F-99BF-8CDBE06E9C23}"/>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4" name="PoljeZBesedilom 2">
          <a:extLst>
            <a:ext uri="{FF2B5EF4-FFF2-40B4-BE49-F238E27FC236}">
              <a16:creationId xmlns:a16="http://schemas.microsoft.com/office/drawing/2014/main" id="{86216C55-D8F4-4BCF-81F9-021CF67F0A7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5" name="PoljeZBesedilom 1404">
          <a:extLst>
            <a:ext uri="{FF2B5EF4-FFF2-40B4-BE49-F238E27FC236}">
              <a16:creationId xmlns:a16="http://schemas.microsoft.com/office/drawing/2014/main" id="{CCF2CA87-173A-4D8D-83FE-B2FF9FFF06A1}"/>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6" name="PoljeZBesedilom 2">
          <a:extLst>
            <a:ext uri="{FF2B5EF4-FFF2-40B4-BE49-F238E27FC236}">
              <a16:creationId xmlns:a16="http://schemas.microsoft.com/office/drawing/2014/main" id="{E5FEEB79-FC69-4D16-A598-C8ABD84D886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7" name="PoljeZBesedilom 2">
          <a:extLst>
            <a:ext uri="{FF2B5EF4-FFF2-40B4-BE49-F238E27FC236}">
              <a16:creationId xmlns:a16="http://schemas.microsoft.com/office/drawing/2014/main" id="{515350AA-1D90-4A75-87CD-97DD765FB95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8" name="PoljeZBesedilom 2">
          <a:extLst>
            <a:ext uri="{FF2B5EF4-FFF2-40B4-BE49-F238E27FC236}">
              <a16:creationId xmlns:a16="http://schemas.microsoft.com/office/drawing/2014/main" id="{6B5BBC3E-7220-4FAE-A1EC-E20929FEE294}"/>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09" name="PoljeZBesedilom 2">
          <a:extLst>
            <a:ext uri="{FF2B5EF4-FFF2-40B4-BE49-F238E27FC236}">
              <a16:creationId xmlns:a16="http://schemas.microsoft.com/office/drawing/2014/main" id="{8819C063-0859-432A-947C-254EE1CF1F9E}"/>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0" name="PoljeZBesedilom 2">
          <a:extLst>
            <a:ext uri="{FF2B5EF4-FFF2-40B4-BE49-F238E27FC236}">
              <a16:creationId xmlns:a16="http://schemas.microsoft.com/office/drawing/2014/main" id="{1E20139D-79AB-41CF-9CB8-9F173811B82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1" name="PoljeZBesedilom 1410">
          <a:extLst>
            <a:ext uri="{FF2B5EF4-FFF2-40B4-BE49-F238E27FC236}">
              <a16:creationId xmlns:a16="http://schemas.microsoft.com/office/drawing/2014/main" id="{4E1E81B8-4089-40D0-82FB-F47F9F84DA2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2" name="PoljeZBesedilom 2">
          <a:extLst>
            <a:ext uri="{FF2B5EF4-FFF2-40B4-BE49-F238E27FC236}">
              <a16:creationId xmlns:a16="http://schemas.microsoft.com/office/drawing/2014/main" id="{F6FE19CE-ECF2-450E-9FBA-EEFD080B1A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3" name="PoljeZBesedilom 2">
          <a:extLst>
            <a:ext uri="{FF2B5EF4-FFF2-40B4-BE49-F238E27FC236}">
              <a16:creationId xmlns:a16="http://schemas.microsoft.com/office/drawing/2014/main" id="{923B4727-3015-4665-B113-0933441C4D1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4" name="PoljeZBesedilom 2">
          <a:extLst>
            <a:ext uri="{FF2B5EF4-FFF2-40B4-BE49-F238E27FC236}">
              <a16:creationId xmlns:a16="http://schemas.microsoft.com/office/drawing/2014/main" id="{0EEEA25B-57E9-480E-B97B-68BFAFEAFBD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5" name="PoljeZBesedilom 2">
          <a:extLst>
            <a:ext uri="{FF2B5EF4-FFF2-40B4-BE49-F238E27FC236}">
              <a16:creationId xmlns:a16="http://schemas.microsoft.com/office/drawing/2014/main" id="{9A2D050F-067E-4093-B25A-415E661E0C5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6" name="PoljeZBesedilom 2">
          <a:extLst>
            <a:ext uri="{FF2B5EF4-FFF2-40B4-BE49-F238E27FC236}">
              <a16:creationId xmlns:a16="http://schemas.microsoft.com/office/drawing/2014/main" id="{D2103D05-DA9A-4089-BDA2-4BAB9A1329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7" name="PoljeZBesedilom 1416">
          <a:extLst>
            <a:ext uri="{FF2B5EF4-FFF2-40B4-BE49-F238E27FC236}">
              <a16:creationId xmlns:a16="http://schemas.microsoft.com/office/drawing/2014/main" id="{E8E58A9A-D384-4BB0-98CE-9CAEB943FBD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8" name="PoljeZBesedilom 2">
          <a:extLst>
            <a:ext uri="{FF2B5EF4-FFF2-40B4-BE49-F238E27FC236}">
              <a16:creationId xmlns:a16="http://schemas.microsoft.com/office/drawing/2014/main" id="{E666FC06-E505-4276-B8FD-B457C1DA51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19" name="PoljeZBesedilom 2">
          <a:extLst>
            <a:ext uri="{FF2B5EF4-FFF2-40B4-BE49-F238E27FC236}">
              <a16:creationId xmlns:a16="http://schemas.microsoft.com/office/drawing/2014/main" id="{281209F2-1868-4A21-9388-950C21C6728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20" name="PoljeZBesedilom 2">
          <a:extLst>
            <a:ext uri="{FF2B5EF4-FFF2-40B4-BE49-F238E27FC236}">
              <a16:creationId xmlns:a16="http://schemas.microsoft.com/office/drawing/2014/main" id="{1C914FE0-A8B4-4FB8-A946-4DA1483D8B3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21" name="PoljeZBesedilom 2">
          <a:extLst>
            <a:ext uri="{FF2B5EF4-FFF2-40B4-BE49-F238E27FC236}">
              <a16:creationId xmlns:a16="http://schemas.microsoft.com/office/drawing/2014/main" id="{3527B0AB-94C5-42EF-BD5A-DD7674216AC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2" name="PoljeZBesedilom 2">
          <a:extLst>
            <a:ext uri="{FF2B5EF4-FFF2-40B4-BE49-F238E27FC236}">
              <a16:creationId xmlns:a16="http://schemas.microsoft.com/office/drawing/2014/main" id="{85FF8249-18DC-4D2B-B5B8-82494F4A583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3" name="PoljeZBesedilom 1422">
          <a:extLst>
            <a:ext uri="{FF2B5EF4-FFF2-40B4-BE49-F238E27FC236}">
              <a16:creationId xmlns:a16="http://schemas.microsoft.com/office/drawing/2014/main" id="{8E3EA421-EA3B-4F4D-B8F3-00DF970DE3A3}"/>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4" name="PoljeZBesedilom 2">
          <a:extLst>
            <a:ext uri="{FF2B5EF4-FFF2-40B4-BE49-F238E27FC236}">
              <a16:creationId xmlns:a16="http://schemas.microsoft.com/office/drawing/2014/main" id="{4F0F7213-1DE3-43F4-91BE-8B9D713FEAB5}"/>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5" name="PoljeZBesedilom 2">
          <a:extLst>
            <a:ext uri="{FF2B5EF4-FFF2-40B4-BE49-F238E27FC236}">
              <a16:creationId xmlns:a16="http://schemas.microsoft.com/office/drawing/2014/main" id="{71E97493-A329-4751-8F4A-FFC47DEF543E}"/>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6" name="PoljeZBesedilom 2">
          <a:extLst>
            <a:ext uri="{FF2B5EF4-FFF2-40B4-BE49-F238E27FC236}">
              <a16:creationId xmlns:a16="http://schemas.microsoft.com/office/drawing/2014/main" id="{C3E807D4-BF84-46F7-B75A-BAA176C84F6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7" name="PoljeZBesedilom 2">
          <a:extLst>
            <a:ext uri="{FF2B5EF4-FFF2-40B4-BE49-F238E27FC236}">
              <a16:creationId xmlns:a16="http://schemas.microsoft.com/office/drawing/2014/main" id="{25EC49A7-CEDA-4131-92EA-051CB72A7F84}"/>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8" name="PoljeZBesedilom 2">
          <a:extLst>
            <a:ext uri="{FF2B5EF4-FFF2-40B4-BE49-F238E27FC236}">
              <a16:creationId xmlns:a16="http://schemas.microsoft.com/office/drawing/2014/main" id="{0B5A2015-1715-4675-B666-56E009491DA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29" name="PoljeZBesedilom 1428">
          <a:extLst>
            <a:ext uri="{FF2B5EF4-FFF2-40B4-BE49-F238E27FC236}">
              <a16:creationId xmlns:a16="http://schemas.microsoft.com/office/drawing/2014/main" id="{52FAFEB9-0BDA-47EA-BBDB-5F93BCA8A4A4}"/>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30" name="PoljeZBesedilom 2">
          <a:extLst>
            <a:ext uri="{FF2B5EF4-FFF2-40B4-BE49-F238E27FC236}">
              <a16:creationId xmlns:a16="http://schemas.microsoft.com/office/drawing/2014/main" id="{B365A04A-D6AC-4D1A-B95F-51F82F07AA71}"/>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31" name="PoljeZBesedilom 2">
          <a:extLst>
            <a:ext uri="{FF2B5EF4-FFF2-40B4-BE49-F238E27FC236}">
              <a16:creationId xmlns:a16="http://schemas.microsoft.com/office/drawing/2014/main" id="{9A4C7B49-875C-47D2-926D-D4DCBD73D7B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32" name="PoljeZBesedilom 2">
          <a:extLst>
            <a:ext uri="{FF2B5EF4-FFF2-40B4-BE49-F238E27FC236}">
              <a16:creationId xmlns:a16="http://schemas.microsoft.com/office/drawing/2014/main" id="{0FC18131-2402-41E8-A1CF-8F15D7D62F16}"/>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33" name="PoljeZBesedilom 2">
          <a:extLst>
            <a:ext uri="{FF2B5EF4-FFF2-40B4-BE49-F238E27FC236}">
              <a16:creationId xmlns:a16="http://schemas.microsoft.com/office/drawing/2014/main" id="{0C010266-401B-44DE-8AC4-FA5AD796962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4" name="PoljeZBesedilom 2">
          <a:extLst>
            <a:ext uri="{FF2B5EF4-FFF2-40B4-BE49-F238E27FC236}">
              <a16:creationId xmlns:a16="http://schemas.microsoft.com/office/drawing/2014/main" id="{845BA31C-7F88-4A7D-82B1-619237B26579}"/>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5" name="PoljeZBesedilom 1434">
          <a:extLst>
            <a:ext uri="{FF2B5EF4-FFF2-40B4-BE49-F238E27FC236}">
              <a16:creationId xmlns:a16="http://schemas.microsoft.com/office/drawing/2014/main" id="{F2D69588-0337-4764-A65D-8933416139CE}"/>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6" name="PoljeZBesedilom 2">
          <a:extLst>
            <a:ext uri="{FF2B5EF4-FFF2-40B4-BE49-F238E27FC236}">
              <a16:creationId xmlns:a16="http://schemas.microsoft.com/office/drawing/2014/main" id="{6C1963DF-5801-4AC8-B615-2C13025C3231}"/>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7" name="PoljeZBesedilom 2">
          <a:extLst>
            <a:ext uri="{FF2B5EF4-FFF2-40B4-BE49-F238E27FC236}">
              <a16:creationId xmlns:a16="http://schemas.microsoft.com/office/drawing/2014/main" id="{D58C56AB-B3CC-4B9A-B51D-A2E6EB474C5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8" name="PoljeZBesedilom 2">
          <a:extLst>
            <a:ext uri="{FF2B5EF4-FFF2-40B4-BE49-F238E27FC236}">
              <a16:creationId xmlns:a16="http://schemas.microsoft.com/office/drawing/2014/main" id="{DE679B97-50C6-4F4A-9605-1165903B4F1E}"/>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39" name="PoljeZBesedilom 2">
          <a:extLst>
            <a:ext uri="{FF2B5EF4-FFF2-40B4-BE49-F238E27FC236}">
              <a16:creationId xmlns:a16="http://schemas.microsoft.com/office/drawing/2014/main" id="{96B03DDA-F166-4CE3-A8E3-1780454A037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0" name="PoljeZBesedilom 2">
          <a:extLst>
            <a:ext uri="{FF2B5EF4-FFF2-40B4-BE49-F238E27FC236}">
              <a16:creationId xmlns:a16="http://schemas.microsoft.com/office/drawing/2014/main" id="{E1EE377F-16FA-47B8-9424-C7FD116303F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1" name="PoljeZBesedilom 1440">
          <a:extLst>
            <a:ext uri="{FF2B5EF4-FFF2-40B4-BE49-F238E27FC236}">
              <a16:creationId xmlns:a16="http://schemas.microsoft.com/office/drawing/2014/main" id="{55FADFB6-DB2B-4479-97D2-BF6C63BE09BE}"/>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2" name="PoljeZBesedilom 2">
          <a:extLst>
            <a:ext uri="{FF2B5EF4-FFF2-40B4-BE49-F238E27FC236}">
              <a16:creationId xmlns:a16="http://schemas.microsoft.com/office/drawing/2014/main" id="{9A62AFA1-EC14-452B-BA30-3E4EB85FB862}"/>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3" name="PoljeZBesedilom 2">
          <a:extLst>
            <a:ext uri="{FF2B5EF4-FFF2-40B4-BE49-F238E27FC236}">
              <a16:creationId xmlns:a16="http://schemas.microsoft.com/office/drawing/2014/main" id="{8AF06B4F-39E1-4C70-AD10-6A5337C0F6A9}"/>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4" name="PoljeZBesedilom 2">
          <a:extLst>
            <a:ext uri="{FF2B5EF4-FFF2-40B4-BE49-F238E27FC236}">
              <a16:creationId xmlns:a16="http://schemas.microsoft.com/office/drawing/2014/main" id="{5124E05D-2462-45CA-B767-5740BF86C501}"/>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45" name="PoljeZBesedilom 2">
          <a:extLst>
            <a:ext uri="{FF2B5EF4-FFF2-40B4-BE49-F238E27FC236}">
              <a16:creationId xmlns:a16="http://schemas.microsoft.com/office/drawing/2014/main" id="{7A250969-0E20-4E5E-88E9-4DE63B86D422}"/>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46" name="PoljeZBesedilom 1445">
          <a:extLst>
            <a:ext uri="{FF2B5EF4-FFF2-40B4-BE49-F238E27FC236}">
              <a16:creationId xmlns:a16="http://schemas.microsoft.com/office/drawing/2014/main" id="{4D525941-2397-4430-AA30-5F2C5DF82C11}"/>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47" name="PoljeZBesedilom 2">
          <a:extLst>
            <a:ext uri="{FF2B5EF4-FFF2-40B4-BE49-F238E27FC236}">
              <a16:creationId xmlns:a16="http://schemas.microsoft.com/office/drawing/2014/main" id="{C05A5500-7160-420A-A206-0DFD5BF7BC4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48" name="PoljeZBesedilom 2">
          <a:extLst>
            <a:ext uri="{FF2B5EF4-FFF2-40B4-BE49-F238E27FC236}">
              <a16:creationId xmlns:a16="http://schemas.microsoft.com/office/drawing/2014/main" id="{A1245D84-210B-4501-9953-D3E3814402A6}"/>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49" name="PoljeZBesedilom 2">
          <a:extLst>
            <a:ext uri="{FF2B5EF4-FFF2-40B4-BE49-F238E27FC236}">
              <a16:creationId xmlns:a16="http://schemas.microsoft.com/office/drawing/2014/main" id="{A0F3A271-527D-4954-9BB3-8D2CE4593724}"/>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50" name="PoljeZBesedilom 2">
          <a:extLst>
            <a:ext uri="{FF2B5EF4-FFF2-40B4-BE49-F238E27FC236}">
              <a16:creationId xmlns:a16="http://schemas.microsoft.com/office/drawing/2014/main" id="{83D316EB-6B7E-4273-82A2-AF58AE9E9DE2}"/>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1" name="PoljeZBesedilom 2">
          <a:extLst>
            <a:ext uri="{FF2B5EF4-FFF2-40B4-BE49-F238E27FC236}">
              <a16:creationId xmlns:a16="http://schemas.microsoft.com/office/drawing/2014/main" id="{CF5789E6-E88A-4237-B6DA-5721D4480DCA}"/>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2" name="PoljeZBesedilom 1451">
          <a:extLst>
            <a:ext uri="{FF2B5EF4-FFF2-40B4-BE49-F238E27FC236}">
              <a16:creationId xmlns:a16="http://schemas.microsoft.com/office/drawing/2014/main" id="{0E19243B-9C86-48C0-8122-EBF83E1F98E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3" name="PoljeZBesedilom 2">
          <a:extLst>
            <a:ext uri="{FF2B5EF4-FFF2-40B4-BE49-F238E27FC236}">
              <a16:creationId xmlns:a16="http://schemas.microsoft.com/office/drawing/2014/main" id="{1A247841-C3A5-4361-8378-1DD8215569B6}"/>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4" name="PoljeZBesedilom 2">
          <a:extLst>
            <a:ext uri="{FF2B5EF4-FFF2-40B4-BE49-F238E27FC236}">
              <a16:creationId xmlns:a16="http://schemas.microsoft.com/office/drawing/2014/main" id="{1B4EDC66-9B1D-4580-9F46-514C944B0405}"/>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5" name="PoljeZBesedilom 2">
          <a:extLst>
            <a:ext uri="{FF2B5EF4-FFF2-40B4-BE49-F238E27FC236}">
              <a16:creationId xmlns:a16="http://schemas.microsoft.com/office/drawing/2014/main" id="{42A4E391-84C7-4ACD-8E42-0AF836F8F84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6" name="PoljeZBesedilom 2">
          <a:extLst>
            <a:ext uri="{FF2B5EF4-FFF2-40B4-BE49-F238E27FC236}">
              <a16:creationId xmlns:a16="http://schemas.microsoft.com/office/drawing/2014/main" id="{855C646A-0DCD-4831-B1F2-D32235EA082D}"/>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7" name="PoljeZBesedilom 2">
          <a:extLst>
            <a:ext uri="{FF2B5EF4-FFF2-40B4-BE49-F238E27FC236}">
              <a16:creationId xmlns:a16="http://schemas.microsoft.com/office/drawing/2014/main" id="{5E4499F4-29FF-4631-BE09-073FEF883A0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8" name="PoljeZBesedilom 1457">
          <a:extLst>
            <a:ext uri="{FF2B5EF4-FFF2-40B4-BE49-F238E27FC236}">
              <a16:creationId xmlns:a16="http://schemas.microsoft.com/office/drawing/2014/main" id="{7FAEDAA4-D64C-4FBC-B1C1-C705C21E72F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59" name="PoljeZBesedilom 2">
          <a:extLst>
            <a:ext uri="{FF2B5EF4-FFF2-40B4-BE49-F238E27FC236}">
              <a16:creationId xmlns:a16="http://schemas.microsoft.com/office/drawing/2014/main" id="{A1BE48E8-29F2-4DA3-9445-29FE65FE5D27}"/>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60" name="PoljeZBesedilom 2">
          <a:extLst>
            <a:ext uri="{FF2B5EF4-FFF2-40B4-BE49-F238E27FC236}">
              <a16:creationId xmlns:a16="http://schemas.microsoft.com/office/drawing/2014/main" id="{0ABDE4D6-EBE3-4C3E-A7E8-13A0D8C9AD7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61" name="PoljeZBesedilom 2">
          <a:extLst>
            <a:ext uri="{FF2B5EF4-FFF2-40B4-BE49-F238E27FC236}">
              <a16:creationId xmlns:a16="http://schemas.microsoft.com/office/drawing/2014/main" id="{3A9606EB-BEF9-41EE-9336-2BF7A5F86655}"/>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1462" name="PoljeZBesedilom 2">
          <a:extLst>
            <a:ext uri="{FF2B5EF4-FFF2-40B4-BE49-F238E27FC236}">
              <a16:creationId xmlns:a16="http://schemas.microsoft.com/office/drawing/2014/main" id="{86DB2DAA-40E7-4EB5-B285-D8F00935AE9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3" name="PoljeZBesedilom 2">
          <a:extLst>
            <a:ext uri="{FF2B5EF4-FFF2-40B4-BE49-F238E27FC236}">
              <a16:creationId xmlns:a16="http://schemas.microsoft.com/office/drawing/2014/main" id="{2B5F3D59-93F6-4C01-B29C-79466291BE8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4" name="PoljeZBesedilom 1463">
          <a:extLst>
            <a:ext uri="{FF2B5EF4-FFF2-40B4-BE49-F238E27FC236}">
              <a16:creationId xmlns:a16="http://schemas.microsoft.com/office/drawing/2014/main" id="{433D98BB-4048-488D-AE4D-659CA8086C3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5" name="PoljeZBesedilom 2">
          <a:extLst>
            <a:ext uri="{FF2B5EF4-FFF2-40B4-BE49-F238E27FC236}">
              <a16:creationId xmlns:a16="http://schemas.microsoft.com/office/drawing/2014/main" id="{B8BE33D2-813E-489F-8282-6F3BFC39DCF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6" name="PoljeZBesedilom 2">
          <a:extLst>
            <a:ext uri="{FF2B5EF4-FFF2-40B4-BE49-F238E27FC236}">
              <a16:creationId xmlns:a16="http://schemas.microsoft.com/office/drawing/2014/main" id="{B7905173-4ADE-471A-BDB4-F03B0125B22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7" name="PoljeZBesedilom 2">
          <a:extLst>
            <a:ext uri="{FF2B5EF4-FFF2-40B4-BE49-F238E27FC236}">
              <a16:creationId xmlns:a16="http://schemas.microsoft.com/office/drawing/2014/main" id="{2A35FADD-15D0-478F-BCE2-AF261C6397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8" name="PoljeZBesedilom 2">
          <a:extLst>
            <a:ext uri="{FF2B5EF4-FFF2-40B4-BE49-F238E27FC236}">
              <a16:creationId xmlns:a16="http://schemas.microsoft.com/office/drawing/2014/main" id="{14DF999C-7602-4924-BF2A-6FCD94237C0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69" name="PoljeZBesedilom 2">
          <a:extLst>
            <a:ext uri="{FF2B5EF4-FFF2-40B4-BE49-F238E27FC236}">
              <a16:creationId xmlns:a16="http://schemas.microsoft.com/office/drawing/2014/main" id="{AE413012-9C83-417C-A904-0FB6664292E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70" name="PoljeZBesedilom 1469">
          <a:extLst>
            <a:ext uri="{FF2B5EF4-FFF2-40B4-BE49-F238E27FC236}">
              <a16:creationId xmlns:a16="http://schemas.microsoft.com/office/drawing/2014/main" id="{396A4CD3-8BCA-47DB-B5E0-239BCC0BEFA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71" name="PoljeZBesedilom 2">
          <a:extLst>
            <a:ext uri="{FF2B5EF4-FFF2-40B4-BE49-F238E27FC236}">
              <a16:creationId xmlns:a16="http://schemas.microsoft.com/office/drawing/2014/main" id="{57B9FED3-3572-41D4-BEAE-99311E1EF92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72" name="PoljeZBesedilom 2">
          <a:extLst>
            <a:ext uri="{FF2B5EF4-FFF2-40B4-BE49-F238E27FC236}">
              <a16:creationId xmlns:a16="http://schemas.microsoft.com/office/drawing/2014/main" id="{17D640F1-4F85-4B33-B5D7-8002719CD7C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73" name="PoljeZBesedilom 2">
          <a:extLst>
            <a:ext uri="{FF2B5EF4-FFF2-40B4-BE49-F238E27FC236}">
              <a16:creationId xmlns:a16="http://schemas.microsoft.com/office/drawing/2014/main" id="{9E91D80C-B80D-4135-A2D6-2B1934E9DBC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474" name="PoljeZBesedilom 2">
          <a:extLst>
            <a:ext uri="{FF2B5EF4-FFF2-40B4-BE49-F238E27FC236}">
              <a16:creationId xmlns:a16="http://schemas.microsoft.com/office/drawing/2014/main" id="{96DEE047-D4A2-496D-A3BB-5B0137A5306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75" name="PoljeZBesedilom 2">
          <a:extLst>
            <a:ext uri="{FF2B5EF4-FFF2-40B4-BE49-F238E27FC236}">
              <a16:creationId xmlns:a16="http://schemas.microsoft.com/office/drawing/2014/main" id="{60EE34EF-5379-4436-AC22-1581359B3DE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76" name="PoljeZBesedilom 1475">
          <a:extLst>
            <a:ext uri="{FF2B5EF4-FFF2-40B4-BE49-F238E27FC236}">
              <a16:creationId xmlns:a16="http://schemas.microsoft.com/office/drawing/2014/main" id="{FC6CE0D5-75ED-4D86-BEC3-E0F51703777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77" name="PoljeZBesedilom 2">
          <a:extLst>
            <a:ext uri="{FF2B5EF4-FFF2-40B4-BE49-F238E27FC236}">
              <a16:creationId xmlns:a16="http://schemas.microsoft.com/office/drawing/2014/main" id="{BA6F1C47-FD45-4F94-B432-0F91F986FD8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78" name="PoljeZBesedilom 2">
          <a:extLst>
            <a:ext uri="{FF2B5EF4-FFF2-40B4-BE49-F238E27FC236}">
              <a16:creationId xmlns:a16="http://schemas.microsoft.com/office/drawing/2014/main" id="{BBD025AF-1084-4789-8FF6-BB1FB8F8480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79" name="PoljeZBesedilom 2">
          <a:extLst>
            <a:ext uri="{FF2B5EF4-FFF2-40B4-BE49-F238E27FC236}">
              <a16:creationId xmlns:a16="http://schemas.microsoft.com/office/drawing/2014/main" id="{C677D299-8887-43DF-837A-A5A321F1F233}"/>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0" name="PoljeZBesedilom 2">
          <a:extLst>
            <a:ext uri="{FF2B5EF4-FFF2-40B4-BE49-F238E27FC236}">
              <a16:creationId xmlns:a16="http://schemas.microsoft.com/office/drawing/2014/main" id="{226462E7-25B0-4733-B9B6-9AB95AB1CDC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1" name="PoljeZBesedilom 2">
          <a:extLst>
            <a:ext uri="{FF2B5EF4-FFF2-40B4-BE49-F238E27FC236}">
              <a16:creationId xmlns:a16="http://schemas.microsoft.com/office/drawing/2014/main" id="{2D37322E-D924-4D0A-AC71-743EB88AF99E}"/>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2" name="PoljeZBesedilom 1481">
          <a:extLst>
            <a:ext uri="{FF2B5EF4-FFF2-40B4-BE49-F238E27FC236}">
              <a16:creationId xmlns:a16="http://schemas.microsoft.com/office/drawing/2014/main" id="{A86CF55A-97C6-412D-8308-11D64A78B90A}"/>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3" name="PoljeZBesedilom 2">
          <a:extLst>
            <a:ext uri="{FF2B5EF4-FFF2-40B4-BE49-F238E27FC236}">
              <a16:creationId xmlns:a16="http://schemas.microsoft.com/office/drawing/2014/main" id="{4F1C5B46-AF83-487E-92E6-B8CED79BE69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4" name="PoljeZBesedilom 2">
          <a:extLst>
            <a:ext uri="{FF2B5EF4-FFF2-40B4-BE49-F238E27FC236}">
              <a16:creationId xmlns:a16="http://schemas.microsoft.com/office/drawing/2014/main" id="{D990FD25-EDEE-4382-8283-7065C0162A8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5" name="PoljeZBesedilom 2">
          <a:extLst>
            <a:ext uri="{FF2B5EF4-FFF2-40B4-BE49-F238E27FC236}">
              <a16:creationId xmlns:a16="http://schemas.microsoft.com/office/drawing/2014/main" id="{2A04A334-1C16-4122-B8C0-19509067D90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1486" name="PoljeZBesedilom 2">
          <a:extLst>
            <a:ext uri="{FF2B5EF4-FFF2-40B4-BE49-F238E27FC236}">
              <a16:creationId xmlns:a16="http://schemas.microsoft.com/office/drawing/2014/main" id="{B7193A33-0A2E-4C5D-BC00-B01A87F4D24B}"/>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87" name="PoljeZBesedilom 2">
          <a:extLst>
            <a:ext uri="{FF2B5EF4-FFF2-40B4-BE49-F238E27FC236}">
              <a16:creationId xmlns:a16="http://schemas.microsoft.com/office/drawing/2014/main" id="{66C7F7D3-500A-42CF-B7B7-E19D9D93213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88" name="PoljeZBesedilom 1487">
          <a:extLst>
            <a:ext uri="{FF2B5EF4-FFF2-40B4-BE49-F238E27FC236}">
              <a16:creationId xmlns:a16="http://schemas.microsoft.com/office/drawing/2014/main" id="{6FC6321F-7ABD-46DE-B0F4-A91435F3884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89" name="PoljeZBesedilom 2">
          <a:extLst>
            <a:ext uri="{FF2B5EF4-FFF2-40B4-BE49-F238E27FC236}">
              <a16:creationId xmlns:a16="http://schemas.microsoft.com/office/drawing/2014/main" id="{5E092D73-5CD4-4C3A-B490-5DAC0C52575F}"/>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90" name="PoljeZBesedilom 2">
          <a:extLst>
            <a:ext uri="{FF2B5EF4-FFF2-40B4-BE49-F238E27FC236}">
              <a16:creationId xmlns:a16="http://schemas.microsoft.com/office/drawing/2014/main" id="{A2C23266-5F9F-46A9-AFFA-9C4DC1201A62}"/>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91" name="PoljeZBesedilom 2">
          <a:extLst>
            <a:ext uri="{FF2B5EF4-FFF2-40B4-BE49-F238E27FC236}">
              <a16:creationId xmlns:a16="http://schemas.microsoft.com/office/drawing/2014/main" id="{82A7830B-4CF6-4200-8514-92F60F9EE02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1492" name="PoljeZBesedilom 2">
          <a:extLst>
            <a:ext uri="{FF2B5EF4-FFF2-40B4-BE49-F238E27FC236}">
              <a16:creationId xmlns:a16="http://schemas.microsoft.com/office/drawing/2014/main" id="{809407B4-CA78-4BE6-BA15-00A40B8A5D5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3" name="PoljeZBesedilom 2">
          <a:extLst>
            <a:ext uri="{FF2B5EF4-FFF2-40B4-BE49-F238E27FC236}">
              <a16:creationId xmlns:a16="http://schemas.microsoft.com/office/drawing/2014/main" id="{F4061ADD-9CA6-4FB0-89B5-6E07E42D34B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4" name="PoljeZBesedilom 1493">
          <a:extLst>
            <a:ext uri="{FF2B5EF4-FFF2-40B4-BE49-F238E27FC236}">
              <a16:creationId xmlns:a16="http://schemas.microsoft.com/office/drawing/2014/main" id="{30F69BF7-04E7-45E1-A683-6E137DAB3A2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5" name="PoljeZBesedilom 2">
          <a:extLst>
            <a:ext uri="{FF2B5EF4-FFF2-40B4-BE49-F238E27FC236}">
              <a16:creationId xmlns:a16="http://schemas.microsoft.com/office/drawing/2014/main" id="{49ECC46D-F85C-453C-BC89-05F4B0685AEA}"/>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6" name="PoljeZBesedilom 2">
          <a:extLst>
            <a:ext uri="{FF2B5EF4-FFF2-40B4-BE49-F238E27FC236}">
              <a16:creationId xmlns:a16="http://schemas.microsoft.com/office/drawing/2014/main" id="{943A2DED-6BFF-4679-8DBF-6E1AD51A768A}"/>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7" name="PoljeZBesedilom 2">
          <a:extLst>
            <a:ext uri="{FF2B5EF4-FFF2-40B4-BE49-F238E27FC236}">
              <a16:creationId xmlns:a16="http://schemas.microsoft.com/office/drawing/2014/main" id="{36198DED-9BEF-4271-A831-9EBAAAC8D18E}"/>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1498" name="PoljeZBesedilom 2">
          <a:extLst>
            <a:ext uri="{FF2B5EF4-FFF2-40B4-BE49-F238E27FC236}">
              <a16:creationId xmlns:a16="http://schemas.microsoft.com/office/drawing/2014/main" id="{861939D9-1824-4898-8B2E-DEE4AD0F5E7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499" name="PoljeZBesedilom 1498">
          <a:extLst>
            <a:ext uri="{FF2B5EF4-FFF2-40B4-BE49-F238E27FC236}">
              <a16:creationId xmlns:a16="http://schemas.microsoft.com/office/drawing/2014/main" id="{28EE4A33-6A9D-48FA-B114-735B0388EFBD}"/>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500" name="PoljeZBesedilom 2">
          <a:extLst>
            <a:ext uri="{FF2B5EF4-FFF2-40B4-BE49-F238E27FC236}">
              <a16:creationId xmlns:a16="http://schemas.microsoft.com/office/drawing/2014/main" id="{CD4012DA-CB82-4D22-BDC6-CB3E7267F7A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501" name="PoljeZBesedilom 2">
          <a:extLst>
            <a:ext uri="{FF2B5EF4-FFF2-40B4-BE49-F238E27FC236}">
              <a16:creationId xmlns:a16="http://schemas.microsoft.com/office/drawing/2014/main" id="{5F70D398-A403-4BB4-9BF4-8A66D4F4500C}"/>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502" name="PoljeZBesedilom 2">
          <a:extLst>
            <a:ext uri="{FF2B5EF4-FFF2-40B4-BE49-F238E27FC236}">
              <a16:creationId xmlns:a16="http://schemas.microsoft.com/office/drawing/2014/main" id="{6021ECB2-EB97-4000-9809-F4741297B15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1503" name="PoljeZBesedilom 2">
          <a:extLst>
            <a:ext uri="{FF2B5EF4-FFF2-40B4-BE49-F238E27FC236}">
              <a16:creationId xmlns:a16="http://schemas.microsoft.com/office/drawing/2014/main" id="{B900CFF8-BF57-4EEB-8159-67332B067F32}"/>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4" name="PoljeZBesedilom 2">
          <a:extLst>
            <a:ext uri="{FF2B5EF4-FFF2-40B4-BE49-F238E27FC236}">
              <a16:creationId xmlns:a16="http://schemas.microsoft.com/office/drawing/2014/main" id="{11758792-AFAC-44DF-9D71-FEF7ADE6F8C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5" name="PoljeZBesedilom 1504">
          <a:extLst>
            <a:ext uri="{FF2B5EF4-FFF2-40B4-BE49-F238E27FC236}">
              <a16:creationId xmlns:a16="http://schemas.microsoft.com/office/drawing/2014/main" id="{EE014F21-EE3A-4BF6-ABE8-BB6FF22D5FB7}"/>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6" name="PoljeZBesedilom 2">
          <a:extLst>
            <a:ext uri="{FF2B5EF4-FFF2-40B4-BE49-F238E27FC236}">
              <a16:creationId xmlns:a16="http://schemas.microsoft.com/office/drawing/2014/main" id="{00462642-18DB-4527-A638-C150352E127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7" name="PoljeZBesedilom 2">
          <a:extLst>
            <a:ext uri="{FF2B5EF4-FFF2-40B4-BE49-F238E27FC236}">
              <a16:creationId xmlns:a16="http://schemas.microsoft.com/office/drawing/2014/main" id="{63C9D888-A4D2-4BAC-BC96-9D899D747D7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8" name="PoljeZBesedilom 2">
          <a:extLst>
            <a:ext uri="{FF2B5EF4-FFF2-40B4-BE49-F238E27FC236}">
              <a16:creationId xmlns:a16="http://schemas.microsoft.com/office/drawing/2014/main" id="{1C9F9F00-5B23-487F-9904-D71897775A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09" name="PoljeZBesedilom 2">
          <a:extLst>
            <a:ext uri="{FF2B5EF4-FFF2-40B4-BE49-F238E27FC236}">
              <a16:creationId xmlns:a16="http://schemas.microsoft.com/office/drawing/2014/main" id="{E5D8144D-D529-4643-8B1F-82884A53A9D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0" name="PoljeZBesedilom 2">
          <a:extLst>
            <a:ext uri="{FF2B5EF4-FFF2-40B4-BE49-F238E27FC236}">
              <a16:creationId xmlns:a16="http://schemas.microsoft.com/office/drawing/2014/main" id="{D7EE4C50-A982-44B6-8011-01B6F05624AC}"/>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1" name="PoljeZBesedilom 1510">
          <a:extLst>
            <a:ext uri="{FF2B5EF4-FFF2-40B4-BE49-F238E27FC236}">
              <a16:creationId xmlns:a16="http://schemas.microsoft.com/office/drawing/2014/main" id="{0BD155E6-F01A-4FE4-841F-5D8B3FE555FA}"/>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2" name="PoljeZBesedilom 2">
          <a:extLst>
            <a:ext uri="{FF2B5EF4-FFF2-40B4-BE49-F238E27FC236}">
              <a16:creationId xmlns:a16="http://schemas.microsoft.com/office/drawing/2014/main" id="{C53830AD-3027-40CE-8D2D-B9E7D78F2610}"/>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3" name="PoljeZBesedilom 2">
          <a:extLst>
            <a:ext uri="{FF2B5EF4-FFF2-40B4-BE49-F238E27FC236}">
              <a16:creationId xmlns:a16="http://schemas.microsoft.com/office/drawing/2014/main" id="{2D6785DB-5A8B-4B4E-9255-F6111FFE238E}"/>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4" name="PoljeZBesedilom 2">
          <a:extLst>
            <a:ext uri="{FF2B5EF4-FFF2-40B4-BE49-F238E27FC236}">
              <a16:creationId xmlns:a16="http://schemas.microsoft.com/office/drawing/2014/main" id="{115BB8D5-C3CE-42DA-9690-CB584DE2105F}"/>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15" name="PoljeZBesedilom 2">
          <a:extLst>
            <a:ext uri="{FF2B5EF4-FFF2-40B4-BE49-F238E27FC236}">
              <a16:creationId xmlns:a16="http://schemas.microsoft.com/office/drawing/2014/main" id="{1A79FDE1-2FD3-48B0-8321-2D375487B1E0}"/>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16" name="PoljeZBesedilom 2">
          <a:extLst>
            <a:ext uri="{FF2B5EF4-FFF2-40B4-BE49-F238E27FC236}">
              <a16:creationId xmlns:a16="http://schemas.microsoft.com/office/drawing/2014/main" id="{C3671481-3751-434D-A6E5-C4BE195AD4A1}"/>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17" name="PoljeZBesedilom 1516">
          <a:extLst>
            <a:ext uri="{FF2B5EF4-FFF2-40B4-BE49-F238E27FC236}">
              <a16:creationId xmlns:a16="http://schemas.microsoft.com/office/drawing/2014/main" id="{754CCD3E-A608-425A-8A74-0C239DE2DEA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18" name="PoljeZBesedilom 2">
          <a:extLst>
            <a:ext uri="{FF2B5EF4-FFF2-40B4-BE49-F238E27FC236}">
              <a16:creationId xmlns:a16="http://schemas.microsoft.com/office/drawing/2014/main" id="{C35203BC-EA4E-46D1-B8AF-45570EAFD53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19" name="PoljeZBesedilom 2">
          <a:extLst>
            <a:ext uri="{FF2B5EF4-FFF2-40B4-BE49-F238E27FC236}">
              <a16:creationId xmlns:a16="http://schemas.microsoft.com/office/drawing/2014/main" id="{F93429E7-4AC9-4381-8A9F-93D0D3CE749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20" name="PoljeZBesedilom 2">
          <a:extLst>
            <a:ext uri="{FF2B5EF4-FFF2-40B4-BE49-F238E27FC236}">
              <a16:creationId xmlns:a16="http://schemas.microsoft.com/office/drawing/2014/main" id="{CF3EE1C6-3339-4EE7-99B3-6131B946378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21" name="PoljeZBesedilom 2">
          <a:extLst>
            <a:ext uri="{FF2B5EF4-FFF2-40B4-BE49-F238E27FC236}">
              <a16:creationId xmlns:a16="http://schemas.microsoft.com/office/drawing/2014/main" id="{21133500-2AB7-4CF6-8EF6-4B0E2B0A5C1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2" name="PoljeZBesedilom 2">
          <a:extLst>
            <a:ext uri="{FF2B5EF4-FFF2-40B4-BE49-F238E27FC236}">
              <a16:creationId xmlns:a16="http://schemas.microsoft.com/office/drawing/2014/main" id="{63991130-1840-4C7C-B5CB-42A6ED295C7A}"/>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3" name="PoljeZBesedilom 1522">
          <a:extLst>
            <a:ext uri="{FF2B5EF4-FFF2-40B4-BE49-F238E27FC236}">
              <a16:creationId xmlns:a16="http://schemas.microsoft.com/office/drawing/2014/main" id="{235C1881-CEA0-4DCF-A4F4-7ACDF2AA6AFD}"/>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4" name="PoljeZBesedilom 2">
          <a:extLst>
            <a:ext uri="{FF2B5EF4-FFF2-40B4-BE49-F238E27FC236}">
              <a16:creationId xmlns:a16="http://schemas.microsoft.com/office/drawing/2014/main" id="{D13140A1-CBEC-42F0-AC0D-4B6AC9A0FF34}"/>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5" name="PoljeZBesedilom 2">
          <a:extLst>
            <a:ext uri="{FF2B5EF4-FFF2-40B4-BE49-F238E27FC236}">
              <a16:creationId xmlns:a16="http://schemas.microsoft.com/office/drawing/2014/main" id="{6C2B9789-DFEB-4405-B1D0-CE0636A250A9}"/>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6" name="PoljeZBesedilom 2">
          <a:extLst>
            <a:ext uri="{FF2B5EF4-FFF2-40B4-BE49-F238E27FC236}">
              <a16:creationId xmlns:a16="http://schemas.microsoft.com/office/drawing/2014/main" id="{0BE94B06-D817-4C69-917F-6E5C08C94135}"/>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1527" name="PoljeZBesedilom 2">
          <a:extLst>
            <a:ext uri="{FF2B5EF4-FFF2-40B4-BE49-F238E27FC236}">
              <a16:creationId xmlns:a16="http://schemas.microsoft.com/office/drawing/2014/main" id="{4D0117D5-AAE5-4E07-BBED-FC48A0513D53}"/>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28" name="PoljeZBesedilom 2">
          <a:extLst>
            <a:ext uri="{FF2B5EF4-FFF2-40B4-BE49-F238E27FC236}">
              <a16:creationId xmlns:a16="http://schemas.microsoft.com/office/drawing/2014/main" id="{15EAD96C-4B4C-4377-B5C5-09C40EAB396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29" name="PoljeZBesedilom 1528">
          <a:extLst>
            <a:ext uri="{FF2B5EF4-FFF2-40B4-BE49-F238E27FC236}">
              <a16:creationId xmlns:a16="http://schemas.microsoft.com/office/drawing/2014/main" id="{ECE40C0E-B631-4382-A862-90E65174A91F}"/>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30" name="PoljeZBesedilom 2">
          <a:extLst>
            <a:ext uri="{FF2B5EF4-FFF2-40B4-BE49-F238E27FC236}">
              <a16:creationId xmlns:a16="http://schemas.microsoft.com/office/drawing/2014/main" id="{E960C9B4-07E1-4A54-9A18-EEEE312DA786}"/>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31" name="PoljeZBesedilom 2">
          <a:extLst>
            <a:ext uri="{FF2B5EF4-FFF2-40B4-BE49-F238E27FC236}">
              <a16:creationId xmlns:a16="http://schemas.microsoft.com/office/drawing/2014/main" id="{49F2AD75-9849-43D9-AC1C-1A3FCDA8F99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32" name="PoljeZBesedilom 2">
          <a:extLst>
            <a:ext uri="{FF2B5EF4-FFF2-40B4-BE49-F238E27FC236}">
              <a16:creationId xmlns:a16="http://schemas.microsoft.com/office/drawing/2014/main" id="{87F631DC-6C19-4EBA-84EC-65CA5338202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33" name="PoljeZBesedilom 2">
          <a:extLst>
            <a:ext uri="{FF2B5EF4-FFF2-40B4-BE49-F238E27FC236}">
              <a16:creationId xmlns:a16="http://schemas.microsoft.com/office/drawing/2014/main" id="{90FC3E14-A3E1-46E8-8947-62A4A888A7C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4" name="PoljeZBesedilom 2">
          <a:extLst>
            <a:ext uri="{FF2B5EF4-FFF2-40B4-BE49-F238E27FC236}">
              <a16:creationId xmlns:a16="http://schemas.microsoft.com/office/drawing/2014/main" id="{DDED68F8-60F5-4232-BD71-9EE91826370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5" name="PoljeZBesedilom 1534">
          <a:extLst>
            <a:ext uri="{FF2B5EF4-FFF2-40B4-BE49-F238E27FC236}">
              <a16:creationId xmlns:a16="http://schemas.microsoft.com/office/drawing/2014/main" id="{75C305CD-AF86-4C24-AB1D-789881DE6DDE}"/>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6" name="PoljeZBesedilom 2">
          <a:extLst>
            <a:ext uri="{FF2B5EF4-FFF2-40B4-BE49-F238E27FC236}">
              <a16:creationId xmlns:a16="http://schemas.microsoft.com/office/drawing/2014/main" id="{641FB471-13E1-4C14-80C6-14E5E82EDAF2}"/>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7" name="PoljeZBesedilom 2">
          <a:extLst>
            <a:ext uri="{FF2B5EF4-FFF2-40B4-BE49-F238E27FC236}">
              <a16:creationId xmlns:a16="http://schemas.microsoft.com/office/drawing/2014/main" id="{31C66234-654D-4FB8-AD22-7A7B142A0F8A}"/>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8" name="PoljeZBesedilom 2">
          <a:extLst>
            <a:ext uri="{FF2B5EF4-FFF2-40B4-BE49-F238E27FC236}">
              <a16:creationId xmlns:a16="http://schemas.microsoft.com/office/drawing/2014/main" id="{8A56C20A-16EE-4B50-9609-1DB34B18AA90}"/>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39" name="PoljeZBesedilom 2">
          <a:extLst>
            <a:ext uri="{FF2B5EF4-FFF2-40B4-BE49-F238E27FC236}">
              <a16:creationId xmlns:a16="http://schemas.microsoft.com/office/drawing/2014/main" id="{47458CAF-E955-4455-8A75-210FDE50FEC1}"/>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0" name="PoljeZBesedilom 2">
          <a:extLst>
            <a:ext uri="{FF2B5EF4-FFF2-40B4-BE49-F238E27FC236}">
              <a16:creationId xmlns:a16="http://schemas.microsoft.com/office/drawing/2014/main" id="{B8E06B5E-4A4B-4CF7-BBD4-A83757F2BE3B}"/>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1" name="PoljeZBesedilom 1540">
          <a:extLst>
            <a:ext uri="{FF2B5EF4-FFF2-40B4-BE49-F238E27FC236}">
              <a16:creationId xmlns:a16="http://schemas.microsoft.com/office/drawing/2014/main" id="{42DB6EB7-A8A2-4C0C-B14F-2CFB7B11E2C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2" name="PoljeZBesedilom 2">
          <a:extLst>
            <a:ext uri="{FF2B5EF4-FFF2-40B4-BE49-F238E27FC236}">
              <a16:creationId xmlns:a16="http://schemas.microsoft.com/office/drawing/2014/main" id="{0C54B9D0-8C7B-4CD4-8C94-135EF152E4F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3" name="PoljeZBesedilom 2">
          <a:extLst>
            <a:ext uri="{FF2B5EF4-FFF2-40B4-BE49-F238E27FC236}">
              <a16:creationId xmlns:a16="http://schemas.microsoft.com/office/drawing/2014/main" id="{5155B249-1651-402A-B4D4-D478D07EE6A7}"/>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4" name="PoljeZBesedilom 2">
          <a:extLst>
            <a:ext uri="{FF2B5EF4-FFF2-40B4-BE49-F238E27FC236}">
              <a16:creationId xmlns:a16="http://schemas.microsoft.com/office/drawing/2014/main" id="{A171A4A7-1B2E-4EE4-AC30-9FD19DCAB82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45" name="PoljeZBesedilom 2">
          <a:extLst>
            <a:ext uri="{FF2B5EF4-FFF2-40B4-BE49-F238E27FC236}">
              <a16:creationId xmlns:a16="http://schemas.microsoft.com/office/drawing/2014/main" id="{574D9F9D-776D-4404-A747-AF993A33ABD8}"/>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46" name="PoljeZBesedilom 2">
          <a:extLst>
            <a:ext uri="{FF2B5EF4-FFF2-40B4-BE49-F238E27FC236}">
              <a16:creationId xmlns:a16="http://schemas.microsoft.com/office/drawing/2014/main" id="{336EA2FE-54E1-4A82-AB2D-7B1CE8C7CF72}"/>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47" name="PoljeZBesedilom 1546">
          <a:extLst>
            <a:ext uri="{FF2B5EF4-FFF2-40B4-BE49-F238E27FC236}">
              <a16:creationId xmlns:a16="http://schemas.microsoft.com/office/drawing/2014/main" id="{CEF22730-1B85-4833-A25A-82A22FAAA03A}"/>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48" name="PoljeZBesedilom 2">
          <a:extLst>
            <a:ext uri="{FF2B5EF4-FFF2-40B4-BE49-F238E27FC236}">
              <a16:creationId xmlns:a16="http://schemas.microsoft.com/office/drawing/2014/main" id="{AC64717C-A38A-48D5-BA30-6F562C8F2835}"/>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49" name="PoljeZBesedilom 2">
          <a:extLst>
            <a:ext uri="{FF2B5EF4-FFF2-40B4-BE49-F238E27FC236}">
              <a16:creationId xmlns:a16="http://schemas.microsoft.com/office/drawing/2014/main" id="{FB67431C-2CFA-4A9B-90D1-C1F3783CD900}"/>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50" name="PoljeZBesedilom 2">
          <a:extLst>
            <a:ext uri="{FF2B5EF4-FFF2-40B4-BE49-F238E27FC236}">
              <a16:creationId xmlns:a16="http://schemas.microsoft.com/office/drawing/2014/main" id="{4DB87CB2-B598-4EF7-8085-52A6548FA28F}"/>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51" name="PoljeZBesedilom 2">
          <a:extLst>
            <a:ext uri="{FF2B5EF4-FFF2-40B4-BE49-F238E27FC236}">
              <a16:creationId xmlns:a16="http://schemas.microsoft.com/office/drawing/2014/main" id="{BBDCE762-6279-4A7F-8AF2-B6C56B9E6266}"/>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2" name="PoljeZBesedilom 2">
          <a:extLst>
            <a:ext uri="{FF2B5EF4-FFF2-40B4-BE49-F238E27FC236}">
              <a16:creationId xmlns:a16="http://schemas.microsoft.com/office/drawing/2014/main" id="{60F9EF5F-7366-4F5F-B7C2-781206B38A59}"/>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3" name="PoljeZBesedilom 1552">
          <a:extLst>
            <a:ext uri="{FF2B5EF4-FFF2-40B4-BE49-F238E27FC236}">
              <a16:creationId xmlns:a16="http://schemas.microsoft.com/office/drawing/2014/main" id="{E1F48035-9F31-473B-8CC8-FFDAF87034D4}"/>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4" name="PoljeZBesedilom 2">
          <a:extLst>
            <a:ext uri="{FF2B5EF4-FFF2-40B4-BE49-F238E27FC236}">
              <a16:creationId xmlns:a16="http://schemas.microsoft.com/office/drawing/2014/main" id="{2D9C2D33-A79F-410E-998D-A0910D685F52}"/>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5" name="PoljeZBesedilom 2">
          <a:extLst>
            <a:ext uri="{FF2B5EF4-FFF2-40B4-BE49-F238E27FC236}">
              <a16:creationId xmlns:a16="http://schemas.microsoft.com/office/drawing/2014/main" id="{C07076E4-F69F-4EA8-BD75-6CB2B7D61ECC}"/>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6" name="PoljeZBesedilom 2">
          <a:extLst>
            <a:ext uri="{FF2B5EF4-FFF2-40B4-BE49-F238E27FC236}">
              <a16:creationId xmlns:a16="http://schemas.microsoft.com/office/drawing/2014/main" id="{C49CD797-BD12-4818-850E-6576C68E103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57" name="PoljeZBesedilom 2">
          <a:extLst>
            <a:ext uri="{FF2B5EF4-FFF2-40B4-BE49-F238E27FC236}">
              <a16:creationId xmlns:a16="http://schemas.microsoft.com/office/drawing/2014/main" id="{0AB5DEE0-A3F7-4778-95D3-60062CB1090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58" name="PoljeZBesedilom 1557">
          <a:extLst>
            <a:ext uri="{FF2B5EF4-FFF2-40B4-BE49-F238E27FC236}">
              <a16:creationId xmlns:a16="http://schemas.microsoft.com/office/drawing/2014/main" id="{B3BBCDE8-E3D0-4477-A97C-4000CEE23C45}"/>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59" name="PoljeZBesedilom 2">
          <a:extLst>
            <a:ext uri="{FF2B5EF4-FFF2-40B4-BE49-F238E27FC236}">
              <a16:creationId xmlns:a16="http://schemas.microsoft.com/office/drawing/2014/main" id="{7B8326BF-73A4-496C-B9C2-4A97D50C367A}"/>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60" name="PoljeZBesedilom 2">
          <a:extLst>
            <a:ext uri="{FF2B5EF4-FFF2-40B4-BE49-F238E27FC236}">
              <a16:creationId xmlns:a16="http://schemas.microsoft.com/office/drawing/2014/main" id="{F9623171-6C27-41BE-971A-3F0014EC0C69}"/>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61" name="PoljeZBesedilom 2">
          <a:extLst>
            <a:ext uri="{FF2B5EF4-FFF2-40B4-BE49-F238E27FC236}">
              <a16:creationId xmlns:a16="http://schemas.microsoft.com/office/drawing/2014/main" id="{DFC13E0B-DC10-4F15-9C32-A0FD22ADC1D4}"/>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62" name="PoljeZBesedilom 2">
          <a:extLst>
            <a:ext uri="{FF2B5EF4-FFF2-40B4-BE49-F238E27FC236}">
              <a16:creationId xmlns:a16="http://schemas.microsoft.com/office/drawing/2014/main" id="{B6C2CBCB-C50D-4A86-A37A-0047BF5748FF}"/>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3" name="PoljeZBesedilom 2">
          <a:extLst>
            <a:ext uri="{FF2B5EF4-FFF2-40B4-BE49-F238E27FC236}">
              <a16:creationId xmlns:a16="http://schemas.microsoft.com/office/drawing/2014/main" id="{AB8FD195-D860-463E-AFC4-176277CF82E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4" name="PoljeZBesedilom 1563">
          <a:extLst>
            <a:ext uri="{FF2B5EF4-FFF2-40B4-BE49-F238E27FC236}">
              <a16:creationId xmlns:a16="http://schemas.microsoft.com/office/drawing/2014/main" id="{4A9C3939-3C26-47EE-A8EC-936C88EA2D3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5" name="PoljeZBesedilom 2">
          <a:extLst>
            <a:ext uri="{FF2B5EF4-FFF2-40B4-BE49-F238E27FC236}">
              <a16:creationId xmlns:a16="http://schemas.microsoft.com/office/drawing/2014/main" id="{FE1AC936-9378-4B2F-B8A3-30817CE0677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6" name="PoljeZBesedilom 2">
          <a:extLst>
            <a:ext uri="{FF2B5EF4-FFF2-40B4-BE49-F238E27FC236}">
              <a16:creationId xmlns:a16="http://schemas.microsoft.com/office/drawing/2014/main" id="{2CECD463-0205-4717-98D0-74F1A94EBA82}"/>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7" name="PoljeZBesedilom 2">
          <a:extLst>
            <a:ext uri="{FF2B5EF4-FFF2-40B4-BE49-F238E27FC236}">
              <a16:creationId xmlns:a16="http://schemas.microsoft.com/office/drawing/2014/main" id="{A793574A-DEEC-41FC-83F8-125032A0393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1568" name="PoljeZBesedilom 2">
          <a:extLst>
            <a:ext uri="{FF2B5EF4-FFF2-40B4-BE49-F238E27FC236}">
              <a16:creationId xmlns:a16="http://schemas.microsoft.com/office/drawing/2014/main" id="{00AC87E2-3312-42F5-8768-10AC131CAD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69" name="PoljeZBesedilom 2">
          <a:extLst>
            <a:ext uri="{FF2B5EF4-FFF2-40B4-BE49-F238E27FC236}">
              <a16:creationId xmlns:a16="http://schemas.microsoft.com/office/drawing/2014/main" id="{253FB086-F1BD-4422-9082-399D981AAA7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0" name="PoljeZBesedilom 1569">
          <a:extLst>
            <a:ext uri="{FF2B5EF4-FFF2-40B4-BE49-F238E27FC236}">
              <a16:creationId xmlns:a16="http://schemas.microsoft.com/office/drawing/2014/main" id="{D7284D26-2BEB-46AA-9D58-699D121BEE52}"/>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1" name="PoljeZBesedilom 2">
          <a:extLst>
            <a:ext uri="{FF2B5EF4-FFF2-40B4-BE49-F238E27FC236}">
              <a16:creationId xmlns:a16="http://schemas.microsoft.com/office/drawing/2014/main" id="{5D9B12CE-510C-4178-A371-1097D7C45E28}"/>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2" name="PoljeZBesedilom 2">
          <a:extLst>
            <a:ext uri="{FF2B5EF4-FFF2-40B4-BE49-F238E27FC236}">
              <a16:creationId xmlns:a16="http://schemas.microsoft.com/office/drawing/2014/main" id="{C3785232-EFC7-4227-B912-B542075B925A}"/>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3" name="PoljeZBesedilom 2">
          <a:extLst>
            <a:ext uri="{FF2B5EF4-FFF2-40B4-BE49-F238E27FC236}">
              <a16:creationId xmlns:a16="http://schemas.microsoft.com/office/drawing/2014/main" id="{DD9B03CD-5312-49CE-8CD6-0C6720FE62B5}"/>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4" name="PoljeZBesedilom 2">
          <a:extLst>
            <a:ext uri="{FF2B5EF4-FFF2-40B4-BE49-F238E27FC236}">
              <a16:creationId xmlns:a16="http://schemas.microsoft.com/office/drawing/2014/main" id="{DBC12225-7BF1-495B-889E-BCDD43A2E324}"/>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5" name="PoljeZBesedilom 2">
          <a:extLst>
            <a:ext uri="{FF2B5EF4-FFF2-40B4-BE49-F238E27FC236}">
              <a16:creationId xmlns:a16="http://schemas.microsoft.com/office/drawing/2014/main" id="{98318FFD-5A4E-4971-B030-ED72F8E887CE}"/>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6" name="PoljeZBesedilom 1575">
          <a:extLst>
            <a:ext uri="{FF2B5EF4-FFF2-40B4-BE49-F238E27FC236}">
              <a16:creationId xmlns:a16="http://schemas.microsoft.com/office/drawing/2014/main" id="{86F1FFA0-9745-414E-B627-A5B49EC9CA19}"/>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7" name="PoljeZBesedilom 2">
          <a:extLst>
            <a:ext uri="{FF2B5EF4-FFF2-40B4-BE49-F238E27FC236}">
              <a16:creationId xmlns:a16="http://schemas.microsoft.com/office/drawing/2014/main" id="{E77A8AA5-970C-4EF9-B0C6-41F7A7F1E3AC}"/>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8" name="PoljeZBesedilom 2">
          <a:extLst>
            <a:ext uri="{FF2B5EF4-FFF2-40B4-BE49-F238E27FC236}">
              <a16:creationId xmlns:a16="http://schemas.microsoft.com/office/drawing/2014/main" id="{34CDBE78-4E24-4405-AAE8-8C4A4860DD10}"/>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79" name="PoljeZBesedilom 2">
          <a:extLst>
            <a:ext uri="{FF2B5EF4-FFF2-40B4-BE49-F238E27FC236}">
              <a16:creationId xmlns:a16="http://schemas.microsoft.com/office/drawing/2014/main" id="{38BFB1BA-E399-475F-8AEF-826F4822A47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1580" name="PoljeZBesedilom 2">
          <a:extLst>
            <a:ext uri="{FF2B5EF4-FFF2-40B4-BE49-F238E27FC236}">
              <a16:creationId xmlns:a16="http://schemas.microsoft.com/office/drawing/2014/main" id="{4FC7CB87-313B-4298-83D6-78C3AC1C188F}"/>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1" name="PoljeZBesedilom 2">
          <a:extLst>
            <a:ext uri="{FF2B5EF4-FFF2-40B4-BE49-F238E27FC236}">
              <a16:creationId xmlns:a16="http://schemas.microsoft.com/office/drawing/2014/main" id="{673CE94E-A925-4C3B-8BB3-28A32DDB2658}"/>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2" name="PoljeZBesedilom 1581">
          <a:extLst>
            <a:ext uri="{FF2B5EF4-FFF2-40B4-BE49-F238E27FC236}">
              <a16:creationId xmlns:a16="http://schemas.microsoft.com/office/drawing/2014/main" id="{09907E4C-EC1D-4703-B3E9-9FE237E7EAA2}"/>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3" name="PoljeZBesedilom 2">
          <a:extLst>
            <a:ext uri="{FF2B5EF4-FFF2-40B4-BE49-F238E27FC236}">
              <a16:creationId xmlns:a16="http://schemas.microsoft.com/office/drawing/2014/main" id="{5B3F5CF6-2F2E-449C-868A-D2102548737F}"/>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4" name="PoljeZBesedilom 2">
          <a:extLst>
            <a:ext uri="{FF2B5EF4-FFF2-40B4-BE49-F238E27FC236}">
              <a16:creationId xmlns:a16="http://schemas.microsoft.com/office/drawing/2014/main" id="{C9CD00EF-9670-40AF-BB92-0CC4B1E3A175}"/>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5" name="PoljeZBesedilom 2">
          <a:extLst>
            <a:ext uri="{FF2B5EF4-FFF2-40B4-BE49-F238E27FC236}">
              <a16:creationId xmlns:a16="http://schemas.microsoft.com/office/drawing/2014/main" id="{3460C0B5-56D6-41BA-A2ED-129D5966F5D3}"/>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1586" name="PoljeZBesedilom 2">
          <a:extLst>
            <a:ext uri="{FF2B5EF4-FFF2-40B4-BE49-F238E27FC236}">
              <a16:creationId xmlns:a16="http://schemas.microsoft.com/office/drawing/2014/main" id="{AE748979-92C3-4A19-922F-59BD199102A4}"/>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87" name="PoljeZBesedilom 2">
          <a:extLst>
            <a:ext uri="{FF2B5EF4-FFF2-40B4-BE49-F238E27FC236}">
              <a16:creationId xmlns:a16="http://schemas.microsoft.com/office/drawing/2014/main" id="{7D6C5C5C-CD62-4D1D-BF38-F6B3F20FE70F}"/>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88" name="PoljeZBesedilom 1587">
          <a:extLst>
            <a:ext uri="{FF2B5EF4-FFF2-40B4-BE49-F238E27FC236}">
              <a16:creationId xmlns:a16="http://schemas.microsoft.com/office/drawing/2014/main" id="{5A949FA9-36AE-4035-B242-AED89E88BE1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89" name="PoljeZBesedilom 2">
          <a:extLst>
            <a:ext uri="{FF2B5EF4-FFF2-40B4-BE49-F238E27FC236}">
              <a16:creationId xmlns:a16="http://schemas.microsoft.com/office/drawing/2014/main" id="{4E6B39F5-9D29-4A50-B297-A09FB9892914}"/>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90" name="PoljeZBesedilom 2">
          <a:extLst>
            <a:ext uri="{FF2B5EF4-FFF2-40B4-BE49-F238E27FC236}">
              <a16:creationId xmlns:a16="http://schemas.microsoft.com/office/drawing/2014/main" id="{15C81986-46A6-4C60-88BC-4EF0065D6AC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91" name="PoljeZBesedilom 2">
          <a:extLst>
            <a:ext uri="{FF2B5EF4-FFF2-40B4-BE49-F238E27FC236}">
              <a16:creationId xmlns:a16="http://schemas.microsoft.com/office/drawing/2014/main" id="{8821A871-717C-4DC2-9A1A-DBE931D92D91}"/>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1592" name="PoljeZBesedilom 2">
          <a:extLst>
            <a:ext uri="{FF2B5EF4-FFF2-40B4-BE49-F238E27FC236}">
              <a16:creationId xmlns:a16="http://schemas.microsoft.com/office/drawing/2014/main" id="{C626967E-07FF-429C-9495-702108619FE5}"/>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93" name="PoljeZBesedilom 1592">
          <a:extLst>
            <a:ext uri="{FF2B5EF4-FFF2-40B4-BE49-F238E27FC236}">
              <a16:creationId xmlns:a16="http://schemas.microsoft.com/office/drawing/2014/main" id="{5AFABEB6-00C5-4164-98B3-B17A9B6D9772}"/>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94" name="PoljeZBesedilom 2">
          <a:extLst>
            <a:ext uri="{FF2B5EF4-FFF2-40B4-BE49-F238E27FC236}">
              <a16:creationId xmlns:a16="http://schemas.microsoft.com/office/drawing/2014/main" id="{42851173-071F-4446-8C28-4713154286CA}"/>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95" name="PoljeZBesedilom 2">
          <a:extLst>
            <a:ext uri="{FF2B5EF4-FFF2-40B4-BE49-F238E27FC236}">
              <a16:creationId xmlns:a16="http://schemas.microsoft.com/office/drawing/2014/main" id="{A05812BB-1751-4A12-A3D9-44332436C7B9}"/>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96" name="PoljeZBesedilom 2">
          <a:extLst>
            <a:ext uri="{FF2B5EF4-FFF2-40B4-BE49-F238E27FC236}">
              <a16:creationId xmlns:a16="http://schemas.microsoft.com/office/drawing/2014/main" id="{BBD08E69-1F09-4E31-B2F9-FE2CE41BC9B5}"/>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1597" name="PoljeZBesedilom 2">
          <a:extLst>
            <a:ext uri="{FF2B5EF4-FFF2-40B4-BE49-F238E27FC236}">
              <a16:creationId xmlns:a16="http://schemas.microsoft.com/office/drawing/2014/main" id="{B5B4B2CD-6289-4D10-91BF-EE8C05A45B7B}"/>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598" name="PoljeZBesedilom 2">
          <a:extLst>
            <a:ext uri="{FF2B5EF4-FFF2-40B4-BE49-F238E27FC236}">
              <a16:creationId xmlns:a16="http://schemas.microsoft.com/office/drawing/2014/main" id="{62BFE7C5-79D3-4271-AC83-546DBEE20390}"/>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599" name="PoljeZBesedilom 1598">
          <a:extLst>
            <a:ext uri="{FF2B5EF4-FFF2-40B4-BE49-F238E27FC236}">
              <a16:creationId xmlns:a16="http://schemas.microsoft.com/office/drawing/2014/main" id="{D3F8C537-4A1F-4B59-82E2-87E7E22361C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0" name="PoljeZBesedilom 2">
          <a:extLst>
            <a:ext uri="{FF2B5EF4-FFF2-40B4-BE49-F238E27FC236}">
              <a16:creationId xmlns:a16="http://schemas.microsoft.com/office/drawing/2014/main" id="{502C2681-4378-4F18-B98F-004621C4C35C}"/>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1" name="PoljeZBesedilom 2">
          <a:extLst>
            <a:ext uri="{FF2B5EF4-FFF2-40B4-BE49-F238E27FC236}">
              <a16:creationId xmlns:a16="http://schemas.microsoft.com/office/drawing/2014/main" id="{6D3130D6-180B-4675-8F2B-D73D18159F8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2" name="PoljeZBesedilom 2">
          <a:extLst>
            <a:ext uri="{FF2B5EF4-FFF2-40B4-BE49-F238E27FC236}">
              <a16:creationId xmlns:a16="http://schemas.microsoft.com/office/drawing/2014/main" id="{D62BCFB1-A224-4069-A2B9-0B4ECD14B614}"/>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3" name="PoljeZBesedilom 2">
          <a:extLst>
            <a:ext uri="{FF2B5EF4-FFF2-40B4-BE49-F238E27FC236}">
              <a16:creationId xmlns:a16="http://schemas.microsoft.com/office/drawing/2014/main" id="{143FD83D-D021-4BDE-996D-EFF1FBEBF76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4" name="PoljeZBesedilom 2">
          <a:extLst>
            <a:ext uri="{FF2B5EF4-FFF2-40B4-BE49-F238E27FC236}">
              <a16:creationId xmlns:a16="http://schemas.microsoft.com/office/drawing/2014/main" id="{144708AB-DDE2-4BD1-90C9-0F5C0B325CAB}"/>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5" name="PoljeZBesedilom 1604">
          <a:extLst>
            <a:ext uri="{FF2B5EF4-FFF2-40B4-BE49-F238E27FC236}">
              <a16:creationId xmlns:a16="http://schemas.microsoft.com/office/drawing/2014/main" id="{5FECE9F1-DAF1-47DE-BC9A-02A399FF34B9}"/>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6" name="PoljeZBesedilom 2">
          <a:extLst>
            <a:ext uri="{FF2B5EF4-FFF2-40B4-BE49-F238E27FC236}">
              <a16:creationId xmlns:a16="http://schemas.microsoft.com/office/drawing/2014/main" id="{483F9F99-CD98-4E85-AAEF-E1DF4BF61615}"/>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7" name="PoljeZBesedilom 2">
          <a:extLst>
            <a:ext uri="{FF2B5EF4-FFF2-40B4-BE49-F238E27FC236}">
              <a16:creationId xmlns:a16="http://schemas.microsoft.com/office/drawing/2014/main" id="{9C611393-8A24-4D17-B620-46859096AEF2}"/>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8" name="PoljeZBesedilom 2">
          <a:extLst>
            <a:ext uri="{FF2B5EF4-FFF2-40B4-BE49-F238E27FC236}">
              <a16:creationId xmlns:a16="http://schemas.microsoft.com/office/drawing/2014/main" id="{8ED0B0CC-B3A0-4795-9172-49B9CCE78BF2}"/>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09" name="PoljeZBesedilom 2">
          <a:extLst>
            <a:ext uri="{FF2B5EF4-FFF2-40B4-BE49-F238E27FC236}">
              <a16:creationId xmlns:a16="http://schemas.microsoft.com/office/drawing/2014/main" id="{960D17A0-1A83-4DFF-A176-625392EC8B0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0" name="PoljeZBesedilom 2">
          <a:extLst>
            <a:ext uri="{FF2B5EF4-FFF2-40B4-BE49-F238E27FC236}">
              <a16:creationId xmlns:a16="http://schemas.microsoft.com/office/drawing/2014/main" id="{3382F612-9253-49A2-A672-4293449D8B77}"/>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1" name="PoljeZBesedilom 1610">
          <a:extLst>
            <a:ext uri="{FF2B5EF4-FFF2-40B4-BE49-F238E27FC236}">
              <a16:creationId xmlns:a16="http://schemas.microsoft.com/office/drawing/2014/main" id="{2D0D1376-84A9-445F-89A6-AA57B9AC30BB}"/>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2" name="PoljeZBesedilom 2">
          <a:extLst>
            <a:ext uri="{FF2B5EF4-FFF2-40B4-BE49-F238E27FC236}">
              <a16:creationId xmlns:a16="http://schemas.microsoft.com/office/drawing/2014/main" id="{03A043B6-0BCC-491E-AC95-509A29360ECC}"/>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3" name="PoljeZBesedilom 2">
          <a:extLst>
            <a:ext uri="{FF2B5EF4-FFF2-40B4-BE49-F238E27FC236}">
              <a16:creationId xmlns:a16="http://schemas.microsoft.com/office/drawing/2014/main" id="{2D93686D-D9CF-4FBE-AFD6-E7353983B5D8}"/>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4" name="PoljeZBesedilom 2">
          <a:extLst>
            <a:ext uri="{FF2B5EF4-FFF2-40B4-BE49-F238E27FC236}">
              <a16:creationId xmlns:a16="http://schemas.microsoft.com/office/drawing/2014/main" id="{67F5127F-97EF-4B13-8AD5-D936806E561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5" name="PoljeZBesedilom 2">
          <a:extLst>
            <a:ext uri="{FF2B5EF4-FFF2-40B4-BE49-F238E27FC236}">
              <a16:creationId xmlns:a16="http://schemas.microsoft.com/office/drawing/2014/main" id="{FBC9C357-73D5-4717-9504-19228957C7AF}"/>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6" name="PoljeZBesedilom 2">
          <a:extLst>
            <a:ext uri="{FF2B5EF4-FFF2-40B4-BE49-F238E27FC236}">
              <a16:creationId xmlns:a16="http://schemas.microsoft.com/office/drawing/2014/main" id="{06B07FC5-5D7E-4EE3-B346-4C13474F9F14}"/>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7" name="PoljeZBesedilom 1616">
          <a:extLst>
            <a:ext uri="{FF2B5EF4-FFF2-40B4-BE49-F238E27FC236}">
              <a16:creationId xmlns:a16="http://schemas.microsoft.com/office/drawing/2014/main" id="{837ECF3B-7336-4D93-B1D2-7A29BFCE0E99}"/>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8" name="PoljeZBesedilom 2">
          <a:extLst>
            <a:ext uri="{FF2B5EF4-FFF2-40B4-BE49-F238E27FC236}">
              <a16:creationId xmlns:a16="http://schemas.microsoft.com/office/drawing/2014/main" id="{466B38FD-AA33-43EA-8371-A5ED59A942B8}"/>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19" name="PoljeZBesedilom 2">
          <a:extLst>
            <a:ext uri="{FF2B5EF4-FFF2-40B4-BE49-F238E27FC236}">
              <a16:creationId xmlns:a16="http://schemas.microsoft.com/office/drawing/2014/main" id="{4E98FB6A-57D7-46A0-A888-F5157121576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0" name="PoljeZBesedilom 2">
          <a:extLst>
            <a:ext uri="{FF2B5EF4-FFF2-40B4-BE49-F238E27FC236}">
              <a16:creationId xmlns:a16="http://schemas.microsoft.com/office/drawing/2014/main" id="{8CA0A544-2446-4934-96EF-81B1BDBED19F}"/>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1" name="PoljeZBesedilom 2">
          <a:extLst>
            <a:ext uri="{FF2B5EF4-FFF2-40B4-BE49-F238E27FC236}">
              <a16:creationId xmlns:a16="http://schemas.microsoft.com/office/drawing/2014/main" id="{A4F62483-3456-41A1-B202-1E2FFED81FD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2" name="PoljeZBesedilom 2">
          <a:extLst>
            <a:ext uri="{FF2B5EF4-FFF2-40B4-BE49-F238E27FC236}">
              <a16:creationId xmlns:a16="http://schemas.microsoft.com/office/drawing/2014/main" id="{CF8E95CC-D759-4766-967F-6D4DB075165F}"/>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3" name="PoljeZBesedilom 1622">
          <a:extLst>
            <a:ext uri="{FF2B5EF4-FFF2-40B4-BE49-F238E27FC236}">
              <a16:creationId xmlns:a16="http://schemas.microsoft.com/office/drawing/2014/main" id="{81CC2316-8884-4974-839C-B60149FFFF03}"/>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4" name="PoljeZBesedilom 2">
          <a:extLst>
            <a:ext uri="{FF2B5EF4-FFF2-40B4-BE49-F238E27FC236}">
              <a16:creationId xmlns:a16="http://schemas.microsoft.com/office/drawing/2014/main" id="{D0EF3D50-751B-4820-AA87-71D80456CD9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5" name="PoljeZBesedilom 2">
          <a:extLst>
            <a:ext uri="{FF2B5EF4-FFF2-40B4-BE49-F238E27FC236}">
              <a16:creationId xmlns:a16="http://schemas.microsoft.com/office/drawing/2014/main" id="{09DF24A4-569E-4D09-A735-BA96FEDFB16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6" name="PoljeZBesedilom 2">
          <a:extLst>
            <a:ext uri="{FF2B5EF4-FFF2-40B4-BE49-F238E27FC236}">
              <a16:creationId xmlns:a16="http://schemas.microsoft.com/office/drawing/2014/main" id="{67B1ADBC-63C8-48A9-AF5D-C8A2882875B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7" name="PoljeZBesedilom 2">
          <a:extLst>
            <a:ext uri="{FF2B5EF4-FFF2-40B4-BE49-F238E27FC236}">
              <a16:creationId xmlns:a16="http://schemas.microsoft.com/office/drawing/2014/main" id="{D8648501-F84E-4E44-A100-9876C904327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8" name="PoljeZBesedilom 2">
          <a:extLst>
            <a:ext uri="{FF2B5EF4-FFF2-40B4-BE49-F238E27FC236}">
              <a16:creationId xmlns:a16="http://schemas.microsoft.com/office/drawing/2014/main" id="{3673C220-9180-4E32-BE89-3AD12DEAF523}"/>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29" name="PoljeZBesedilom 1628">
          <a:extLst>
            <a:ext uri="{FF2B5EF4-FFF2-40B4-BE49-F238E27FC236}">
              <a16:creationId xmlns:a16="http://schemas.microsoft.com/office/drawing/2014/main" id="{C841483F-6FD5-4704-80D2-DFC90163B7C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30" name="PoljeZBesedilom 2">
          <a:extLst>
            <a:ext uri="{FF2B5EF4-FFF2-40B4-BE49-F238E27FC236}">
              <a16:creationId xmlns:a16="http://schemas.microsoft.com/office/drawing/2014/main" id="{1770A64A-C971-4D98-B846-97301B4F53F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31" name="PoljeZBesedilom 2">
          <a:extLst>
            <a:ext uri="{FF2B5EF4-FFF2-40B4-BE49-F238E27FC236}">
              <a16:creationId xmlns:a16="http://schemas.microsoft.com/office/drawing/2014/main" id="{33EE0B2C-E752-48BC-9762-B03BD04F2E6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32" name="PoljeZBesedilom 2">
          <a:extLst>
            <a:ext uri="{FF2B5EF4-FFF2-40B4-BE49-F238E27FC236}">
              <a16:creationId xmlns:a16="http://schemas.microsoft.com/office/drawing/2014/main" id="{C5109650-7F46-4F44-958A-26366358559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33" name="PoljeZBesedilom 2">
          <a:extLst>
            <a:ext uri="{FF2B5EF4-FFF2-40B4-BE49-F238E27FC236}">
              <a16:creationId xmlns:a16="http://schemas.microsoft.com/office/drawing/2014/main" id="{BA4EB880-00E6-4999-BF00-A64F9687646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4" name="PoljeZBesedilom 2">
          <a:extLst>
            <a:ext uri="{FF2B5EF4-FFF2-40B4-BE49-F238E27FC236}">
              <a16:creationId xmlns:a16="http://schemas.microsoft.com/office/drawing/2014/main" id="{89A955E8-30B1-478A-AC9A-DA5DA68E14F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5" name="PoljeZBesedilom 1634">
          <a:extLst>
            <a:ext uri="{FF2B5EF4-FFF2-40B4-BE49-F238E27FC236}">
              <a16:creationId xmlns:a16="http://schemas.microsoft.com/office/drawing/2014/main" id="{36460C65-42D1-4AA6-88B1-D53CCF75F6B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6" name="PoljeZBesedilom 2">
          <a:extLst>
            <a:ext uri="{FF2B5EF4-FFF2-40B4-BE49-F238E27FC236}">
              <a16:creationId xmlns:a16="http://schemas.microsoft.com/office/drawing/2014/main" id="{2DA25E3B-1B40-47EE-8349-FD10A3954BD9}"/>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7" name="PoljeZBesedilom 2">
          <a:extLst>
            <a:ext uri="{FF2B5EF4-FFF2-40B4-BE49-F238E27FC236}">
              <a16:creationId xmlns:a16="http://schemas.microsoft.com/office/drawing/2014/main" id="{4B535098-BD68-4F9C-B44B-3AEC7D33BDE8}"/>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8" name="PoljeZBesedilom 2">
          <a:extLst>
            <a:ext uri="{FF2B5EF4-FFF2-40B4-BE49-F238E27FC236}">
              <a16:creationId xmlns:a16="http://schemas.microsoft.com/office/drawing/2014/main" id="{ABFFB7DF-F33E-4253-A522-792DFBCB817F}"/>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39" name="PoljeZBesedilom 2">
          <a:extLst>
            <a:ext uri="{FF2B5EF4-FFF2-40B4-BE49-F238E27FC236}">
              <a16:creationId xmlns:a16="http://schemas.microsoft.com/office/drawing/2014/main" id="{713004AA-802C-4978-B8CE-D2252C8429B5}"/>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0" name="PoljeZBesedilom 2">
          <a:extLst>
            <a:ext uri="{FF2B5EF4-FFF2-40B4-BE49-F238E27FC236}">
              <a16:creationId xmlns:a16="http://schemas.microsoft.com/office/drawing/2014/main" id="{614DABA3-0706-4B04-BF4D-03716E31112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1" name="PoljeZBesedilom 1640">
          <a:extLst>
            <a:ext uri="{FF2B5EF4-FFF2-40B4-BE49-F238E27FC236}">
              <a16:creationId xmlns:a16="http://schemas.microsoft.com/office/drawing/2014/main" id="{F9BEB590-BAA1-4089-84DE-D37438802BD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2" name="PoljeZBesedilom 2">
          <a:extLst>
            <a:ext uri="{FF2B5EF4-FFF2-40B4-BE49-F238E27FC236}">
              <a16:creationId xmlns:a16="http://schemas.microsoft.com/office/drawing/2014/main" id="{D4B080FF-0363-4C8F-AF1E-A0306B2BFC4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3" name="PoljeZBesedilom 2">
          <a:extLst>
            <a:ext uri="{FF2B5EF4-FFF2-40B4-BE49-F238E27FC236}">
              <a16:creationId xmlns:a16="http://schemas.microsoft.com/office/drawing/2014/main" id="{6C368AD9-0642-491A-A43C-C7DAC4569BA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4" name="PoljeZBesedilom 2">
          <a:extLst>
            <a:ext uri="{FF2B5EF4-FFF2-40B4-BE49-F238E27FC236}">
              <a16:creationId xmlns:a16="http://schemas.microsoft.com/office/drawing/2014/main" id="{51B38D14-80AA-41BE-9714-02F213A8C24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5" name="PoljeZBesedilom 2">
          <a:extLst>
            <a:ext uri="{FF2B5EF4-FFF2-40B4-BE49-F238E27FC236}">
              <a16:creationId xmlns:a16="http://schemas.microsoft.com/office/drawing/2014/main" id="{C2E3E3CE-A8C4-4440-B2D4-B239D2D1B47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6" name="PoljeZBesedilom 2">
          <a:extLst>
            <a:ext uri="{FF2B5EF4-FFF2-40B4-BE49-F238E27FC236}">
              <a16:creationId xmlns:a16="http://schemas.microsoft.com/office/drawing/2014/main" id="{141D9FAF-EBB4-4304-BAFD-4A82BA322F1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7" name="PoljeZBesedilom 1646">
          <a:extLst>
            <a:ext uri="{FF2B5EF4-FFF2-40B4-BE49-F238E27FC236}">
              <a16:creationId xmlns:a16="http://schemas.microsoft.com/office/drawing/2014/main" id="{BC78A7D1-A8E2-4137-A9F4-BAB8BD026C6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8" name="PoljeZBesedilom 2">
          <a:extLst>
            <a:ext uri="{FF2B5EF4-FFF2-40B4-BE49-F238E27FC236}">
              <a16:creationId xmlns:a16="http://schemas.microsoft.com/office/drawing/2014/main" id="{84E3DC16-47B3-480F-87FF-15F5251C60C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49" name="PoljeZBesedilom 2">
          <a:extLst>
            <a:ext uri="{FF2B5EF4-FFF2-40B4-BE49-F238E27FC236}">
              <a16:creationId xmlns:a16="http://schemas.microsoft.com/office/drawing/2014/main" id="{D6789408-DC4F-4240-ACC2-36F9D0D77B8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50" name="PoljeZBesedilom 2">
          <a:extLst>
            <a:ext uri="{FF2B5EF4-FFF2-40B4-BE49-F238E27FC236}">
              <a16:creationId xmlns:a16="http://schemas.microsoft.com/office/drawing/2014/main" id="{E3E72A15-CB9F-4624-B182-9B9EA60782B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1651" name="PoljeZBesedilom 2">
          <a:extLst>
            <a:ext uri="{FF2B5EF4-FFF2-40B4-BE49-F238E27FC236}">
              <a16:creationId xmlns:a16="http://schemas.microsoft.com/office/drawing/2014/main" id="{EC1D0B90-94A1-4D38-8ED5-EDC59AFBC4B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2" name="PoljeZBesedilom 2">
          <a:extLst>
            <a:ext uri="{FF2B5EF4-FFF2-40B4-BE49-F238E27FC236}">
              <a16:creationId xmlns:a16="http://schemas.microsoft.com/office/drawing/2014/main" id="{B10B02A1-B83F-4165-9A99-13AD98135A7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3" name="PoljeZBesedilom 1652">
          <a:extLst>
            <a:ext uri="{FF2B5EF4-FFF2-40B4-BE49-F238E27FC236}">
              <a16:creationId xmlns:a16="http://schemas.microsoft.com/office/drawing/2014/main" id="{E6B5DDAE-5C81-4142-8C2D-2475335B0FF0}"/>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4" name="PoljeZBesedilom 2">
          <a:extLst>
            <a:ext uri="{FF2B5EF4-FFF2-40B4-BE49-F238E27FC236}">
              <a16:creationId xmlns:a16="http://schemas.microsoft.com/office/drawing/2014/main" id="{30AF9838-F9EF-4A0F-9B07-00A8A1AA644D}"/>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5" name="PoljeZBesedilom 2">
          <a:extLst>
            <a:ext uri="{FF2B5EF4-FFF2-40B4-BE49-F238E27FC236}">
              <a16:creationId xmlns:a16="http://schemas.microsoft.com/office/drawing/2014/main" id="{EBBE1E7B-AB3B-43E5-A5B7-A80251E032B9}"/>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6" name="PoljeZBesedilom 2">
          <a:extLst>
            <a:ext uri="{FF2B5EF4-FFF2-40B4-BE49-F238E27FC236}">
              <a16:creationId xmlns:a16="http://schemas.microsoft.com/office/drawing/2014/main" id="{5400D887-60A6-4AB2-B7F8-149AB1D47177}"/>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1657" name="PoljeZBesedilom 2">
          <a:extLst>
            <a:ext uri="{FF2B5EF4-FFF2-40B4-BE49-F238E27FC236}">
              <a16:creationId xmlns:a16="http://schemas.microsoft.com/office/drawing/2014/main" id="{B8F42EF7-D7A1-4E66-B5C9-45920A03F4CC}"/>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58" name="PoljeZBesedilom 2">
          <a:extLst>
            <a:ext uri="{FF2B5EF4-FFF2-40B4-BE49-F238E27FC236}">
              <a16:creationId xmlns:a16="http://schemas.microsoft.com/office/drawing/2014/main" id="{2DA43642-2FEE-4080-B584-8C22473F35AA}"/>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59" name="PoljeZBesedilom 1658">
          <a:extLst>
            <a:ext uri="{FF2B5EF4-FFF2-40B4-BE49-F238E27FC236}">
              <a16:creationId xmlns:a16="http://schemas.microsoft.com/office/drawing/2014/main" id="{0B8FE83E-A30D-4A10-B883-7D272FBBA3F4}"/>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60" name="PoljeZBesedilom 2">
          <a:extLst>
            <a:ext uri="{FF2B5EF4-FFF2-40B4-BE49-F238E27FC236}">
              <a16:creationId xmlns:a16="http://schemas.microsoft.com/office/drawing/2014/main" id="{01820878-E493-475F-B748-BC9B43183831}"/>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61" name="PoljeZBesedilom 2">
          <a:extLst>
            <a:ext uri="{FF2B5EF4-FFF2-40B4-BE49-F238E27FC236}">
              <a16:creationId xmlns:a16="http://schemas.microsoft.com/office/drawing/2014/main" id="{8A69F18C-CF34-4A34-A6E5-336495940598}"/>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62" name="PoljeZBesedilom 2">
          <a:extLst>
            <a:ext uri="{FF2B5EF4-FFF2-40B4-BE49-F238E27FC236}">
              <a16:creationId xmlns:a16="http://schemas.microsoft.com/office/drawing/2014/main" id="{6BB95186-3FA7-40D6-AF6B-2AB4AC89163F}"/>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63" name="PoljeZBesedilom 2">
          <a:extLst>
            <a:ext uri="{FF2B5EF4-FFF2-40B4-BE49-F238E27FC236}">
              <a16:creationId xmlns:a16="http://schemas.microsoft.com/office/drawing/2014/main" id="{4CD07200-A69D-4AF2-8B5D-87E0E0F67076}"/>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64" name="PoljeZBesedilom 1663">
          <a:extLst>
            <a:ext uri="{FF2B5EF4-FFF2-40B4-BE49-F238E27FC236}">
              <a16:creationId xmlns:a16="http://schemas.microsoft.com/office/drawing/2014/main" id="{84668308-B8B6-44A0-BB7A-0924B679D361}"/>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65" name="PoljeZBesedilom 2">
          <a:extLst>
            <a:ext uri="{FF2B5EF4-FFF2-40B4-BE49-F238E27FC236}">
              <a16:creationId xmlns:a16="http://schemas.microsoft.com/office/drawing/2014/main" id="{837C1C32-A24E-4495-A473-E4EDF1004277}"/>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66" name="PoljeZBesedilom 2">
          <a:extLst>
            <a:ext uri="{FF2B5EF4-FFF2-40B4-BE49-F238E27FC236}">
              <a16:creationId xmlns:a16="http://schemas.microsoft.com/office/drawing/2014/main" id="{F7AEDD0A-AEF3-451D-BF91-D3164D8A6ED5}"/>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67" name="PoljeZBesedilom 2">
          <a:extLst>
            <a:ext uri="{FF2B5EF4-FFF2-40B4-BE49-F238E27FC236}">
              <a16:creationId xmlns:a16="http://schemas.microsoft.com/office/drawing/2014/main" id="{71B19BBD-81DE-4715-9664-834BB23F1962}"/>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68" name="PoljeZBesedilom 2">
          <a:extLst>
            <a:ext uri="{FF2B5EF4-FFF2-40B4-BE49-F238E27FC236}">
              <a16:creationId xmlns:a16="http://schemas.microsoft.com/office/drawing/2014/main" id="{E57BD6A5-01BD-425A-87E1-3A18223CA9D2}"/>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69" name="PoljeZBesedilom 2">
          <a:extLst>
            <a:ext uri="{FF2B5EF4-FFF2-40B4-BE49-F238E27FC236}">
              <a16:creationId xmlns:a16="http://schemas.microsoft.com/office/drawing/2014/main" id="{ADD373E0-2B3B-4739-B690-0AF1A8F95326}"/>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70" name="PoljeZBesedilom 1669">
          <a:extLst>
            <a:ext uri="{FF2B5EF4-FFF2-40B4-BE49-F238E27FC236}">
              <a16:creationId xmlns:a16="http://schemas.microsoft.com/office/drawing/2014/main" id="{AF1D1181-04A7-4C38-94DC-560EFBB0AE65}"/>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71" name="PoljeZBesedilom 2">
          <a:extLst>
            <a:ext uri="{FF2B5EF4-FFF2-40B4-BE49-F238E27FC236}">
              <a16:creationId xmlns:a16="http://schemas.microsoft.com/office/drawing/2014/main" id="{B5EE95E3-71B2-4C52-9280-016E932D402E}"/>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72" name="PoljeZBesedilom 2">
          <a:extLst>
            <a:ext uri="{FF2B5EF4-FFF2-40B4-BE49-F238E27FC236}">
              <a16:creationId xmlns:a16="http://schemas.microsoft.com/office/drawing/2014/main" id="{F0222B1E-A739-453A-9789-14D1C264C97D}"/>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73" name="PoljeZBesedilom 2">
          <a:extLst>
            <a:ext uri="{FF2B5EF4-FFF2-40B4-BE49-F238E27FC236}">
              <a16:creationId xmlns:a16="http://schemas.microsoft.com/office/drawing/2014/main" id="{9FC14523-2108-4F54-8E08-604B88EB8E97}"/>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942</xdr:row>
      <xdr:rowOff>0</xdr:rowOff>
    </xdr:from>
    <xdr:ext cx="184731" cy="264560"/>
    <xdr:sp macro="" textlink="">
      <xdr:nvSpPr>
        <xdr:cNvPr id="1674" name="PoljeZBesedilom 2">
          <a:extLst>
            <a:ext uri="{FF2B5EF4-FFF2-40B4-BE49-F238E27FC236}">
              <a16:creationId xmlns:a16="http://schemas.microsoft.com/office/drawing/2014/main" id="{5AFD5B5B-7DE5-4BD1-A92E-6C4BC94EC3CB}"/>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75" name="PoljeZBesedilom 1674">
          <a:extLst>
            <a:ext uri="{FF2B5EF4-FFF2-40B4-BE49-F238E27FC236}">
              <a16:creationId xmlns:a16="http://schemas.microsoft.com/office/drawing/2014/main" id="{2587D701-DEBF-4A01-BE5E-6135683842FA}"/>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76" name="PoljeZBesedilom 2">
          <a:extLst>
            <a:ext uri="{FF2B5EF4-FFF2-40B4-BE49-F238E27FC236}">
              <a16:creationId xmlns:a16="http://schemas.microsoft.com/office/drawing/2014/main" id="{4095BCF3-F57E-4402-8C5C-912BFBA45AC4}"/>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77" name="PoljeZBesedilom 2">
          <a:extLst>
            <a:ext uri="{FF2B5EF4-FFF2-40B4-BE49-F238E27FC236}">
              <a16:creationId xmlns:a16="http://schemas.microsoft.com/office/drawing/2014/main" id="{6923A38C-5DE9-4A38-8B37-7F280D081FB9}"/>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78" name="PoljeZBesedilom 2">
          <a:extLst>
            <a:ext uri="{FF2B5EF4-FFF2-40B4-BE49-F238E27FC236}">
              <a16:creationId xmlns:a16="http://schemas.microsoft.com/office/drawing/2014/main" id="{22E4E8C2-6AE4-4C95-B764-DF06FC8E7DC0}"/>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74009"/>
    <xdr:sp macro="" textlink="">
      <xdr:nvSpPr>
        <xdr:cNvPr id="1679" name="PoljeZBesedilom 2">
          <a:extLst>
            <a:ext uri="{FF2B5EF4-FFF2-40B4-BE49-F238E27FC236}">
              <a16:creationId xmlns:a16="http://schemas.microsoft.com/office/drawing/2014/main" id="{51DE0BB9-5A6D-4AC1-A219-9E2BDF9630C0}"/>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0" name="PoljeZBesedilom 2">
          <a:extLst>
            <a:ext uri="{FF2B5EF4-FFF2-40B4-BE49-F238E27FC236}">
              <a16:creationId xmlns:a16="http://schemas.microsoft.com/office/drawing/2014/main" id="{3987C78E-A444-4A97-9395-4D434EEAC99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1" name="PoljeZBesedilom 1680">
          <a:extLst>
            <a:ext uri="{FF2B5EF4-FFF2-40B4-BE49-F238E27FC236}">
              <a16:creationId xmlns:a16="http://schemas.microsoft.com/office/drawing/2014/main" id="{193894DB-4000-4758-BDC5-235AC85CD0D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2" name="PoljeZBesedilom 2">
          <a:extLst>
            <a:ext uri="{FF2B5EF4-FFF2-40B4-BE49-F238E27FC236}">
              <a16:creationId xmlns:a16="http://schemas.microsoft.com/office/drawing/2014/main" id="{E9ED1C83-E6F8-4077-ADA1-65FF9BFFEA1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3" name="PoljeZBesedilom 2">
          <a:extLst>
            <a:ext uri="{FF2B5EF4-FFF2-40B4-BE49-F238E27FC236}">
              <a16:creationId xmlns:a16="http://schemas.microsoft.com/office/drawing/2014/main" id="{05208795-BF9D-48C0-867D-827ABC62F93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4" name="PoljeZBesedilom 2">
          <a:extLst>
            <a:ext uri="{FF2B5EF4-FFF2-40B4-BE49-F238E27FC236}">
              <a16:creationId xmlns:a16="http://schemas.microsoft.com/office/drawing/2014/main" id="{71734AE9-85B3-4401-9238-75A975F7589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5" name="PoljeZBesedilom 2">
          <a:extLst>
            <a:ext uri="{FF2B5EF4-FFF2-40B4-BE49-F238E27FC236}">
              <a16:creationId xmlns:a16="http://schemas.microsoft.com/office/drawing/2014/main" id="{F3DFF97E-E0E8-46EB-8256-970D9EB2A3C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6" name="PoljeZBesedilom 2">
          <a:extLst>
            <a:ext uri="{FF2B5EF4-FFF2-40B4-BE49-F238E27FC236}">
              <a16:creationId xmlns:a16="http://schemas.microsoft.com/office/drawing/2014/main" id="{BF67AD27-F5D6-4558-9C46-26EAFB753F0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7" name="PoljeZBesedilom 1686">
          <a:extLst>
            <a:ext uri="{FF2B5EF4-FFF2-40B4-BE49-F238E27FC236}">
              <a16:creationId xmlns:a16="http://schemas.microsoft.com/office/drawing/2014/main" id="{1823215F-FCC9-4B1F-816C-277EA37B90E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8" name="PoljeZBesedilom 2">
          <a:extLst>
            <a:ext uri="{FF2B5EF4-FFF2-40B4-BE49-F238E27FC236}">
              <a16:creationId xmlns:a16="http://schemas.microsoft.com/office/drawing/2014/main" id="{A5155DCD-9481-4C90-B1B4-2B8B1C44B2E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89" name="PoljeZBesedilom 2">
          <a:extLst>
            <a:ext uri="{FF2B5EF4-FFF2-40B4-BE49-F238E27FC236}">
              <a16:creationId xmlns:a16="http://schemas.microsoft.com/office/drawing/2014/main" id="{3A80198A-AF98-434C-93A3-E5B73F6C941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90" name="PoljeZBesedilom 2">
          <a:extLst>
            <a:ext uri="{FF2B5EF4-FFF2-40B4-BE49-F238E27FC236}">
              <a16:creationId xmlns:a16="http://schemas.microsoft.com/office/drawing/2014/main" id="{A4D06D31-62EC-475E-80CE-ABA120C6B4A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691" name="PoljeZBesedilom 2">
          <a:extLst>
            <a:ext uri="{FF2B5EF4-FFF2-40B4-BE49-F238E27FC236}">
              <a16:creationId xmlns:a16="http://schemas.microsoft.com/office/drawing/2014/main" id="{8D3AE1C0-66CE-4FD9-9572-2B17EE2BF0F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2" name="PoljeZBesedilom 2">
          <a:extLst>
            <a:ext uri="{FF2B5EF4-FFF2-40B4-BE49-F238E27FC236}">
              <a16:creationId xmlns:a16="http://schemas.microsoft.com/office/drawing/2014/main" id="{51CECA1C-7B65-4BF7-B287-1990E5A581F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3" name="PoljeZBesedilom 1692">
          <a:extLst>
            <a:ext uri="{FF2B5EF4-FFF2-40B4-BE49-F238E27FC236}">
              <a16:creationId xmlns:a16="http://schemas.microsoft.com/office/drawing/2014/main" id="{B9FD4037-A2DB-4051-9827-CE9BB930BFB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4" name="PoljeZBesedilom 2">
          <a:extLst>
            <a:ext uri="{FF2B5EF4-FFF2-40B4-BE49-F238E27FC236}">
              <a16:creationId xmlns:a16="http://schemas.microsoft.com/office/drawing/2014/main" id="{E2A7EFDA-49A0-445B-96BD-BC5C24D29D6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5" name="PoljeZBesedilom 2">
          <a:extLst>
            <a:ext uri="{FF2B5EF4-FFF2-40B4-BE49-F238E27FC236}">
              <a16:creationId xmlns:a16="http://schemas.microsoft.com/office/drawing/2014/main" id="{662B24F7-84B8-4568-9419-EFFBFB761C3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6" name="PoljeZBesedilom 2">
          <a:extLst>
            <a:ext uri="{FF2B5EF4-FFF2-40B4-BE49-F238E27FC236}">
              <a16:creationId xmlns:a16="http://schemas.microsoft.com/office/drawing/2014/main" id="{F13D6BA3-D3B9-45AE-8A95-585EC29ABDE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7" name="PoljeZBesedilom 2">
          <a:extLst>
            <a:ext uri="{FF2B5EF4-FFF2-40B4-BE49-F238E27FC236}">
              <a16:creationId xmlns:a16="http://schemas.microsoft.com/office/drawing/2014/main" id="{A9AC8E83-FAFB-4DEF-BF05-CA341310807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8" name="PoljeZBesedilom 2">
          <a:extLst>
            <a:ext uri="{FF2B5EF4-FFF2-40B4-BE49-F238E27FC236}">
              <a16:creationId xmlns:a16="http://schemas.microsoft.com/office/drawing/2014/main" id="{40B31A7D-6965-4A7F-A49F-5FC62B86BA7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699" name="PoljeZBesedilom 1698">
          <a:extLst>
            <a:ext uri="{FF2B5EF4-FFF2-40B4-BE49-F238E27FC236}">
              <a16:creationId xmlns:a16="http://schemas.microsoft.com/office/drawing/2014/main" id="{19D2178B-2E9A-4FE2-A0E9-D8EE4B2FA0A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00" name="PoljeZBesedilom 2">
          <a:extLst>
            <a:ext uri="{FF2B5EF4-FFF2-40B4-BE49-F238E27FC236}">
              <a16:creationId xmlns:a16="http://schemas.microsoft.com/office/drawing/2014/main" id="{ABEEF435-F7B6-4EC6-B0CB-6645A93462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01" name="PoljeZBesedilom 2">
          <a:extLst>
            <a:ext uri="{FF2B5EF4-FFF2-40B4-BE49-F238E27FC236}">
              <a16:creationId xmlns:a16="http://schemas.microsoft.com/office/drawing/2014/main" id="{8638EF81-1012-40D5-9A7A-8717E3F34BB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02" name="PoljeZBesedilom 2">
          <a:extLst>
            <a:ext uri="{FF2B5EF4-FFF2-40B4-BE49-F238E27FC236}">
              <a16:creationId xmlns:a16="http://schemas.microsoft.com/office/drawing/2014/main" id="{D576FC16-5049-4E31-BF7B-C631657D0C9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03" name="PoljeZBesedilom 2">
          <a:extLst>
            <a:ext uri="{FF2B5EF4-FFF2-40B4-BE49-F238E27FC236}">
              <a16:creationId xmlns:a16="http://schemas.microsoft.com/office/drawing/2014/main" id="{057EA781-F084-4D8B-B972-6F87F9B89C1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4" name="PoljeZBesedilom 2">
          <a:extLst>
            <a:ext uri="{FF2B5EF4-FFF2-40B4-BE49-F238E27FC236}">
              <a16:creationId xmlns:a16="http://schemas.microsoft.com/office/drawing/2014/main" id="{EC359258-42A8-4407-8F03-1BD546BF515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5" name="PoljeZBesedilom 1704">
          <a:extLst>
            <a:ext uri="{FF2B5EF4-FFF2-40B4-BE49-F238E27FC236}">
              <a16:creationId xmlns:a16="http://schemas.microsoft.com/office/drawing/2014/main" id="{36F345C9-5204-4E81-9547-74682AE9542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6" name="PoljeZBesedilom 2">
          <a:extLst>
            <a:ext uri="{FF2B5EF4-FFF2-40B4-BE49-F238E27FC236}">
              <a16:creationId xmlns:a16="http://schemas.microsoft.com/office/drawing/2014/main" id="{20B90D6B-9F9A-4C78-95F4-2F0B96B5E58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7" name="PoljeZBesedilom 2">
          <a:extLst>
            <a:ext uri="{FF2B5EF4-FFF2-40B4-BE49-F238E27FC236}">
              <a16:creationId xmlns:a16="http://schemas.microsoft.com/office/drawing/2014/main" id="{A11ED2C4-270F-4450-B2A3-7908271FBF2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8" name="PoljeZBesedilom 2">
          <a:extLst>
            <a:ext uri="{FF2B5EF4-FFF2-40B4-BE49-F238E27FC236}">
              <a16:creationId xmlns:a16="http://schemas.microsoft.com/office/drawing/2014/main" id="{F9C50C5A-8A99-458E-8EBA-8921BB3BEB3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09" name="PoljeZBesedilom 2">
          <a:extLst>
            <a:ext uri="{FF2B5EF4-FFF2-40B4-BE49-F238E27FC236}">
              <a16:creationId xmlns:a16="http://schemas.microsoft.com/office/drawing/2014/main" id="{3C4DBFDC-761A-4CF9-96C6-0D5CEF33A9D1}"/>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0" name="PoljeZBesedilom 2">
          <a:extLst>
            <a:ext uri="{FF2B5EF4-FFF2-40B4-BE49-F238E27FC236}">
              <a16:creationId xmlns:a16="http://schemas.microsoft.com/office/drawing/2014/main" id="{A16F639A-C7AB-4E87-9859-58E40775D2D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1" name="PoljeZBesedilom 1710">
          <a:extLst>
            <a:ext uri="{FF2B5EF4-FFF2-40B4-BE49-F238E27FC236}">
              <a16:creationId xmlns:a16="http://schemas.microsoft.com/office/drawing/2014/main" id="{F096C055-1CBD-4A27-9F1B-B8DE239C48EC}"/>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2" name="PoljeZBesedilom 2">
          <a:extLst>
            <a:ext uri="{FF2B5EF4-FFF2-40B4-BE49-F238E27FC236}">
              <a16:creationId xmlns:a16="http://schemas.microsoft.com/office/drawing/2014/main" id="{CC236AB7-D56C-4322-A61B-072DFF615F04}"/>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3" name="PoljeZBesedilom 2">
          <a:extLst>
            <a:ext uri="{FF2B5EF4-FFF2-40B4-BE49-F238E27FC236}">
              <a16:creationId xmlns:a16="http://schemas.microsoft.com/office/drawing/2014/main" id="{E14B2DEA-9D2B-4491-9059-771DE7ECDA02}"/>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4" name="PoljeZBesedilom 2">
          <a:extLst>
            <a:ext uri="{FF2B5EF4-FFF2-40B4-BE49-F238E27FC236}">
              <a16:creationId xmlns:a16="http://schemas.microsoft.com/office/drawing/2014/main" id="{836EF959-AC67-46D1-9D7B-96EDB4D76CF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15" name="PoljeZBesedilom 2">
          <a:extLst>
            <a:ext uri="{FF2B5EF4-FFF2-40B4-BE49-F238E27FC236}">
              <a16:creationId xmlns:a16="http://schemas.microsoft.com/office/drawing/2014/main" id="{DC17E8B8-153C-4753-83CB-9C91D599A5B7}"/>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16" name="PoljeZBesedilom 1715">
          <a:extLst>
            <a:ext uri="{FF2B5EF4-FFF2-40B4-BE49-F238E27FC236}">
              <a16:creationId xmlns:a16="http://schemas.microsoft.com/office/drawing/2014/main" id="{8CB104EB-32A2-4FFE-B39E-2CB4B994EA7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17" name="PoljeZBesedilom 2">
          <a:extLst>
            <a:ext uri="{FF2B5EF4-FFF2-40B4-BE49-F238E27FC236}">
              <a16:creationId xmlns:a16="http://schemas.microsoft.com/office/drawing/2014/main" id="{88747E9D-BD9F-4743-B0BA-D2CCE64D680F}"/>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18" name="PoljeZBesedilom 2">
          <a:extLst>
            <a:ext uri="{FF2B5EF4-FFF2-40B4-BE49-F238E27FC236}">
              <a16:creationId xmlns:a16="http://schemas.microsoft.com/office/drawing/2014/main" id="{1B661B76-6D63-4801-A981-81DEF1410768}"/>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19" name="PoljeZBesedilom 2">
          <a:extLst>
            <a:ext uri="{FF2B5EF4-FFF2-40B4-BE49-F238E27FC236}">
              <a16:creationId xmlns:a16="http://schemas.microsoft.com/office/drawing/2014/main" id="{E138D8E9-907C-4272-83DD-06143A662A12}"/>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20" name="PoljeZBesedilom 2">
          <a:extLst>
            <a:ext uri="{FF2B5EF4-FFF2-40B4-BE49-F238E27FC236}">
              <a16:creationId xmlns:a16="http://schemas.microsoft.com/office/drawing/2014/main" id="{BBBC87F3-8AFF-433F-BC1F-9FD5FB007C4B}"/>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1" name="PoljeZBesedilom 2">
          <a:extLst>
            <a:ext uri="{FF2B5EF4-FFF2-40B4-BE49-F238E27FC236}">
              <a16:creationId xmlns:a16="http://schemas.microsoft.com/office/drawing/2014/main" id="{67C05B7E-E371-457C-B446-4B750730DAD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2" name="PoljeZBesedilom 1721">
          <a:extLst>
            <a:ext uri="{FF2B5EF4-FFF2-40B4-BE49-F238E27FC236}">
              <a16:creationId xmlns:a16="http://schemas.microsoft.com/office/drawing/2014/main" id="{A4931710-2DA3-4DC9-9750-B7E2BA7E5CD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3" name="PoljeZBesedilom 2">
          <a:extLst>
            <a:ext uri="{FF2B5EF4-FFF2-40B4-BE49-F238E27FC236}">
              <a16:creationId xmlns:a16="http://schemas.microsoft.com/office/drawing/2014/main" id="{D5C5FC7B-86EE-41F7-A704-1B0922AEFD5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4" name="PoljeZBesedilom 2">
          <a:extLst>
            <a:ext uri="{FF2B5EF4-FFF2-40B4-BE49-F238E27FC236}">
              <a16:creationId xmlns:a16="http://schemas.microsoft.com/office/drawing/2014/main" id="{9941E73B-D2C0-456E-8E64-C61C3E82E7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5" name="PoljeZBesedilom 2">
          <a:extLst>
            <a:ext uri="{FF2B5EF4-FFF2-40B4-BE49-F238E27FC236}">
              <a16:creationId xmlns:a16="http://schemas.microsoft.com/office/drawing/2014/main" id="{23A2D7F1-F485-4F4F-9BE8-CDAC03AFA33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6" name="PoljeZBesedilom 2">
          <a:extLst>
            <a:ext uri="{FF2B5EF4-FFF2-40B4-BE49-F238E27FC236}">
              <a16:creationId xmlns:a16="http://schemas.microsoft.com/office/drawing/2014/main" id="{86E3661D-800F-42B2-A487-8A5729CEDB1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7" name="PoljeZBesedilom 2">
          <a:extLst>
            <a:ext uri="{FF2B5EF4-FFF2-40B4-BE49-F238E27FC236}">
              <a16:creationId xmlns:a16="http://schemas.microsoft.com/office/drawing/2014/main" id="{05D2CC4A-CE40-4899-A192-24B1B0DAF7A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8" name="PoljeZBesedilom 1727">
          <a:extLst>
            <a:ext uri="{FF2B5EF4-FFF2-40B4-BE49-F238E27FC236}">
              <a16:creationId xmlns:a16="http://schemas.microsoft.com/office/drawing/2014/main" id="{E5D461EE-49F8-4979-871D-4BF701AF1F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29" name="PoljeZBesedilom 2">
          <a:extLst>
            <a:ext uri="{FF2B5EF4-FFF2-40B4-BE49-F238E27FC236}">
              <a16:creationId xmlns:a16="http://schemas.microsoft.com/office/drawing/2014/main" id="{05B76A28-B64D-4643-84BA-DF014023BB0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30" name="PoljeZBesedilom 2">
          <a:extLst>
            <a:ext uri="{FF2B5EF4-FFF2-40B4-BE49-F238E27FC236}">
              <a16:creationId xmlns:a16="http://schemas.microsoft.com/office/drawing/2014/main" id="{6CD076F3-B69F-49D3-9D34-BF76A92FA27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31" name="PoljeZBesedilom 2">
          <a:extLst>
            <a:ext uri="{FF2B5EF4-FFF2-40B4-BE49-F238E27FC236}">
              <a16:creationId xmlns:a16="http://schemas.microsoft.com/office/drawing/2014/main" id="{3E2588F6-0B9C-4476-946D-4B9D5172734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32" name="PoljeZBesedilom 2">
          <a:extLst>
            <a:ext uri="{FF2B5EF4-FFF2-40B4-BE49-F238E27FC236}">
              <a16:creationId xmlns:a16="http://schemas.microsoft.com/office/drawing/2014/main" id="{1EEBD009-5EB5-4CA1-99B7-EC5AC13FB5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3" name="PoljeZBesedilom 2">
          <a:extLst>
            <a:ext uri="{FF2B5EF4-FFF2-40B4-BE49-F238E27FC236}">
              <a16:creationId xmlns:a16="http://schemas.microsoft.com/office/drawing/2014/main" id="{D72820B0-2B07-472E-B71A-7444DBFFAD5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4" name="PoljeZBesedilom 1733">
          <a:extLst>
            <a:ext uri="{FF2B5EF4-FFF2-40B4-BE49-F238E27FC236}">
              <a16:creationId xmlns:a16="http://schemas.microsoft.com/office/drawing/2014/main" id="{5136153D-46A4-407D-AAEF-1CF5C7F5A97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5" name="PoljeZBesedilom 2">
          <a:extLst>
            <a:ext uri="{FF2B5EF4-FFF2-40B4-BE49-F238E27FC236}">
              <a16:creationId xmlns:a16="http://schemas.microsoft.com/office/drawing/2014/main" id="{A90564E5-2F75-4F56-ABFC-03260646896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6" name="PoljeZBesedilom 2">
          <a:extLst>
            <a:ext uri="{FF2B5EF4-FFF2-40B4-BE49-F238E27FC236}">
              <a16:creationId xmlns:a16="http://schemas.microsoft.com/office/drawing/2014/main" id="{73CA90C3-4816-440F-B1BB-BB5855F93C9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7" name="PoljeZBesedilom 2">
          <a:extLst>
            <a:ext uri="{FF2B5EF4-FFF2-40B4-BE49-F238E27FC236}">
              <a16:creationId xmlns:a16="http://schemas.microsoft.com/office/drawing/2014/main" id="{9F11B095-FBE9-4F9E-A4D2-D2698C606A0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8" name="PoljeZBesedilom 2">
          <a:extLst>
            <a:ext uri="{FF2B5EF4-FFF2-40B4-BE49-F238E27FC236}">
              <a16:creationId xmlns:a16="http://schemas.microsoft.com/office/drawing/2014/main" id="{868B83E4-3975-4B98-B557-8019234783E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39" name="PoljeZBesedilom 2">
          <a:extLst>
            <a:ext uri="{FF2B5EF4-FFF2-40B4-BE49-F238E27FC236}">
              <a16:creationId xmlns:a16="http://schemas.microsoft.com/office/drawing/2014/main" id="{466DD2C6-E16B-4979-B664-4D7FEF71A11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40" name="PoljeZBesedilom 1739">
          <a:extLst>
            <a:ext uri="{FF2B5EF4-FFF2-40B4-BE49-F238E27FC236}">
              <a16:creationId xmlns:a16="http://schemas.microsoft.com/office/drawing/2014/main" id="{9EBEEA80-5247-4A02-B814-80C6796BA45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41" name="PoljeZBesedilom 2">
          <a:extLst>
            <a:ext uri="{FF2B5EF4-FFF2-40B4-BE49-F238E27FC236}">
              <a16:creationId xmlns:a16="http://schemas.microsoft.com/office/drawing/2014/main" id="{D4EF8F14-B016-44F2-98AB-94447618E76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42" name="PoljeZBesedilom 2">
          <a:extLst>
            <a:ext uri="{FF2B5EF4-FFF2-40B4-BE49-F238E27FC236}">
              <a16:creationId xmlns:a16="http://schemas.microsoft.com/office/drawing/2014/main" id="{E4EF12A1-8E0F-4277-A561-5606A06A5F5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43" name="PoljeZBesedilom 2">
          <a:extLst>
            <a:ext uri="{FF2B5EF4-FFF2-40B4-BE49-F238E27FC236}">
              <a16:creationId xmlns:a16="http://schemas.microsoft.com/office/drawing/2014/main" id="{0655FAD8-EC54-4316-A190-DE5BB704E5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744" name="PoljeZBesedilom 2">
          <a:extLst>
            <a:ext uri="{FF2B5EF4-FFF2-40B4-BE49-F238E27FC236}">
              <a16:creationId xmlns:a16="http://schemas.microsoft.com/office/drawing/2014/main" id="{E74B1F19-E9C7-4494-87A0-65A17B7D04B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45" name="PoljeZBesedilom 2">
          <a:extLst>
            <a:ext uri="{FF2B5EF4-FFF2-40B4-BE49-F238E27FC236}">
              <a16:creationId xmlns:a16="http://schemas.microsoft.com/office/drawing/2014/main" id="{894C2FE5-C70C-409B-9705-3A0E1E59FC0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46" name="PoljeZBesedilom 1745">
          <a:extLst>
            <a:ext uri="{FF2B5EF4-FFF2-40B4-BE49-F238E27FC236}">
              <a16:creationId xmlns:a16="http://schemas.microsoft.com/office/drawing/2014/main" id="{5DE2B790-5AA5-4087-A23C-7895CFE0742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47" name="PoljeZBesedilom 2">
          <a:extLst>
            <a:ext uri="{FF2B5EF4-FFF2-40B4-BE49-F238E27FC236}">
              <a16:creationId xmlns:a16="http://schemas.microsoft.com/office/drawing/2014/main" id="{41B47A63-94F3-4544-8B8B-F790864B709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48" name="PoljeZBesedilom 2">
          <a:extLst>
            <a:ext uri="{FF2B5EF4-FFF2-40B4-BE49-F238E27FC236}">
              <a16:creationId xmlns:a16="http://schemas.microsoft.com/office/drawing/2014/main" id="{1890771C-09B2-454D-8889-8B65652CB41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49" name="PoljeZBesedilom 2">
          <a:extLst>
            <a:ext uri="{FF2B5EF4-FFF2-40B4-BE49-F238E27FC236}">
              <a16:creationId xmlns:a16="http://schemas.microsoft.com/office/drawing/2014/main" id="{D87F0072-71BD-42E5-B55D-3D614D147D2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750" name="PoljeZBesedilom 2">
          <a:extLst>
            <a:ext uri="{FF2B5EF4-FFF2-40B4-BE49-F238E27FC236}">
              <a16:creationId xmlns:a16="http://schemas.microsoft.com/office/drawing/2014/main" id="{BF8641A1-E4D9-41C7-A688-A7DAC6653F3F}"/>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1" name="PoljeZBesedilom 2">
          <a:extLst>
            <a:ext uri="{FF2B5EF4-FFF2-40B4-BE49-F238E27FC236}">
              <a16:creationId xmlns:a16="http://schemas.microsoft.com/office/drawing/2014/main" id="{57FB45CE-07D2-43C6-A0EB-45EFBB3F7F9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2" name="PoljeZBesedilom 1751">
          <a:extLst>
            <a:ext uri="{FF2B5EF4-FFF2-40B4-BE49-F238E27FC236}">
              <a16:creationId xmlns:a16="http://schemas.microsoft.com/office/drawing/2014/main" id="{12E4D2A3-3ED6-4B39-869C-4160955DD9C4}"/>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3" name="PoljeZBesedilom 2">
          <a:extLst>
            <a:ext uri="{FF2B5EF4-FFF2-40B4-BE49-F238E27FC236}">
              <a16:creationId xmlns:a16="http://schemas.microsoft.com/office/drawing/2014/main" id="{65AFFC06-B9FB-4908-B131-241F3E12735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4" name="PoljeZBesedilom 2">
          <a:extLst>
            <a:ext uri="{FF2B5EF4-FFF2-40B4-BE49-F238E27FC236}">
              <a16:creationId xmlns:a16="http://schemas.microsoft.com/office/drawing/2014/main" id="{47FA13AB-D989-429C-860D-FC8EDCFC2557}"/>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5" name="PoljeZBesedilom 2">
          <a:extLst>
            <a:ext uri="{FF2B5EF4-FFF2-40B4-BE49-F238E27FC236}">
              <a16:creationId xmlns:a16="http://schemas.microsoft.com/office/drawing/2014/main" id="{3DB7B30C-45D8-4D4C-A995-C035F6388298}"/>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1756" name="PoljeZBesedilom 2">
          <a:extLst>
            <a:ext uri="{FF2B5EF4-FFF2-40B4-BE49-F238E27FC236}">
              <a16:creationId xmlns:a16="http://schemas.microsoft.com/office/drawing/2014/main" id="{EF3C098F-4685-4493-8CA2-0E7718B0F3F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57" name="PoljeZBesedilom 1756">
          <a:extLst>
            <a:ext uri="{FF2B5EF4-FFF2-40B4-BE49-F238E27FC236}">
              <a16:creationId xmlns:a16="http://schemas.microsoft.com/office/drawing/2014/main" id="{EC74105A-72DA-4B37-9612-EDE909270D0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58" name="PoljeZBesedilom 2">
          <a:extLst>
            <a:ext uri="{FF2B5EF4-FFF2-40B4-BE49-F238E27FC236}">
              <a16:creationId xmlns:a16="http://schemas.microsoft.com/office/drawing/2014/main" id="{B30115E7-ACD5-45A1-BAF4-A1F13E3E09E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59" name="PoljeZBesedilom 2">
          <a:extLst>
            <a:ext uri="{FF2B5EF4-FFF2-40B4-BE49-F238E27FC236}">
              <a16:creationId xmlns:a16="http://schemas.microsoft.com/office/drawing/2014/main" id="{21DECAEE-18E3-41FC-84C2-0D832A5DBAF8}"/>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60" name="PoljeZBesedilom 2">
          <a:extLst>
            <a:ext uri="{FF2B5EF4-FFF2-40B4-BE49-F238E27FC236}">
              <a16:creationId xmlns:a16="http://schemas.microsoft.com/office/drawing/2014/main" id="{CD5280F1-3D32-40E1-905E-CAB279146DFB}"/>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1761" name="PoljeZBesedilom 2">
          <a:extLst>
            <a:ext uri="{FF2B5EF4-FFF2-40B4-BE49-F238E27FC236}">
              <a16:creationId xmlns:a16="http://schemas.microsoft.com/office/drawing/2014/main" id="{78CE8C0E-2084-4AFD-97CA-C8EEAC58BB21}"/>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2" name="PoljeZBesedilom 2">
          <a:extLst>
            <a:ext uri="{FF2B5EF4-FFF2-40B4-BE49-F238E27FC236}">
              <a16:creationId xmlns:a16="http://schemas.microsoft.com/office/drawing/2014/main" id="{452A3ADC-D6DD-4E1D-878D-8C715A91EC4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3" name="PoljeZBesedilom 1762">
          <a:extLst>
            <a:ext uri="{FF2B5EF4-FFF2-40B4-BE49-F238E27FC236}">
              <a16:creationId xmlns:a16="http://schemas.microsoft.com/office/drawing/2014/main" id="{BD7A7AD3-2896-403B-8AC8-312D5E21892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4" name="PoljeZBesedilom 2">
          <a:extLst>
            <a:ext uri="{FF2B5EF4-FFF2-40B4-BE49-F238E27FC236}">
              <a16:creationId xmlns:a16="http://schemas.microsoft.com/office/drawing/2014/main" id="{63AA711A-01B1-47B9-8556-C0A2CEA3490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5" name="PoljeZBesedilom 2">
          <a:extLst>
            <a:ext uri="{FF2B5EF4-FFF2-40B4-BE49-F238E27FC236}">
              <a16:creationId xmlns:a16="http://schemas.microsoft.com/office/drawing/2014/main" id="{E0F87033-3F8A-4DB8-836E-0408912113F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6" name="PoljeZBesedilom 2">
          <a:extLst>
            <a:ext uri="{FF2B5EF4-FFF2-40B4-BE49-F238E27FC236}">
              <a16:creationId xmlns:a16="http://schemas.microsoft.com/office/drawing/2014/main" id="{2A26251A-F915-47C0-A3E8-E086EAF54E6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7" name="PoljeZBesedilom 2">
          <a:extLst>
            <a:ext uri="{FF2B5EF4-FFF2-40B4-BE49-F238E27FC236}">
              <a16:creationId xmlns:a16="http://schemas.microsoft.com/office/drawing/2014/main" id="{5BB881C8-A549-4D98-829B-76E8ADB198A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8" name="PoljeZBesedilom 2">
          <a:extLst>
            <a:ext uri="{FF2B5EF4-FFF2-40B4-BE49-F238E27FC236}">
              <a16:creationId xmlns:a16="http://schemas.microsoft.com/office/drawing/2014/main" id="{0AA15213-9A07-4624-A405-7D593062371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69" name="PoljeZBesedilom 1768">
          <a:extLst>
            <a:ext uri="{FF2B5EF4-FFF2-40B4-BE49-F238E27FC236}">
              <a16:creationId xmlns:a16="http://schemas.microsoft.com/office/drawing/2014/main" id="{B949B354-2F75-4AF9-917D-0D179C16253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0" name="PoljeZBesedilom 2">
          <a:extLst>
            <a:ext uri="{FF2B5EF4-FFF2-40B4-BE49-F238E27FC236}">
              <a16:creationId xmlns:a16="http://schemas.microsoft.com/office/drawing/2014/main" id="{52695674-0AD9-4B5B-8F80-DF289D47607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1" name="PoljeZBesedilom 2">
          <a:extLst>
            <a:ext uri="{FF2B5EF4-FFF2-40B4-BE49-F238E27FC236}">
              <a16:creationId xmlns:a16="http://schemas.microsoft.com/office/drawing/2014/main" id="{EDB54017-29CC-4454-9EE3-7D6ACB9D5CD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2" name="PoljeZBesedilom 2">
          <a:extLst>
            <a:ext uri="{FF2B5EF4-FFF2-40B4-BE49-F238E27FC236}">
              <a16:creationId xmlns:a16="http://schemas.microsoft.com/office/drawing/2014/main" id="{5E0024A0-B802-4A5F-A703-0F03B4CE73B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3" name="PoljeZBesedilom 2">
          <a:extLst>
            <a:ext uri="{FF2B5EF4-FFF2-40B4-BE49-F238E27FC236}">
              <a16:creationId xmlns:a16="http://schemas.microsoft.com/office/drawing/2014/main" id="{FFE783D3-C291-4256-BC81-F174FD1025CD}"/>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4" name="PoljeZBesedilom 2">
          <a:extLst>
            <a:ext uri="{FF2B5EF4-FFF2-40B4-BE49-F238E27FC236}">
              <a16:creationId xmlns:a16="http://schemas.microsoft.com/office/drawing/2014/main" id="{8873B2FD-0032-48A7-89FE-A3F04453C0D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5" name="PoljeZBesedilom 1774">
          <a:extLst>
            <a:ext uri="{FF2B5EF4-FFF2-40B4-BE49-F238E27FC236}">
              <a16:creationId xmlns:a16="http://schemas.microsoft.com/office/drawing/2014/main" id="{BB8D795F-8A91-4DF0-A11A-C753C69AC90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6" name="PoljeZBesedilom 2">
          <a:extLst>
            <a:ext uri="{FF2B5EF4-FFF2-40B4-BE49-F238E27FC236}">
              <a16:creationId xmlns:a16="http://schemas.microsoft.com/office/drawing/2014/main" id="{DD370752-1CBC-4C7F-ACCA-FE71C9457F1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7" name="PoljeZBesedilom 2">
          <a:extLst>
            <a:ext uri="{FF2B5EF4-FFF2-40B4-BE49-F238E27FC236}">
              <a16:creationId xmlns:a16="http://schemas.microsoft.com/office/drawing/2014/main" id="{BCA7E83A-9220-4E1A-98A7-417A550C5D3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8" name="PoljeZBesedilom 2">
          <a:extLst>
            <a:ext uri="{FF2B5EF4-FFF2-40B4-BE49-F238E27FC236}">
              <a16:creationId xmlns:a16="http://schemas.microsoft.com/office/drawing/2014/main" id="{6F67CCA4-7DF2-4C37-856E-25E5E97FCA9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79" name="PoljeZBesedilom 2">
          <a:extLst>
            <a:ext uri="{FF2B5EF4-FFF2-40B4-BE49-F238E27FC236}">
              <a16:creationId xmlns:a16="http://schemas.microsoft.com/office/drawing/2014/main" id="{59BFAD69-D811-4523-A9FA-DF6EFD76BB6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0" name="PoljeZBesedilom 2">
          <a:extLst>
            <a:ext uri="{FF2B5EF4-FFF2-40B4-BE49-F238E27FC236}">
              <a16:creationId xmlns:a16="http://schemas.microsoft.com/office/drawing/2014/main" id="{47F4E755-96FB-48B3-BD4C-B7BB23BC34A3}"/>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1" name="PoljeZBesedilom 1780">
          <a:extLst>
            <a:ext uri="{FF2B5EF4-FFF2-40B4-BE49-F238E27FC236}">
              <a16:creationId xmlns:a16="http://schemas.microsoft.com/office/drawing/2014/main" id="{C66D0ABC-14FA-4FE1-BA98-6F7E10F98A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2" name="PoljeZBesedilom 2">
          <a:extLst>
            <a:ext uri="{FF2B5EF4-FFF2-40B4-BE49-F238E27FC236}">
              <a16:creationId xmlns:a16="http://schemas.microsoft.com/office/drawing/2014/main" id="{886CC9A9-EB0F-4B95-A2C1-33ED5BBA508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3" name="PoljeZBesedilom 2">
          <a:extLst>
            <a:ext uri="{FF2B5EF4-FFF2-40B4-BE49-F238E27FC236}">
              <a16:creationId xmlns:a16="http://schemas.microsoft.com/office/drawing/2014/main" id="{526574A2-6B47-4D26-ADCA-DEEFF83AAC6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4" name="PoljeZBesedilom 2">
          <a:extLst>
            <a:ext uri="{FF2B5EF4-FFF2-40B4-BE49-F238E27FC236}">
              <a16:creationId xmlns:a16="http://schemas.microsoft.com/office/drawing/2014/main" id="{5B3D509C-882B-45FB-9AAB-082D519D0123}"/>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5" name="PoljeZBesedilom 2">
          <a:extLst>
            <a:ext uri="{FF2B5EF4-FFF2-40B4-BE49-F238E27FC236}">
              <a16:creationId xmlns:a16="http://schemas.microsoft.com/office/drawing/2014/main" id="{4DD2892B-BE49-4FE1-8A4A-F3C39E24BA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6" name="PoljeZBesedilom 2">
          <a:extLst>
            <a:ext uri="{FF2B5EF4-FFF2-40B4-BE49-F238E27FC236}">
              <a16:creationId xmlns:a16="http://schemas.microsoft.com/office/drawing/2014/main" id="{8C98AD1F-D386-4ED8-B8C4-4A9050E926C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7" name="PoljeZBesedilom 1786">
          <a:extLst>
            <a:ext uri="{FF2B5EF4-FFF2-40B4-BE49-F238E27FC236}">
              <a16:creationId xmlns:a16="http://schemas.microsoft.com/office/drawing/2014/main" id="{9D14B21B-D2FF-460F-A11A-3C5E466A92F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8" name="PoljeZBesedilom 2">
          <a:extLst>
            <a:ext uri="{FF2B5EF4-FFF2-40B4-BE49-F238E27FC236}">
              <a16:creationId xmlns:a16="http://schemas.microsoft.com/office/drawing/2014/main" id="{DCFD9BC6-2D23-40C2-8D1C-D8A3E55FF56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89" name="PoljeZBesedilom 2">
          <a:extLst>
            <a:ext uri="{FF2B5EF4-FFF2-40B4-BE49-F238E27FC236}">
              <a16:creationId xmlns:a16="http://schemas.microsoft.com/office/drawing/2014/main" id="{C3E7E3C4-E113-4958-8F57-DF650B24B229}"/>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90" name="PoljeZBesedilom 2">
          <a:extLst>
            <a:ext uri="{FF2B5EF4-FFF2-40B4-BE49-F238E27FC236}">
              <a16:creationId xmlns:a16="http://schemas.microsoft.com/office/drawing/2014/main" id="{4FD1EBAB-2D72-49CF-82F6-1AAB02BB4A9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791" name="PoljeZBesedilom 2">
          <a:extLst>
            <a:ext uri="{FF2B5EF4-FFF2-40B4-BE49-F238E27FC236}">
              <a16:creationId xmlns:a16="http://schemas.microsoft.com/office/drawing/2014/main" id="{B75F1D4B-89E9-4B77-826A-652099FE9DC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2" name="PoljeZBesedilom 2">
          <a:extLst>
            <a:ext uri="{FF2B5EF4-FFF2-40B4-BE49-F238E27FC236}">
              <a16:creationId xmlns:a16="http://schemas.microsoft.com/office/drawing/2014/main" id="{422F70F8-6917-4038-9EDB-6400A5ED918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3" name="PoljeZBesedilom 1792">
          <a:extLst>
            <a:ext uri="{FF2B5EF4-FFF2-40B4-BE49-F238E27FC236}">
              <a16:creationId xmlns:a16="http://schemas.microsoft.com/office/drawing/2014/main" id="{8F3743F7-BBED-49E6-AEDD-1AFC1481AA2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4" name="PoljeZBesedilom 2">
          <a:extLst>
            <a:ext uri="{FF2B5EF4-FFF2-40B4-BE49-F238E27FC236}">
              <a16:creationId xmlns:a16="http://schemas.microsoft.com/office/drawing/2014/main" id="{AD047E9C-4EFC-4094-B1D9-89D8C5BA109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5" name="PoljeZBesedilom 2">
          <a:extLst>
            <a:ext uri="{FF2B5EF4-FFF2-40B4-BE49-F238E27FC236}">
              <a16:creationId xmlns:a16="http://schemas.microsoft.com/office/drawing/2014/main" id="{3C37191B-8592-49A0-82F0-04D3E8A8212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6" name="PoljeZBesedilom 2">
          <a:extLst>
            <a:ext uri="{FF2B5EF4-FFF2-40B4-BE49-F238E27FC236}">
              <a16:creationId xmlns:a16="http://schemas.microsoft.com/office/drawing/2014/main" id="{942D43F1-4B53-44DE-8075-4956A47131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7" name="PoljeZBesedilom 2">
          <a:extLst>
            <a:ext uri="{FF2B5EF4-FFF2-40B4-BE49-F238E27FC236}">
              <a16:creationId xmlns:a16="http://schemas.microsoft.com/office/drawing/2014/main" id="{DFC3BD6E-9D6B-4F14-9CEB-E636FA95FEA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8" name="PoljeZBesedilom 2">
          <a:extLst>
            <a:ext uri="{FF2B5EF4-FFF2-40B4-BE49-F238E27FC236}">
              <a16:creationId xmlns:a16="http://schemas.microsoft.com/office/drawing/2014/main" id="{B0C4492F-9C90-4BF8-84FB-C0F8614E55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799" name="PoljeZBesedilom 1798">
          <a:extLst>
            <a:ext uri="{FF2B5EF4-FFF2-40B4-BE49-F238E27FC236}">
              <a16:creationId xmlns:a16="http://schemas.microsoft.com/office/drawing/2014/main" id="{32B65360-24A5-4EFF-87EB-E432CAD23C6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00" name="PoljeZBesedilom 2">
          <a:extLst>
            <a:ext uri="{FF2B5EF4-FFF2-40B4-BE49-F238E27FC236}">
              <a16:creationId xmlns:a16="http://schemas.microsoft.com/office/drawing/2014/main" id="{41E4F35E-F80D-4A2F-96F9-F96AA74A873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01" name="PoljeZBesedilom 2">
          <a:extLst>
            <a:ext uri="{FF2B5EF4-FFF2-40B4-BE49-F238E27FC236}">
              <a16:creationId xmlns:a16="http://schemas.microsoft.com/office/drawing/2014/main" id="{A4CCEB11-3714-474D-8D12-05CE57BC14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02" name="PoljeZBesedilom 2">
          <a:extLst>
            <a:ext uri="{FF2B5EF4-FFF2-40B4-BE49-F238E27FC236}">
              <a16:creationId xmlns:a16="http://schemas.microsoft.com/office/drawing/2014/main" id="{5A103710-6285-40E7-A713-71DB4AD5D7C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03" name="PoljeZBesedilom 2">
          <a:extLst>
            <a:ext uri="{FF2B5EF4-FFF2-40B4-BE49-F238E27FC236}">
              <a16:creationId xmlns:a16="http://schemas.microsoft.com/office/drawing/2014/main" id="{92C426D6-B0F1-4514-9CB4-A847EE46DA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4" name="PoljeZBesedilom 2">
          <a:extLst>
            <a:ext uri="{FF2B5EF4-FFF2-40B4-BE49-F238E27FC236}">
              <a16:creationId xmlns:a16="http://schemas.microsoft.com/office/drawing/2014/main" id="{88B24CFE-6C33-4610-AF2D-DA4A3EA2519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5" name="PoljeZBesedilom 1804">
          <a:extLst>
            <a:ext uri="{FF2B5EF4-FFF2-40B4-BE49-F238E27FC236}">
              <a16:creationId xmlns:a16="http://schemas.microsoft.com/office/drawing/2014/main" id="{CA922367-6B0D-46ED-AB28-5C035094523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6" name="PoljeZBesedilom 2">
          <a:extLst>
            <a:ext uri="{FF2B5EF4-FFF2-40B4-BE49-F238E27FC236}">
              <a16:creationId xmlns:a16="http://schemas.microsoft.com/office/drawing/2014/main" id="{036383A6-59A5-41AA-ABBA-84F35E3DBF4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7" name="PoljeZBesedilom 2">
          <a:extLst>
            <a:ext uri="{FF2B5EF4-FFF2-40B4-BE49-F238E27FC236}">
              <a16:creationId xmlns:a16="http://schemas.microsoft.com/office/drawing/2014/main" id="{98201653-5379-4ED0-892F-02895806E06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8" name="PoljeZBesedilom 2">
          <a:extLst>
            <a:ext uri="{FF2B5EF4-FFF2-40B4-BE49-F238E27FC236}">
              <a16:creationId xmlns:a16="http://schemas.microsoft.com/office/drawing/2014/main" id="{E2BA1FCA-3879-4D05-AC64-AEEC49B61D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09" name="PoljeZBesedilom 2">
          <a:extLst>
            <a:ext uri="{FF2B5EF4-FFF2-40B4-BE49-F238E27FC236}">
              <a16:creationId xmlns:a16="http://schemas.microsoft.com/office/drawing/2014/main" id="{D89642F1-6350-4316-988D-954BDB21153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0" name="PoljeZBesedilom 2">
          <a:extLst>
            <a:ext uri="{FF2B5EF4-FFF2-40B4-BE49-F238E27FC236}">
              <a16:creationId xmlns:a16="http://schemas.microsoft.com/office/drawing/2014/main" id="{67700DC4-271A-4D43-A898-58D16DC7261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1" name="PoljeZBesedilom 1810">
          <a:extLst>
            <a:ext uri="{FF2B5EF4-FFF2-40B4-BE49-F238E27FC236}">
              <a16:creationId xmlns:a16="http://schemas.microsoft.com/office/drawing/2014/main" id="{9570F1F6-4800-4892-869C-7A42A0FF139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2" name="PoljeZBesedilom 2">
          <a:extLst>
            <a:ext uri="{FF2B5EF4-FFF2-40B4-BE49-F238E27FC236}">
              <a16:creationId xmlns:a16="http://schemas.microsoft.com/office/drawing/2014/main" id="{960C5028-C42B-474C-88E2-664F1B251EA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3" name="PoljeZBesedilom 2">
          <a:extLst>
            <a:ext uri="{FF2B5EF4-FFF2-40B4-BE49-F238E27FC236}">
              <a16:creationId xmlns:a16="http://schemas.microsoft.com/office/drawing/2014/main" id="{DE13D1D6-6006-416E-AD25-34A8E33A7A6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4" name="PoljeZBesedilom 2">
          <a:extLst>
            <a:ext uri="{FF2B5EF4-FFF2-40B4-BE49-F238E27FC236}">
              <a16:creationId xmlns:a16="http://schemas.microsoft.com/office/drawing/2014/main" id="{7BEBD643-653B-457D-BB7D-15ECEA5C25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15" name="PoljeZBesedilom 2">
          <a:extLst>
            <a:ext uri="{FF2B5EF4-FFF2-40B4-BE49-F238E27FC236}">
              <a16:creationId xmlns:a16="http://schemas.microsoft.com/office/drawing/2014/main" id="{F52D5F40-2D38-4B39-BE6E-88CFFB4AC58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16" name="PoljeZBesedilom 1815">
          <a:extLst>
            <a:ext uri="{FF2B5EF4-FFF2-40B4-BE49-F238E27FC236}">
              <a16:creationId xmlns:a16="http://schemas.microsoft.com/office/drawing/2014/main" id="{0B1DE9BB-8585-42B6-AAD0-0354C088F15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17" name="PoljeZBesedilom 2">
          <a:extLst>
            <a:ext uri="{FF2B5EF4-FFF2-40B4-BE49-F238E27FC236}">
              <a16:creationId xmlns:a16="http://schemas.microsoft.com/office/drawing/2014/main" id="{10DE8803-435B-47A9-8F24-7C7DDCDC96A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18" name="PoljeZBesedilom 2">
          <a:extLst>
            <a:ext uri="{FF2B5EF4-FFF2-40B4-BE49-F238E27FC236}">
              <a16:creationId xmlns:a16="http://schemas.microsoft.com/office/drawing/2014/main" id="{56305222-860D-4094-B23A-CB6322DAFD65}"/>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19" name="PoljeZBesedilom 2">
          <a:extLst>
            <a:ext uri="{FF2B5EF4-FFF2-40B4-BE49-F238E27FC236}">
              <a16:creationId xmlns:a16="http://schemas.microsoft.com/office/drawing/2014/main" id="{ED4054A0-25E5-4D0F-935E-2D31C5FCB11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20" name="PoljeZBesedilom 2">
          <a:extLst>
            <a:ext uri="{FF2B5EF4-FFF2-40B4-BE49-F238E27FC236}">
              <a16:creationId xmlns:a16="http://schemas.microsoft.com/office/drawing/2014/main" id="{6C2732D7-1D24-4AE2-ADC4-0641FA91EA91}"/>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1" name="PoljeZBesedilom 2">
          <a:extLst>
            <a:ext uri="{FF2B5EF4-FFF2-40B4-BE49-F238E27FC236}">
              <a16:creationId xmlns:a16="http://schemas.microsoft.com/office/drawing/2014/main" id="{A7895CB1-3CED-45BC-BA96-02FE8599F23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2" name="PoljeZBesedilom 1821">
          <a:extLst>
            <a:ext uri="{FF2B5EF4-FFF2-40B4-BE49-F238E27FC236}">
              <a16:creationId xmlns:a16="http://schemas.microsoft.com/office/drawing/2014/main" id="{B229A618-D0F6-4237-86E6-245C4F5D3A3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3" name="PoljeZBesedilom 2">
          <a:extLst>
            <a:ext uri="{FF2B5EF4-FFF2-40B4-BE49-F238E27FC236}">
              <a16:creationId xmlns:a16="http://schemas.microsoft.com/office/drawing/2014/main" id="{14595BCF-FE3F-42D6-98CC-A3B720933FC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4" name="PoljeZBesedilom 2">
          <a:extLst>
            <a:ext uri="{FF2B5EF4-FFF2-40B4-BE49-F238E27FC236}">
              <a16:creationId xmlns:a16="http://schemas.microsoft.com/office/drawing/2014/main" id="{5073C7AD-B1E6-4DED-AABE-BBD48E51408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5" name="PoljeZBesedilom 2">
          <a:extLst>
            <a:ext uri="{FF2B5EF4-FFF2-40B4-BE49-F238E27FC236}">
              <a16:creationId xmlns:a16="http://schemas.microsoft.com/office/drawing/2014/main" id="{C4357E30-866A-4E2A-A9F7-A48CA9E7664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1826" name="PoljeZBesedilom 2">
          <a:extLst>
            <a:ext uri="{FF2B5EF4-FFF2-40B4-BE49-F238E27FC236}">
              <a16:creationId xmlns:a16="http://schemas.microsoft.com/office/drawing/2014/main" id="{D16435CF-C593-499C-8C90-926123817C4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27" name="PoljeZBesedilom 2">
          <a:extLst>
            <a:ext uri="{FF2B5EF4-FFF2-40B4-BE49-F238E27FC236}">
              <a16:creationId xmlns:a16="http://schemas.microsoft.com/office/drawing/2014/main" id="{E465B2F4-AF4F-4365-8D89-A5428267C54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28" name="PoljeZBesedilom 1827">
          <a:extLst>
            <a:ext uri="{FF2B5EF4-FFF2-40B4-BE49-F238E27FC236}">
              <a16:creationId xmlns:a16="http://schemas.microsoft.com/office/drawing/2014/main" id="{47EB1881-75B0-4F7F-A2F3-D4C184D07CE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29" name="PoljeZBesedilom 2">
          <a:extLst>
            <a:ext uri="{FF2B5EF4-FFF2-40B4-BE49-F238E27FC236}">
              <a16:creationId xmlns:a16="http://schemas.microsoft.com/office/drawing/2014/main" id="{A2B7AF15-262E-4EE1-8CDA-20A81D2BB7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0" name="PoljeZBesedilom 2">
          <a:extLst>
            <a:ext uri="{FF2B5EF4-FFF2-40B4-BE49-F238E27FC236}">
              <a16:creationId xmlns:a16="http://schemas.microsoft.com/office/drawing/2014/main" id="{B42C9EEA-A80F-4052-839B-7A008E6FBCA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1" name="PoljeZBesedilom 2">
          <a:extLst>
            <a:ext uri="{FF2B5EF4-FFF2-40B4-BE49-F238E27FC236}">
              <a16:creationId xmlns:a16="http://schemas.microsoft.com/office/drawing/2014/main" id="{5BF4EEFB-1045-4BE8-A769-B7F8637EF8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2" name="PoljeZBesedilom 2">
          <a:extLst>
            <a:ext uri="{FF2B5EF4-FFF2-40B4-BE49-F238E27FC236}">
              <a16:creationId xmlns:a16="http://schemas.microsoft.com/office/drawing/2014/main" id="{926A7F59-04AE-466E-A0AB-12C8B84991B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3" name="PoljeZBesedilom 2">
          <a:extLst>
            <a:ext uri="{FF2B5EF4-FFF2-40B4-BE49-F238E27FC236}">
              <a16:creationId xmlns:a16="http://schemas.microsoft.com/office/drawing/2014/main" id="{347B0E61-6104-4F99-90E2-B5853B1BE93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4" name="PoljeZBesedilom 1833">
          <a:extLst>
            <a:ext uri="{FF2B5EF4-FFF2-40B4-BE49-F238E27FC236}">
              <a16:creationId xmlns:a16="http://schemas.microsoft.com/office/drawing/2014/main" id="{60046FBB-186C-4AC4-9DC3-D6B52483E37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5" name="PoljeZBesedilom 2">
          <a:extLst>
            <a:ext uri="{FF2B5EF4-FFF2-40B4-BE49-F238E27FC236}">
              <a16:creationId xmlns:a16="http://schemas.microsoft.com/office/drawing/2014/main" id="{BF336A7F-E58A-47B5-8D86-5E68CEFF7E8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6" name="PoljeZBesedilom 2">
          <a:extLst>
            <a:ext uri="{FF2B5EF4-FFF2-40B4-BE49-F238E27FC236}">
              <a16:creationId xmlns:a16="http://schemas.microsoft.com/office/drawing/2014/main" id="{B405039B-699A-4E10-B2CB-6FAE4A5DD83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7" name="PoljeZBesedilom 2">
          <a:extLst>
            <a:ext uri="{FF2B5EF4-FFF2-40B4-BE49-F238E27FC236}">
              <a16:creationId xmlns:a16="http://schemas.microsoft.com/office/drawing/2014/main" id="{E079E2DF-4330-4077-BE93-5347D352D9D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1838" name="PoljeZBesedilom 2">
          <a:extLst>
            <a:ext uri="{FF2B5EF4-FFF2-40B4-BE49-F238E27FC236}">
              <a16:creationId xmlns:a16="http://schemas.microsoft.com/office/drawing/2014/main" id="{C150B929-D1AD-4BEE-BA81-E029698FD1D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39" name="PoljeZBesedilom 2">
          <a:extLst>
            <a:ext uri="{FF2B5EF4-FFF2-40B4-BE49-F238E27FC236}">
              <a16:creationId xmlns:a16="http://schemas.microsoft.com/office/drawing/2014/main" id="{9EC16D51-F37C-46EF-844F-33845801890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0" name="PoljeZBesedilom 1839">
          <a:extLst>
            <a:ext uri="{FF2B5EF4-FFF2-40B4-BE49-F238E27FC236}">
              <a16:creationId xmlns:a16="http://schemas.microsoft.com/office/drawing/2014/main" id="{0DE85220-81CC-40FE-BC52-7E0FFEC209E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1" name="PoljeZBesedilom 2">
          <a:extLst>
            <a:ext uri="{FF2B5EF4-FFF2-40B4-BE49-F238E27FC236}">
              <a16:creationId xmlns:a16="http://schemas.microsoft.com/office/drawing/2014/main" id="{71B5791C-F05B-4AE1-8D63-72CA904AD5D9}"/>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2" name="PoljeZBesedilom 2">
          <a:extLst>
            <a:ext uri="{FF2B5EF4-FFF2-40B4-BE49-F238E27FC236}">
              <a16:creationId xmlns:a16="http://schemas.microsoft.com/office/drawing/2014/main" id="{A32239EE-F99E-42B1-82B9-C31C2713133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3" name="PoljeZBesedilom 2">
          <a:extLst>
            <a:ext uri="{FF2B5EF4-FFF2-40B4-BE49-F238E27FC236}">
              <a16:creationId xmlns:a16="http://schemas.microsoft.com/office/drawing/2014/main" id="{A377A49B-0C58-40AD-B3A0-F53F862F289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4" name="PoljeZBesedilom 2">
          <a:extLst>
            <a:ext uri="{FF2B5EF4-FFF2-40B4-BE49-F238E27FC236}">
              <a16:creationId xmlns:a16="http://schemas.microsoft.com/office/drawing/2014/main" id="{D30C29C7-00E9-438F-9D9D-99C2B813661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5" name="PoljeZBesedilom 2">
          <a:extLst>
            <a:ext uri="{FF2B5EF4-FFF2-40B4-BE49-F238E27FC236}">
              <a16:creationId xmlns:a16="http://schemas.microsoft.com/office/drawing/2014/main" id="{4D30B09C-5344-4406-9A6D-77B809ECD12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6" name="PoljeZBesedilom 1845">
          <a:extLst>
            <a:ext uri="{FF2B5EF4-FFF2-40B4-BE49-F238E27FC236}">
              <a16:creationId xmlns:a16="http://schemas.microsoft.com/office/drawing/2014/main" id="{FB6404D0-DE3D-4434-8751-4F07B3E9B2B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7" name="PoljeZBesedilom 2">
          <a:extLst>
            <a:ext uri="{FF2B5EF4-FFF2-40B4-BE49-F238E27FC236}">
              <a16:creationId xmlns:a16="http://schemas.microsoft.com/office/drawing/2014/main" id="{8FC6DC2B-55FF-4D9A-8837-6AC8A49920A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8" name="PoljeZBesedilom 2">
          <a:extLst>
            <a:ext uri="{FF2B5EF4-FFF2-40B4-BE49-F238E27FC236}">
              <a16:creationId xmlns:a16="http://schemas.microsoft.com/office/drawing/2014/main" id="{1AC3A6EC-4805-4532-B64B-3B1C6BD96FC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49" name="PoljeZBesedilom 2">
          <a:extLst>
            <a:ext uri="{FF2B5EF4-FFF2-40B4-BE49-F238E27FC236}">
              <a16:creationId xmlns:a16="http://schemas.microsoft.com/office/drawing/2014/main" id="{7F678D6D-96CE-41D4-B61C-D7C39C19C3A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850" name="PoljeZBesedilom 2">
          <a:extLst>
            <a:ext uri="{FF2B5EF4-FFF2-40B4-BE49-F238E27FC236}">
              <a16:creationId xmlns:a16="http://schemas.microsoft.com/office/drawing/2014/main" id="{6C080EDE-4291-47AB-94B9-A80440B61D5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51" name="PoljeZBesedilom 1850">
          <a:extLst>
            <a:ext uri="{FF2B5EF4-FFF2-40B4-BE49-F238E27FC236}">
              <a16:creationId xmlns:a16="http://schemas.microsoft.com/office/drawing/2014/main" id="{E9ABE2CC-2F7B-4D4F-B951-7D220E25A11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52" name="PoljeZBesedilom 2">
          <a:extLst>
            <a:ext uri="{FF2B5EF4-FFF2-40B4-BE49-F238E27FC236}">
              <a16:creationId xmlns:a16="http://schemas.microsoft.com/office/drawing/2014/main" id="{EDD0C948-CBF5-4438-9504-6A409DA17175}"/>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53" name="PoljeZBesedilom 2">
          <a:extLst>
            <a:ext uri="{FF2B5EF4-FFF2-40B4-BE49-F238E27FC236}">
              <a16:creationId xmlns:a16="http://schemas.microsoft.com/office/drawing/2014/main" id="{AC28AA55-0E23-4D96-B1AD-AD408373339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54" name="PoljeZBesedilom 2">
          <a:extLst>
            <a:ext uri="{FF2B5EF4-FFF2-40B4-BE49-F238E27FC236}">
              <a16:creationId xmlns:a16="http://schemas.microsoft.com/office/drawing/2014/main" id="{FE2FB42C-63B6-4779-A4CE-B6B92BDD3B4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855" name="PoljeZBesedilom 2">
          <a:extLst>
            <a:ext uri="{FF2B5EF4-FFF2-40B4-BE49-F238E27FC236}">
              <a16:creationId xmlns:a16="http://schemas.microsoft.com/office/drawing/2014/main" id="{14B38A91-7385-4375-BC00-24DE8583510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56" name="PoljeZBesedilom 2">
          <a:extLst>
            <a:ext uri="{FF2B5EF4-FFF2-40B4-BE49-F238E27FC236}">
              <a16:creationId xmlns:a16="http://schemas.microsoft.com/office/drawing/2014/main" id="{F7C65ECA-EB21-412C-92D6-429B59EBD8C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57" name="PoljeZBesedilom 1856">
          <a:extLst>
            <a:ext uri="{FF2B5EF4-FFF2-40B4-BE49-F238E27FC236}">
              <a16:creationId xmlns:a16="http://schemas.microsoft.com/office/drawing/2014/main" id="{F9425935-A5CE-45C5-88A5-65CA6E5198B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58" name="PoljeZBesedilom 2">
          <a:extLst>
            <a:ext uri="{FF2B5EF4-FFF2-40B4-BE49-F238E27FC236}">
              <a16:creationId xmlns:a16="http://schemas.microsoft.com/office/drawing/2014/main" id="{C601206B-3EEA-4502-987B-F29629BAC1A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59" name="PoljeZBesedilom 2">
          <a:extLst>
            <a:ext uri="{FF2B5EF4-FFF2-40B4-BE49-F238E27FC236}">
              <a16:creationId xmlns:a16="http://schemas.microsoft.com/office/drawing/2014/main" id="{63603A62-8D7C-4725-8B94-48255CA3DB1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0" name="PoljeZBesedilom 2">
          <a:extLst>
            <a:ext uri="{FF2B5EF4-FFF2-40B4-BE49-F238E27FC236}">
              <a16:creationId xmlns:a16="http://schemas.microsoft.com/office/drawing/2014/main" id="{CB37E700-658E-4BC2-98B7-6EBAA7AAE4D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1" name="PoljeZBesedilom 2">
          <a:extLst>
            <a:ext uri="{FF2B5EF4-FFF2-40B4-BE49-F238E27FC236}">
              <a16:creationId xmlns:a16="http://schemas.microsoft.com/office/drawing/2014/main" id="{6584CFC4-7464-4721-907B-F4C91CD8470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2" name="PoljeZBesedilom 2">
          <a:extLst>
            <a:ext uri="{FF2B5EF4-FFF2-40B4-BE49-F238E27FC236}">
              <a16:creationId xmlns:a16="http://schemas.microsoft.com/office/drawing/2014/main" id="{EA16B58C-61FA-4675-96DB-1E6875A6A01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3" name="PoljeZBesedilom 1862">
          <a:extLst>
            <a:ext uri="{FF2B5EF4-FFF2-40B4-BE49-F238E27FC236}">
              <a16:creationId xmlns:a16="http://schemas.microsoft.com/office/drawing/2014/main" id="{D4424DEF-326C-4E3B-ABC9-3905A7BFE8F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4" name="PoljeZBesedilom 2">
          <a:extLst>
            <a:ext uri="{FF2B5EF4-FFF2-40B4-BE49-F238E27FC236}">
              <a16:creationId xmlns:a16="http://schemas.microsoft.com/office/drawing/2014/main" id="{1F5505AF-8665-4AAD-893A-E43D36112B5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5" name="PoljeZBesedilom 2">
          <a:extLst>
            <a:ext uri="{FF2B5EF4-FFF2-40B4-BE49-F238E27FC236}">
              <a16:creationId xmlns:a16="http://schemas.microsoft.com/office/drawing/2014/main" id="{46A5B588-B92C-4A19-A223-FC29D2F8CA9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6" name="PoljeZBesedilom 2">
          <a:extLst>
            <a:ext uri="{FF2B5EF4-FFF2-40B4-BE49-F238E27FC236}">
              <a16:creationId xmlns:a16="http://schemas.microsoft.com/office/drawing/2014/main" id="{6BB1EBB7-EFE4-40E9-895A-B033DCBA6C1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7" name="PoljeZBesedilom 2">
          <a:extLst>
            <a:ext uri="{FF2B5EF4-FFF2-40B4-BE49-F238E27FC236}">
              <a16:creationId xmlns:a16="http://schemas.microsoft.com/office/drawing/2014/main" id="{CF3B7263-5D2D-40C0-8FF0-870C2EA5614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8" name="PoljeZBesedilom 2">
          <a:extLst>
            <a:ext uri="{FF2B5EF4-FFF2-40B4-BE49-F238E27FC236}">
              <a16:creationId xmlns:a16="http://schemas.microsoft.com/office/drawing/2014/main" id="{0056B60A-61A2-445B-B9F6-715D7510978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69" name="PoljeZBesedilom 1868">
          <a:extLst>
            <a:ext uri="{FF2B5EF4-FFF2-40B4-BE49-F238E27FC236}">
              <a16:creationId xmlns:a16="http://schemas.microsoft.com/office/drawing/2014/main" id="{09A92738-E2B9-4AD5-A9E1-02B4F8258A6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0" name="PoljeZBesedilom 2">
          <a:extLst>
            <a:ext uri="{FF2B5EF4-FFF2-40B4-BE49-F238E27FC236}">
              <a16:creationId xmlns:a16="http://schemas.microsoft.com/office/drawing/2014/main" id="{4860A72F-5999-4A08-843C-795A6830FB0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1" name="PoljeZBesedilom 2">
          <a:extLst>
            <a:ext uri="{FF2B5EF4-FFF2-40B4-BE49-F238E27FC236}">
              <a16:creationId xmlns:a16="http://schemas.microsoft.com/office/drawing/2014/main" id="{361E6619-0B27-46BF-AAEB-FFA9397BF12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2" name="PoljeZBesedilom 2">
          <a:extLst>
            <a:ext uri="{FF2B5EF4-FFF2-40B4-BE49-F238E27FC236}">
              <a16:creationId xmlns:a16="http://schemas.microsoft.com/office/drawing/2014/main" id="{BF0C1A38-F9A4-467C-B309-629B3D46DC9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3" name="PoljeZBesedilom 2">
          <a:extLst>
            <a:ext uri="{FF2B5EF4-FFF2-40B4-BE49-F238E27FC236}">
              <a16:creationId xmlns:a16="http://schemas.microsoft.com/office/drawing/2014/main" id="{E1A0962B-E92C-48A5-B2DB-E598A6A85EC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4" name="PoljeZBesedilom 2">
          <a:extLst>
            <a:ext uri="{FF2B5EF4-FFF2-40B4-BE49-F238E27FC236}">
              <a16:creationId xmlns:a16="http://schemas.microsoft.com/office/drawing/2014/main" id="{8CDE3D53-0206-434E-92F1-EB67929B3C4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5" name="PoljeZBesedilom 1874">
          <a:extLst>
            <a:ext uri="{FF2B5EF4-FFF2-40B4-BE49-F238E27FC236}">
              <a16:creationId xmlns:a16="http://schemas.microsoft.com/office/drawing/2014/main" id="{B99FA674-2847-4970-A3BB-CDB53F9C08D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6" name="PoljeZBesedilom 2">
          <a:extLst>
            <a:ext uri="{FF2B5EF4-FFF2-40B4-BE49-F238E27FC236}">
              <a16:creationId xmlns:a16="http://schemas.microsoft.com/office/drawing/2014/main" id="{EFD8B690-AAE6-438A-AFE9-4BC0D8F0410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7" name="PoljeZBesedilom 2">
          <a:extLst>
            <a:ext uri="{FF2B5EF4-FFF2-40B4-BE49-F238E27FC236}">
              <a16:creationId xmlns:a16="http://schemas.microsoft.com/office/drawing/2014/main" id="{02B3B083-BBEC-4C92-BAC7-DF223BF45CE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8" name="PoljeZBesedilom 2">
          <a:extLst>
            <a:ext uri="{FF2B5EF4-FFF2-40B4-BE49-F238E27FC236}">
              <a16:creationId xmlns:a16="http://schemas.microsoft.com/office/drawing/2014/main" id="{1DF2E690-D03F-4F38-BED7-BC56A3DA8E0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79" name="PoljeZBesedilom 2">
          <a:extLst>
            <a:ext uri="{FF2B5EF4-FFF2-40B4-BE49-F238E27FC236}">
              <a16:creationId xmlns:a16="http://schemas.microsoft.com/office/drawing/2014/main" id="{EC52C656-A34B-4A65-BC05-A2F67B44DD8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0" name="PoljeZBesedilom 2">
          <a:extLst>
            <a:ext uri="{FF2B5EF4-FFF2-40B4-BE49-F238E27FC236}">
              <a16:creationId xmlns:a16="http://schemas.microsoft.com/office/drawing/2014/main" id="{6A6DB147-E127-446C-89A4-12001DE0B9E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1" name="PoljeZBesedilom 1880">
          <a:extLst>
            <a:ext uri="{FF2B5EF4-FFF2-40B4-BE49-F238E27FC236}">
              <a16:creationId xmlns:a16="http://schemas.microsoft.com/office/drawing/2014/main" id="{FC2141B4-8A4F-4158-A62F-FC8ABEA1611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2" name="PoljeZBesedilom 2">
          <a:extLst>
            <a:ext uri="{FF2B5EF4-FFF2-40B4-BE49-F238E27FC236}">
              <a16:creationId xmlns:a16="http://schemas.microsoft.com/office/drawing/2014/main" id="{34492F01-0470-4373-8FFB-7AD2C0092BF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3" name="PoljeZBesedilom 2">
          <a:extLst>
            <a:ext uri="{FF2B5EF4-FFF2-40B4-BE49-F238E27FC236}">
              <a16:creationId xmlns:a16="http://schemas.microsoft.com/office/drawing/2014/main" id="{99E8DF75-D818-4DA9-8369-EF3652C24B7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4" name="PoljeZBesedilom 2">
          <a:extLst>
            <a:ext uri="{FF2B5EF4-FFF2-40B4-BE49-F238E27FC236}">
              <a16:creationId xmlns:a16="http://schemas.microsoft.com/office/drawing/2014/main" id="{202D5D41-750A-4092-BDD3-BC626EF49DE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5" name="PoljeZBesedilom 2">
          <a:extLst>
            <a:ext uri="{FF2B5EF4-FFF2-40B4-BE49-F238E27FC236}">
              <a16:creationId xmlns:a16="http://schemas.microsoft.com/office/drawing/2014/main" id="{4A017CB3-77BE-4F2B-B082-341AA565662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6" name="PoljeZBesedilom 2">
          <a:extLst>
            <a:ext uri="{FF2B5EF4-FFF2-40B4-BE49-F238E27FC236}">
              <a16:creationId xmlns:a16="http://schemas.microsoft.com/office/drawing/2014/main" id="{560F90E2-A585-4F9A-AA0F-914FD3A291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7" name="PoljeZBesedilom 1886">
          <a:extLst>
            <a:ext uri="{FF2B5EF4-FFF2-40B4-BE49-F238E27FC236}">
              <a16:creationId xmlns:a16="http://schemas.microsoft.com/office/drawing/2014/main" id="{C7BEEAB0-BE6D-4D24-BA25-1D557155E5E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8" name="PoljeZBesedilom 2">
          <a:extLst>
            <a:ext uri="{FF2B5EF4-FFF2-40B4-BE49-F238E27FC236}">
              <a16:creationId xmlns:a16="http://schemas.microsoft.com/office/drawing/2014/main" id="{ACB40BFB-5A8A-481A-A710-4FA03AA3B36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89" name="PoljeZBesedilom 2">
          <a:extLst>
            <a:ext uri="{FF2B5EF4-FFF2-40B4-BE49-F238E27FC236}">
              <a16:creationId xmlns:a16="http://schemas.microsoft.com/office/drawing/2014/main" id="{CA57303D-1125-4172-800E-C97DEF20D25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90" name="PoljeZBesedilom 2">
          <a:extLst>
            <a:ext uri="{FF2B5EF4-FFF2-40B4-BE49-F238E27FC236}">
              <a16:creationId xmlns:a16="http://schemas.microsoft.com/office/drawing/2014/main" id="{FCA2C3A9-E603-4567-A70B-E8ED892B061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91" name="PoljeZBesedilom 2">
          <a:extLst>
            <a:ext uri="{FF2B5EF4-FFF2-40B4-BE49-F238E27FC236}">
              <a16:creationId xmlns:a16="http://schemas.microsoft.com/office/drawing/2014/main" id="{A7002E4F-58E6-49DC-A5CB-DFF905BB918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2" name="PoljeZBesedilom 2">
          <a:extLst>
            <a:ext uri="{FF2B5EF4-FFF2-40B4-BE49-F238E27FC236}">
              <a16:creationId xmlns:a16="http://schemas.microsoft.com/office/drawing/2014/main" id="{5B9F6019-E361-4391-9906-797D0E69740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3" name="PoljeZBesedilom 1892">
          <a:extLst>
            <a:ext uri="{FF2B5EF4-FFF2-40B4-BE49-F238E27FC236}">
              <a16:creationId xmlns:a16="http://schemas.microsoft.com/office/drawing/2014/main" id="{851C15C9-0050-4E76-ACB0-E388F678200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4" name="PoljeZBesedilom 2">
          <a:extLst>
            <a:ext uri="{FF2B5EF4-FFF2-40B4-BE49-F238E27FC236}">
              <a16:creationId xmlns:a16="http://schemas.microsoft.com/office/drawing/2014/main" id="{D8267AED-8008-4137-ADC5-A86BDEC92CE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5" name="PoljeZBesedilom 2">
          <a:extLst>
            <a:ext uri="{FF2B5EF4-FFF2-40B4-BE49-F238E27FC236}">
              <a16:creationId xmlns:a16="http://schemas.microsoft.com/office/drawing/2014/main" id="{AD9F7A5A-75FE-41C5-8771-70AA1B77287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6" name="PoljeZBesedilom 2">
          <a:extLst>
            <a:ext uri="{FF2B5EF4-FFF2-40B4-BE49-F238E27FC236}">
              <a16:creationId xmlns:a16="http://schemas.microsoft.com/office/drawing/2014/main" id="{C220DBEB-9540-44DC-99F6-F3F6CC57200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897" name="PoljeZBesedilom 2">
          <a:extLst>
            <a:ext uri="{FF2B5EF4-FFF2-40B4-BE49-F238E27FC236}">
              <a16:creationId xmlns:a16="http://schemas.microsoft.com/office/drawing/2014/main" id="{BC3C1A82-BD1D-4184-8A3D-057C27A2D2C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98" name="PoljeZBesedilom 2">
          <a:extLst>
            <a:ext uri="{FF2B5EF4-FFF2-40B4-BE49-F238E27FC236}">
              <a16:creationId xmlns:a16="http://schemas.microsoft.com/office/drawing/2014/main" id="{891E1425-6DD4-4B08-AB98-DB8D0247430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899" name="PoljeZBesedilom 1898">
          <a:extLst>
            <a:ext uri="{FF2B5EF4-FFF2-40B4-BE49-F238E27FC236}">
              <a16:creationId xmlns:a16="http://schemas.microsoft.com/office/drawing/2014/main" id="{2A1D2310-B1FC-4A11-BDBA-808C43B5DA3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0" name="PoljeZBesedilom 2">
          <a:extLst>
            <a:ext uri="{FF2B5EF4-FFF2-40B4-BE49-F238E27FC236}">
              <a16:creationId xmlns:a16="http://schemas.microsoft.com/office/drawing/2014/main" id="{6E50088E-04C2-43D2-828D-4C245B69418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1" name="PoljeZBesedilom 2">
          <a:extLst>
            <a:ext uri="{FF2B5EF4-FFF2-40B4-BE49-F238E27FC236}">
              <a16:creationId xmlns:a16="http://schemas.microsoft.com/office/drawing/2014/main" id="{F1EA1490-64BE-40CE-8120-5DA588E3D78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2" name="PoljeZBesedilom 2">
          <a:extLst>
            <a:ext uri="{FF2B5EF4-FFF2-40B4-BE49-F238E27FC236}">
              <a16:creationId xmlns:a16="http://schemas.microsoft.com/office/drawing/2014/main" id="{CCC4AF1E-B1FA-43D5-9050-37967880073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3" name="PoljeZBesedilom 2">
          <a:extLst>
            <a:ext uri="{FF2B5EF4-FFF2-40B4-BE49-F238E27FC236}">
              <a16:creationId xmlns:a16="http://schemas.microsoft.com/office/drawing/2014/main" id="{77D31D9D-5C8A-4FF0-AF5F-0AC764A4826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4" name="PoljeZBesedilom 2">
          <a:extLst>
            <a:ext uri="{FF2B5EF4-FFF2-40B4-BE49-F238E27FC236}">
              <a16:creationId xmlns:a16="http://schemas.microsoft.com/office/drawing/2014/main" id="{3E182414-EDAB-44A8-AE1E-F0D4ABB9B48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5" name="PoljeZBesedilom 1904">
          <a:extLst>
            <a:ext uri="{FF2B5EF4-FFF2-40B4-BE49-F238E27FC236}">
              <a16:creationId xmlns:a16="http://schemas.microsoft.com/office/drawing/2014/main" id="{DE2FBAFF-F66D-4ADC-9697-9E58238DB05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6" name="PoljeZBesedilom 2">
          <a:extLst>
            <a:ext uri="{FF2B5EF4-FFF2-40B4-BE49-F238E27FC236}">
              <a16:creationId xmlns:a16="http://schemas.microsoft.com/office/drawing/2014/main" id="{8834E1C5-D7EA-49EB-8A85-34E5BF4302F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7" name="PoljeZBesedilom 2">
          <a:extLst>
            <a:ext uri="{FF2B5EF4-FFF2-40B4-BE49-F238E27FC236}">
              <a16:creationId xmlns:a16="http://schemas.microsoft.com/office/drawing/2014/main" id="{4E2AE57F-73AB-4F03-9321-A2DED9E5CFF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8" name="PoljeZBesedilom 2">
          <a:extLst>
            <a:ext uri="{FF2B5EF4-FFF2-40B4-BE49-F238E27FC236}">
              <a16:creationId xmlns:a16="http://schemas.microsoft.com/office/drawing/2014/main" id="{AD3D3A6D-E676-4C28-A404-EB5C93AEF4C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1909" name="PoljeZBesedilom 2">
          <a:extLst>
            <a:ext uri="{FF2B5EF4-FFF2-40B4-BE49-F238E27FC236}">
              <a16:creationId xmlns:a16="http://schemas.microsoft.com/office/drawing/2014/main" id="{FB680BE8-0A23-46F2-85C2-C380DB7D5B4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0" name="PoljeZBesedilom 2">
          <a:extLst>
            <a:ext uri="{FF2B5EF4-FFF2-40B4-BE49-F238E27FC236}">
              <a16:creationId xmlns:a16="http://schemas.microsoft.com/office/drawing/2014/main" id="{AF00EC95-2631-43E2-9FAB-E22F3FE2C48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1" name="PoljeZBesedilom 1910">
          <a:extLst>
            <a:ext uri="{FF2B5EF4-FFF2-40B4-BE49-F238E27FC236}">
              <a16:creationId xmlns:a16="http://schemas.microsoft.com/office/drawing/2014/main" id="{849A253E-8F33-4F62-9868-4E4B6210991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2" name="PoljeZBesedilom 2">
          <a:extLst>
            <a:ext uri="{FF2B5EF4-FFF2-40B4-BE49-F238E27FC236}">
              <a16:creationId xmlns:a16="http://schemas.microsoft.com/office/drawing/2014/main" id="{F203AB23-B1BD-4F87-9AE3-BBF828D6480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3" name="PoljeZBesedilom 2">
          <a:extLst>
            <a:ext uri="{FF2B5EF4-FFF2-40B4-BE49-F238E27FC236}">
              <a16:creationId xmlns:a16="http://schemas.microsoft.com/office/drawing/2014/main" id="{0D1B766C-869F-49DA-9D16-78FD3D4F786F}"/>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4" name="PoljeZBesedilom 2">
          <a:extLst>
            <a:ext uri="{FF2B5EF4-FFF2-40B4-BE49-F238E27FC236}">
              <a16:creationId xmlns:a16="http://schemas.microsoft.com/office/drawing/2014/main" id="{FD71B8DA-54EC-4BEB-A63B-ECC7F8FD83E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1915" name="PoljeZBesedilom 2">
          <a:extLst>
            <a:ext uri="{FF2B5EF4-FFF2-40B4-BE49-F238E27FC236}">
              <a16:creationId xmlns:a16="http://schemas.microsoft.com/office/drawing/2014/main" id="{3A292D41-BBDF-44AB-9697-B55F008A977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16" name="PoljeZBesedilom 2">
          <a:extLst>
            <a:ext uri="{FF2B5EF4-FFF2-40B4-BE49-F238E27FC236}">
              <a16:creationId xmlns:a16="http://schemas.microsoft.com/office/drawing/2014/main" id="{4114E5B1-80F2-444F-8A73-B455713D0E7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17" name="PoljeZBesedilom 1916">
          <a:extLst>
            <a:ext uri="{FF2B5EF4-FFF2-40B4-BE49-F238E27FC236}">
              <a16:creationId xmlns:a16="http://schemas.microsoft.com/office/drawing/2014/main" id="{D5D61D96-8DAE-4336-83CA-60104172789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18" name="PoljeZBesedilom 2">
          <a:extLst>
            <a:ext uri="{FF2B5EF4-FFF2-40B4-BE49-F238E27FC236}">
              <a16:creationId xmlns:a16="http://schemas.microsoft.com/office/drawing/2014/main" id="{11F9924B-BF61-42B1-A372-F8D062A676F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19" name="PoljeZBesedilom 2">
          <a:extLst>
            <a:ext uri="{FF2B5EF4-FFF2-40B4-BE49-F238E27FC236}">
              <a16:creationId xmlns:a16="http://schemas.microsoft.com/office/drawing/2014/main" id="{F9C52FAC-F4A5-47A4-9906-4FCF36742AC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20" name="PoljeZBesedilom 2">
          <a:extLst>
            <a:ext uri="{FF2B5EF4-FFF2-40B4-BE49-F238E27FC236}">
              <a16:creationId xmlns:a16="http://schemas.microsoft.com/office/drawing/2014/main" id="{7678669C-F125-412C-B7B8-F8F0D9E1A1A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21" name="PoljeZBesedilom 2">
          <a:extLst>
            <a:ext uri="{FF2B5EF4-FFF2-40B4-BE49-F238E27FC236}">
              <a16:creationId xmlns:a16="http://schemas.microsoft.com/office/drawing/2014/main" id="{0F8A6E87-941B-492F-BDBB-5D4543EBCDB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22" name="PoljeZBesedilom 1921">
          <a:extLst>
            <a:ext uri="{FF2B5EF4-FFF2-40B4-BE49-F238E27FC236}">
              <a16:creationId xmlns:a16="http://schemas.microsoft.com/office/drawing/2014/main" id="{02E4B8AA-E441-4C83-8DED-958116589D12}"/>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23" name="PoljeZBesedilom 2">
          <a:extLst>
            <a:ext uri="{FF2B5EF4-FFF2-40B4-BE49-F238E27FC236}">
              <a16:creationId xmlns:a16="http://schemas.microsoft.com/office/drawing/2014/main" id="{C4DF2BF5-5FFE-4041-BCF6-32CFBC79F0E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24" name="PoljeZBesedilom 2">
          <a:extLst>
            <a:ext uri="{FF2B5EF4-FFF2-40B4-BE49-F238E27FC236}">
              <a16:creationId xmlns:a16="http://schemas.microsoft.com/office/drawing/2014/main" id="{275E64F6-1898-4BA2-8249-2AF7611A344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25" name="PoljeZBesedilom 2">
          <a:extLst>
            <a:ext uri="{FF2B5EF4-FFF2-40B4-BE49-F238E27FC236}">
              <a16:creationId xmlns:a16="http://schemas.microsoft.com/office/drawing/2014/main" id="{8F8AEB9A-CC35-403E-B232-AFC56A72168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26" name="PoljeZBesedilom 2">
          <a:extLst>
            <a:ext uri="{FF2B5EF4-FFF2-40B4-BE49-F238E27FC236}">
              <a16:creationId xmlns:a16="http://schemas.microsoft.com/office/drawing/2014/main" id="{6166A595-C9ED-4DCB-AA69-2CECD04DD8F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27" name="PoljeZBesedilom 2">
          <a:extLst>
            <a:ext uri="{FF2B5EF4-FFF2-40B4-BE49-F238E27FC236}">
              <a16:creationId xmlns:a16="http://schemas.microsoft.com/office/drawing/2014/main" id="{BF9491CE-9B03-4A93-B17C-7CB33429E309}"/>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28" name="PoljeZBesedilom 1927">
          <a:extLst>
            <a:ext uri="{FF2B5EF4-FFF2-40B4-BE49-F238E27FC236}">
              <a16:creationId xmlns:a16="http://schemas.microsoft.com/office/drawing/2014/main" id="{7EEFB297-566D-4600-8195-5BBAA3577A9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29" name="PoljeZBesedilom 2">
          <a:extLst>
            <a:ext uri="{FF2B5EF4-FFF2-40B4-BE49-F238E27FC236}">
              <a16:creationId xmlns:a16="http://schemas.microsoft.com/office/drawing/2014/main" id="{59F43A4D-1BDC-494F-93BB-C3108BB4B1F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30" name="PoljeZBesedilom 2">
          <a:extLst>
            <a:ext uri="{FF2B5EF4-FFF2-40B4-BE49-F238E27FC236}">
              <a16:creationId xmlns:a16="http://schemas.microsoft.com/office/drawing/2014/main" id="{82FAB8FB-C258-420C-AED5-E87224423EB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31" name="PoljeZBesedilom 2">
          <a:extLst>
            <a:ext uri="{FF2B5EF4-FFF2-40B4-BE49-F238E27FC236}">
              <a16:creationId xmlns:a16="http://schemas.microsoft.com/office/drawing/2014/main" id="{D98886B6-83EB-4D05-A33A-630A1CC5324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1932" name="PoljeZBesedilom 2">
          <a:extLst>
            <a:ext uri="{FF2B5EF4-FFF2-40B4-BE49-F238E27FC236}">
              <a16:creationId xmlns:a16="http://schemas.microsoft.com/office/drawing/2014/main" id="{CD22482C-873B-437E-955F-3D0A072716F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33" name="PoljeZBesedilom 1932">
          <a:extLst>
            <a:ext uri="{FF2B5EF4-FFF2-40B4-BE49-F238E27FC236}">
              <a16:creationId xmlns:a16="http://schemas.microsoft.com/office/drawing/2014/main" id="{000DFCC4-DE23-40FA-BA46-C6D5CA6BC8C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34" name="PoljeZBesedilom 2">
          <a:extLst>
            <a:ext uri="{FF2B5EF4-FFF2-40B4-BE49-F238E27FC236}">
              <a16:creationId xmlns:a16="http://schemas.microsoft.com/office/drawing/2014/main" id="{9E328861-A043-4E27-9EA2-A340DB6FCE5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35" name="PoljeZBesedilom 2">
          <a:extLst>
            <a:ext uri="{FF2B5EF4-FFF2-40B4-BE49-F238E27FC236}">
              <a16:creationId xmlns:a16="http://schemas.microsoft.com/office/drawing/2014/main" id="{8E718DBD-6EE4-42ED-B776-F4420CB5199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36" name="PoljeZBesedilom 2">
          <a:extLst>
            <a:ext uri="{FF2B5EF4-FFF2-40B4-BE49-F238E27FC236}">
              <a16:creationId xmlns:a16="http://schemas.microsoft.com/office/drawing/2014/main" id="{60E14CEF-0D8D-42A6-B1B6-34FF50E483C2}"/>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1937" name="PoljeZBesedilom 2">
          <a:extLst>
            <a:ext uri="{FF2B5EF4-FFF2-40B4-BE49-F238E27FC236}">
              <a16:creationId xmlns:a16="http://schemas.microsoft.com/office/drawing/2014/main" id="{96907C04-A49F-4125-A749-0184E9B003A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38" name="PoljeZBesedilom 2">
          <a:extLst>
            <a:ext uri="{FF2B5EF4-FFF2-40B4-BE49-F238E27FC236}">
              <a16:creationId xmlns:a16="http://schemas.microsoft.com/office/drawing/2014/main" id="{E8622D86-D81D-43AA-814D-56CE45F297C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39" name="PoljeZBesedilom 1938">
          <a:extLst>
            <a:ext uri="{FF2B5EF4-FFF2-40B4-BE49-F238E27FC236}">
              <a16:creationId xmlns:a16="http://schemas.microsoft.com/office/drawing/2014/main" id="{E9452302-A8AC-4253-AC0B-F62D1457C32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0" name="PoljeZBesedilom 2">
          <a:extLst>
            <a:ext uri="{FF2B5EF4-FFF2-40B4-BE49-F238E27FC236}">
              <a16:creationId xmlns:a16="http://schemas.microsoft.com/office/drawing/2014/main" id="{A12B7A38-C0FE-4B47-999C-6A12CDAF513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1" name="PoljeZBesedilom 2">
          <a:extLst>
            <a:ext uri="{FF2B5EF4-FFF2-40B4-BE49-F238E27FC236}">
              <a16:creationId xmlns:a16="http://schemas.microsoft.com/office/drawing/2014/main" id="{486BE8D0-AFA3-4D8D-B6FC-D229DA0F5B0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2" name="PoljeZBesedilom 2">
          <a:extLst>
            <a:ext uri="{FF2B5EF4-FFF2-40B4-BE49-F238E27FC236}">
              <a16:creationId xmlns:a16="http://schemas.microsoft.com/office/drawing/2014/main" id="{741CCDAC-CFDA-4BB3-B5AB-1F76CAB8195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3" name="PoljeZBesedilom 2">
          <a:extLst>
            <a:ext uri="{FF2B5EF4-FFF2-40B4-BE49-F238E27FC236}">
              <a16:creationId xmlns:a16="http://schemas.microsoft.com/office/drawing/2014/main" id="{33D12116-D6C0-4616-9648-6677055BD8C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4" name="PoljeZBesedilom 2">
          <a:extLst>
            <a:ext uri="{FF2B5EF4-FFF2-40B4-BE49-F238E27FC236}">
              <a16:creationId xmlns:a16="http://schemas.microsoft.com/office/drawing/2014/main" id="{404BDFF4-0422-4811-8704-2F159EF85ECA}"/>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5" name="PoljeZBesedilom 1944">
          <a:extLst>
            <a:ext uri="{FF2B5EF4-FFF2-40B4-BE49-F238E27FC236}">
              <a16:creationId xmlns:a16="http://schemas.microsoft.com/office/drawing/2014/main" id="{DA308653-A9FE-4B91-82F7-BBFD8087791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6" name="PoljeZBesedilom 2">
          <a:extLst>
            <a:ext uri="{FF2B5EF4-FFF2-40B4-BE49-F238E27FC236}">
              <a16:creationId xmlns:a16="http://schemas.microsoft.com/office/drawing/2014/main" id="{80C7EE43-A10D-451A-B04D-850A4B4CF0D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7" name="PoljeZBesedilom 2">
          <a:extLst>
            <a:ext uri="{FF2B5EF4-FFF2-40B4-BE49-F238E27FC236}">
              <a16:creationId xmlns:a16="http://schemas.microsoft.com/office/drawing/2014/main" id="{B260450E-3FFC-488E-8595-B60F7F25869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8" name="PoljeZBesedilom 2">
          <a:extLst>
            <a:ext uri="{FF2B5EF4-FFF2-40B4-BE49-F238E27FC236}">
              <a16:creationId xmlns:a16="http://schemas.microsoft.com/office/drawing/2014/main" id="{EF801436-C858-4A8F-AE8E-FD60254B688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49" name="PoljeZBesedilom 2">
          <a:extLst>
            <a:ext uri="{FF2B5EF4-FFF2-40B4-BE49-F238E27FC236}">
              <a16:creationId xmlns:a16="http://schemas.microsoft.com/office/drawing/2014/main" id="{61B7C8EA-5C22-41C0-8E42-F3FE5BCD6C5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0" name="PoljeZBesedilom 2">
          <a:extLst>
            <a:ext uri="{FF2B5EF4-FFF2-40B4-BE49-F238E27FC236}">
              <a16:creationId xmlns:a16="http://schemas.microsoft.com/office/drawing/2014/main" id="{CBC53368-E978-407F-BCC2-DBEFA1B5C62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1" name="PoljeZBesedilom 1950">
          <a:extLst>
            <a:ext uri="{FF2B5EF4-FFF2-40B4-BE49-F238E27FC236}">
              <a16:creationId xmlns:a16="http://schemas.microsoft.com/office/drawing/2014/main" id="{8128E7F9-4BF0-4A2F-9BA8-65EDEA60F0E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2" name="PoljeZBesedilom 2">
          <a:extLst>
            <a:ext uri="{FF2B5EF4-FFF2-40B4-BE49-F238E27FC236}">
              <a16:creationId xmlns:a16="http://schemas.microsoft.com/office/drawing/2014/main" id="{B3C5D14B-50DC-4589-8EFF-E2221C8C306C}"/>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3" name="PoljeZBesedilom 2">
          <a:extLst>
            <a:ext uri="{FF2B5EF4-FFF2-40B4-BE49-F238E27FC236}">
              <a16:creationId xmlns:a16="http://schemas.microsoft.com/office/drawing/2014/main" id="{EF0C8A54-31B4-4125-8534-57FDC7F74D3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4" name="PoljeZBesedilom 2">
          <a:extLst>
            <a:ext uri="{FF2B5EF4-FFF2-40B4-BE49-F238E27FC236}">
              <a16:creationId xmlns:a16="http://schemas.microsoft.com/office/drawing/2014/main" id="{BA568F40-D8C6-4B45-916A-84BF612CE85A}"/>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5" name="PoljeZBesedilom 2">
          <a:extLst>
            <a:ext uri="{FF2B5EF4-FFF2-40B4-BE49-F238E27FC236}">
              <a16:creationId xmlns:a16="http://schemas.microsoft.com/office/drawing/2014/main" id="{A9B33C41-A329-40F1-8383-376D59781C81}"/>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6" name="PoljeZBesedilom 2">
          <a:extLst>
            <a:ext uri="{FF2B5EF4-FFF2-40B4-BE49-F238E27FC236}">
              <a16:creationId xmlns:a16="http://schemas.microsoft.com/office/drawing/2014/main" id="{70FA5D8F-CC87-45A4-8ED8-5D30A25AA2B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7" name="PoljeZBesedilom 1956">
          <a:extLst>
            <a:ext uri="{FF2B5EF4-FFF2-40B4-BE49-F238E27FC236}">
              <a16:creationId xmlns:a16="http://schemas.microsoft.com/office/drawing/2014/main" id="{E23696A8-0517-4FE5-973A-D10F185DC7A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8" name="PoljeZBesedilom 2">
          <a:extLst>
            <a:ext uri="{FF2B5EF4-FFF2-40B4-BE49-F238E27FC236}">
              <a16:creationId xmlns:a16="http://schemas.microsoft.com/office/drawing/2014/main" id="{08DAD853-EA63-4A5C-83BE-E0AAF24EC04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59" name="PoljeZBesedilom 2">
          <a:extLst>
            <a:ext uri="{FF2B5EF4-FFF2-40B4-BE49-F238E27FC236}">
              <a16:creationId xmlns:a16="http://schemas.microsoft.com/office/drawing/2014/main" id="{E8301074-DD25-4B0B-9A07-E2F8C6EE6D30}"/>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60" name="PoljeZBesedilom 2">
          <a:extLst>
            <a:ext uri="{FF2B5EF4-FFF2-40B4-BE49-F238E27FC236}">
              <a16:creationId xmlns:a16="http://schemas.microsoft.com/office/drawing/2014/main" id="{7A3A830E-473B-40C8-8463-936FE1EA707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61" name="PoljeZBesedilom 2">
          <a:extLst>
            <a:ext uri="{FF2B5EF4-FFF2-40B4-BE49-F238E27FC236}">
              <a16:creationId xmlns:a16="http://schemas.microsoft.com/office/drawing/2014/main" id="{FFE0307C-BB49-4D9F-A42F-0DF17898568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2" name="PoljeZBesedilom 2">
          <a:extLst>
            <a:ext uri="{FF2B5EF4-FFF2-40B4-BE49-F238E27FC236}">
              <a16:creationId xmlns:a16="http://schemas.microsoft.com/office/drawing/2014/main" id="{3EB84AE0-FC30-4602-BC94-3F889AD9D94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3" name="PoljeZBesedilom 1962">
          <a:extLst>
            <a:ext uri="{FF2B5EF4-FFF2-40B4-BE49-F238E27FC236}">
              <a16:creationId xmlns:a16="http://schemas.microsoft.com/office/drawing/2014/main" id="{67CBBF1E-6681-46CE-B23A-1E209E93D63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4" name="PoljeZBesedilom 2">
          <a:extLst>
            <a:ext uri="{FF2B5EF4-FFF2-40B4-BE49-F238E27FC236}">
              <a16:creationId xmlns:a16="http://schemas.microsoft.com/office/drawing/2014/main" id="{05E569C6-28B3-4E54-8072-308F4DB8F60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5" name="PoljeZBesedilom 2">
          <a:extLst>
            <a:ext uri="{FF2B5EF4-FFF2-40B4-BE49-F238E27FC236}">
              <a16:creationId xmlns:a16="http://schemas.microsoft.com/office/drawing/2014/main" id="{7F54E352-61D4-4C35-B98F-0C3234F4097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6" name="PoljeZBesedilom 2">
          <a:extLst>
            <a:ext uri="{FF2B5EF4-FFF2-40B4-BE49-F238E27FC236}">
              <a16:creationId xmlns:a16="http://schemas.microsoft.com/office/drawing/2014/main" id="{3FAF3EA0-2135-43BF-B60C-DA4E2642FAE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7" name="PoljeZBesedilom 2">
          <a:extLst>
            <a:ext uri="{FF2B5EF4-FFF2-40B4-BE49-F238E27FC236}">
              <a16:creationId xmlns:a16="http://schemas.microsoft.com/office/drawing/2014/main" id="{E9EFBF13-4968-4407-8123-3C3702AD182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8" name="PoljeZBesedilom 2">
          <a:extLst>
            <a:ext uri="{FF2B5EF4-FFF2-40B4-BE49-F238E27FC236}">
              <a16:creationId xmlns:a16="http://schemas.microsoft.com/office/drawing/2014/main" id="{5C5523AF-7785-4FA7-9681-C1535DA237F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69" name="PoljeZBesedilom 1968">
          <a:extLst>
            <a:ext uri="{FF2B5EF4-FFF2-40B4-BE49-F238E27FC236}">
              <a16:creationId xmlns:a16="http://schemas.microsoft.com/office/drawing/2014/main" id="{0186612F-2F54-4F10-9C6C-C6EB9A122B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70" name="PoljeZBesedilom 2">
          <a:extLst>
            <a:ext uri="{FF2B5EF4-FFF2-40B4-BE49-F238E27FC236}">
              <a16:creationId xmlns:a16="http://schemas.microsoft.com/office/drawing/2014/main" id="{BC09D2C5-646F-40A8-9C5A-800BFB518D3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71" name="PoljeZBesedilom 2">
          <a:extLst>
            <a:ext uri="{FF2B5EF4-FFF2-40B4-BE49-F238E27FC236}">
              <a16:creationId xmlns:a16="http://schemas.microsoft.com/office/drawing/2014/main" id="{E5A9FA8C-404E-4AF3-BD0F-5E11A4B7988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72" name="PoljeZBesedilom 2">
          <a:extLst>
            <a:ext uri="{FF2B5EF4-FFF2-40B4-BE49-F238E27FC236}">
              <a16:creationId xmlns:a16="http://schemas.microsoft.com/office/drawing/2014/main" id="{C3359015-0C32-4AF2-9907-65B2AED2F935}"/>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1973" name="PoljeZBesedilom 2">
          <a:extLst>
            <a:ext uri="{FF2B5EF4-FFF2-40B4-BE49-F238E27FC236}">
              <a16:creationId xmlns:a16="http://schemas.microsoft.com/office/drawing/2014/main" id="{0EBAE901-53BD-4BA1-A820-78EFAC376EB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4" name="PoljeZBesedilom 2">
          <a:extLst>
            <a:ext uri="{FF2B5EF4-FFF2-40B4-BE49-F238E27FC236}">
              <a16:creationId xmlns:a16="http://schemas.microsoft.com/office/drawing/2014/main" id="{F4C0C573-CED6-4F58-8ED2-0F2A8A0CF25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5" name="PoljeZBesedilom 1974">
          <a:extLst>
            <a:ext uri="{FF2B5EF4-FFF2-40B4-BE49-F238E27FC236}">
              <a16:creationId xmlns:a16="http://schemas.microsoft.com/office/drawing/2014/main" id="{076DBC7E-E8E2-4838-885D-DDDD7743B470}"/>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6" name="PoljeZBesedilom 2">
          <a:extLst>
            <a:ext uri="{FF2B5EF4-FFF2-40B4-BE49-F238E27FC236}">
              <a16:creationId xmlns:a16="http://schemas.microsoft.com/office/drawing/2014/main" id="{C140F912-BEF2-45B8-ACD7-3E1A5DCE1FF7}"/>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7" name="PoljeZBesedilom 2">
          <a:extLst>
            <a:ext uri="{FF2B5EF4-FFF2-40B4-BE49-F238E27FC236}">
              <a16:creationId xmlns:a16="http://schemas.microsoft.com/office/drawing/2014/main" id="{9FA513A3-A78B-4D1E-938B-55DE06E40334}"/>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8" name="PoljeZBesedilom 2">
          <a:extLst>
            <a:ext uri="{FF2B5EF4-FFF2-40B4-BE49-F238E27FC236}">
              <a16:creationId xmlns:a16="http://schemas.microsoft.com/office/drawing/2014/main" id="{01C083E9-78CC-4EDB-AF20-D095812C8B4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1979" name="PoljeZBesedilom 2">
          <a:extLst>
            <a:ext uri="{FF2B5EF4-FFF2-40B4-BE49-F238E27FC236}">
              <a16:creationId xmlns:a16="http://schemas.microsoft.com/office/drawing/2014/main" id="{ED3FAE90-FE57-44AF-8503-B51D4F0EACF3}"/>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0" name="PoljeZBesedilom 2">
          <a:extLst>
            <a:ext uri="{FF2B5EF4-FFF2-40B4-BE49-F238E27FC236}">
              <a16:creationId xmlns:a16="http://schemas.microsoft.com/office/drawing/2014/main" id="{99F27740-68E8-4104-AA54-C5038CF82E7F}"/>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1" name="PoljeZBesedilom 1980">
          <a:extLst>
            <a:ext uri="{FF2B5EF4-FFF2-40B4-BE49-F238E27FC236}">
              <a16:creationId xmlns:a16="http://schemas.microsoft.com/office/drawing/2014/main" id="{F5B1176F-3156-4931-9F34-CE77507D38AA}"/>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2" name="PoljeZBesedilom 2">
          <a:extLst>
            <a:ext uri="{FF2B5EF4-FFF2-40B4-BE49-F238E27FC236}">
              <a16:creationId xmlns:a16="http://schemas.microsoft.com/office/drawing/2014/main" id="{45F8A095-FB0F-4A21-B577-7525639180AE}"/>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3" name="PoljeZBesedilom 2">
          <a:extLst>
            <a:ext uri="{FF2B5EF4-FFF2-40B4-BE49-F238E27FC236}">
              <a16:creationId xmlns:a16="http://schemas.microsoft.com/office/drawing/2014/main" id="{E5B162F5-CECB-463E-AE81-98FF0D9FADEC}"/>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4" name="PoljeZBesedilom 2">
          <a:extLst>
            <a:ext uri="{FF2B5EF4-FFF2-40B4-BE49-F238E27FC236}">
              <a16:creationId xmlns:a16="http://schemas.microsoft.com/office/drawing/2014/main" id="{FE5A169F-B73F-4BF1-A949-3C31DE6E8910}"/>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1985" name="PoljeZBesedilom 2">
          <a:extLst>
            <a:ext uri="{FF2B5EF4-FFF2-40B4-BE49-F238E27FC236}">
              <a16:creationId xmlns:a16="http://schemas.microsoft.com/office/drawing/2014/main" id="{DD1E7471-3DB6-42FD-93B4-CDA6EE0F2D01}"/>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1986" name="PoljeZBesedilom 1985">
          <a:extLst>
            <a:ext uri="{FF2B5EF4-FFF2-40B4-BE49-F238E27FC236}">
              <a16:creationId xmlns:a16="http://schemas.microsoft.com/office/drawing/2014/main" id="{4E2837AA-5AD8-4CB0-A3BB-9E978EA5AB67}"/>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1987" name="PoljeZBesedilom 2">
          <a:extLst>
            <a:ext uri="{FF2B5EF4-FFF2-40B4-BE49-F238E27FC236}">
              <a16:creationId xmlns:a16="http://schemas.microsoft.com/office/drawing/2014/main" id="{D0DA996C-D8CE-453A-9FFF-63725FCBAA1E}"/>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1988" name="PoljeZBesedilom 2">
          <a:extLst>
            <a:ext uri="{FF2B5EF4-FFF2-40B4-BE49-F238E27FC236}">
              <a16:creationId xmlns:a16="http://schemas.microsoft.com/office/drawing/2014/main" id="{75C35017-576F-41D5-B539-72A5FA661330}"/>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1989" name="PoljeZBesedilom 2">
          <a:extLst>
            <a:ext uri="{FF2B5EF4-FFF2-40B4-BE49-F238E27FC236}">
              <a16:creationId xmlns:a16="http://schemas.microsoft.com/office/drawing/2014/main" id="{B993DBAC-2B44-4747-825F-6F34F2D4B285}"/>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1990" name="PoljeZBesedilom 2">
          <a:extLst>
            <a:ext uri="{FF2B5EF4-FFF2-40B4-BE49-F238E27FC236}">
              <a16:creationId xmlns:a16="http://schemas.microsoft.com/office/drawing/2014/main" id="{688C5533-1132-464F-8A38-30B0F53D0374}"/>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1" name="PoljeZBesedilom 2">
          <a:extLst>
            <a:ext uri="{FF2B5EF4-FFF2-40B4-BE49-F238E27FC236}">
              <a16:creationId xmlns:a16="http://schemas.microsoft.com/office/drawing/2014/main" id="{BB1F3D8F-23B5-4D0E-A15E-27FDC75C8A7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2" name="PoljeZBesedilom 1991">
          <a:extLst>
            <a:ext uri="{FF2B5EF4-FFF2-40B4-BE49-F238E27FC236}">
              <a16:creationId xmlns:a16="http://schemas.microsoft.com/office/drawing/2014/main" id="{C1DD5F5F-343E-4B50-B299-E6A7FB09F82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3" name="PoljeZBesedilom 2">
          <a:extLst>
            <a:ext uri="{FF2B5EF4-FFF2-40B4-BE49-F238E27FC236}">
              <a16:creationId xmlns:a16="http://schemas.microsoft.com/office/drawing/2014/main" id="{D469A17E-5B39-42EC-B5F5-6C90F02163E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4" name="PoljeZBesedilom 2">
          <a:extLst>
            <a:ext uri="{FF2B5EF4-FFF2-40B4-BE49-F238E27FC236}">
              <a16:creationId xmlns:a16="http://schemas.microsoft.com/office/drawing/2014/main" id="{D924B66B-3AE6-419C-A45E-AC964A90A9F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5" name="PoljeZBesedilom 2">
          <a:extLst>
            <a:ext uri="{FF2B5EF4-FFF2-40B4-BE49-F238E27FC236}">
              <a16:creationId xmlns:a16="http://schemas.microsoft.com/office/drawing/2014/main" id="{5C543E24-0830-48D7-91C1-680671ABA72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6" name="PoljeZBesedilom 2">
          <a:extLst>
            <a:ext uri="{FF2B5EF4-FFF2-40B4-BE49-F238E27FC236}">
              <a16:creationId xmlns:a16="http://schemas.microsoft.com/office/drawing/2014/main" id="{0D61826C-09B5-44B6-91C3-61A60A14BEB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7" name="PoljeZBesedilom 2">
          <a:extLst>
            <a:ext uri="{FF2B5EF4-FFF2-40B4-BE49-F238E27FC236}">
              <a16:creationId xmlns:a16="http://schemas.microsoft.com/office/drawing/2014/main" id="{BC2E25A3-FDA0-42CC-9DA2-EA8868B6E00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8" name="PoljeZBesedilom 1997">
          <a:extLst>
            <a:ext uri="{FF2B5EF4-FFF2-40B4-BE49-F238E27FC236}">
              <a16:creationId xmlns:a16="http://schemas.microsoft.com/office/drawing/2014/main" id="{DF8A6C77-5E8A-42B5-913F-4E6FE2E3B07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1999" name="PoljeZBesedilom 2">
          <a:extLst>
            <a:ext uri="{FF2B5EF4-FFF2-40B4-BE49-F238E27FC236}">
              <a16:creationId xmlns:a16="http://schemas.microsoft.com/office/drawing/2014/main" id="{97FDA5DD-01E2-4269-93E9-4D01760F3741}"/>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0" name="PoljeZBesedilom 2">
          <a:extLst>
            <a:ext uri="{FF2B5EF4-FFF2-40B4-BE49-F238E27FC236}">
              <a16:creationId xmlns:a16="http://schemas.microsoft.com/office/drawing/2014/main" id="{514E9F22-4A41-405D-BA12-190DB34B73F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1" name="PoljeZBesedilom 2">
          <a:extLst>
            <a:ext uri="{FF2B5EF4-FFF2-40B4-BE49-F238E27FC236}">
              <a16:creationId xmlns:a16="http://schemas.microsoft.com/office/drawing/2014/main" id="{7CE48E2E-A8A4-499E-A13E-90383A42669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2" name="PoljeZBesedilom 2">
          <a:extLst>
            <a:ext uri="{FF2B5EF4-FFF2-40B4-BE49-F238E27FC236}">
              <a16:creationId xmlns:a16="http://schemas.microsoft.com/office/drawing/2014/main" id="{5EEF67DA-2571-470B-8EC7-3DF5C178324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3" name="PoljeZBesedilom 2">
          <a:extLst>
            <a:ext uri="{FF2B5EF4-FFF2-40B4-BE49-F238E27FC236}">
              <a16:creationId xmlns:a16="http://schemas.microsoft.com/office/drawing/2014/main" id="{2AB6F935-EFCF-422F-BAAA-C94607F586D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4" name="PoljeZBesedilom 2003">
          <a:extLst>
            <a:ext uri="{FF2B5EF4-FFF2-40B4-BE49-F238E27FC236}">
              <a16:creationId xmlns:a16="http://schemas.microsoft.com/office/drawing/2014/main" id="{1E2B35BD-2123-4082-88AF-AFA62B4AF99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5" name="PoljeZBesedilom 2">
          <a:extLst>
            <a:ext uri="{FF2B5EF4-FFF2-40B4-BE49-F238E27FC236}">
              <a16:creationId xmlns:a16="http://schemas.microsoft.com/office/drawing/2014/main" id="{9730B24D-BA3A-4816-A62E-AD55BB33EDF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6" name="PoljeZBesedilom 2">
          <a:extLst>
            <a:ext uri="{FF2B5EF4-FFF2-40B4-BE49-F238E27FC236}">
              <a16:creationId xmlns:a16="http://schemas.microsoft.com/office/drawing/2014/main" id="{4CCBDB64-BF7E-4B5E-B642-0D3A9278BAD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7" name="PoljeZBesedilom 2">
          <a:extLst>
            <a:ext uri="{FF2B5EF4-FFF2-40B4-BE49-F238E27FC236}">
              <a16:creationId xmlns:a16="http://schemas.microsoft.com/office/drawing/2014/main" id="{64ED6C45-0F85-414D-9CB1-28C57DF9352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8" name="PoljeZBesedilom 2">
          <a:extLst>
            <a:ext uri="{FF2B5EF4-FFF2-40B4-BE49-F238E27FC236}">
              <a16:creationId xmlns:a16="http://schemas.microsoft.com/office/drawing/2014/main" id="{5AEFB32A-8E9A-42B2-AE14-DE756662118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09" name="PoljeZBesedilom 2">
          <a:extLst>
            <a:ext uri="{FF2B5EF4-FFF2-40B4-BE49-F238E27FC236}">
              <a16:creationId xmlns:a16="http://schemas.microsoft.com/office/drawing/2014/main" id="{F331DBA2-FBC8-4FCF-9B2C-E6EEBD0E47B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10" name="PoljeZBesedilom 2009">
          <a:extLst>
            <a:ext uri="{FF2B5EF4-FFF2-40B4-BE49-F238E27FC236}">
              <a16:creationId xmlns:a16="http://schemas.microsoft.com/office/drawing/2014/main" id="{F291D263-0EC8-46CC-8B88-CA90FA2B3B8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11" name="PoljeZBesedilom 2">
          <a:extLst>
            <a:ext uri="{FF2B5EF4-FFF2-40B4-BE49-F238E27FC236}">
              <a16:creationId xmlns:a16="http://schemas.microsoft.com/office/drawing/2014/main" id="{3EB6B466-5E30-4BBB-9BEA-1288270E66A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12" name="PoljeZBesedilom 2">
          <a:extLst>
            <a:ext uri="{FF2B5EF4-FFF2-40B4-BE49-F238E27FC236}">
              <a16:creationId xmlns:a16="http://schemas.microsoft.com/office/drawing/2014/main" id="{F2B8A4AE-F70C-4449-A266-19214DA57DF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13" name="PoljeZBesedilom 2">
          <a:extLst>
            <a:ext uri="{FF2B5EF4-FFF2-40B4-BE49-F238E27FC236}">
              <a16:creationId xmlns:a16="http://schemas.microsoft.com/office/drawing/2014/main" id="{F934345A-B9D9-4947-B423-E3741C6BA14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14" name="PoljeZBesedilom 2">
          <a:extLst>
            <a:ext uri="{FF2B5EF4-FFF2-40B4-BE49-F238E27FC236}">
              <a16:creationId xmlns:a16="http://schemas.microsoft.com/office/drawing/2014/main" id="{3BE28E18-18B3-44D2-B5CF-DB672285061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15" name="PoljeZBesedilom 2">
          <a:extLst>
            <a:ext uri="{FF2B5EF4-FFF2-40B4-BE49-F238E27FC236}">
              <a16:creationId xmlns:a16="http://schemas.microsoft.com/office/drawing/2014/main" id="{0748C747-73C6-43DD-8B45-F60EC08F571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16" name="PoljeZBesedilom 2015">
          <a:extLst>
            <a:ext uri="{FF2B5EF4-FFF2-40B4-BE49-F238E27FC236}">
              <a16:creationId xmlns:a16="http://schemas.microsoft.com/office/drawing/2014/main" id="{20770DE5-48AB-4687-8012-76B6A768FB4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17" name="PoljeZBesedilom 2">
          <a:extLst>
            <a:ext uri="{FF2B5EF4-FFF2-40B4-BE49-F238E27FC236}">
              <a16:creationId xmlns:a16="http://schemas.microsoft.com/office/drawing/2014/main" id="{9F08F3EC-B6EB-46D3-A279-7FF51411AE3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18" name="PoljeZBesedilom 2">
          <a:extLst>
            <a:ext uri="{FF2B5EF4-FFF2-40B4-BE49-F238E27FC236}">
              <a16:creationId xmlns:a16="http://schemas.microsoft.com/office/drawing/2014/main" id="{93082F8D-761B-4C04-989D-0CCB496FFF0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19" name="PoljeZBesedilom 2">
          <a:extLst>
            <a:ext uri="{FF2B5EF4-FFF2-40B4-BE49-F238E27FC236}">
              <a16:creationId xmlns:a16="http://schemas.microsoft.com/office/drawing/2014/main" id="{855340C5-7364-42B0-9065-D7502F18D6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0" name="PoljeZBesedilom 2">
          <a:extLst>
            <a:ext uri="{FF2B5EF4-FFF2-40B4-BE49-F238E27FC236}">
              <a16:creationId xmlns:a16="http://schemas.microsoft.com/office/drawing/2014/main" id="{D370BC26-CF8D-4EE9-BD6A-4B09C50528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1" name="PoljeZBesedilom 2">
          <a:extLst>
            <a:ext uri="{FF2B5EF4-FFF2-40B4-BE49-F238E27FC236}">
              <a16:creationId xmlns:a16="http://schemas.microsoft.com/office/drawing/2014/main" id="{1ADE6D7E-B628-4647-8819-2F1FE4F2BA2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2" name="PoljeZBesedilom 2021">
          <a:extLst>
            <a:ext uri="{FF2B5EF4-FFF2-40B4-BE49-F238E27FC236}">
              <a16:creationId xmlns:a16="http://schemas.microsoft.com/office/drawing/2014/main" id="{97F5A314-AE7B-43D2-9742-6917479AFA6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3" name="PoljeZBesedilom 2">
          <a:extLst>
            <a:ext uri="{FF2B5EF4-FFF2-40B4-BE49-F238E27FC236}">
              <a16:creationId xmlns:a16="http://schemas.microsoft.com/office/drawing/2014/main" id="{643DB16A-BAFC-4E31-BF53-3632C9EA46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4" name="PoljeZBesedilom 2">
          <a:extLst>
            <a:ext uri="{FF2B5EF4-FFF2-40B4-BE49-F238E27FC236}">
              <a16:creationId xmlns:a16="http://schemas.microsoft.com/office/drawing/2014/main" id="{B1F12A2A-17D0-4EF9-A9D0-EF4764E02DD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5" name="PoljeZBesedilom 2">
          <a:extLst>
            <a:ext uri="{FF2B5EF4-FFF2-40B4-BE49-F238E27FC236}">
              <a16:creationId xmlns:a16="http://schemas.microsoft.com/office/drawing/2014/main" id="{03C90885-EA86-47C6-AF7E-8BD9CCB547D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026" name="PoljeZBesedilom 2">
          <a:extLst>
            <a:ext uri="{FF2B5EF4-FFF2-40B4-BE49-F238E27FC236}">
              <a16:creationId xmlns:a16="http://schemas.microsoft.com/office/drawing/2014/main" id="{BD3FEA95-4C56-425D-9381-40FB8BF5EB2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27" name="PoljeZBesedilom 2">
          <a:extLst>
            <a:ext uri="{FF2B5EF4-FFF2-40B4-BE49-F238E27FC236}">
              <a16:creationId xmlns:a16="http://schemas.microsoft.com/office/drawing/2014/main" id="{91C42948-D32A-4BFB-9CB7-8F524D4A5CD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28" name="PoljeZBesedilom 2027">
          <a:extLst>
            <a:ext uri="{FF2B5EF4-FFF2-40B4-BE49-F238E27FC236}">
              <a16:creationId xmlns:a16="http://schemas.microsoft.com/office/drawing/2014/main" id="{AEA923DF-9B09-400E-8E58-10A9FBE9F061}"/>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29" name="PoljeZBesedilom 2">
          <a:extLst>
            <a:ext uri="{FF2B5EF4-FFF2-40B4-BE49-F238E27FC236}">
              <a16:creationId xmlns:a16="http://schemas.microsoft.com/office/drawing/2014/main" id="{E05DDB56-26CA-4EEF-8C0E-D93B7B404D4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30" name="PoljeZBesedilom 2">
          <a:extLst>
            <a:ext uri="{FF2B5EF4-FFF2-40B4-BE49-F238E27FC236}">
              <a16:creationId xmlns:a16="http://schemas.microsoft.com/office/drawing/2014/main" id="{E581F5B7-89DB-4947-922A-C4BAC4D866B7}"/>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31" name="PoljeZBesedilom 2">
          <a:extLst>
            <a:ext uri="{FF2B5EF4-FFF2-40B4-BE49-F238E27FC236}">
              <a16:creationId xmlns:a16="http://schemas.microsoft.com/office/drawing/2014/main" id="{7A5C43AD-DCAD-4570-A38E-A37ED0AA8F5F}"/>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032" name="PoljeZBesedilom 2">
          <a:extLst>
            <a:ext uri="{FF2B5EF4-FFF2-40B4-BE49-F238E27FC236}">
              <a16:creationId xmlns:a16="http://schemas.microsoft.com/office/drawing/2014/main" id="{4186BF7D-B6C6-43DF-86BE-B06B11695F7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3" name="PoljeZBesedilom 2">
          <a:extLst>
            <a:ext uri="{FF2B5EF4-FFF2-40B4-BE49-F238E27FC236}">
              <a16:creationId xmlns:a16="http://schemas.microsoft.com/office/drawing/2014/main" id="{5C4DF167-3C4C-44FF-8610-425F0432D040}"/>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4" name="PoljeZBesedilom 2033">
          <a:extLst>
            <a:ext uri="{FF2B5EF4-FFF2-40B4-BE49-F238E27FC236}">
              <a16:creationId xmlns:a16="http://schemas.microsoft.com/office/drawing/2014/main" id="{16A776DF-0A10-4A66-B93C-ECF5A94FFCC9}"/>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5" name="PoljeZBesedilom 2">
          <a:extLst>
            <a:ext uri="{FF2B5EF4-FFF2-40B4-BE49-F238E27FC236}">
              <a16:creationId xmlns:a16="http://schemas.microsoft.com/office/drawing/2014/main" id="{92BE6F7B-B9FB-4EF3-97EB-29D7EBB39C75}"/>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6" name="PoljeZBesedilom 2">
          <a:extLst>
            <a:ext uri="{FF2B5EF4-FFF2-40B4-BE49-F238E27FC236}">
              <a16:creationId xmlns:a16="http://schemas.microsoft.com/office/drawing/2014/main" id="{DE46DDE3-E6A3-4149-981D-32D6FECB3BEE}"/>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7" name="PoljeZBesedilom 2">
          <a:extLst>
            <a:ext uri="{FF2B5EF4-FFF2-40B4-BE49-F238E27FC236}">
              <a16:creationId xmlns:a16="http://schemas.microsoft.com/office/drawing/2014/main" id="{18A12FD9-68E4-4653-851F-F9BBA84E00C7}"/>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2950"/>
    <xdr:sp macro="" textlink="">
      <xdr:nvSpPr>
        <xdr:cNvPr id="2038" name="PoljeZBesedilom 2">
          <a:extLst>
            <a:ext uri="{FF2B5EF4-FFF2-40B4-BE49-F238E27FC236}">
              <a16:creationId xmlns:a16="http://schemas.microsoft.com/office/drawing/2014/main" id="{158050B9-C693-4586-B774-2C7D3630CD35}"/>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2039" name="PoljeZBesedilom 2038">
          <a:extLst>
            <a:ext uri="{FF2B5EF4-FFF2-40B4-BE49-F238E27FC236}">
              <a16:creationId xmlns:a16="http://schemas.microsoft.com/office/drawing/2014/main" id="{67CF892E-E9F3-4D77-9775-F45427F0397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2040" name="PoljeZBesedilom 2">
          <a:extLst>
            <a:ext uri="{FF2B5EF4-FFF2-40B4-BE49-F238E27FC236}">
              <a16:creationId xmlns:a16="http://schemas.microsoft.com/office/drawing/2014/main" id="{5EFA07E0-3D3B-4BAE-B1BE-DA40A8E452D3}"/>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2041" name="PoljeZBesedilom 2">
          <a:extLst>
            <a:ext uri="{FF2B5EF4-FFF2-40B4-BE49-F238E27FC236}">
              <a16:creationId xmlns:a16="http://schemas.microsoft.com/office/drawing/2014/main" id="{8A30FEDA-442D-4461-9EA3-2121C1AC3F7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2042" name="PoljeZBesedilom 2">
          <a:extLst>
            <a:ext uri="{FF2B5EF4-FFF2-40B4-BE49-F238E27FC236}">
              <a16:creationId xmlns:a16="http://schemas.microsoft.com/office/drawing/2014/main" id="{08AF35B4-FE9C-4E2C-83A5-77CC4230F0E3}"/>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74009"/>
    <xdr:sp macro="" textlink="">
      <xdr:nvSpPr>
        <xdr:cNvPr id="2043" name="PoljeZBesedilom 2">
          <a:extLst>
            <a:ext uri="{FF2B5EF4-FFF2-40B4-BE49-F238E27FC236}">
              <a16:creationId xmlns:a16="http://schemas.microsoft.com/office/drawing/2014/main" id="{60A94525-D77A-48C1-9A25-F93009E7774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4" name="PoljeZBesedilom 2">
          <a:extLst>
            <a:ext uri="{FF2B5EF4-FFF2-40B4-BE49-F238E27FC236}">
              <a16:creationId xmlns:a16="http://schemas.microsoft.com/office/drawing/2014/main" id="{EC61A99D-8DD1-4228-8374-1F1ED5168C3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5" name="PoljeZBesedilom 2044">
          <a:extLst>
            <a:ext uri="{FF2B5EF4-FFF2-40B4-BE49-F238E27FC236}">
              <a16:creationId xmlns:a16="http://schemas.microsoft.com/office/drawing/2014/main" id="{B60CBD60-0AD9-4952-A17B-CF1678F8F9C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6" name="PoljeZBesedilom 2">
          <a:extLst>
            <a:ext uri="{FF2B5EF4-FFF2-40B4-BE49-F238E27FC236}">
              <a16:creationId xmlns:a16="http://schemas.microsoft.com/office/drawing/2014/main" id="{16927F29-9273-47EB-B5EA-BE09EACCC03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7" name="PoljeZBesedilom 2">
          <a:extLst>
            <a:ext uri="{FF2B5EF4-FFF2-40B4-BE49-F238E27FC236}">
              <a16:creationId xmlns:a16="http://schemas.microsoft.com/office/drawing/2014/main" id="{42098A58-AE22-4CA5-AD12-35ABDE1A478F}"/>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8" name="PoljeZBesedilom 2">
          <a:extLst>
            <a:ext uri="{FF2B5EF4-FFF2-40B4-BE49-F238E27FC236}">
              <a16:creationId xmlns:a16="http://schemas.microsoft.com/office/drawing/2014/main" id="{06514A4A-A597-4250-9F28-5FD0C15B2F6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49" name="PoljeZBesedilom 2">
          <a:extLst>
            <a:ext uri="{FF2B5EF4-FFF2-40B4-BE49-F238E27FC236}">
              <a16:creationId xmlns:a16="http://schemas.microsoft.com/office/drawing/2014/main" id="{1518499A-130C-4190-B45F-8A26166D73E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0" name="PoljeZBesedilom 2">
          <a:extLst>
            <a:ext uri="{FF2B5EF4-FFF2-40B4-BE49-F238E27FC236}">
              <a16:creationId xmlns:a16="http://schemas.microsoft.com/office/drawing/2014/main" id="{9EC6698C-FA0C-40CD-8827-3F56CC4D0A6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1" name="PoljeZBesedilom 2050">
          <a:extLst>
            <a:ext uri="{FF2B5EF4-FFF2-40B4-BE49-F238E27FC236}">
              <a16:creationId xmlns:a16="http://schemas.microsoft.com/office/drawing/2014/main" id="{22791B2B-EB4A-4E14-B41A-C6AD0542712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2" name="PoljeZBesedilom 2">
          <a:extLst>
            <a:ext uri="{FF2B5EF4-FFF2-40B4-BE49-F238E27FC236}">
              <a16:creationId xmlns:a16="http://schemas.microsoft.com/office/drawing/2014/main" id="{6D972EA2-7AD5-4C1D-A341-FA8007B90970}"/>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3" name="PoljeZBesedilom 2">
          <a:extLst>
            <a:ext uri="{FF2B5EF4-FFF2-40B4-BE49-F238E27FC236}">
              <a16:creationId xmlns:a16="http://schemas.microsoft.com/office/drawing/2014/main" id="{9BB662E3-6AAB-4FD2-9FE0-5DD0A95C5FE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4" name="PoljeZBesedilom 2">
          <a:extLst>
            <a:ext uri="{FF2B5EF4-FFF2-40B4-BE49-F238E27FC236}">
              <a16:creationId xmlns:a16="http://schemas.microsoft.com/office/drawing/2014/main" id="{993F6E7C-5028-4CA8-AD81-59225023907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5" name="PoljeZBesedilom 2">
          <a:extLst>
            <a:ext uri="{FF2B5EF4-FFF2-40B4-BE49-F238E27FC236}">
              <a16:creationId xmlns:a16="http://schemas.microsoft.com/office/drawing/2014/main" id="{E4DA9BC7-01CB-4966-B9D0-0E48030AB76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6" name="PoljeZBesedilom 2">
          <a:extLst>
            <a:ext uri="{FF2B5EF4-FFF2-40B4-BE49-F238E27FC236}">
              <a16:creationId xmlns:a16="http://schemas.microsoft.com/office/drawing/2014/main" id="{47724A2C-69ED-40F6-B34D-404F10422B0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7" name="PoljeZBesedilom 2056">
          <a:extLst>
            <a:ext uri="{FF2B5EF4-FFF2-40B4-BE49-F238E27FC236}">
              <a16:creationId xmlns:a16="http://schemas.microsoft.com/office/drawing/2014/main" id="{A410A7F4-D64B-4836-B388-D7661C2030DC}"/>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8" name="PoljeZBesedilom 2">
          <a:extLst>
            <a:ext uri="{FF2B5EF4-FFF2-40B4-BE49-F238E27FC236}">
              <a16:creationId xmlns:a16="http://schemas.microsoft.com/office/drawing/2014/main" id="{ABA0B006-DA99-4C30-BE63-720EB462996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59" name="PoljeZBesedilom 2">
          <a:extLst>
            <a:ext uri="{FF2B5EF4-FFF2-40B4-BE49-F238E27FC236}">
              <a16:creationId xmlns:a16="http://schemas.microsoft.com/office/drawing/2014/main" id="{58861C00-B604-4EDE-AD46-42A3E9938422}"/>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0" name="PoljeZBesedilom 2">
          <a:extLst>
            <a:ext uri="{FF2B5EF4-FFF2-40B4-BE49-F238E27FC236}">
              <a16:creationId xmlns:a16="http://schemas.microsoft.com/office/drawing/2014/main" id="{54841C17-F42B-4491-9015-12E93D1B8EB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1" name="PoljeZBesedilom 2">
          <a:extLst>
            <a:ext uri="{FF2B5EF4-FFF2-40B4-BE49-F238E27FC236}">
              <a16:creationId xmlns:a16="http://schemas.microsoft.com/office/drawing/2014/main" id="{03FE0DA1-B560-40FF-BC89-BEB9A8FDCDE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2" name="PoljeZBesedilom 2">
          <a:extLst>
            <a:ext uri="{FF2B5EF4-FFF2-40B4-BE49-F238E27FC236}">
              <a16:creationId xmlns:a16="http://schemas.microsoft.com/office/drawing/2014/main" id="{71C40F06-F0C8-4C29-A463-F77A0CBE1BE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3" name="PoljeZBesedilom 2062">
          <a:extLst>
            <a:ext uri="{FF2B5EF4-FFF2-40B4-BE49-F238E27FC236}">
              <a16:creationId xmlns:a16="http://schemas.microsoft.com/office/drawing/2014/main" id="{B3EB9DC5-0E93-4CE6-B78F-1E3E9A46243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4" name="PoljeZBesedilom 2">
          <a:extLst>
            <a:ext uri="{FF2B5EF4-FFF2-40B4-BE49-F238E27FC236}">
              <a16:creationId xmlns:a16="http://schemas.microsoft.com/office/drawing/2014/main" id="{C6717963-4CBD-4589-B4B9-F35AB05CF2A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5" name="PoljeZBesedilom 2">
          <a:extLst>
            <a:ext uri="{FF2B5EF4-FFF2-40B4-BE49-F238E27FC236}">
              <a16:creationId xmlns:a16="http://schemas.microsoft.com/office/drawing/2014/main" id="{40806C02-50C0-4095-93A6-B983C8D228F6}"/>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6" name="PoljeZBesedilom 2">
          <a:extLst>
            <a:ext uri="{FF2B5EF4-FFF2-40B4-BE49-F238E27FC236}">
              <a16:creationId xmlns:a16="http://schemas.microsoft.com/office/drawing/2014/main" id="{F2686761-A025-4E1A-9505-0099E2FD5EC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7" name="PoljeZBesedilom 2">
          <a:extLst>
            <a:ext uri="{FF2B5EF4-FFF2-40B4-BE49-F238E27FC236}">
              <a16:creationId xmlns:a16="http://schemas.microsoft.com/office/drawing/2014/main" id="{403449A3-954A-4DE6-88BB-2775FA21E80A}"/>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8" name="PoljeZBesedilom 2">
          <a:extLst>
            <a:ext uri="{FF2B5EF4-FFF2-40B4-BE49-F238E27FC236}">
              <a16:creationId xmlns:a16="http://schemas.microsoft.com/office/drawing/2014/main" id="{EC4E24C1-84E0-4EBC-82E7-DF1337A54B50}"/>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69" name="PoljeZBesedilom 2068">
          <a:extLst>
            <a:ext uri="{FF2B5EF4-FFF2-40B4-BE49-F238E27FC236}">
              <a16:creationId xmlns:a16="http://schemas.microsoft.com/office/drawing/2014/main" id="{802A0889-EA76-4048-AF52-FD0F775D91CB}"/>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70" name="PoljeZBesedilom 2">
          <a:extLst>
            <a:ext uri="{FF2B5EF4-FFF2-40B4-BE49-F238E27FC236}">
              <a16:creationId xmlns:a16="http://schemas.microsoft.com/office/drawing/2014/main" id="{D727C841-7FA2-456F-8119-569C4EE2B47E}"/>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71" name="PoljeZBesedilom 2">
          <a:extLst>
            <a:ext uri="{FF2B5EF4-FFF2-40B4-BE49-F238E27FC236}">
              <a16:creationId xmlns:a16="http://schemas.microsoft.com/office/drawing/2014/main" id="{1A36E0C0-5259-4DE2-A637-3CC4BE04C2D6}"/>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72" name="PoljeZBesedilom 2">
          <a:extLst>
            <a:ext uri="{FF2B5EF4-FFF2-40B4-BE49-F238E27FC236}">
              <a16:creationId xmlns:a16="http://schemas.microsoft.com/office/drawing/2014/main" id="{B36CAD13-5157-42ED-9D10-77866E602635}"/>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073" name="PoljeZBesedilom 2">
          <a:extLst>
            <a:ext uri="{FF2B5EF4-FFF2-40B4-BE49-F238E27FC236}">
              <a16:creationId xmlns:a16="http://schemas.microsoft.com/office/drawing/2014/main" id="{D72D6DC6-3EAA-4876-BCB4-E22F6982B229}"/>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4" name="PoljeZBesedilom 2">
          <a:extLst>
            <a:ext uri="{FF2B5EF4-FFF2-40B4-BE49-F238E27FC236}">
              <a16:creationId xmlns:a16="http://schemas.microsoft.com/office/drawing/2014/main" id="{2C8F17D8-824F-4258-A51B-3470BC59FB1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5" name="PoljeZBesedilom 2074">
          <a:extLst>
            <a:ext uri="{FF2B5EF4-FFF2-40B4-BE49-F238E27FC236}">
              <a16:creationId xmlns:a16="http://schemas.microsoft.com/office/drawing/2014/main" id="{1BC9F6E4-EF04-434C-9741-FD2F2E5A448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6" name="PoljeZBesedilom 2">
          <a:extLst>
            <a:ext uri="{FF2B5EF4-FFF2-40B4-BE49-F238E27FC236}">
              <a16:creationId xmlns:a16="http://schemas.microsoft.com/office/drawing/2014/main" id="{3E3B3FB6-CD72-456B-ABDE-DD84A0F5AB0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7" name="PoljeZBesedilom 2">
          <a:extLst>
            <a:ext uri="{FF2B5EF4-FFF2-40B4-BE49-F238E27FC236}">
              <a16:creationId xmlns:a16="http://schemas.microsoft.com/office/drawing/2014/main" id="{654409E4-14A8-4FC1-8ABC-F499CAAA6B6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8" name="PoljeZBesedilom 2">
          <a:extLst>
            <a:ext uri="{FF2B5EF4-FFF2-40B4-BE49-F238E27FC236}">
              <a16:creationId xmlns:a16="http://schemas.microsoft.com/office/drawing/2014/main" id="{41ADDC50-9732-4D22-B7AD-1FA9670C07E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79" name="PoljeZBesedilom 2">
          <a:extLst>
            <a:ext uri="{FF2B5EF4-FFF2-40B4-BE49-F238E27FC236}">
              <a16:creationId xmlns:a16="http://schemas.microsoft.com/office/drawing/2014/main" id="{89499196-5270-453F-8DE6-38C18554311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0" name="PoljeZBesedilom 2">
          <a:extLst>
            <a:ext uri="{FF2B5EF4-FFF2-40B4-BE49-F238E27FC236}">
              <a16:creationId xmlns:a16="http://schemas.microsoft.com/office/drawing/2014/main" id="{A5EB0991-69EF-47D4-9DC4-A656B24A8FC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1" name="PoljeZBesedilom 2080">
          <a:extLst>
            <a:ext uri="{FF2B5EF4-FFF2-40B4-BE49-F238E27FC236}">
              <a16:creationId xmlns:a16="http://schemas.microsoft.com/office/drawing/2014/main" id="{68120A1A-692F-4432-935A-A7C225D422C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2" name="PoljeZBesedilom 2">
          <a:extLst>
            <a:ext uri="{FF2B5EF4-FFF2-40B4-BE49-F238E27FC236}">
              <a16:creationId xmlns:a16="http://schemas.microsoft.com/office/drawing/2014/main" id="{BC87EAD2-E586-4987-94B9-284F916C435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3" name="PoljeZBesedilom 2">
          <a:extLst>
            <a:ext uri="{FF2B5EF4-FFF2-40B4-BE49-F238E27FC236}">
              <a16:creationId xmlns:a16="http://schemas.microsoft.com/office/drawing/2014/main" id="{77A06F33-71EF-4659-AA6B-F9803D6E061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4" name="PoljeZBesedilom 2">
          <a:extLst>
            <a:ext uri="{FF2B5EF4-FFF2-40B4-BE49-F238E27FC236}">
              <a16:creationId xmlns:a16="http://schemas.microsoft.com/office/drawing/2014/main" id="{9628DC0E-1CCB-4E1E-8E31-C7C1315F9D1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085" name="PoljeZBesedilom 2">
          <a:extLst>
            <a:ext uri="{FF2B5EF4-FFF2-40B4-BE49-F238E27FC236}">
              <a16:creationId xmlns:a16="http://schemas.microsoft.com/office/drawing/2014/main" id="{4F76AD87-F08C-4D11-9FF3-D743C091AC1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86" name="PoljeZBesedilom 2">
          <a:extLst>
            <a:ext uri="{FF2B5EF4-FFF2-40B4-BE49-F238E27FC236}">
              <a16:creationId xmlns:a16="http://schemas.microsoft.com/office/drawing/2014/main" id="{B3E033A8-7327-4D51-B561-3D1AA9270F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87" name="PoljeZBesedilom 2086">
          <a:extLst>
            <a:ext uri="{FF2B5EF4-FFF2-40B4-BE49-F238E27FC236}">
              <a16:creationId xmlns:a16="http://schemas.microsoft.com/office/drawing/2014/main" id="{A740DC41-BE9E-4E49-9D4F-602470319BAD}"/>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88" name="PoljeZBesedilom 2">
          <a:extLst>
            <a:ext uri="{FF2B5EF4-FFF2-40B4-BE49-F238E27FC236}">
              <a16:creationId xmlns:a16="http://schemas.microsoft.com/office/drawing/2014/main" id="{61C7EE2F-B733-4932-8FD2-8918DFCF3E0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89" name="PoljeZBesedilom 2">
          <a:extLst>
            <a:ext uri="{FF2B5EF4-FFF2-40B4-BE49-F238E27FC236}">
              <a16:creationId xmlns:a16="http://schemas.microsoft.com/office/drawing/2014/main" id="{AF497BC3-5CCD-4F96-9CFD-4CCE576B4279}"/>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0" name="PoljeZBesedilom 2">
          <a:extLst>
            <a:ext uri="{FF2B5EF4-FFF2-40B4-BE49-F238E27FC236}">
              <a16:creationId xmlns:a16="http://schemas.microsoft.com/office/drawing/2014/main" id="{BBA98238-275E-4FE6-B259-B11FE6F4A4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1" name="PoljeZBesedilom 2">
          <a:extLst>
            <a:ext uri="{FF2B5EF4-FFF2-40B4-BE49-F238E27FC236}">
              <a16:creationId xmlns:a16="http://schemas.microsoft.com/office/drawing/2014/main" id="{B9FE4CB9-F54E-4DBD-960D-124F8840DB0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2" name="PoljeZBesedilom 2">
          <a:extLst>
            <a:ext uri="{FF2B5EF4-FFF2-40B4-BE49-F238E27FC236}">
              <a16:creationId xmlns:a16="http://schemas.microsoft.com/office/drawing/2014/main" id="{2E5437A6-4FCD-427B-9EFC-3555FA01007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3" name="PoljeZBesedilom 2092">
          <a:extLst>
            <a:ext uri="{FF2B5EF4-FFF2-40B4-BE49-F238E27FC236}">
              <a16:creationId xmlns:a16="http://schemas.microsoft.com/office/drawing/2014/main" id="{CD314CE6-B8CD-4237-992C-CE2AF67F257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4" name="PoljeZBesedilom 2">
          <a:extLst>
            <a:ext uri="{FF2B5EF4-FFF2-40B4-BE49-F238E27FC236}">
              <a16:creationId xmlns:a16="http://schemas.microsoft.com/office/drawing/2014/main" id="{671CBC81-FF1A-470C-B708-BEF10C1D904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5" name="PoljeZBesedilom 2">
          <a:extLst>
            <a:ext uri="{FF2B5EF4-FFF2-40B4-BE49-F238E27FC236}">
              <a16:creationId xmlns:a16="http://schemas.microsoft.com/office/drawing/2014/main" id="{DFD9C6AA-F859-444C-B79C-B1A760C7193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6" name="PoljeZBesedilom 2">
          <a:extLst>
            <a:ext uri="{FF2B5EF4-FFF2-40B4-BE49-F238E27FC236}">
              <a16:creationId xmlns:a16="http://schemas.microsoft.com/office/drawing/2014/main" id="{41E297B5-DBE1-44E6-8313-17E146ECE18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097" name="PoljeZBesedilom 2">
          <a:extLst>
            <a:ext uri="{FF2B5EF4-FFF2-40B4-BE49-F238E27FC236}">
              <a16:creationId xmlns:a16="http://schemas.microsoft.com/office/drawing/2014/main" id="{2BFEAF17-820F-4D37-A4F5-E32E4352DC70}"/>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098" name="PoljeZBesedilom 2097">
          <a:extLst>
            <a:ext uri="{FF2B5EF4-FFF2-40B4-BE49-F238E27FC236}">
              <a16:creationId xmlns:a16="http://schemas.microsoft.com/office/drawing/2014/main" id="{73B6574D-DFC6-4840-A6C7-3996372A5426}"/>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099" name="PoljeZBesedilom 2">
          <a:extLst>
            <a:ext uri="{FF2B5EF4-FFF2-40B4-BE49-F238E27FC236}">
              <a16:creationId xmlns:a16="http://schemas.microsoft.com/office/drawing/2014/main" id="{C9271580-0895-4AE1-B1B4-0800EF842C1F}"/>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00" name="PoljeZBesedilom 2">
          <a:extLst>
            <a:ext uri="{FF2B5EF4-FFF2-40B4-BE49-F238E27FC236}">
              <a16:creationId xmlns:a16="http://schemas.microsoft.com/office/drawing/2014/main" id="{E044B1CA-C752-4AB1-9465-55142F9A3C6B}"/>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01" name="PoljeZBesedilom 2">
          <a:extLst>
            <a:ext uri="{FF2B5EF4-FFF2-40B4-BE49-F238E27FC236}">
              <a16:creationId xmlns:a16="http://schemas.microsoft.com/office/drawing/2014/main" id="{780A303A-A243-4CFE-B676-939C2961D7F0}"/>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02" name="PoljeZBesedilom 2">
          <a:extLst>
            <a:ext uri="{FF2B5EF4-FFF2-40B4-BE49-F238E27FC236}">
              <a16:creationId xmlns:a16="http://schemas.microsoft.com/office/drawing/2014/main" id="{83EE4863-AEAE-452D-B4C6-4126A465FEC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3" name="PoljeZBesedilom 2">
          <a:extLst>
            <a:ext uri="{FF2B5EF4-FFF2-40B4-BE49-F238E27FC236}">
              <a16:creationId xmlns:a16="http://schemas.microsoft.com/office/drawing/2014/main" id="{43FCF2DA-5BEE-441A-AD90-9552916AA1E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4" name="PoljeZBesedilom 2103">
          <a:extLst>
            <a:ext uri="{FF2B5EF4-FFF2-40B4-BE49-F238E27FC236}">
              <a16:creationId xmlns:a16="http://schemas.microsoft.com/office/drawing/2014/main" id="{558BD336-40ED-4ACB-B895-32E13A4BEC22}"/>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5" name="PoljeZBesedilom 2">
          <a:extLst>
            <a:ext uri="{FF2B5EF4-FFF2-40B4-BE49-F238E27FC236}">
              <a16:creationId xmlns:a16="http://schemas.microsoft.com/office/drawing/2014/main" id="{6484F706-7A11-4660-BBEA-BCB8E311B27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6" name="PoljeZBesedilom 2">
          <a:extLst>
            <a:ext uri="{FF2B5EF4-FFF2-40B4-BE49-F238E27FC236}">
              <a16:creationId xmlns:a16="http://schemas.microsoft.com/office/drawing/2014/main" id="{A84A6C8D-D00F-4FD9-AA72-2E660AA17D5A}"/>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7" name="PoljeZBesedilom 2">
          <a:extLst>
            <a:ext uri="{FF2B5EF4-FFF2-40B4-BE49-F238E27FC236}">
              <a16:creationId xmlns:a16="http://schemas.microsoft.com/office/drawing/2014/main" id="{7A7C1925-3FBC-4311-9C0A-70A279E762E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954</xdr:row>
      <xdr:rowOff>0</xdr:rowOff>
    </xdr:from>
    <xdr:ext cx="184731" cy="264560"/>
    <xdr:sp macro="" textlink="">
      <xdr:nvSpPr>
        <xdr:cNvPr id="2108" name="PoljeZBesedilom 2">
          <a:extLst>
            <a:ext uri="{FF2B5EF4-FFF2-40B4-BE49-F238E27FC236}">
              <a16:creationId xmlns:a16="http://schemas.microsoft.com/office/drawing/2014/main" id="{B6DD69A0-AEDB-4CFD-AC35-12AD27DA14EB}"/>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09" name="PoljeZBesedilom 2">
          <a:extLst>
            <a:ext uri="{FF2B5EF4-FFF2-40B4-BE49-F238E27FC236}">
              <a16:creationId xmlns:a16="http://schemas.microsoft.com/office/drawing/2014/main" id="{02B34513-5C19-4068-95D7-54DBB663759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0" name="PoljeZBesedilom 2109">
          <a:extLst>
            <a:ext uri="{FF2B5EF4-FFF2-40B4-BE49-F238E27FC236}">
              <a16:creationId xmlns:a16="http://schemas.microsoft.com/office/drawing/2014/main" id="{754F16BB-B319-4F39-BEB1-2312E5591FFC}"/>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1" name="PoljeZBesedilom 2">
          <a:extLst>
            <a:ext uri="{FF2B5EF4-FFF2-40B4-BE49-F238E27FC236}">
              <a16:creationId xmlns:a16="http://schemas.microsoft.com/office/drawing/2014/main" id="{194898E7-89F7-45E4-807F-13D0953E12E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2" name="PoljeZBesedilom 2">
          <a:extLst>
            <a:ext uri="{FF2B5EF4-FFF2-40B4-BE49-F238E27FC236}">
              <a16:creationId xmlns:a16="http://schemas.microsoft.com/office/drawing/2014/main" id="{7555AD37-DD77-44D1-9DBB-C8FFEC12700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3" name="PoljeZBesedilom 2">
          <a:extLst>
            <a:ext uri="{FF2B5EF4-FFF2-40B4-BE49-F238E27FC236}">
              <a16:creationId xmlns:a16="http://schemas.microsoft.com/office/drawing/2014/main" id="{69A93999-55D3-420A-AA73-2B6546CE5C0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4" name="PoljeZBesedilom 2">
          <a:extLst>
            <a:ext uri="{FF2B5EF4-FFF2-40B4-BE49-F238E27FC236}">
              <a16:creationId xmlns:a16="http://schemas.microsoft.com/office/drawing/2014/main" id="{5C8E68CF-35FE-4201-A60B-0754658A900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5" name="PoljeZBesedilom 2">
          <a:extLst>
            <a:ext uri="{FF2B5EF4-FFF2-40B4-BE49-F238E27FC236}">
              <a16:creationId xmlns:a16="http://schemas.microsoft.com/office/drawing/2014/main" id="{187B3C54-F91C-4DAE-A766-F6D84826393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6" name="PoljeZBesedilom 2115">
          <a:extLst>
            <a:ext uri="{FF2B5EF4-FFF2-40B4-BE49-F238E27FC236}">
              <a16:creationId xmlns:a16="http://schemas.microsoft.com/office/drawing/2014/main" id="{F8B29981-4CCD-407F-BC53-879A2A6F53A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7" name="PoljeZBesedilom 2">
          <a:extLst>
            <a:ext uri="{FF2B5EF4-FFF2-40B4-BE49-F238E27FC236}">
              <a16:creationId xmlns:a16="http://schemas.microsoft.com/office/drawing/2014/main" id="{2DE15A17-D2B3-40C5-A45F-E2FB7E08686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8" name="PoljeZBesedilom 2">
          <a:extLst>
            <a:ext uri="{FF2B5EF4-FFF2-40B4-BE49-F238E27FC236}">
              <a16:creationId xmlns:a16="http://schemas.microsoft.com/office/drawing/2014/main" id="{34DAF304-2A99-460D-B114-F1595C7886A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19" name="PoljeZBesedilom 2">
          <a:extLst>
            <a:ext uri="{FF2B5EF4-FFF2-40B4-BE49-F238E27FC236}">
              <a16:creationId xmlns:a16="http://schemas.microsoft.com/office/drawing/2014/main" id="{EE25725B-4077-4B26-8AC8-B8242855C2A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954</xdr:row>
      <xdr:rowOff>0</xdr:rowOff>
    </xdr:from>
    <xdr:ext cx="184731" cy="264560"/>
    <xdr:sp macro="" textlink="">
      <xdr:nvSpPr>
        <xdr:cNvPr id="2120" name="PoljeZBesedilom 2">
          <a:extLst>
            <a:ext uri="{FF2B5EF4-FFF2-40B4-BE49-F238E27FC236}">
              <a16:creationId xmlns:a16="http://schemas.microsoft.com/office/drawing/2014/main" id="{1B691776-2388-40DF-9C2C-FD2A4427C66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1" name="PoljeZBesedilom 2">
          <a:extLst>
            <a:ext uri="{FF2B5EF4-FFF2-40B4-BE49-F238E27FC236}">
              <a16:creationId xmlns:a16="http://schemas.microsoft.com/office/drawing/2014/main" id="{3AD028D8-F532-45FF-9FF2-0BB83DEC941B}"/>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2" name="PoljeZBesedilom 2121">
          <a:extLst>
            <a:ext uri="{FF2B5EF4-FFF2-40B4-BE49-F238E27FC236}">
              <a16:creationId xmlns:a16="http://schemas.microsoft.com/office/drawing/2014/main" id="{502CDD79-2FE9-44B1-A317-22DA140CC6C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3" name="PoljeZBesedilom 2">
          <a:extLst>
            <a:ext uri="{FF2B5EF4-FFF2-40B4-BE49-F238E27FC236}">
              <a16:creationId xmlns:a16="http://schemas.microsoft.com/office/drawing/2014/main" id="{2D53B5CA-3332-4FE1-B51E-4C39DCEBC62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4" name="PoljeZBesedilom 2">
          <a:extLst>
            <a:ext uri="{FF2B5EF4-FFF2-40B4-BE49-F238E27FC236}">
              <a16:creationId xmlns:a16="http://schemas.microsoft.com/office/drawing/2014/main" id="{5E8A68DC-5823-4E61-8A5C-E4FAB4382C9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5" name="PoljeZBesedilom 2">
          <a:extLst>
            <a:ext uri="{FF2B5EF4-FFF2-40B4-BE49-F238E27FC236}">
              <a16:creationId xmlns:a16="http://schemas.microsoft.com/office/drawing/2014/main" id="{BF89771A-4E82-4F69-87AC-4A37676EEB5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6" name="PoljeZBesedilom 2">
          <a:extLst>
            <a:ext uri="{FF2B5EF4-FFF2-40B4-BE49-F238E27FC236}">
              <a16:creationId xmlns:a16="http://schemas.microsoft.com/office/drawing/2014/main" id="{ADDA6625-A09A-40B8-BEE9-93760A763BC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7" name="PoljeZBesedilom 2">
          <a:extLst>
            <a:ext uri="{FF2B5EF4-FFF2-40B4-BE49-F238E27FC236}">
              <a16:creationId xmlns:a16="http://schemas.microsoft.com/office/drawing/2014/main" id="{29D1523B-DACC-482A-AD9A-6C18A9FC2676}"/>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8" name="PoljeZBesedilom 2127">
          <a:extLst>
            <a:ext uri="{FF2B5EF4-FFF2-40B4-BE49-F238E27FC236}">
              <a16:creationId xmlns:a16="http://schemas.microsoft.com/office/drawing/2014/main" id="{04341209-37CD-436D-B3AF-65153C14951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29" name="PoljeZBesedilom 2">
          <a:extLst>
            <a:ext uri="{FF2B5EF4-FFF2-40B4-BE49-F238E27FC236}">
              <a16:creationId xmlns:a16="http://schemas.microsoft.com/office/drawing/2014/main" id="{7E9F53BA-C6E4-4734-8D50-80FB8CC8A97A}"/>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30" name="PoljeZBesedilom 2">
          <a:extLst>
            <a:ext uri="{FF2B5EF4-FFF2-40B4-BE49-F238E27FC236}">
              <a16:creationId xmlns:a16="http://schemas.microsoft.com/office/drawing/2014/main" id="{33138A00-4B2E-44C4-99DF-51A40C438BD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31" name="PoljeZBesedilom 2">
          <a:extLst>
            <a:ext uri="{FF2B5EF4-FFF2-40B4-BE49-F238E27FC236}">
              <a16:creationId xmlns:a16="http://schemas.microsoft.com/office/drawing/2014/main" id="{AADB8A33-D1DF-457D-8C82-E11E0DBA423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32" name="PoljeZBesedilom 2">
          <a:extLst>
            <a:ext uri="{FF2B5EF4-FFF2-40B4-BE49-F238E27FC236}">
              <a16:creationId xmlns:a16="http://schemas.microsoft.com/office/drawing/2014/main" id="{FB818187-23F5-41A6-AD37-BFD30749531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33" name="PoljeZBesedilom 2132">
          <a:extLst>
            <a:ext uri="{FF2B5EF4-FFF2-40B4-BE49-F238E27FC236}">
              <a16:creationId xmlns:a16="http://schemas.microsoft.com/office/drawing/2014/main" id="{583D3C25-EEF8-4743-9B3D-2CEC420E6A4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34" name="PoljeZBesedilom 2">
          <a:extLst>
            <a:ext uri="{FF2B5EF4-FFF2-40B4-BE49-F238E27FC236}">
              <a16:creationId xmlns:a16="http://schemas.microsoft.com/office/drawing/2014/main" id="{45C0AC6C-D64E-46E4-817B-69EB504F43F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35" name="PoljeZBesedilom 2">
          <a:extLst>
            <a:ext uri="{FF2B5EF4-FFF2-40B4-BE49-F238E27FC236}">
              <a16:creationId xmlns:a16="http://schemas.microsoft.com/office/drawing/2014/main" id="{0BAF30B3-8E40-43B4-B97A-D6AD79D19842}"/>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36" name="PoljeZBesedilom 2">
          <a:extLst>
            <a:ext uri="{FF2B5EF4-FFF2-40B4-BE49-F238E27FC236}">
              <a16:creationId xmlns:a16="http://schemas.microsoft.com/office/drawing/2014/main" id="{A24BC2BD-2700-4E26-B859-BCBB049BD1F2}"/>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137" name="PoljeZBesedilom 2">
          <a:extLst>
            <a:ext uri="{FF2B5EF4-FFF2-40B4-BE49-F238E27FC236}">
              <a16:creationId xmlns:a16="http://schemas.microsoft.com/office/drawing/2014/main" id="{9C15105A-7D64-4F96-9E68-64046F59FAA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38" name="PoljeZBesedilom 2">
          <a:extLst>
            <a:ext uri="{FF2B5EF4-FFF2-40B4-BE49-F238E27FC236}">
              <a16:creationId xmlns:a16="http://schemas.microsoft.com/office/drawing/2014/main" id="{5D7B9AC5-CDA7-4F64-9322-751B25C0624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39" name="PoljeZBesedilom 2138">
          <a:extLst>
            <a:ext uri="{FF2B5EF4-FFF2-40B4-BE49-F238E27FC236}">
              <a16:creationId xmlns:a16="http://schemas.microsoft.com/office/drawing/2014/main" id="{36582A45-43A4-4A58-94F3-FE08AE46719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0" name="PoljeZBesedilom 2">
          <a:extLst>
            <a:ext uri="{FF2B5EF4-FFF2-40B4-BE49-F238E27FC236}">
              <a16:creationId xmlns:a16="http://schemas.microsoft.com/office/drawing/2014/main" id="{1EDBDB8B-9506-463B-BC61-B4CB5246226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1" name="PoljeZBesedilom 2">
          <a:extLst>
            <a:ext uri="{FF2B5EF4-FFF2-40B4-BE49-F238E27FC236}">
              <a16:creationId xmlns:a16="http://schemas.microsoft.com/office/drawing/2014/main" id="{33788722-70AE-4516-BA13-50FA058C9DF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2" name="PoljeZBesedilom 2">
          <a:extLst>
            <a:ext uri="{FF2B5EF4-FFF2-40B4-BE49-F238E27FC236}">
              <a16:creationId xmlns:a16="http://schemas.microsoft.com/office/drawing/2014/main" id="{0F55A6C3-4324-4303-BAC7-CE77874D0E0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3" name="PoljeZBesedilom 2">
          <a:extLst>
            <a:ext uri="{FF2B5EF4-FFF2-40B4-BE49-F238E27FC236}">
              <a16:creationId xmlns:a16="http://schemas.microsoft.com/office/drawing/2014/main" id="{99EE7CBC-BA44-438E-A3EE-F1EED48C22F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4" name="PoljeZBesedilom 2">
          <a:extLst>
            <a:ext uri="{FF2B5EF4-FFF2-40B4-BE49-F238E27FC236}">
              <a16:creationId xmlns:a16="http://schemas.microsoft.com/office/drawing/2014/main" id="{C6323C7E-AF8F-499E-B86D-6AB0BA6E7B9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5" name="PoljeZBesedilom 2144">
          <a:extLst>
            <a:ext uri="{FF2B5EF4-FFF2-40B4-BE49-F238E27FC236}">
              <a16:creationId xmlns:a16="http://schemas.microsoft.com/office/drawing/2014/main" id="{16032750-3CB9-433D-9EA9-298E7F14FB4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6" name="PoljeZBesedilom 2">
          <a:extLst>
            <a:ext uri="{FF2B5EF4-FFF2-40B4-BE49-F238E27FC236}">
              <a16:creationId xmlns:a16="http://schemas.microsoft.com/office/drawing/2014/main" id="{703A264B-0788-4E2E-811E-3065C50DB9A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7" name="PoljeZBesedilom 2">
          <a:extLst>
            <a:ext uri="{FF2B5EF4-FFF2-40B4-BE49-F238E27FC236}">
              <a16:creationId xmlns:a16="http://schemas.microsoft.com/office/drawing/2014/main" id="{40D891E1-B853-4505-9892-FC1E8605887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8" name="PoljeZBesedilom 2">
          <a:extLst>
            <a:ext uri="{FF2B5EF4-FFF2-40B4-BE49-F238E27FC236}">
              <a16:creationId xmlns:a16="http://schemas.microsoft.com/office/drawing/2014/main" id="{0BD01C82-451A-4B1E-B6D4-083DE35CC9B5}"/>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49" name="PoljeZBesedilom 2">
          <a:extLst>
            <a:ext uri="{FF2B5EF4-FFF2-40B4-BE49-F238E27FC236}">
              <a16:creationId xmlns:a16="http://schemas.microsoft.com/office/drawing/2014/main" id="{6593A33E-98A1-4008-B555-D4C74FCDFAC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0" name="PoljeZBesedilom 2">
          <a:extLst>
            <a:ext uri="{FF2B5EF4-FFF2-40B4-BE49-F238E27FC236}">
              <a16:creationId xmlns:a16="http://schemas.microsoft.com/office/drawing/2014/main" id="{0BF13569-8279-4ABD-880F-2BCB3D17E7E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1" name="PoljeZBesedilom 2150">
          <a:extLst>
            <a:ext uri="{FF2B5EF4-FFF2-40B4-BE49-F238E27FC236}">
              <a16:creationId xmlns:a16="http://schemas.microsoft.com/office/drawing/2014/main" id="{C633332B-C4FF-4C20-8339-8449B1CDCBF9}"/>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2" name="PoljeZBesedilom 2">
          <a:extLst>
            <a:ext uri="{FF2B5EF4-FFF2-40B4-BE49-F238E27FC236}">
              <a16:creationId xmlns:a16="http://schemas.microsoft.com/office/drawing/2014/main" id="{64CC7CD6-D71B-47E5-BABF-B41275F5DC7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3" name="PoljeZBesedilom 2">
          <a:extLst>
            <a:ext uri="{FF2B5EF4-FFF2-40B4-BE49-F238E27FC236}">
              <a16:creationId xmlns:a16="http://schemas.microsoft.com/office/drawing/2014/main" id="{92311008-7E3F-4145-BDE3-4D7C00C8309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4" name="PoljeZBesedilom 2">
          <a:extLst>
            <a:ext uri="{FF2B5EF4-FFF2-40B4-BE49-F238E27FC236}">
              <a16:creationId xmlns:a16="http://schemas.microsoft.com/office/drawing/2014/main" id="{F5C32939-59AA-4479-868E-9FBA651FDF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5" name="PoljeZBesedilom 2">
          <a:extLst>
            <a:ext uri="{FF2B5EF4-FFF2-40B4-BE49-F238E27FC236}">
              <a16:creationId xmlns:a16="http://schemas.microsoft.com/office/drawing/2014/main" id="{4AA9D8B3-BA7A-449A-AEFA-275746F67A0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6" name="PoljeZBesedilom 2">
          <a:extLst>
            <a:ext uri="{FF2B5EF4-FFF2-40B4-BE49-F238E27FC236}">
              <a16:creationId xmlns:a16="http://schemas.microsoft.com/office/drawing/2014/main" id="{9D0D615C-B6B1-4663-B6F9-A19425DD6C4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7" name="PoljeZBesedilom 2156">
          <a:extLst>
            <a:ext uri="{FF2B5EF4-FFF2-40B4-BE49-F238E27FC236}">
              <a16:creationId xmlns:a16="http://schemas.microsoft.com/office/drawing/2014/main" id="{F038AD3A-7BDD-49CD-8EDC-5DA745C80B0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8" name="PoljeZBesedilom 2">
          <a:extLst>
            <a:ext uri="{FF2B5EF4-FFF2-40B4-BE49-F238E27FC236}">
              <a16:creationId xmlns:a16="http://schemas.microsoft.com/office/drawing/2014/main" id="{FD701D72-CF31-49D7-9321-1AEEFEA2BF2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59" name="PoljeZBesedilom 2">
          <a:extLst>
            <a:ext uri="{FF2B5EF4-FFF2-40B4-BE49-F238E27FC236}">
              <a16:creationId xmlns:a16="http://schemas.microsoft.com/office/drawing/2014/main" id="{DC826B6E-D70B-47C7-95D4-0C87F94344B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0" name="PoljeZBesedilom 2">
          <a:extLst>
            <a:ext uri="{FF2B5EF4-FFF2-40B4-BE49-F238E27FC236}">
              <a16:creationId xmlns:a16="http://schemas.microsoft.com/office/drawing/2014/main" id="{9778D20C-0C10-46BD-ADF9-F89C54B3C01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1" name="PoljeZBesedilom 2">
          <a:extLst>
            <a:ext uri="{FF2B5EF4-FFF2-40B4-BE49-F238E27FC236}">
              <a16:creationId xmlns:a16="http://schemas.microsoft.com/office/drawing/2014/main" id="{60E4F571-97B5-4955-9CBD-337140B28C4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2" name="PoljeZBesedilom 2">
          <a:extLst>
            <a:ext uri="{FF2B5EF4-FFF2-40B4-BE49-F238E27FC236}">
              <a16:creationId xmlns:a16="http://schemas.microsoft.com/office/drawing/2014/main" id="{9699B944-88ED-489B-963D-74340F2D0EE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3" name="PoljeZBesedilom 2162">
          <a:extLst>
            <a:ext uri="{FF2B5EF4-FFF2-40B4-BE49-F238E27FC236}">
              <a16:creationId xmlns:a16="http://schemas.microsoft.com/office/drawing/2014/main" id="{1C814CD2-147F-441E-8A03-8106FAB5ACD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4" name="PoljeZBesedilom 2">
          <a:extLst>
            <a:ext uri="{FF2B5EF4-FFF2-40B4-BE49-F238E27FC236}">
              <a16:creationId xmlns:a16="http://schemas.microsoft.com/office/drawing/2014/main" id="{BFC835E2-8417-4406-AE1D-97B09641148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5" name="PoljeZBesedilom 2">
          <a:extLst>
            <a:ext uri="{FF2B5EF4-FFF2-40B4-BE49-F238E27FC236}">
              <a16:creationId xmlns:a16="http://schemas.microsoft.com/office/drawing/2014/main" id="{6F10FA42-983D-44C5-83C7-5A829128FDF2}"/>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6" name="PoljeZBesedilom 2">
          <a:extLst>
            <a:ext uri="{FF2B5EF4-FFF2-40B4-BE49-F238E27FC236}">
              <a16:creationId xmlns:a16="http://schemas.microsoft.com/office/drawing/2014/main" id="{F0703907-3C71-40EE-AF3A-A90EF4D6AE0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7" name="PoljeZBesedilom 2">
          <a:extLst>
            <a:ext uri="{FF2B5EF4-FFF2-40B4-BE49-F238E27FC236}">
              <a16:creationId xmlns:a16="http://schemas.microsoft.com/office/drawing/2014/main" id="{B72CCFED-8919-4F45-BB63-0A5BF76E97A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8" name="PoljeZBesedilom 2">
          <a:extLst>
            <a:ext uri="{FF2B5EF4-FFF2-40B4-BE49-F238E27FC236}">
              <a16:creationId xmlns:a16="http://schemas.microsoft.com/office/drawing/2014/main" id="{4FA05C0C-E4BA-4887-B02B-DC5B73801D9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69" name="PoljeZBesedilom 2168">
          <a:extLst>
            <a:ext uri="{FF2B5EF4-FFF2-40B4-BE49-F238E27FC236}">
              <a16:creationId xmlns:a16="http://schemas.microsoft.com/office/drawing/2014/main" id="{AA411A1B-A477-442A-AF49-2B950A16857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70" name="PoljeZBesedilom 2">
          <a:extLst>
            <a:ext uri="{FF2B5EF4-FFF2-40B4-BE49-F238E27FC236}">
              <a16:creationId xmlns:a16="http://schemas.microsoft.com/office/drawing/2014/main" id="{1063B56A-E658-4C45-9B95-688B043BFD9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71" name="PoljeZBesedilom 2">
          <a:extLst>
            <a:ext uri="{FF2B5EF4-FFF2-40B4-BE49-F238E27FC236}">
              <a16:creationId xmlns:a16="http://schemas.microsoft.com/office/drawing/2014/main" id="{53DEF51E-A857-4B8F-A6A9-9549580FC86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72" name="PoljeZBesedilom 2">
          <a:extLst>
            <a:ext uri="{FF2B5EF4-FFF2-40B4-BE49-F238E27FC236}">
              <a16:creationId xmlns:a16="http://schemas.microsoft.com/office/drawing/2014/main" id="{7242256F-0337-45D8-9A57-A3CF3014088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73" name="PoljeZBesedilom 2">
          <a:extLst>
            <a:ext uri="{FF2B5EF4-FFF2-40B4-BE49-F238E27FC236}">
              <a16:creationId xmlns:a16="http://schemas.microsoft.com/office/drawing/2014/main" id="{D304F621-B9E1-453F-825D-7A4875015BB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4" name="PoljeZBesedilom 2">
          <a:extLst>
            <a:ext uri="{FF2B5EF4-FFF2-40B4-BE49-F238E27FC236}">
              <a16:creationId xmlns:a16="http://schemas.microsoft.com/office/drawing/2014/main" id="{9A1BC887-2E1D-428E-BE18-D1A842FD6E53}"/>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5" name="PoljeZBesedilom 2174">
          <a:extLst>
            <a:ext uri="{FF2B5EF4-FFF2-40B4-BE49-F238E27FC236}">
              <a16:creationId xmlns:a16="http://schemas.microsoft.com/office/drawing/2014/main" id="{C40BF971-19E5-49B2-8748-7D6C7AA6874B}"/>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6" name="PoljeZBesedilom 2">
          <a:extLst>
            <a:ext uri="{FF2B5EF4-FFF2-40B4-BE49-F238E27FC236}">
              <a16:creationId xmlns:a16="http://schemas.microsoft.com/office/drawing/2014/main" id="{B663AA55-CBA9-4B24-BB8B-AA903DBAEEA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7" name="PoljeZBesedilom 2">
          <a:extLst>
            <a:ext uri="{FF2B5EF4-FFF2-40B4-BE49-F238E27FC236}">
              <a16:creationId xmlns:a16="http://schemas.microsoft.com/office/drawing/2014/main" id="{4EA562A8-7460-4ACF-952A-0A913762D61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8" name="PoljeZBesedilom 2">
          <a:extLst>
            <a:ext uri="{FF2B5EF4-FFF2-40B4-BE49-F238E27FC236}">
              <a16:creationId xmlns:a16="http://schemas.microsoft.com/office/drawing/2014/main" id="{DDB50AB2-EFF1-4C04-93E7-073681F1471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79" name="PoljeZBesedilom 2">
          <a:extLst>
            <a:ext uri="{FF2B5EF4-FFF2-40B4-BE49-F238E27FC236}">
              <a16:creationId xmlns:a16="http://schemas.microsoft.com/office/drawing/2014/main" id="{B8A125D0-EE88-417A-8B35-C8EA666A38C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0" name="PoljeZBesedilom 2">
          <a:extLst>
            <a:ext uri="{FF2B5EF4-FFF2-40B4-BE49-F238E27FC236}">
              <a16:creationId xmlns:a16="http://schemas.microsoft.com/office/drawing/2014/main" id="{775F539D-8109-4FAE-8FE0-34F140DF050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1" name="PoljeZBesedilom 2180">
          <a:extLst>
            <a:ext uri="{FF2B5EF4-FFF2-40B4-BE49-F238E27FC236}">
              <a16:creationId xmlns:a16="http://schemas.microsoft.com/office/drawing/2014/main" id="{B70AD642-5752-4B8F-8516-A591B8F9791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2" name="PoljeZBesedilom 2">
          <a:extLst>
            <a:ext uri="{FF2B5EF4-FFF2-40B4-BE49-F238E27FC236}">
              <a16:creationId xmlns:a16="http://schemas.microsoft.com/office/drawing/2014/main" id="{5E4D45DD-CD5D-4C2C-9474-2D0A9A0C9FA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3" name="PoljeZBesedilom 2">
          <a:extLst>
            <a:ext uri="{FF2B5EF4-FFF2-40B4-BE49-F238E27FC236}">
              <a16:creationId xmlns:a16="http://schemas.microsoft.com/office/drawing/2014/main" id="{5EE05CD7-0B24-4CC6-8D5F-9909D781E4C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4" name="PoljeZBesedilom 2">
          <a:extLst>
            <a:ext uri="{FF2B5EF4-FFF2-40B4-BE49-F238E27FC236}">
              <a16:creationId xmlns:a16="http://schemas.microsoft.com/office/drawing/2014/main" id="{7BF06B9D-A9E2-40A6-ADA0-8DA0975F52D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5" name="PoljeZBesedilom 2">
          <a:extLst>
            <a:ext uri="{FF2B5EF4-FFF2-40B4-BE49-F238E27FC236}">
              <a16:creationId xmlns:a16="http://schemas.microsoft.com/office/drawing/2014/main" id="{F70E3320-1FE3-4F03-9E7E-C9F42EBD868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6" name="PoljeZBesedilom 2">
          <a:extLst>
            <a:ext uri="{FF2B5EF4-FFF2-40B4-BE49-F238E27FC236}">
              <a16:creationId xmlns:a16="http://schemas.microsoft.com/office/drawing/2014/main" id="{1F5D9AD6-54AC-4E33-9FEF-050C5C8266A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7" name="PoljeZBesedilom 2186">
          <a:extLst>
            <a:ext uri="{FF2B5EF4-FFF2-40B4-BE49-F238E27FC236}">
              <a16:creationId xmlns:a16="http://schemas.microsoft.com/office/drawing/2014/main" id="{4F9DAA8E-C21C-424F-8DD2-CC95E709B42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8" name="PoljeZBesedilom 2">
          <a:extLst>
            <a:ext uri="{FF2B5EF4-FFF2-40B4-BE49-F238E27FC236}">
              <a16:creationId xmlns:a16="http://schemas.microsoft.com/office/drawing/2014/main" id="{CB099FCB-4119-4FBF-A211-B9464BBD2FC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89" name="PoljeZBesedilom 2">
          <a:extLst>
            <a:ext uri="{FF2B5EF4-FFF2-40B4-BE49-F238E27FC236}">
              <a16:creationId xmlns:a16="http://schemas.microsoft.com/office/drawing/2014/main" id="{E1280F00-7400-4460-86DF-50CF8499177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90" name="PoljeZBesedilom 2">
          <a:extLst>
            <a:ext uri="{FF2B5EF4-FFF2-40B4-BE49-F238E27FC236}">
              <a16:creationId xmlns:a16="http://schemas.microsoft.com/office/drawing/2014/main" id="{10257A21-46F1-49CC-B9AF-169D888584D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954</xdr:row>
      <xdr:rowOff>0</xdr:rowOff>
    </xdr:from>
    <xdr:ext cx="184731" cy="264560"/>
    <xdr:sp macro="" textlink="">
      <xdr:nvSpPr>
        <xdr:cNvPr id="2191" name="PoljeZBesedilom 2">
          <a:extLst>
            <a:ext uri="{FF2B5EF4-FFF2-40B4-BE49-F238E27FC236}">
              <a16:creationId xmlns:a16="http://schemas.microsoft.com/office/drawing/2014/main" id="{6C08FE62-C7A2-44FC-A2F9-A9416FAFC6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2" name="PoljeZBesedilom 2">
          <a:extLst>
            <a:ext uri="{FF2B5EF4-FFF2-40B4-BE49-F238E27FC236}">
              <a16:creationId xmlns:a16="http://schemas.microsoft.com/office/drawing/2014/main" id="{C523839B-F6F2-4072-9829-2246892BA78C}"/>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3" name="PoljeZBesedilom 2192">
          <a:extLst>
            <a:ext uri="{FF2B5EF4-FFF2-40B4-BE49-F238E27FC236}">
              <a16:creationId xmlns:a16="http://schemas.microsoft.com/office/drawing/2014/main" id="{00D593B1-D42C-4E78-B8A2-9DD7373355D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4" name="PoljeZBesedilom 2">
          <a:extLst>
            <a:ext uri="{FF2B5EF4-FFF2-40B4-BE49-F238E27FC236}">
              <a16:creationId xmlns:a16="http://schemas.microsoft.com/office/drawing/2014/main" id="{69388D81-32FE-4386-A366-50F6B4B5A96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5" name="PoljeZBesedilom 2">
          <a:extLst>
            <a:ext uri="{FF2B5EF4-FFF2-40B4-BE49-F238E27FC236}">
              <a16:creationId xmlns:a16="http://schemas.microsoft.com/office/drawing/2014/main" id="{9E1AE0D0-20F1-46C5-85A1-BAEED37528B4}"/>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6" name="PoljeZBesedilom 2">
          <a:extLst>
            <a:ext uri="{FF2B5EF4-FFF2-40B4-BE49-F238E27FC236}">
              <a16:creationId xmlns:a16="http://schemas.microsoft.com/office/drawing/2014/main" id="{6D36B106-5F8F-4745-BAC3-D3302579794F}"/>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954</xdr:row>
      <xdr:rowOff>0</xdr:rowOff>
    </xdr:from>
    <xdr:ext cx="184731" cy="264560"/>
    <xdr:sp macro="" textlink="">
      <xdr:nvSpPr>
        <xdr:cNvPr id="2197" name="PoljeZBesedilom 2">
          <a:extLst>
            <a:ext uri="{FF2B5EF4-FFF2-40B4-BE49-F238E27FC236}">
              <a16:creationId xmlns:a16="http://schemas.microsoft.com/office/drawing/2014/main" id="{0792A0C2-0A0D-4AB3-B003-5A23D5D0ACC0}"/>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98" name="PoljeZBesedilom 2">
          <a:extLst>
            <a:ext uri="{FF2B5EF4-FFF2-40B4-BE49-F238E27FC236}">
              <a16:creationId xmlns:a16="http://schemas.microsoft.com/office/drawing/2014/main" id="{8A64B661-FD75-4ADC-A5DF-2432914280B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199" name="PoljeZBesedilom 2198">
          <a:extLst>
            <a:ext uri="{FF2B5EF4-FFF2-40B4-BE49-F238E27FC236}">
              <a16:creationId xmlns:a16="http://schemas.microsoft.com/office/drawing/2014/main" id="{D0B7997A-01A1-4868-B71C-2EE8A41684A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00" name="PoljeZBesedilom 2">
          <a:extLst>
            <a:ext uri="{FF2B5EF4-FFF2-40B4-BE49-F238E27FC236}">
              <a16:creationId xmlns:a16="http://schemas.microsoft.com/office/drawing/2014/main" id="{A2E0FDBD-00BC-4FDC-8AA8-03335586431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01" name="PoljeZBesedilom 2">
          <a:extLst>
            <a:ext uri="{FF2B5EF4-FFF2-40B4-BE49-F238E27FC236}">
              <a16:creationId xmlns:a16="http://schemas.microsoft.com/office/drawing/2014/main" id="{A6D32E81-C67E-45AB-850A-1E4335F833F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02" name="PoljeZBesedilom 2">
          <a:extLst>
            <a:ext uri="{FF2B5EF4-FFF2-40B4-BE49-F238E27FC236}">
              <a16:creationId xmlns:a16="http://schemas.microsoft.com/office/drawing/2014/main" id="{3ACD5AFD-12A0-443F-8798-D7D774D82BBF}"/>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03" name="PoljeZBesedilom 2">
          <a:extLst>
            <a:ext uri="{FF2B5EF4-FFF2-40B4-BE49-F238E27FC236}">
              <a16:creationId xmlns:a16="http://schemas.microsoft.com/office/drawing/2014/main" id="{ADC9A16D-B633-4407-856A-A8EDD19ABDD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04" name="PoljeZBesedilom 2203">
          <a:extLst>
            <a:ext uri="{FF2B5EF4-FFF2-40B4-BE49-F238E27FC236}">
              <a16:creationId xmlns:a16="http://schemas.microsoft.com/office/drawing/2014/main" id="{65A02209-1980-4296-87BC-07720AD6E2C6}"/>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05" name="PoljeZBesedilom 2">
          <a:extLst>
            <a:ext uri="{FF2B5EF4-FFF2-40B4-BE49-F238E27FC236}">
              <a16:creationId xmlns:a16="http://schemas.microsoft.com/office/drawing/2014/main" id="{8EC8D5FF-FC79-4268-9C2E-4FB6D6018979}"/>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06" name="PoljeZBesedilom 2">
          <a:extLst>
            <a:ext uri="{FF2B5EF4-FFF2-40B4-BE49-F238E27FC236}">
              <a16:creationId xmlns:a16="http://schemas.microsoft.com/office/drawing/2014/main" id="{F67896FC-0A12-4AAE-9E2D-4B1BE00C3889}"/>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07" name="PoljeZBesedilom 2">
          <a:extLst>
            <a:ext uri="{FF2B5EF4-FFF2-40B4-BE49-F238E27FC236}">
              <a16:creationId xmlns:a16="http://schemas.microsoft.com/office/drawing/2014/main" id="{026CADF3-EF2F-4C3B-B1AF-F3D6EC7DCB6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08" name="PoljeZBesedilom 2">
          <a:extLst>
            <a:ext uri="{FF2B5EF4-FFF2-40B4-BE49-F238E27FC236}">
              <a16:creationId xmlns:a16="http://schemas.microsoft.com/office/drawing/2014/main" id="{9536E258-F138-4F15-88D8-EB59B58303F7}"/>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09" name="PoljeZBesedilom 2">
          <a:extLst>
            <a:ext uri="{FF2B5EF4-FFF2-40B4-BE49-F238E27FC236}">
              <a16:creationId xmlns:a16="http://schemas.microsoft.com/office/drawing/2014/main" id="{260E6269-D1A1-43E4-9CCA-8B70A2C8E9D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10" name="PoljeZBesedilom 2209">
          <a:extLst>
            <a:ext uri="{FF2B5EF4-FFF2-40B4-BE49-F238E27FC236}">
              <a16:creationId xmlns:a16="http://schemas.microsoft.com/office/drawing/2014/main" id="{4DF317AB-0BE1-4CDC-B473-27F005C7643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11" name="PoljeZBesedilom 2">
          <a:extLst>
            <a:ext uri="{FF2B5EF4-FFF2-40B4-BE49-F238E27FC236}">
              <a16:creationId xmlns:a16="http://schemas.microsoft.com/office/drawing/2014/main" id="{F8B4E2E6-D549-448E-B640-C7DBBA7B0A6A}"/>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12" name="PoljeZBesedilom 2">
          <a:extLst>
            <a:ext uri="{FF2B5EF4-FFF2-40B4-BE49-F238E27FC236}">
              <a16:creationId xmlns:a16="http://schemas.microsoft.com/office/drawing/2014/main" id="{284E79EE-E551-4901-A5FA-822B043068A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13" name="PoljeZBesedilom 2">
          <a:extLst>
            <a:ext uri="{FF2B5EF4-FFF2-40B4-BE49-F238E27FC236}">
              <a16:creationId xmlns:a16="http://schemas.microsoft.com/office/drawing/2014/main" id="{C3F0077A-2E7F-4431-A058-468393AFF5D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214" name="PoljeZBesedilom 2">
          <a:extLst>
            <a:ext uri="{FF2B5EF4-FFF2-40B4-BE49-F238E27FC236}">
              <a16:creationId xmlns:a16="http://schemas.microsoft.com/office/drawing/2014/main" id="{0BA68CAA-F1D3-4075-887D-8D23FDFFA08F}"/>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15" name="PoljeZBesedilom 2214">
          <a:extLst>
            <a:ext uri="{FF2B5EF4-FFF2-40B4-BE49-F238E27FC236}">
              <a16:creationId xmlns:a16="http://schemas.microsoft.com/office/drawing/2014/main" id="{3BAB4293-0168-4160-AB73-C410B0D23DE0}"/>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16" name="PoljeZBesedilom 2">
          <a:extLst>
            <a:ext uri="{FF2B5EF4-FFF2-40B4-BE49-F238E27FC236}">
              <a16:creationId xmlns:a16="http://schemas.microsoft.com/office/drawing/2014/main" id="{32D6543D-3713-4250-80A6-A9FAEB152CB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17" name="PoljeZBesedilom 2">
          <a:extLst>
            <a:ext uri="{FF2B5EF4-FFF2-40B4-BE49-F238E27FC236}">
              <a16:creationId xmlns:a16="http://schemas.microsoft.com/office/drawing/2014/main" id="{2C92025E-8663-41E1-BBB1-DB0AC0EA9131}"/>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18" name="PoljeZBesedilom 2">
          <a:extLst>
            <a:ext uri="{FF2B5EF4-FFF2-40B4-BE49-F238E27FC236}">
              <a16:creationId xmlns:a16="http://schemas.microsoft.com/office/drawing/2014/main" id="{55749D02-F809-4171-85B2-D7E6ACA1845B}"/>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74009"/>
    <xdr:sp macro="" textlink="">
      <xdr:nvSpPr>
        <xdr:cNvPr id="2219" name="PoljeZBesedilom 2">
          <a:extLst>
            <a:ext uri="{FF2B5EF4-FFF2-40B4-BE49-F238E27FC236}">
              <a16:creationId xmlns:a16="http://schemas.microsoft.com/office/drawing/2014/main" id="{DB4F94E4-2466-42E1-B824-4F8252C2E65E}"/>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0" name="PoljeZBesedilom 2">
          <a:extLst>
            <a:ext uri="{FF2B5EF4-FFF2-40B4-BE49-F238E27FC236}">
              <a16:creationId xmlns:a16="http://schemas.microsoft.com/office/drawing/2014/main" id="{6D800ECC-FEFA-4047-88CE-79AA7DAADB2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1" name="PoljeZBesedilom 2220">
          <a:extLst>
            <a:ext uri="{FF2B5EF4-FFF2-40B4-BE49-F238E27FC236}">
              <a16:creationId xmlns:a16="http://schemas.microsoft.com/office/drawing/2014/main" id="{1F36B828-3283-4100-A243-D48251C2D098}"/>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2" name="PoljeZBesedilom 2">
          <a:extLst>
            <a:ext uri="{FF2B5EF4-FFF2-40B4-BE49-F238E27FC236}">
              <a16:creationId xmlns:a16="http://schemas.microsoft.com/office/drawing/2014/main" id="{140ACE87-0A74-4956-A422-50F336A366B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3" name="PoljeZBesedilom 2">
          <a:extLst>
            <a:ext uri="{FF2B5EF4-FFF2-40B4-BE49-F238E27FC236}">
              <a16:creationId xmlns:a16="http://schemas.microsoft.com/office/drawing/2014/main" id="{CAD12585-1341-4BBF-B92D-7C7E6FB6631E}"/>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4" name="PoljeZBesedilom 2">
          <a:extLst>
            <a:ext uri="{FF2B5EF4-FFF2-40B4-BE49-F238E27FC236}">
              <a16:creationId xmlns:a16="http://schemas.microsoft.com/office/drawing/2014/main" id="{831903C4-E3B9-436E-A93D-BA31B27D4A06}"/>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5" name="PoljeZBesedilom 2">
          <a:extLst>
            <a:ext uri="{FF2B5EF4-FFF2-40B4-BE49-F238E27FC236}">
              <a16:creationId xmlns:a16="http://schemas.microsoft.com/office/drawing/2014/main" id="{B517441F-E1D9-4925-9EC2-914BC9A5AF9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6" name="PoljeZBesedilom 2">
          <a:extLst>
            <a:ext uri="{FF2B5EF4-FFF2-40B4-BE49-F238E27FC236}">
              <a16:creationId xmlns:a16="http://schemas.microsoft.com/office/drawing/2014/main" id="{429A4D50-7761-46FD-940C-043C149C320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7" name="PoljeZBesedilom 2226">
          <a:extLst>
            <a:ext uri="{FF2B5EF4-FFF2-40B4-BE49-F238E27FC236}">
              <a16:creationId xmlns:a16="http://schemas.microsoft.com/office/drawing/2014/main" id="{63B37B16-380B-4BE0-A725-985A0AB7871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8" name="PoljeZBesedilom 2">
          <a:extLst>
            <a:ext uri="{FF2B5EF4-FFF2-40B4-BE49-F238E27FC236}">
              <a16:creationId xmlns:a16="http://schemas.microsoft.com/office/drawing/2014/main" id="{6A16A039-B006-4E1E-8CE8-3BBCB5D66635}"/>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29" name="PoljeZBesedilom 2">
          <a:extLst>
            <a:ext uri="{FF2B5EF4-FFF2-40B4-BE49-F238E27FC236}">
              <a16:creationId xmlns:a16="http://schemas.microsoft.com/office/drawing/2014/main" id="{764E0ACD-193D-44EE-B805-8F00256A447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30" name="PoljeZBesedilom 2">
          <a:extLst>
            <a:ext uri="{FF2B5EF4-FFF2-40B4-BE49-F238E27FC236}">
              <a16:creationId xmlns:a16="http://schemas.microsoft.com/office/drawing/2014/main" id="{9BDF4C9D-7D34-403C-BC86-13AA586CB4A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31" name="PoljeZBesedilom 2">
          <a:extLst>
            <a:ext uri="{FF2B5EF4-FFF2-40B4-BE49-F238E27FC236}">
              <a16:creationId xmlns:a16="http://schemas.microsoft.com/office/drawing/2014/main" id="{23305B83-E0C2-4B08-82BB-EB13BEC353D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2" name="PoljeZBesedilom 2">
          <a:extLst>
            <a:ext uri="{FF2B5EF4-FFF2-40B4-BE49-F238E27FC236}">
              <a16:creationId xmlns:a16="http://schemas.microsoft.com/office/drawing/2014/main" id="{4DBB3F2B-4984-47AA-947B-C01DC67C549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3" name="PoljeZBesedilom 2232">
          <a:extLst>
            <a:ext uri="{FF2B5EF4-FFF2-40B4-BE49-F238E27FC236}">
              <a16:creationId xmlns:a16="http://schemas.microsoft.com/office/drawing/2014/main" id="{07D1C982-2B0B-45E6-AA0B-A34A7BD8B0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4" name="PoljeZBesedilom 2">
          <a:extLst>
            <a:ext uri="{FF2B5EF4-FFF2-40B4-BE49-F238E27FC236}">
              <a16:creationId xmlns:a16="http://schemas.microsoft.com/office/drawing/2014/main" id="{A891EB1F-9C86-45D0-BD07-E3EE637D643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5" name="PoljeZBesedilom 2">
          <a:extLst>
            <a:ext uri="{FF2B5EF4-FFF2-40B4-BE49-F238E27FC236}">
              <a16:creationId xmlns:a16="http://schemas.microsoft.com/office/drawing/2014/main" id="{54B0CE23-A86A-4F92-859F-1AA326E8667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6" name="PoljeZBesedilom 2">
          <a:extLst>
            <a:ext uri="{FF2B5EF4-FFF2-40B4-BE49-F238E27FC236}">
              <a16:creationId xmlns:a16="http://schemas.microsoft.com/office/drawing/2014/main" id="{264349C2-A2B0-48FD-B59A-6DA74821F47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7" name="PoljeZBesedilom 2">
          <a:extLst>
            <a:ext uri="{FF2B5EF4-FFF2-40B4-BE49-F238E27FC236}">
              <a16:creationId xmlns:a16="http://schemas.microsoft.com/office/drawing/2014/main" id="{FC1FBAF1-757F-474A-8380-F190392451F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8" name="PoljeZBesedilom 2">
          <a:extLst>
            <a:ext uri="{FF2B5EF4-FFF2-40B4-BE49-F238E27FC236}">
              <a16:creationId xmlns:a16="http://schemas.microsoft.com/office/drawing/2014/main" id="{6AC0F4DB-14C6-480D-9C9F-3A45984FCA7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39" name="PoljeZBesedilom 2238">
          <a:extLst>
            <a:ext uri="{FF2B5EF4-FFF2-40B4-BE49-F238E27FC236}">
              <a16:creationId xmlns:a16="http://schemas.microsoft.com/office/drawing/2014/main" id="{68069C5E-B413-4792-8BAD-0A566F9196B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40" name="PoljeZBesedilom 2">
          <a:extLst>
            <a:ext uri="{FF2B5EF4-FFF2-40B4-BE49-F238E27FC236}">
              <a16:creationId xmlns:a16="http://schemas.microsoft.com/office/drawing/2014/main" id="{4FCE759B-431F-411C-A791-1BC6437C8CB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41" name="PoljeZBesedilom 2">
          <a:extLst>
            <a:ext uri="{FF2B5EF4-FFF2-40B4-BE49-F238E27FC236}">
              <a16:creationId xmlns:a16="http://schemas.microsoft.com/office/drawing/2014/main" id="{3E2377D6-85F2-465F-A834-D2DA1DEECF9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42" name="PoljeZBesedilom 2">
          <a:extLst>
            <a:ext uri="{FF2B5EF4-FFF2-40B4-BE49-F238E27FC236}">
              <a16:creationId xmlns:a16="http://schemas.microsoft.com/office/drawing/2014/main" id="{7EFBD212-F865-4B27-851E-E6E9DFC81D1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43" name="PoljeZBesedilom 2">
          <a:extLst>
            <a:ext uri="{FF2B5EF4-FFF2-40B4-BE49-F238E27FC236}">
              <a16:creationId xmlns:a16="http://schemas.microsoft.com/office/drawing/2014/main" id="{16CD91C1-0583-45AB-9756-6D1AC85C3FD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4" name="PoljeZBesedilom 2">
          <a:extLst>
            <a:ext uri="{FF2B5EF4-FFF2-40B4-BE49-F238E27FC236}">
              <a16:creationId xmlns:a16="http://schemas.microsoft.com/office/drawing/2014/main" id="{FDC2C3CC-0FCA-48B9-B501-10578C9A957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5" name="PoljeZBesedilom 2244">
          <a:extLst>
            <a:ext uri="{FF2B5EF4-FFF2-40B4-BE49-F238E27FC236}">
              <a16:creationId xmlns:a16="http://schemas.microsoft.com/office/drawing/2014/main" id="{FFB3A095-9B0F-4CAE-857C-5DCDBA3E052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6" name="PoljeZBesedilom 2">
          <a:extLst>
            <a:ext uri="{FF2B5EF4-FFF2-40B4-BE49-F238E27FC236}">
              <a16:creationId xmlns:a16="http://schemas.microsoft.com/office/drawing/2014/main" id="{7BB6C02A-2135-48E6-A8A1-2384EB45565A}"/>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7" name="PoljeZBesedilom 2">
          <a:extLst>
            <a:ext uri="{FF2B5EF4-FFF2-40B4-BE49-F238E27FC236}">
              <a16:creationId xmlns:a16="http://schemas.microsoft.com/office/drawing/2014/main" id="{4030CACF-7AF2-49B8-A4A1-C4B96DBA751C}"/>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8" name="PoljeZBesedilom 2">
          <a:extLst>
            <a:ext uri="{FF2B5EF4-FFF2-40B4-BE49-F238E27FC236}">
              <a16:creationId xmlns:a16="http://schemas.microsoft.com/office/drawing/2014/main" id="{B46A300E-CBA7-4224-B68D-1D1C11ECA251}"/>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49" name="PoljeZBesedilom 2">
          <a:extLst>
            <a:ext uri="{FF2B5EF4-FFF2-40B4-BE49-F238E27FC236}">
              <a16:creationId xmlns:a16="http://schemas.microsoft.com/office/drawing/2014/main" id="{3701EEFA-037C-4479-AF84-AE10BF006979}"/>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0" name="PoljeZBesedilom 2">
          <a:extLst>
            <a:ext uri="{FF2B5EF4-FFF2-40B4-BE49-F238E27FC236}">
              <a16:creationId xmlns:a16="http://schemas.microsoft.com/office/drawing/2014/main" id="{C8A1A313-6C30-462B-929D-FCF9571B948E}"/>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1" name="PoljeZBesedilom 2250">
          <a:extLst>
            <a:ext uri="{FF2B5EF4-FFF2-40B4-BE49-F238E27FC236}">
              <a16:creationId xmlns:a16="http://schemas.microsoft.com/office/drawing/2014/main" id="{1FD3B18C-1B7D-4206-A3AA-6A3BAFF1FB22}"/>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2" name="PoljeZBesedilom 2">
          <a:extLst>
            <a:ext uri="{FF2B5EF4-FFF2-40B4-BE49-F238E27FC236}">
              <a16:creationId xmlns:a16="http://schemas.microsoft.com/office/drawing/2014/main" id="{2C02B275-95E7-40FF-AE47-88667497EB1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3" name="PoljeZBesedilom 2">
          <a:extLst>
            <a:ext uri="{FF2B5EF4-FFF2-40B4-BE49-F238E27FC236}">
              <a16:creationId xmlns:a16="http://schemas.microsoft.com/office/drawing/2014/main" id="{4A80990E-95C3-4515-94A3-D1B182BA82ED}"/>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4" name="PoljeZBesedilom 2">
          <a:extLst>
            <a:ext uri="{FF2B5EF4-FFF2-40B4-BE49-F238E27FC236}">
              <a16:creationId xmlns:a16="http://schemas.microsoft.com/office/drawing/2014/main" id="{438EE056-C881-4528-A286-32A4E907EA50}"/>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55" name="PoljeZBesedilom 2">
          <a:extLst>
            <a:ext uri="{FF2B5EF4-FFF2-40B4-BE49-F238E27FC236}">
              <a16:creationId xmlns:a16="http://schemas.microsoft.com/office/drawing/2014/main" id="{0301831F-210C-4871-B6ED-186F32DAF039}"/>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56" name="PoljeZBesedilom 2">
          <a:extLst>
            <a:ext uri="{FF2B5EF4-FFF2-40B4-BE49-F238E27FC236}">
              <a16:creationId xmlns:a16="http://schemas.microsoft.com/office/drawing/2014/main" id="{FE89946F-90C5-4E89-B183-2CD4AF60FC9D}"/>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57" name="PoljeZBesedilom 2256">
          <a:extLst>
            <a:ext uri="{FF2B5EF4-FFF2-40B4-BE49-F238E27FC236}">
              <a16:creationId xmlns:a16="http://schemas.microsoft.com/office/drawing/2014/main" id="{11A169EE-9BC4-49EC-9182-C9358748CB62}"/>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58" name="PoljeZBesedilom 2">
          <a:extLst>
            <a:ext uri="{FF2B5EF4-FFF2-40B4-BE49-F238E27FC236}">
              <a16:creationId xmlns:a16="http://schemas.microsoft.com/office/drawing/2014/main" id="{7BD9F617-8159-42CC-AFB9-8897923A0B1C}"/>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59" name="PoljeZBesedilom 2">
          <a:extLst>
            <a:ext uri="{FF2B5EF4-FFF2-40B4-BE49-F238E27FC236}">
              <a16:creationId xmlns:a16="http://schemas.microsoft.com/office/drawing/2014/main" id="{2B34D75C-BDFB-459F-8FA6-DEB7DA1DD029}"/>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60" name="PoljeZBesedilom 2">
          <a:extLst>
            <a:ext uri="{FF2B5EF4-FFF2-40B4-BE49-F238E27FC236}">
              <a16:creationId xmlns:a16="http://schemas.microsoft.com/office/drawing/2014/main" id="{02AF030B-70AA-49F0-8706-D8D965DDE43E}"/>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261" name="PoljeZBesedilom 2">
          <a:extLst>
            <a:ext uri="{FF2B5EF4-FFF2-40B4-BE49-F238E27FC236}">
              <a16:creationId xmlns:a16="http://schemas.microsoft.com/office/drawing/2014/main" id="{6164A2D9-C11F-4627-8044-45AC2EA182C2}"/>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2" name="PoljeZBesedilom 2">
          <a:extLst>
            <a:ext uri="{FF2B5EF4-FFF2-40B4-BE49-F238E27FC236}">
              <a16:creationId xmlns:a16="http://schemas.microsoft.com/office/drawing/2014/main" id="{73A50339-FE26-47A9-BA38-F9CC7149966C}"/>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3" name="PoljeZBesedilom 2262">
          <a:extLst>
            <a:ext uri="{FF2B5EF4-FFF2-40B4-BE49-F238E27FC236}">
              <a16:creationId xmlns:a16="http://schemas.microsoft.com/office/drawing/2014/main" id="{FA0CA0AC-DB30-42F7-AFCB-5D23348F6AE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4" name="PoljeZBesedilom 2">
          <a:extLst>
            <a:ext uri="{FF2B5EF4-FFF2-40B4-BE49-F238E27FC236}">
              <a16:creationId xmlns:a16="http://schemas.microsoft.com/office/drawing/2014/main" id="{E2135208-389A-41F3-8585-8DB50CD41B3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5" name="PoljeZBesedilom 2">
          <a:extLst>
            <a:ext uri="{FF2B5EF4-FFF2-40B4-BE49-F238E27FC236}">
              <a16:creationId xmlns:a16="http://schemas.microsoft.com/office/drawing/2014/main" id="{12E4CC2B-212F-4354-943E-4A1D197E16C9}"/>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6" name="PoljeZBesedilom 2">
          <a:extLst>
            <a:ext uri="{FF2B5EF4-FFF2-40B4-BE49-F238E27FC236}">
              <a16:creationId xmlns:a16="http://schemas.microsoft.com/office/drawing/2014/main" id="{9D4D38DA-AF33-4BBE-9EE5-AA4082EB9539}"/>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267" name="PoljeZBesedilom 2">
          <a:extLst>
            <a:ext uri="{FF2B5EF4-FFF2-40B4-BE49-F238E27FC236}">
              <a16:creationId xmlns:a16="http://schemas.microsoft.com/office/drawing/2014/main" id="{77D3F3FE-9F87-49A4-A4EC-8B8FB809C79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268" name="PoljeZBesedilom 2267">
          <a:extLst>
            <a:ext uri="{FF2B5EF4-FFF2-40B4-BE49-F238E27FC236}">
              <a16:creationId xmlns:a16="http://schemas.microsoft.com/office/drawing/2014/main" id="{64F2C720-9248-4180-AACF-8F6AAF518B1F}"/>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269" name="PoljeZBesedilom 2">
          <a:extLst>
            <a:ext uri="{FF2B5EF4-FFF2-40B4-BE49-F238E27FC236}">
              <a16:creationId xmlns:a16="http://schemas.microsoft.com/office/drawing/2014/main" id="{CB40EBAA-B92E-4E42-BAEE-88B2A8A0345A}"/>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270" name="PoljeZBesedilom 2">
          <a:extLst>
            <a:ext uri="{FF2B5EF4-FFF2-40B4-BE49-F238E27FC236}">
              <a16:creationId xmlns:a16="http://schemas.microsoft.com/office/drawing/2014/main" id="{F024221E-F3AF-4CA0-81B7-F73B411DD776}"/>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271" name="PoljeZBesedilom 2">
          <a:extLst>
            <a:ext uri="{FF2B5EF4-FFF2-40B4-BE49-F238E27FC236}">
              <a16:creationId xmlns:a16="http://schemas.microsoft.com/office/drawing/2014/main" id="{AB53388A-5630-46A6-A46F-77D6B383AC13}"/>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272" name="PoljeZBesedilom 2">
          <a:extLst>
            <a:ext uri="{FF2B5EF4-FFF2-40B4-BE49-F238E27FC236}">
              <a16:creationId xmlns:a16="http://schemas.microsoft.com/office/drawing/2014/main" id="{AF3BEE8F-97D3-4251-A1A3-2DF01432DA0F}"/>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3" name="PoljeZBesedilom 2">
          <a:extLst>
            <a:ext uri="{FF2B5EF4-FFF2-40B4-BE49-F238E27FC236}">
              <a16:creationId xmlns:a16="http://schemas.microsoft.com/office/drawing/2014/main" id="{5935B021-110D-44CB-AC01-DD1EBC98678F}"/>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4" name="PoljeZBesedilom 2273">
          <a:extLst>
            <a:ext uri="{FF2B5EF4-FFF2-40B4-BE49-F238E27FC236}">
              <a16:creationId xmlns:a16="http://schemas.microsoft.com/office/drawing/2014/main" id="{41E56924-D90D-4B90-84DE-F8E190E7DF2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5" name="PoljeZBesedilom 2">
          <a:extLst>
            <a:ext uri="{FF2B5EF4-FFF2-40B4-BE49-F238E27FC236}">
              <a16:creationId xmlns:a16="http://schemas.microsoft.com/office/drawing/2014/main" id="{5295CBE4-A593-49D8-A04D-03F011AFC12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6" name="PoljeZBesedilom 2">
          <a:extLst>
            <a:ext uri="{FF2B5EF4-FFF2-40B4-BE49-F238E27FC236}">
              <a16:creationId xmlns:a16="http://schemas.microsoft.com/office/drawing/2014/main" id="{35E57395-6FF4-4F96-B312-8008379A81ED}"/>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7" name="PoljeZBesedilom 2">
          <a:extLst>
            <a:ext uri="{FF2B5EF4-FFF2-40B4-BE49-F238E27FC236}">
              <a16:creationId xmlns:a16="http://schemas.microsoft.com/office/drawing/2014/main" id="{413E15B9-36D5-4053-B101-0F6BD81E427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8" name="PoljeZBesedilom 2">
          <a:extLst>
            <a:ext uri="{FF2B5EF4-FFF2-40B4-BE49-F238E27FC236}">
              <a16:creationId xmlns:a16="http://schemas.microsoft.com/office/drawing/2014/main" id="{A7AB6A95-04DE-46A1-A99D-5D813A68A5E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79" name="PoljeZBesedilom 2">
          <a:extLst>
            <a:ext uri="{FF2B5EF4-FFF2-40B4-BE49-F238E27FC236}">
              <a16:creationId xmlns:a16="http://schemas.microsoft.com/office/drawing/2014/main" id="{2A1AB8B9-CBF3-43B9-A57A-CA629A439185}"/>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80" name="PoljeZBesedilom 2279">
          <a:extLst>
            <a:ext uri="{FF2B5EF4-FFF2-40B4-BE49-F238E27FC236}">
              <a16:creationId xmlns:a16="http://schemas.microsoft.com/office/drawing/2014/main" id="{D5C8D163-0049-4FE4-8EB9-4E36FE2A126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81" name="PoljeZBesedilom 2">
          <a:extLst>
            <a:ext uri="{FF2B5EF4-FFF2-40B4-BE49-F238E27FC236}">
              <a16:creationId xmlns:a16="http://schemas.microsoft.com/office/drawing/2014/main" id="{480C8965-59B4-4D1D-AB3B-3D657A34ADAD}"/>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82" name="PoljeZBesedilom 2">
          <a:extLst>
            <a:ext uri="{FF2B5EF4-FFF2-40B4-BE49-F238E27FC236}">
              <a16:creationId xmlns:a16="http://schemas.microsoft.com/office/drawing/2014/main" id="{FB6D8359-99AB-4AD3-82BD-0A0832E6CA8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83" name="PoljeZBesedilom 2">
          <a:extLst>
            <a:ext uri="{FF2B5EF4-FFF2-40B4-BE49-F238E27FC236}">
              <a16:creationId xmlns:a16="http://schemas.microsoft.com/office/drawing/2014/main" id="{50D9DF5E-E805-410D-B620-BAD69E602E3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2284" name="PoljeZBesedilom 2">
          <a:extLst>
            <a:ext uri="{FF2B5EF4-FFF2-40B4-BE49-F238E27FC236}">
              <a16:creationId xmlns:a16="http://schemas.microsoft.com/office/drawing/2014/main" id="{9E38DF66-B75D-43B2-93A6-2811ED8DBC33}"/>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85" name="PoljeZBesedilom 2">
          <a:extLst>
            <a:ext uri="{FF2B5EF4-FFF2-40B4-BE49-F238E27FC236}">
              <a16:creationId xmlns:a16="http://schemas.microsoft.com/office/drawing/2014/main" id="{81769A48-6271-4FD6-9782-71030F04DE6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86" name="PoljeZBesedilom 2285">
          <a:extLst>
            <a:ext uri="{FF2B5EF4-FFF2-40B4-BE49-F238E27FC236}">
              <a16:creationId xmlns:a16="http://schemas.microsoft.com/office/drawing/2014/main" id="{84BE059C-4A8E-428F-B4AD-37769C76FBA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87" name="PoljeZBesedilom 2">
          <a:extLst>
            <a:ext uri="{FF2B5EF4-FFF2-40B4-BE49-F238E27FC236}">
              <a16:creationId xmlns:a16="http://schemas.microsoft.com/office/drawing/2014/main" id="{1CD09ACA-9C58-4D8B-AD3F-EF7CACE908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88" name="PoljeZBesedilom 2">
          <a:extLst>
            <a:ext uri="{FF2B5EF4-FFF2-40B4-BE49-F238E27FC236}">
              <a16:creationId xmlns:a16="http://schemas.microsoft.com/office/drawing/2014/main" id="{72624C6B-27B9-47ED-9F06-C18A4B076D7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89" name="PoljeZBesedilom 2">
          <a:extLst>
            <a:ext uri="{FF2B5EF4-FFF2-40B4-BE49-F238E27FC236}">
              <a16:creationId xmlns:a16="http://schemas.microsoft.com/office/drawing/2014/main" id="{D4C98FC4-FBAC-4FF0-8793-5FF3EF50FBA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0" name="PoljeZBesedilom 2">
          <a:extLst>
            <a:ext uri="{FF2B5EF4-FFF2-40B4-BE49-F238E27FC236}">
              <a16:creationId xmlns:a16="http://schemas.microsoft.com/office/drawing/2014/main" id="{CF1E6DCF-03DD-4BA8-B621-BF37FEC2924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1" name="PoljeZBesedilom 2">
          <a:extLst>
            <a:ext uri="{FF2B5EF4-FFF2-40B4-BE49-F238E27FC236}">
              <a16:creationId xmlns:a16="http://schemas.microsoft.com/office/drawing/2014/main" id="{4F500EB5-9F8B-4AEE-8AEF-D0AA7C1AEBD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2" name="PoljeZBesedilom 2291">
          <a:extLst>
            <a:ext uri="{FF2B5EF4-FFF2-40B4-BE49-F238E27FC236}">
              <a16:creationId xmlns:a16="http://schemas.microsoft.com/office/drawing/2014/main" id="{9B485B98-7C14-4170-9313-5B2AD8A372D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3" name="PoljeZBesedilom 2">
          <a:extLst>
            <a:ext uri="{FF2B5EF4-FFF2-40B4-BE49-F238E27FC236}">
              <a16:creationId xmlns:a16="http://schemas.microsoft.com/office/drawing/2014/main" id="{80BC0693-65D5-44A3-B634-EB5D496BD48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4" name="PoljeZBesedilom 2">
          <a:extLst>
            <a:ext uri="{FF2B5EF4-FFF2-40B4-BE49-F238E27FC236}">
              <a16:creationId xmlns:a16="http://schemas.microsoft.com/office/drawing/2014/main" id="{D913A7BD-126E-42D9-8D03-D0DB06F9460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5" name="PoljeZBesedilom 2">
          <a:extLst>
            <a:ext uri="{FF2B5EF4-FFF2-40B4-BE49-F238E27FC236}">
              <a16:creationId xmlns:a16="http://schemas.microsoft.com/office/drawing/2014/main" id="{C4713D4C-480F-4940-BE92-D806310C0A7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2296" name="PoljeZBesedilom 2">
          <a:extLst>
            <a:ext uri="{FF2B5EF4-FFF2-40B4-BE49-F238E27FC236}">
              <a16:creationId xmlns:a16="http://schemas.microsoft.com/office/drawing/2014/main" id="{F04EEDC5-3E51-49F6-A178-94E68671404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97" name="PoljeZBesedilom 2">
          <a:extLst>
            <a:ext uri="{FF2B5EF4-FFF2-40B4-BE49-F238E27FC236}">
              <a16:creationId xmlns:a16="http://schemas.microsoft.com/office/drawing/2014/main" id="{E1CA2B5A-D11E-4954-8564-058E6AE8EA94}"/>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98" name="PoljeZBesedilom 2297">
          <a:extLst>
            <a:ext uri="{FF2B5EF4-FFF2-40B4-BE49-F238E27FC236}">
              <a16:creationId xmlns:a16="http://schemas.microsoft.com/office/drawing/2014/main" id="{C09F9220-C380-4A00-B64C-DE7FB03510A5}"/>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299" name="PoljeZBesedilom 2">
          <a:extLst>
            <a:ext uri="{FF2B5EF4-FFF2-40B4-BE49-F238E27FC236}">
              <a16:creationId xmlns:a16="http://schemas.microsoft.com/office/drawing/2014/main" id="{E8A0C81D-2D5C-44B6-BE0A-8CC4D9203CC2}"/>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0" name="PoljeZBesedilom 2">
          <a:extLst>
            <a:ext uri="{FF2B5EF4-FFF2-40B4-BE49-F238E27FC236}">
              <a16:creationId xmlns:a16="http://schemas.microsoft.com/office/drawing/2014/main" id="{28F99BF3-05E5-4083-83AA-CA5E07049F6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1" name="PoljeZBesedilom 2">
          <a:extLst>
            <a:ext uri="{FF2B5EF4-FFF2-40B4-BE49-F238E27FC236}">
              <a16:creationId xmlns:a16="http://schemas.microsoft.com/office/drawing/2014/main" id="{8D28DBE8-359A-432C-A7BB-650413315F7E}"/>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2" name="PoljeZBesedilom 2">
          <a:extLst>
            <a:ext uri="{FF2B5EF4-FFF2-40B4-BE49-F238E27FC236}">
              <a16:creationId xmlns:a16="http://schemas.microsoft.com/office/drawing/2014/main" id="{096B71F6-4246-4517-B78E-5D9C73E5B58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3" name="PoljeZBesedilom 2">
          <a:extLst>
            <a:ext uri="{FF2B5EF4-FFF2-40B4-BE49-F238E27FC236}">
              <a16:creationId xmlns:a16="http://schemas.microsoft.com/office/drawing/2014/main" id="{61DB8082-0989-4506-8CF8-D1C9ACEAA23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4" name="PoljeZBesedilom 2303">
          <a:extLst>
            <a:ext uri="{FF2B5EF4-FFF2-40B4-BE49-F238E27FC236}">
              <a16:creationId xmlns:a16="http://schemas.microsoft.com/office/drawing/2014/main" id="{3EBFA1A5-494C-4273-B520-7CC0D24CFFE8}"/>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5" name="PoljeZBesedilom 2">
          <a:extLst>
            <a:ext uri="{FF2B5EF4-FFF2-40B4-BE49-F238E27FC236}">
              <a16:creationId xmlns:a16="http://schemas.microsoft.com/office/drawing/2014/main" id="{032FC689-A3BE-4B09-B3A9-A9B1D67BB7F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6" name="PoljeZBesedilom 2">
          <a:extLst>
            <a:ext uri="{FF2B5EF4-FFF2-40B4-BE49-F238E27FC236}">
              <a16:creationId xmlns:a16="http://schemas.microsoft.com/office/drawing/2014/main" id="{4F7690B3-0A91-4D32-A8BE-91572638319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7" name="PoljeZBesedilom 2">
          <a:extLst>
            <a:ext uri="{FF2B5EF4-FFF2-40B4-BE49-F238E27FC236}">
              <a16:creationId xmlns:a16="http://schemas.microsoft.com/office/drawing/2014/main" id="{E5060769-35B8-440B-8A01-2558F8466293}"/>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2308" name="PoljeZBesedilom 2">
          <a:extLst>
            <a:ext uri="{FF2B5EF4-FFF2-40B4-BE49-F238E27FC236}">
              <a16:creationId xmlns:a16="http://schemas.microsoft.com/office/drawing/2014/main" id="{C3E4842B-0E08-4602-814C-ADD2F261753B}"/>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09" name="PoljeZBesedilom 2">
          <a:extLst>
            <a:ext uri="{FF2B5EF4-FFF2-40B4-BE49-F238E27FC236}">
              <a16:creationId xmlns:a16="http://schemas.microsoft.com/office/drawing/2014/main" id="{A764D528-EC3D-4115-BE74-8CBDE9DB826D}"/>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10" name="PoljeZBesedilom 2309">
          <a:extLst>
            <a:ext uri="{FF2B5EF4-FFF2-40B4-BE49-F238E27FC236}">
              <a16:creationId xmlns:a16="http://schemas.microsoft.com/office/drawing/2014/main" id="{F4ED2E47-E44B-4B5B-A7D6-FB68E2EEF03A}"/>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11" name="PoljeZBesedilom 2">
          <a:extLst>
            <a:ext uri="{FF2B5EF4-FFF2-40B4-BE49-F238E27FC236}">
              <a16:creationId xmlns:a16="http://schemas.microsoft.com/office/drawing/2014/main" id="{7AED80D8-FC9B-43F2-8646-3A05EF18A951}"/>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12" name="PoljeZBesedilom 2">
          <a:extLst>
            <a:ext uri="{FF2B5EF4-FFF2-40B4-BE49-F238E27FC236}">
              <a16:creationId xmlns:a16="http://schemas.microsoft.com/office/drawing/2014/main" id="{FA831043-4BA2-447C-BD05-C259AE8C8A69}"/>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13" name="PoljeZBesedilom 2">
          <a:extLst>
            <a:ext uri="{FF2B5EF4-FFF2-40B4-BE49-F238E27FC236}">
              <a16:creationId xmlns:a16="http://schemas.microsoft.com/office/drawing/2014/main" id="{DEBD3614-C1FF-40E3-8191-D6EB0BF0689F}"/>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2314" name="PoljeZBesedilom 2">
          <a:extLst>
            <a:ext uri="{FF2B5EF4-FFF2-40B4-BE49-F238E27FC236}">
              <a16:creationId xmlns:a16="http://schemas.microsoft.com/office/drawing/2014/main" id="{5CBA9EDC-D31D-4CB1-BA1D-10E3F3BD9F4B}"/>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15" name="PoljeZBesedilom 2">
          <a:extLst>
            <a:ext uri="{FF2B5EF4-FFF2-40B4-BE49-F238E27FC236}">
              <a16:creationId xmlns:a16="http://schemas.microsoft.com/office/drawing/2014/main" id="{F65E5849-F948-49D5-9CD7-521675E04D5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16" name="PoljeZBesedilom 2315">
          <a:extLst>
            <a:ext uri="{FF2B5EF4-FFF2-40B4-BE49-F238E27FC236}">
              <a16:creationId xmlns:a16="http://schemas.microsoft.com/office/drawing/2014/main" id="{6884F369-4C1D-4D48-9882-D804961F6C84}"/>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17" name="PoljeZBesedilom 2">
          <a:extLst>
            <a:ext uri="{FF2B5EF4-FFF2-40B4-BE49-F238E27FC236}">
              <a16:creationId xmlns:a16="http://schemas.microsoft.com/office/drawing/2014/main" id="{E1C5109B-4D99-46B0-B882-CDB1E7B6DBD8}"/>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18" name="PoljeZBesedilom 2">
          <a:extLst>
            <a:ext uri="{FF2B5EF4-FFF2-40B4-BE49-F238E27FC236}">
              <a16:creationId xmlns:a16="http://schemas.microsoft.com/office/drawing/2014/main" id="{05E68290-2C45-4932-B544-C53D67F0600D}"/>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19" name="PoljeZBesedilom 2">
          <a:extLst>
            <a:ext uri="{FF2B5EF4-FFF2-40B4-BE49-F238E27FC236}">
              <a16:creationId xmlns:a16="http://schemas.microsoft.com/office/drawing/2014/main" id="{F640FC3A-E05B-4169-89B6-DEFAC843EA83}"/>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2320" name="PoljeZBesedilom 2">
          <a:extLst>
            <a:ext uri="{FF2B5EF4-FFF2-40B4-BE49-F238E27FC236}">
              <a16:creationId xmlns:a16="http://schemas.microsoft.com/office/drawing/2014/main" id="{B2BA77AE-C923-459C-83C1-5858C8388DB4}"/>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321" name="PoljeZBesedilom 2320">
          <a:extLst>
            <a:ext uri="{FF2B5EF4-FFF2-40B4-BE49-F238E27FC236}">
              <a16:creationId xmlns:a16="http://schemas.microsoft.com/office/drawing/2014/main" id="{45FD1AC4-6EB7-4A89-8855-AE78E7DA84C3}"/>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322" name="PoljeZBesedilom 2">
          <a:extLst>
            <a:ext uri="{FF2B5EF4-FFF2-40B4-BE49-F238E27FC236}">
              <a16:creationId xmlns:a16="http://schemas.microsoft.com/office/drawing/2014/main" id="{5D666B5A-503F-46A1-8F96-FF885AFE1B36}"/>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323" name="PoljeZBesedilom 2">
          <a:extLst>
            <a:ext uri="{FF2B5EF4-FFF2-40B4-BE49-F238E27FC236}">
              <a16:creationId xmlns:a16="http://schemas.microsoft.com/office/drawing/2014/main" id="{E0359CF6-E230-4BC5-9983-8CB38302E7A2}"/>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324" name="PoljeZBesedilom 2">
          <a:extLst>
            <a:ext uri="{FF2B5EF4-FFF2-40B4-BE49-F238E27FC236}">
              <a16:creationId xmlns:a16="http://schemas.microsoft.com/office/drawing/2014/main" id="{12997CAF-2D06-49E0-AD23-F6B10AF39754}"/>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2325" name="PoljeZBesedilom 2">
          <a:extLst>
            <a:ext uri="{FF2B5EF4-FFF2-40B4-BE49-F238E27FC236}">
              <a16:creationId xmlns:a16="http://schemas.microsoft.com/office/drawing/2014/main" id="{AC67561A-4B57-40D1-8BCD-946A664438E4}"/>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26" name="PoljeZBesedilom 2">
          <a:extLst>
            <a:ext uri="{FF2B5EF4-FFF2-40B4-BE49-F238E27FC236}">
              <a16:creationId xmlns:a16="http://schemas.microsoft.com/office/drawing/2014/main" id="{F7B13CE1-29BE-410A-A1D9-7EC17310B5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27" name="PoljeZBesedilom 2326">
          <a:extLst>
            <a:ext uri="{FF2B5EF4-FFF2-40B4-BE49-F238E27FC236}">
              <a16:creationId xmlns:a16="http://schemas.microsoft.com/office/drawing/2014/main" id="{D374CCA0-D038-42B7-BD33-F68DB9E5327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28" name="PoljeZBesedilom 2">
          <a:extLst>
            <a:ext uri="{FF2B5EF4-FFF2-40B4-BE49-F238E27FC236}">
              <a16:creationId xmlns:a16="http://schemas.microsoft.com/office/drawing/2014/main" id="{1C3DC113-BFD1-4050-BED9-00DABDB5966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29" name="PoljeZBesedilom 2">
          <a:extLst>
            <a:ext uri="{FF2B5EF4-FFF2-40B4-BE49-F238E27FC236}">
              <a16:creationId xmlns:a16="http://schemas.microsoft.com/office/drawing/2014/main" id="{11FA4DFE-899B-4AEB-A828-EF1282C9CC1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30" name="PoljeZBesedilom 2">
          <a:extLst>
            <a:ext uri="{FF2B5EF4-FFF2-40B4-BE49-F238E27FC236}">
              <a16:creationId xmlns:a16="http://schemas.microsoft.com/office/drawing/2014/main" id="{4C6016D6-36B6-4BAC-A3EC-B18D7AA353A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31" name="PoljeZBesedilom 2">
          <a:extLst>
            <a:ext uri="{FF2B5EF4-FFF2-40B4-BE49-F238E27FC236}">
              <a16:creationId xmlns:a16="http://schemas.microsoft.com/office/drawing/2014/main" id="{13678D9C-6FAF-45D7-B69F-1C2A90D4EF8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2" name="PoljeZBesedilom 2">
          <a:extLst>
            <a:ext uri="{FF2B5EF4-FFF2-40B4-BE49-F238E27FC236}">
              <a16:creationId xmlns:a16="http://schemas.microsoft.com/office/drawing/2014/main" id="{2FEC384F-2650-453E-B5E3-74558CF55E7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3" name="PoljeZBesedilom 2332">
          <a:extLst>
            <a:ext uri="{FF2B5EF4-FFF2-40B4-BE49-F238E27FC236}">
              <a16:creationId xmlns:a16="http://schemas.microsoft.com/office/drawing/2014/main" id="{1BC1821A-7895-4A55-9C44-ECEB91841C5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4" name="PoljeZBesedilom 2">
          <a:extLst>
            <a:ext uri="{FF2B5EF4-FFF2-40B4-BE49-F238E27FC236}">
              <a16:creationId xmlns:a16="http://schemas.microsoft.com/office/drawing/2014/main" id="{4F65F4F2-A377-407F-82EE-6A29297138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5" name="PoljeZBesedilom 2">
          <a:extLst>
            <a:ext uri="{FF2B5EF4-FFF2-40B4-BE49-F238E27FC236}">
              <a16:creationId xmlns:a16="http://schemas.microsoft.com/office/drawing/2014/main" id="{2CF1B9A9-E88C-4EF8-AEE6-9DB526222DD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6" name="PoljeZBesedilom 2">
          <a:extLst>
            <a:ext uri="{FF2B5EF4-FFF2-40B4-BE49-F238E27FC236}">
              <a16:creationId xmlns:a16="http://schemas.microsoft.com/office/drawing/2014/main" id="{36DDEC46-D525-436D-AD01-A608205B89C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37" name="PoljeZBesedilom 2">
          <a:extLst>
            <a:ext uri="{FF2B5EF4-FFF2-40B4-BE49-F238E27FC236}">
              <a16:creationId xmlns:a16="http://schemas.microsoft.com/office/drawing/2014/main" id="{500918F9-2298-4D2B-BF90-224A571558D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38" name="PoljeZBesedilom 2">
          <a:extLst>
            <a:ext uri="{FF2B5EF4-FFF2-40B4-BE49-F238E27FC236}">
              <a16:creationId xmlns:a16="http://schemas.microsoft.com/office/drawing/2014/main" id="{22290803-7590-4BF6-9578-C27B23877F83}"/>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39" name="PoljeZBesedilom 2338">
          <a:extLst>
            <a:ext uri="{FF2B5EF4-FFF2-40B4-BE49-F238E27FC236}">
              <a16:creationId xmlns:a16="http://schemas.microsoft.com/office/drawing/2014/main" id="{7EE877DD-9307-4049-AFF5-E14F5FDC425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40" name="PoljeZBesedilom 2">
          <a:extLst>
            <a:ext uri="{FF2B5EF4-FFF2-40B4-BE49-F238E27FC236}">
              <a16:creationId xmlns:a16="http://schemas.microsoft.com/office/drawing/2014/main" id="{34B777B1-6EE0-4162-9BB7-305796CCAEC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41" name="PoljeZBesedilom 2">
          <a:extLst>
            <a:ext uri="{FF2B5EF4-FFF2-40B4-BE49-F238E27FC236}">
              <a16:creationId xmlns:a16="http://schemas.microsoft.com/office/drawing/2014/main" id="{3DA5D45A-F265-4B17-BF31-F23BBC14B17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42" name="PoljeZBesedilom 2">
          <a:extLst>
            <a:ext uri="{FF2B5EF4-FFF2-40B4-BE49-F238E27FC236}">
              <a16:creationId xmlns:a16="http://schemas.microsoft.com/office/drawing/2014/main" id="{E776155E-886C-4727-8CDA-2315FEC2023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43" name="PoljeZBesedilom 2">
          <a:extLst>
            <a:ext uri="{FF2B5EF4-FFF2-40B4-BE49-F238E27FC236}">
              <a16:creationId xmlns:a16="http://schemas.microsoft.com/office/drawing/2014/main" id="{05836E64-4ABE-47EA-AC5B-8DFD72B8E52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4" name="PoljeZBesedilom 2">
          <a:extLst>
            <a:ext uri="{FF2B5EF4-FFF2-40B4-BE49-F238E27FC236}">
              <a16:creationId xmlns:a16="http://schemas.microsoft.com/office/drawing/2014/main" id="{A3795EB0-8972-4931-92F6-06C06BC72BF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5" name="PoljeZBesedilom 2344">
          <a:extLst>
            <a:ext uri="{FF2B5EF4-FFF2-40B4-BE49-F238E27FC236}">
              <a16:creationId xmlns:a16="http://schemas.microsoft.com/office/drawing/2014/main" id="{B086F26E-08E7-4E77-9801-5B06EAB3DE3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6" name="PoljeZBesedilom 2">
          <a:extLst>
            <a:ext uri="{FF2B5EF4-FFF2-40B4-BE49-F238E27FC236}">
              <a16:creationId xmlns:a16="http://schemas.microsoft.com/office/drawing/2014/main" id="{1233866F-8933-4FE3-8D0C-E0BD4D703FD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7" name="PoljeZBesedilom 2">
          <a:extLst>
            <a:ext uri="{FF2B5EF4-FFF2-40B4-BE49-F238E27FC236}">
              <a16:creationId xmlns:a16="http://schemas.microsoft.com/office/drawing/2014/main" id="{982744FB-6840-4EE3-AFD1-B7857EAB8DE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8" name="PoljeZBesedilom 2">
          <a:extLst>
            <a:ext uri="{FF2B5EF4-FFF2-40B4-BE49-F238E27FC236}">
              <a16:creationId xmlns:a16="http://schemas.microsoft.com/office/drawing/2014/main" id="{6BE25F02-CE59-467A-B4FD-85ED64FC3E8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2349" name="PoljeZBesedilom 2">
          <a:extLst>
            <a:ext uri="{FF2B5EF4-FFF2-40B4-BE49-F238E27FC236}">
              <a16:creationId xmlns:a16="http://schemas.microsoft.com/office/drawing/2014/main" id="{5520F78B-09AD-41C8-A80D-F4F3BE3B3DA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0" name="PoljeZBesedilom 2">
          <a:extLst>
            <a:ext uri="{FF2B5EF4-FFF2-40B4-BE49-F238E27FC236}">
              <a16:creationId xmlns:a16="http://schemas.microsoft.com/office/drawing/2014/main" id="{EF8DA142-3EB5-46C8-8FEB-BCE28E22931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1" name="PoljeZBesedilom 2350">
          <a:extLst>
            <a:ext uri="{FF2B5EF4-FFF2-40B4-BE49-F238E27FC236}">
              <a16:creationId xmlns:a16="http://schemas.microsoft.com/office/drawing/2014/main" id="{1715C31C-93BB-4287-9825-8E53E87EF74C}"/>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2" name="PoljeZBesedilom 2">
          <a:extLst>
            <a:ext uri="{FF2B5EF4-FFF2-40B4-BE49-F238E27FC236}">
              <a16:creationId xmlns:a16="http://schemas.microsoft.com/office/drawing/2014/main" id="{8AB1E838-8509-4725-8B05-BFAEC28EAE0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3" name="PoljeZBesedilom 2">
          <a:extLst>
            <a:ext uri="{FF2B5EF4-FFF2-40B4-BE49-F238E27FC236}">
              <a16:creationId xmlns:a16="http://schemas.microsoft.com/office/drawing/2014/main" id="{D0C5D8F9-D282-4924-B519-4C867B5AFEE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4" name="PoljeZBesedilom 2">
          <a:extLst>
            <a:ext uri="{FF2B5EF4-FFF2-40B4-BE49-F238E27FC236}">
              <a16:creationId xmlns:a16="http://schemas.microsoft.com/office/drawing/2014/main" id="{7A6833F9-9B99-43ED-AF31-E105A85C53D4}"/>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55" name="PoljeZBesedilom 2">
          <a:extLst>
            <a:ext uri="{FF2B5EF4-FFF2-40B4-BE49-F238E27FC236}">
              <a16:creationId xmlns:a16="http://schemas.microsoft.com/office/drawing/2014/main" id="{BCB5537E-FA79-42AC-A589-B8F36064766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56" name="PoljeZBesedilom 2">
          <a:extLst>
            <a:ext uri="{FF2B5EF4-FFF2-40B4-BE49-F238E27FC236}">
              <a16:creationId xmlns:a16="http://schemas.microsoft.com/office/drawing/2014/main" id="{1997F112-5E9E-4557-8636-E5F265A79FA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57" name="PoljeZBesedilom 2356">
          <a:extLst>
            <a:ext uri="{FF2B5EF4-FFF2-40B4-BE49-F238E27FC236}">
              <a16:creationId xmlns:a16="http://schemas.microsoft.com/office/drawing/2014/main" id="{8DA700C9-F44C-4675-B30F-8DC48161E65B}"/>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58" name="PoljeZBesedilom 2">
          <a:extLst>
            <a:ext uri="{FF2B5EF4-FFF2-40B4-BE49-F238E27FC236}">
              <a16:creationId xmlns:a16="http://schemas.microsoft.com/office/drawing/2014/main" id="{B9816AE7-1282-4F39-A6B1-F639E031D6A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59" name="PoljeZBesedilom 2">
          <a:extLst>
            <a:ext uri="{FF2B5EF4-FFF2-40B4-BE49-F238E27FC236}">
              <a16:creationId xmlns:a16="http://schemas.microsoft.com/office/drawing/2014/main" id="{936DB774-B64B-4DCC-AD95-C24225E53B9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0" name="PoljeZBesedilom 2">
          <a:extLst>
            <a:ext uri="{FF2B5EF4-FFF2-40B4-BE49-F238E27FC236}">
              <a16:creationId xmlns:a16="http://schemas.microsoft.com/office/drawing/2014/main" id="{F776A284-31E9-4E2D-A235-7D4F83A7D9D8}"/>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1" name="PoljeZBesedilom 2">
          <a:extLst>
            <a:ext uri="{FF2B5EF4-FFF2-40B4-BE49-F238E27FC236}">
              <a16:creationId xmlns:a16="http://schemas.microsoft.com/office/drawing/2014/main" id="{DE349AB7-1AAC-45B1-8D3C-C06EA79D3C4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2" name="PoljeZBesedilom 2">
          <a:extLst>
            <a:ext uri="{FF2B5EF4-FFF2-40B4-BE49-F238E27FC236}">
              <a16:creationId xmlns:a16="http://schemas.microsoft.com/office/drawing/2014/main" id="{1E25FC39-42BF-40B8-96C8-76E485854B5D}"/>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3" name="PoljeZBesedilom 2362">
          <a:extLst>
            <a:ext uri="{FF2B5EF4-FFF2-40B4-BE49-F238E27FC236}">
              <a16:creationId xmlns:a16="http://schemas.microsoft.com/office/drawing/2014/main" id="{AE8AB514-73C9-4602-BBDC-97E2EB32EDCF}"/>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4" name="PoljeZBesedilom 2">
          <a:extLst>
            <a:ext uri="{FF2B5EF4-FFF2-40B4-BE49-F238E27FC236}">
              <a16:creationId xmlns:a16="http://schemas.microsoft.com/office/drawing/2014/main" id="{C7140CA5-586C-49CF-BDB4-B2A5AFDF521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5" name="PoljeZBesedilom 2">
          <a:extLst>
            <a:ext uri="{FF2B5EF4-FFF2-40B4-BE49-F238E27FC236}">
              <a16:creationId xmlns:a16="http://schemas.microsoft.com/office/drawing/2014/main" id="{44D3C9A3-8BD3-424C-A27F-D1ECA530D12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6" name="PoljeZBesedilom 2">
          <a:extLst>
            <a:ext uri="{FF2B5EF4-FFF2-40B4-BE49-F238E27FC236}">
              <a16:creationId xmlns:a16="http://schemas.microsoft.com/office/drawing/2014/main" id="{8F9A16B8-9852-4980-8D04-03CC5C3D63DB}"/>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67" name="PoljeZBesedilom 2">
          <a:extLst>
            <a:ext uri="{FF2B5EF4-FFF2-40B4-BE49-F238E27FC236}">
              <a16:creationId xmlns:a16="http://schemas.microsoft.com/office/drawing/2014/main" id="{8CF16443-EAD2-4276-85BE-59331423EBC1}"/>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68" name="PoljeZBesedilom 2">
          <a:extLst>
            <a:ext uri="{FF2B5EF4-FFF2-40B4-BE49-F238E27FC236}">
              <a16:creationId xmlns:a16="http://schemas.microsoft.com/office/drawing/2014/main" id="{80FBC18C-414A-4C3C-9461-3A24D1CC432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69" name="PoljeZBesedilom 2368">
          <a:extLst>
            <a:ext uri="{FF2B5EF4-FFF2-40B4-BE49-F238E27FC236}">
              <a16:creationId xmlns:a16="http://schemas.microsoft.com/office/drawing/2014/main" id="{FB44DC41-5841-48BE-831F-E0803A0BB8A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70" name="PoljeZBesedilom 2">
          <a:extLst>
            <a:ext uri="{FF2B5EF4-FFF2-40B4-BE49-F238E27FC236}">
              <a16:creationId xmlns:a16="http://schemas.microsoft.com/office/drawing/2014/main" id="{889D5DAD-55A2-4266-86C7-0306ACAD06D0}"/>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71" name="PoljeZBesedilom 2">
          <a:extLst>
            <a:ext uri="{FF2B5EF4-FFF2-40B4-BE49-F238E27FC236}">
              <a16:creationId xmlns:a16="http://schemas.microsoft.com/office/drawing/2014/main" id="{87251B29-E479-4F8D-A0F3-1772CA0779A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72" name="PoljeZBesedilom 2">
          <a:extLst>
            <a:ext uri="{FF2B5EF4-FFF2-40B4-BE49-F238E27FC236}">
              <a16:creationId xmlns:a16="http://schemas.microsoft.com/office/drawing/2014/main" id="{2167BDAB-BBC6-4D87-BC72-70D907E1D67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373" name="PoljeZBesedilom 2">
          <a:extLst>
            <a:ext uri="{FF2B5EF4-FFF2-40B4-BE49-F238E27FC236}">
              <a16:creationId xmlns:a16="http://schemas.microsoft.com/office/drawing/2014/main" id="{1F23430C-DB74-4904-BDEE-401991406E0A}"/>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4" name="PoljeZBesedilom 2">
          <a:extLst>
            <a:ext uri="{FF2B5EF4-FFF2-40B4-BE49-F238E27FC236}">
              <a16:creationId xmlns:a16="http://schemas.microsoft.com/office/drawing/2014/main" id="{6CE5083D-2614-4118-8D6E-178D5D6F9342}"/>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5" name="PoljeZBesedilom 2374">
          <a:extLst>
            <a:ext uri="{FF2B5EF4-FFF2-40B4-BE49-F238E27FC236}">
              <a16:creationId xmlns:a16="http://schemas.microsoft.com/office/drawing/2014/main" id="{54A9A357-A9C6-4520-B4B9-880E2E3E5EA6}"/>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6" name="PoljeZBesedilom 2">
          <a:extLst>
            <a:ext uri="{FF2B5EF4-FFF2-40B4-BE49-F238E27FC236}">
              <a16:creationId xmlns:a16="http://schemas.microsoft.com/office/drawing/2014/main" id="{86F5D209-CA32-4F32-9A2D-777F4BF29E3C}"/>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7" name="PoljeZBesedilom 2">
          <a:extLst>
            <a:ext uri="{FF2B5EF4-FFF2-40B4-BE49-F238E27FC236}">
              <a16:creationId xmlns:a16="http://schemas.microsoft.com/office/drawing/2014/main" id="{4C99766D-62BF-45C6-B6B5-3CFE6B27BFD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8" name="PoljeZBesedilom 2">
          <a:extLst>
            <a:ext uri="{FF2B5EF4-FFF2-40B4-BE49-F238E27FC236}">
              <a16:creationId xmlns:a16="http://schemas.microsoft.com/office/drawing/2014/main" id="{B3289DF2-29DD-4150-8413-D3D4A53872B9}"/>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379" name="PoljeZBesedilom 2">
          <a:extLst>
            <a:ext uri="{FF2B5EF4-FFF2-40B4-BE49-F238E27FC236}">
              <a16:creationId xmlns:a16="http://schemas.microsoft.com/office/drawing/2014/main" id="{35D35A8D-F1F2-478B-92F8-66AA6E980BCB}"/>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380" name="PoljeZBesedilom 2379">
          <a:extLst>
            <a:ext uri="{FF2B5EF4-FFF2-40B4-BE49-F238E27FC236}">
              <a16:creationId xmlns:a16="http://schemas.microsoft.com/office/drawing/2014/main" id="{E1C6EE5B-FA62-4408-B834-C2F826CDDDC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381" name="PoljeZBesedilom 2">
          <a:extLst>
            <a:ext uri="{FF2B5EF4-FFF2-40B4-BE49-F238E27FC236}">
              <a16:creationId xmlns:a16="http://schemas.microsoft.com/office/drawing/2014/main" id="{2E561068-6B98-4B6B-BDBB-7C2789870C2C}"/>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382" name="PoljeZBesedilom 2">
          <a:extLst>
            <a:ext uri="{FF2B5EF4-FFF2-40B4-BE49-F238E27FC236}">
              <a16:creationId xmlns:a16="http://schemas.microsoft.com/office/drawing/2014/main" id="{EA3DDA3F-4EA5-49B2-8977-331264656F34}"/>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383" name="PoljeZBesedilom 2">
          <a:extLst>
            <a:ext uri="{FF2B5EF4-FFF2-40B4-BE49-F238E27FC236}">
              <a16:creationId xmlns:a16="http://schemas.microsoft.com/office/drawing/2014/main" id="{59FECEAC-47C8-41F5-9897-EC8CFDCC3AD0}"/>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384" name="PoljeZBesedilom 2">
          <a:extLst>
            <a:ext uri="{FF2B5EF4-FFF2-40B4-BE49-F238E27FC236}">
              <a16:creationId xmlns:a16="http://schemas.microsoft.com/office/drawing/2014/main" id="{1BD4F54A-30EA-4B7C-AEF3-CBA3BB35211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85" name="PoljeZBesedilom 2">
          <a:extLst>
            <a:ext uri="{FF2B5EF4-FFF2-40B4-BE49-F238E27FC236}">
              <a16:creationId xmlns:a16="http://schemas.microsoft.com/office/drawing/2014/main" id="{28737287-0B44-4345-BAD4-2C9DE393663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86" name="PoljeZBesedilom 2385">
          <a:extLst>
            <a:ext uri="{FF2B5EF4-FFF2-40B4-BE49-F238E27FC236}">
              <a16:creationId xmlns:a16="http://schemas.microsoft.com/office/drawing/2014/main" id="{B64EBDC9-B505-4814-8B4E-F5515BF0583A}"/>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87" name="PoljeZBesedilom 2">
          <a:extLst>
            <a:ext uri="{FF2B5EF4-FFF2-40B4-BE49-F238E27FC236}">
              <a16:creationId xmlns:a16="http://schemas.microsoft.com/office/drawing/2014/main" id="{14D9E159-16E2-49FC-B548-7F4BAD881C2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88" name="PoljeZBesedilom 2">
          <a:extLst>
            <a:ext uri="{FF2B5EF4-FFF2-40B4-BE49-F238E27FC236}">
              <a16:creationId xmlns:a16="http://schemas.microsoft.com/office/drawing/2014/main" id="{CF5842D7-6665-4388-AEFC-8F9164CA1DD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89" name="PoljeZBesedilom 2">
          <a:extLst>
            <a:ext uri="{FF2B5EF4-FFF2-40B4-BE49-F238E27FC236}">
              <a16:creationId xmlns:a16="http://schemas.microsoft.com/office/drawing/2014/main" id="{852B7F7B-DFFC-4A40-9117-5FB92D9FB6C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2390" name="PoljeZBesedilom 2">
          <a:extLst>
            <a:ext uri="{FF2B5EF4-FFF2-40B4-BE49-F238E27FC236}">
              <a16:creationId xmlns:a16="http://schemas.microsoft.com/office/drawing/2014/main" id="{0EADF404-8135-41E5-9A4E-3251C222C0E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1" name="PoljeZBesedilom 2">
          <a:extLst>
            <a:ext uri="{FF2B5EF4-FFF2-40B4-BE49-F238E27FC236}">
              <a16:creationId xmlns:a16="http://schemas.microsoft.com/office/drawing/2014/main" id="{62E32408-0983-4BF1-A9BF-52F27BB43A36}"/>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2" name="PoljeZBesedilom 2391">
          <a:extLst>
            <a:ext uri="{FF2B5EF4-FFF2-40B4-BE49-F238E27FC236}">
              <a16:creationId xmlns:a16="http://schemas.microsoft.com/office/drawing/2014/main" id="{6F87665E-AA32-4A2A-96BB-D852C268329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3" name="PoljeZBesedilom 2">
          <a:extLst>
            <a:ext uri="{FF2B5EF4-FFF2-40B4-BE49-F238E27FC236}">
              <a16:creationId xmlns:a16="http://schemas.microsoft.com/office/drawing/2014/main" id="{92ECB27A-A691-43E3-AA97-21C85CAC5D4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4" name="PoljeZBesedilom 2">
          <a:extLst>
            <a:ext uri="{FF2B5EF4-FFF2-40B4-BE49-F238E27FC236}">
              <a16:creationId xmlns:a16="http://schemas.microsoft.com/office/drawing/2014/main" id="{E6032688-E182-4B58-A0A8-B4401003D4A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5" name="PoljeZBesedilom 2">
          <a:extLst>
            <a:ext uri="{FF2B5EF4-FFF2-40B4-BE49-F238E27FC236}">
              <a16:creationId xmlns:a16="http://schemas.microsoft.com/office/drawing/2014/main" id="{97178956-9808-49A7-8221-73395A43DE0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6" name="PoljeZBesedilom 2">
          <a:extLst>
            <a:ext uri="{FF2B5EF4-FFF2-40B4-BE49-F238E27FC236}">
              <a16:creationId xmlns:a16="http://schemas.microsoft.com/office/drawing/2014/main" id="{A37A76B3-FAC5-4643-984A-3F5771F03C8C}"/>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7" name="PoljeZBesedilom 2">
          <a:extLst>
            <a:ext uri="{FF2B5EF4-FFF2-40B4-BE49-F238E27FC236}">
              <a16:creationId xmlns:a16="http://schemas.microsoft.com/office/drawing/2014/main" id="{0F2A409F-0A46-4280-B326-D08E0885B3A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8" name="PoljeZBesedilom 2397">
          <a:extLst>
            <a:ext uri="{FF2B5EF4-FFF2-40B4-BE49-F238E27FC236}">
              <a16:creationId xmlns:a16="http://schemas.microsoft.com/office/drawing/2014/main" id="{B1945E9B-87FE-4719-8DA9-4C0E078803FF}"/>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399" name="PoljeZBesedilom 2">
          <a:extLst>
            <a:ext uri="{FF2B5EF4-FFF2-40B4-BE49-F238E27FC236}">
              <a16:creationId xmlns:a16="http://schemas.microsoft.com/office/drawing/2014/main" id="{67104EB8-6A3D-4627-BFC9-1F368A00753A}"/>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400" name="PoljeZBesedilom 2">
          <a:extLst>
            <a:ext uri="{FF2B5EF4-FFF2-40B4-BE49-F238E27FC236}">
              <a16:creationId xmlns:a16="http://schemas.microsoft.com/office/drawing/2014/main" id="{9F8B2F77-6EE4-4EE6-A244-78DB837FA019}"/>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401" name="PoljeZBesedilom 2">
          <a:extLst>
            <a:ext uri="{FF2B5EF4-FFF2-40B4-BE49-F238E27FC236}">
              <a16:creationId xmlns:a16="http://schemas.microsoft.com/office/drawing/2014/main" id="{F5C632EA-0388-4F3F-95C3-BE384A95865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2402" name="PoljeZBesedilom 2">
          <a:extLst>
            <a:ext uri="{FF2B5EF4-FFF2-40B4-BE49-F238E27FC236}">
              <a16:creationId xmlns:a16="http://schemas.microsoft.com/office/drawing/2014/main" id="{4ECE511F-99A3-4D07-B49C-E53D43DCF08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3" name="PoljeZBesedilom 2">
          <a:extLst>
            <a:ext uri="{FF2B5EF4-FFF2-40B4-BE49-F238E27FC236}">
              <a16:creationId xmlns:a16="http://schemas.microsoft.com/office/drawing/2014/main" id="{30F376C7-7564-493F-A1EC-988274893DD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4" name="PoljeZBesedilom 2403">
          <a:extLst>
            <a:ext uri="{FF2B5EF4-FFF2-40B4-BE49-F238E27FC236}">
              <a16:creationId xmlns:a16="http://schemas.microsoft.com/office/drawing/2014/main" id="{83826AA6-0961-4B49-9EDE-B13FD7F47D0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5" name="PoljeZBesedilom 2">
          <a:extLst>
            <a:ext uri="{FF2B5EF4-FFF2-40B4-BE49-F238E27FC236}">
              <a16:creationId xmlns:a16="http://schemas.microsoft.com/office/drawing/2014/main" id="{C62C83BB-F663-4B0C-8B7E-76F7E77A6DA4}"/>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6" name="PoljeZBesedilom 2">
          <a:extLst>
            <a:ext uri="{FF2B5EF4-FFF2-40B4-BE49-F238E27FC236}">
              <a16:creationId xmlns:a16="http://schemas.microsoft.com/office/drawing/2014/main" id="{854066A2-6438-4D94-890F-0471FA296C7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7" name="PoljeZBesedilom 2">
          <a:extLst>
            <a:ext uri="{FF2B5EF4-FFF2-40B4-BE49-F238E27FC236}">
              <a16:creationId xmlns:a16="http://schemas.microsoft.com/office/drawing/2014/main" id="{96DDA111-FD78-4E2B-AAF6-372090D49C2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2408" name="PoljeZBesedilom 2">
          <a:extLst>
            <a:ext uri="{FF2B5EF4-FFF2-40B4-BE49-F238E27FC236}">
              <a16:creationId xmlns:a16="http://schemas.microsoft.com/office/drawing/2014/main" id="{41D0701F-995B-4B1D-A1E8-F70533A3A041}"/>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09" name="PoljeZBesedilom 2">
          <a:extLst>
            <a:ext uri="{FF2B5EF4-FFF2-40B4-BE49-F238E27FC236}">
              <a16:creationId xmlns:a16="http://schemas.microsoft.com/office/drawing/2014/main" id="{96CFF764-203D-4B4B-86A9-01A73499B53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10" name="PoljeZBesedilom 2409">
          <a:extLst>
            <a:ext uri="{FF2B5EF4-FFF2-40B4-BE49-F238E27FC236}">
              <a16:creationId xmlns:a16="http://schemas.microsoft.com/office/drawing/2014/main" id="{DD9F481C-AB77-4B9A-8ACD-778045CDE45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11" name="PoljeZBesedilom 2">
          <a:extLst>
            <a:ext uri="{FF2B5EF4-FFF2-40B4-BE49-F238E27FC236}">
              <a16:creationId xmlns:a16="http://schemas.microsoft.com/office/drawing/2014/main" id="{51821F44-580A-4EB1-B65C-AC64B84ADC32}"/>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12" name="PoljeZBesedilom 2">
          <a:extLst>
            <a:ext uri="{FF2B5EF4-FFF2-40B4-BE49-F238E27FC236}">
              <a16:creationId xmlns:a16="http://schemas.microsoft.com/office/drawing/2014/main" id="{336DB4DC-C4C3-4E01-812A-F0E8F3D5F024}"/>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13" name="PoljeZBesedilom 2">
          <a:extLst>
            <a:ext uri="{FF2B5EF4-FFF2-40B4-BE49-F238E27FC236}">
              <a16:creationId xmlns:a16="http://schemas.microsoft.com/office/drawing/2014/main" id="{69F734FB-FB01-4DE9-BE78-33ADDF63226A}"/>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2414" name="PoljeZBesedilom 2">
          <a:extLst>
            <a:ext uri="{FF2B5EF4-FFF2-40B4-BE49-F238E27FC236}">
              <a16:creationId xmlns:a16="http://schemas.microsoft.com/office/drawing/2014/main" id="{28980FF8-7181-4CD1-916E-00C6D40851C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415" name="PoljeZBesedilom 2414">
          <a:extLst>
            <a:ext uri="{FF2B5EF4-FFF2-40B4-BE49-F238E27FC236}">
              <a16:creationId xmlns:a16="http://schemas.microsoft.com/office/drawing/2014/main" id="{E378AA28-F186-4668-ABD3-35E88C9C0E13}"/>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416" name="PoljeZBesedilom 2">
          <a:extLst>
            <a:ext uri="{FF2B5EF4-FFF2-40B4-BE49-F238E27FC236}">
              <a16:creationId xmlns:a16="http://schemas.microsoft.com/office/drawing/2014/main" id="{0BF675EE-37A1-4A22-9222-27DF78E3F10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417" name="PoljeZBesedilom 2">
          <a:extLst>
            <a:ext uri="{FF2B5EF4-FFF2-40B4-BE49-F238E27FC236}">
              <a16:creationId xmlns:a16="http://schemas.microsoft.com/office/drawing/2014/main" id="{C54E9951-F121-422E-9644-B7FD6252C0F7}"/>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418" name="PoljeZBesedilom 2">
          <a:extLst>
            <a:ext uri="{FF2B5EF4-FFF2-40B4-BE49-F238E27FC236}">
              <a16:creationId xmlns:a16="http://schemas.microsoft.com/office/drawing/2014/main" id="{FB2DCBFD-34D8-48E3-A5E5-685B08042C4B}"/>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9489"/>
    <xdr:sp macro="" textlink="">
      <xdr:nvSpPr>
        <xdr:cNvPr id="2419" name="PoljeZBesedilom 2">
          <a:extLst>
            <a:ext uri="{FF2B5EF4-FFF2-40B4-BE49-F238E27FC236}">
              <a16:creationId xmlns:a16="http://schemas.microsoft.com/office/drawing/2014/main" id="{15192094-60C7-45C2-A752-B2DC8CE6B9ED}"/>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0" name="PoljeZBesedilom 2">
          <a:extLst>
            <a:ext uri="{FF2B5EF4-FFF2-40B4-BE49-F238E27FC236}">
              <a16:creationId xmlns:a16="http://schemas.microsoft.com/office/drawing/2014/main" id="{63E066E7-10DB-48EE-94AB-A8C1C4E04E72}"/>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1" name="PoljeZBesedilom 2420">
          <a:extLst>
            <a:ext uri="{FF2B5EF4-FFF2-40B4-BE49-F238E27FC236}">
              <a16:creationId xmlns:a16="http://schemas.microsoft.com/office/drawing/2014/main" id="{505E4469-26A6-45D4-A48C-2036505EED35}"/>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2" name="PoljeZBesedilom 2">
          <a:extLst>
            <a:ext uri="{FF2B5EF4-FFF2-40B4-BE49-F238E27FC236}">
              <a16:creationId xmlns:a16="http://schemas.microsoft.com/office/drawing/2014/main" id="{B47278FD-3743-47DA-914E-2411B3E0667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3" name="PoljeZBesedilom 2">
          <a:extLst>
            <a:ext uri="{FF2B5EF4-FFF2-40B4-BE49-F238E27FC236}">
              <a16:creationId xmlns:a16="http://schemas.microsoft.com/office/drawing/2014/main" id="{2792B980-EA52-4938-9CD9-3EDC9F0563EB}"/>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4" name="PoljeZBesedilom 2">
          <a:extLst>
            <a:ext uri="{FF2B5EF4-FFF2-40B4-BE49-F238E27FC236}">
              <a16:creationId xmlns:a16="http://schemas.microsoft.com/office/drawing/2014/main" id="{A24D8AFA-C2FC-4F73-9290-14325AB683E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5" name="PoljeZBesedilom 2">
          <a:extLst>
            <a:ext uri="{FF2B5EF4-FFF2-40B4-BE49-F238E27FC236}">
              <a16:creationId xmlns:a16="http://schemas.microsoft.com/office/drawing/2014/main" id="{9FA45A76-CCE5-4F95-A2EF-0687FD50A031}"/>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6" name="PoljeZBesedilom 2">
          <a:extLst>
            <a:ext uri="{FF2B5EF4-FFF2-40B4-BE49-F238E27FC236}">
              <a16:creationId xmlns:a16="http://schemas.microsoft.com/office/drawing/2014/main" id="{5C59FDFD-1FFF-4E86-8029-A4E18CFF405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7" name="PoljeZBesedilom 2426">
          <a:extLst>
            <a:ext uri="{FF2B5EF4-FFF2-40B4-BE49-F238E27FC236}">
              <a16:creationId xmlns:a16="http://schemas.microsoft.com/office/drawing/2014/main" id="{E62D517F-0B9B-4E34-9349-548503E7AC59}"/>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8" name="PoljeZBesedilom 2">
          <a:extLst>
            <a:ext uri="{FF2B5EF4-FFF2-40B4-BE49-F238E27FC236}">
              <a16:creationId xmlns:a16="http://schemas.microsoft.com/office/drawing/2014/main" id="{322B39E2-C4ED-4F2B-B97E-66ECE5FF8253}"/>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29" name="PoljeZBesedilom 2">
          <a:extLst>
            <a:ext uri="{FF2B5EF4-FFF2-40B4-BE49-F238E27FC236}">
              <a16:creationId xmlns:a16="http://schemas.microsoft.com/office/drawing/2014/main" id="{25B7EE0E-AB4A-4636-9A00-DEBC8A57C61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0" name="PoljeZBesedilom 2">
          <a:extLst>
            <a:ext uri="{FF2B5EF4-FFF2-40B4-BE49-F238E27FC236}">
              <a16:creationId xmlns:a16="http://schemas.microsoft.com/office/drawing/2014/main" id="{63081779-F250-478F-93E9-745365D8B6D3}"/>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1" name="PoljeZBesedilom 2">
          <a:extLst>
            <a:ext uri="{FF2B5EF4-FFF2-40B4-BE49-F238E27FC236}">
              <a16:creationId xmlns:a16="http://schemas.microsoft.com/office/drawing/2014/main" id="{FE82C09D-9103-46BE-8455-9E1940E8C71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2" name="PoljeZBesedilom 2">
          <a:extLst>
            <a:ext uri="{FF2B5EF4-FFF2-40B4-BE49-F238E27FC236}">
              <a16:creationId xmlns:a16="http://schemas.microsoft.com/office/drawing/2014/main" id="{604F03DF-F5C5-4C3B-B47A-8AD14821CA02}"/>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3" name="PoljeZBesedilom 2432">
          <a:extLst>
            <a:ext uri="{FF2B5EF4-FFF2-40B4-BE49-F238E27FC236}">
              <a16:creationId xmlns:a16="http://schemas.microsoft.com/office/drawing/2014/main" id="{2332642F-0389-47F6-87DC-38A496358761}"/>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4" name="PoljeZBesedilom 2">
          <a:extLst>
            <a:ext uri="{FF2B5EF4-FFF2-40B4-BE49-F238E27FC236}">
              <a16:creationId xmlns:a16="http://schemas.microsoft.com/office/drawing/2014/main" id="{CDFC5A7F-D1B9-47C3-92CB-23BEBA4EF008}"/>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5" name="PoljeZBesedilom 2">
          <a:extLst>
            <a:ext uri="{FF2B5EF4-FFF2-40B4-BE49-F238E27FC236}">
              <a16:creationId xmlns:a16="http://schemas.microsoft.com/office/drawing/2014/main" id="{61687145-8302-45E0-B132-E35E4FA0746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6" name="PoljeZBesedilom 2">
          <a:extLst>
            <a:ext uri="{FF2B5EF4-FFF2-40B4-BE49-F238E27FC236}">
              <a16:creationId xmlns:a16="http://schemas.microsoft.com/office/drawing/2014/main" id="{A78378B2-D144-4AD9-99A0-8619F7F05C2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7" name="PoljeZBesedilom 2">
          <a:extLst>
            <a:ext uri="{FF2B5EF4-FFF2-40B4-BE49-F238E27FC236}">
              <a16:creationId xmlns:a16="http://schemas.microsoft.com/office/drawing/2014/main" id="{069731D3-5348-4601-8750-22658E5E4BA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8" name="PoljeZBesedilom 2">
          <a:extLst>
            <a:ext uri="{FF2B5EF4-FFF2-40B4-BE49-F238E27FC236}">
              <a16:creationId xmlns:a16="http://schemas.microsoft.com/office/drawing/2014/main" id="{EF614FC5-B1AE-4425-8602-457253584BE9}"/>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39" name="PoljeZBesedilom 2438">
          <a:extLst>
            <a:ext uri="{FF2B5EF4-FFF2-40B4-BE49-F238E27FC236}">
              <a16:creationId xmlns:a16="http://schemas.microsoft.com/office/drawing/2014/main" id="{E491338A-EC75-4124-984D-8A1C961A131B}"/>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0" name="PoljeZBesedilom 2">
          <a:extLst>
            <a:ext uri="{FF2B5EF4-FFF2-40B4-BE49-F238E27FC236}">
              <a16:creationId xmlns:a16="http://schemas.microsoft.com/office/drawing/2014/main" id="{A603E70F-8780-4857-A39D-9A20EE17737F}"/>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1" name="PoljeZBesedilom 2">
          <a:extLst>
            <a:ext uri="{FF2B5EF4-FFF2-40B4-BE49-F238E27FC236}">
              <a16:creationId xmlns:a16="http://schemas.microsoft.com/office/drawing/2014/main" id="{2C32F4C4-EA07-4FBF-972A-10A46242AC6F}"/>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2" name="PoljeZBesedilom 2">
          <a:extLst>
            <a:ext uri="{FF2B5EF4-FFF2-40B4-BE49-F238E27FC236}">
              <a16:creationId xmlns:a16="http://schemas.microsoft.com/office/drawing/2014/main" id="{7E0EAA68-6974-41BB-8894-D91088F1D7C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3" name="PoljeZBesedilom 2">
          <a:extLst>
            <a:ext uri="{FF2B5EF4-FFF2-40B4-BE49-F238E27FC236}">
              <a16:creationId xmlns:a16="http://schemas.microsoft.com/office/drawing/2014/main" id="{0D0876DF-87E7-4908-8A93-AEAFA28E1558}"/>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4" name="PoljeZBesedilom 2">
          <a:extLst>
            <a:ext uri="{FF2B5EF4-FFF2-40B4-BE49-F238E27FC236}">
              <a16:creationId xmlns:a16="http://schemas.microsoft.com/office/drawing/2014/main" id="{A8666453-C19A-4249-B559-A296DB77FBDB}"/>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5" name="PoljeZBesedilom 2444">
          <a:extLst>
            <a:ext uri="{FF2B5EF4-FFF2-40B4-BE49-F238E27FC236}">
              <a16:creationId xmlns:a16="http://schemas.microsoft.com/office/drawing/2014/main" id="{49A51ED4-033B-4A40-9DE9-E34BA276A6D5}"/>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6" name="PoljeZBesedilom 2">
          <a:extLst>
            <a:ext uri="{FF2B5EF4-FFF2-40B4-BE49-F238E27FC236}">
              <a16:creationId xmlns:a16="http://schemas.microsoft.com/office/drawing/2014/main" id="{A05C24D5-62F5-48DA-957F-59F06AA9A32B}"/>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7" name="PoljeZBesedilom 2">
          <a:extLst>
            <a:ext uri="{FF2B5EF4-FFF2-40B4-BE49-F238E27FC236}">
              <a16:creationId xmlns:a16="http://schemas.microsoft.com/office/drawing/2014/main" id="{00F421DB-DF7A-41B3-A016-9A5B0652163F}"/>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8" name="PoljeZBesedilom 2">
          <a:extLst>
            <a:ext uri="{FF2B5EF4-FFF2-40B4-BE49-F238E27FC236}">
              <a16:creationId xmlns:a16="http://schemas.microsoft.com/office/drawing/2014/main" id="{6BBBDD39-B21A-45ED-92D1-5CD52CF5076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49" name="PoljeZBesedilom 2">
          <a:extLst>
            <a:ext uri="{FF2B5EF4-FFF2-40B4-BE49-F238E27FC236}">
              <a16:creationId xmlns:a16="http://schemas.microsoft.com/office/drawing/2014/main" id="{46E2EB43-7002-4322-8469-713CA8DF8607}"/>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0" name="PoljeZBesedilom 2">
          <a:extLst>
            <a:ext uri="{FF2B5EF4-FFF2-40B4-BE49-F238E27FC236}">
              <a16:creationId xmlns:a16="http://schemas.microsoft.com/office/drawing/2014/main" id="{A00CBD15-8D04-468E-8DF5-2DB94D371B6C}"/>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1" name="PoljeZBesedilom 2450">
          <a:extLst>
            <a:ext uri="{FF2B5EF4-FFF2-40B4-BE49-F238E27FC236}">
              <a16:creationId xmlns:a16="http://schemas.microsoft.com/office/drawing/2014/main" id="{14091133-E410-4310-B14B-A65262CB59B7}"/>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2" name="PoljeZBesedilom 2">
          <a:extLst>
            <a:ext uri="{FF2B5EF4-FFF2-40B4-BE49-F238E27FC236}">
              <a16:creationId xmlns:a16="http://schemas.microsoft.com/office/drawing/2014/main" id="{84AAD1C7-1C85-4B25-A7DE-BD49DE1F4E8D}"/>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3" name="PoljeZBesedilom 2">
          <a:extLst>
            <a:ext uri="{FF2B5EF4-FFF2-40B4-BE49-F238E27FC236}">
              <a16:creationId xmlns:a16="http://schemas.microsoft.com/office/drawing/2014/main" id="{77406146-8897-43E6-A73C-4BE31F3DF8EE}"/>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4" name="PoljeZBesedilom 2">
          <a:extLst>
            <a:ext uri="{FF2B5EF4-FFF2-40B4-BE49-F238E27FC236}">
              <a16:creationId xmlns:a16="http://schemas.microsoft.com/office/drawing/2014/main" id="{58D1292D-DBDE-4788-AFAE-78DC80E1464F}"/>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55" name="PoljeZBesedilom 2">
          <a:extLst>
            <a:ext uri="{FF2B5EF4-FFF2-40B4-BE49-F238E27FC236}">
              <a16:creationId xmlns:a16="http://schemas.microsoft.com/office/drawing/2014/main" id="{AA2E5C9B-60C2-4B2B-8671-8012CBBBB0E9}"/>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56" name="PoljeZBesedilom 2">
          <a:extLst>
            <a:ext uri="{FF2B5EF4-FFF2-40B4-BE49-F238E27FC236}">
              <a16:creationId xmlns:a16="http://schemas.microsoft.com/office/drawing/2014/main" id="{3DF6B428-6ECD-4CF2-8F2E-D65564FA895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57" name="PoljeZBesedilom 2456">
          <a:extLst>
            <a:ext uri="{FF2B5EF4-FFF2-40B4-BE49-F238E27FC236}">
              <a16:creationId xmlns:a16="http://schemas.microsoft.com/office/drawing/2014/main" id="{A3F41F4D-3793-4169-96D6-C091BF838C79}"/>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58" name="PoljeZBesedilom 2">
          <a:extLst>
            <a:ext uri="{FF2B5EF4-FFF2-40B4-BE49-F238E27FC236}">
              <a16:creationId xmlns:a16="http://schemas.microsoft.com/office/drawing/2014/main" id="{1229D3BA-B6CC-4C93-B1D1-1422C169B645}"/>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59" name="PoljeZBesedilom 2">
          <a:extLst>
            <a:ext uri="{FF2B5EF4-FFF2-40B4-BE49-F238E27FC236}">
              <a16:creationId xmlns:a16="http://schemas.microsoft.com/office/drawing/2014/main" id="{4974F5D3-6AA1-4342-BECA-96FA8A4168C8}"/>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60" name="PoljeZBesedilom 2">
          <a:extLst>
            <a:ext uri="{FF2B5EF4-FFF2-40B4-BE49-F238E27FC236}">
              <a16:creationId xmlns:a16="http://schemas.microsoft.com/office/drawing/2014/main" id="{997A5D6D-9E89-4E75-9EA7-EC1ED9B89B5F}"/>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61" name="PoljeZBesedilom 2">
          <a:extLst>
            <a:ext uri="{FF2B5EF4-FFF2-40B4-BE49-F238E27FC236}">
              <a16:creationId xmlns:a16="http://schemas.microsoft.com/office/drawing/2014/main" id="{4E7B1D3D-103C-44E3-8D3D-84BDCCE68BC1}"/>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2" name="PoljeZBesedilom 2">
          <a:extLst>
            <a:ext uri="{FF2B5EF4-FFF2-40B4-BE49-F238E27FC236}">
              <a16:creationId xmlns:a16="http://schemas.microsoft.com/office/drawing/2014/main" id="{8766C5CE-D20C-4A05-835F-FD96E354E6AA}"/>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3" name="PoljeZBesedilom 2462">
          <a:extLst>
            <a:ext uri="{FF2B5EF4-FFF2-40B4-BE49-F238E27FC236}">
              <a16:creationId xmlns:a16="http://schemas.microsoft.com/office/drawing/2014/main" id="{1FBB962A-EBF5-453C-A57D-0F79AF4438C0}"/>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4" name="PoljeZBesedilom 2">
          <a:extLst>
            <a:ext uri="{FF2B5EF4-FFF2-40B4-BE49-F238E27FC236}">
              <a16:creationId xmlns:a16="http://schemas.microsoft.com/office/drawing/2014/main" id="{A92CD8D8-CBBE-47CF-A8DB-983F433C54C2}"/>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5" name="PoljeZBesedilom 2">
          <a:extLst>
            <a:ext uri="{FF2B5EF4-FFF2-40B4-BE49-F238E27FC236}">
              <a16:creationId xmlns:a16="http://schemas.microsoft.com/office/drawing/2014/main" id="{423ED533-89DB-4909-9AD4-46B17CDE6E76}"/>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6" name="PoljeZBesedilom 2">
          <a:extLst>
            <a:ext uri="{FF2B5EF4-FFF2-40B4-BE49-F238E27FC236}">
              <a16:creationId xmlns:a16="http://schemas.microsoft.com/office/drawing/2014/main" id="{94E9518C-AC87-4F1A-8EB0-F0406FA9DF43}"/>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7" name="PoljeZBesedilom 2">
          <a:extLst>
            <a:ext uri="{FF2B5EF4-FFF2-40B4-BE49-F238E27FC236}">
              <a16:creationId xmlns:a16="http://schemas.microsoft.com/office/drawing/2014/main" id="{79884AD4-D911-4226-AE92-865B9F47C3B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8" name="PoljeZBesedilom 2">
          <a:extLst>
            <a:ext uri="{FF2B5EF4-FFF2-40B4-BE49-F238E27FC236}">
              <a16:creationId xmlns:a16="http://schemas.microsoft.com/office/drawing/2014/main" id="{C16A91AF-9E42-41FA-9D2A-EB7E40D3D9B8}"/>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69" name="PoljeZBesedilom 2468">
          <a:extLst>
            <a:ext uri="{FF2B5EF4-FFF2-40B4-BE49-F238E27FC236}">
              <a16:creationId xmlns:a16="http://schemas.microsoft.com/office/drawing/2014/main" id="{7B0C0E54-187E-46CF-B6D9-F0196CC10333}"/>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70" name="PoljeZBesedilom 2">
          <a:extLst>
            <a:ext uri="{FF2B5EF4-FFF2-40B4-BE49-F238E27FC236}">
              <a16:creationId xmlns:a16="http://schemas.microsoft.com/office/drawing/2014/main" id="{40964A9A-5E95-40BE-8E3F-2394D4C5ED02}"/>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71" name="PoljeZBesedilom 2">
          <a:extLst>
            <a:ext uri="{FF2B5EF4-FFF2-40B4-BE49-F238E27FC236}">
              <a16:creationId xmlns:a16="http://schemas.microsoft.com/office/drawing/2014/main" id="{088F59A1-6C3B-4572-B894-235296931686}"/>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72" name="PoljeZBesedilom 2">
          <a:extLst>
            <a:ext uri="{FF2B5EF4-FFF2-40B4-BE49-F238E27FC236}">
              <a16:creationId xmlns:a16="http://schemas.microsoft.com/office/drawing/2014/main" id="{E42D557B-322A-453E-A862-F9E6315AACA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2473" name="PoljeZBesedilom 2">
          <a:extLst>
            <a:ext uri="{FF2B5EF4-FFF2-40B4-BE49-F238E27FC236}">
              <a16:creationId xmlns:a16="http://schemas.microsoft.com/office/drawing/2014/main" id="{66427462-D735-41DA-BA9E-3C89EA0211B9}"/>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4" name="PoljeZBesedilom 2">
          <a:extLst>
            <a:ext uri="{FF2B5EF4-FFF2-40B4-BE49-F238E27FC236}">
              <a16:creationId xmlns:a16="http://schemas.microsoft.com/office/drawing/2014/main" id="{04AFC79D-C534-4A70-BF01-276109E20113}"/>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5" name="PoljeZBesedilom 2474">
          <a:extLst>
            <a:ext uri="{FF2B5EF4-FFF2-40B4-BE49-F238E27FC236}">
              <a16:creationId xmlns:a16="http://schemas.microsoft.com/office/drawing/2014/main" id="{D183E782-C269-4317-90CD-FA790A95F9E8}"/>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6" name="PoljeZBesedilom 2">
          <a:extLst>
            <a:ext uri="{FF2B5EF4-FFF2-40B4-BE49-F238E27FC236}">
              <a16:creationId xmlns:a16="http://schemas.microsoft.com/office/drawing/2014/main" id="{DE423D42-FC36-4D4C-8C97-66CEFC5DF45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7" name="PoljeZBesedilom 2">
          <a:extLst>
            <a:ext uri="{FF2B5EF4-FFF2-40B4-BE49-F238E27FC236}">
              <a16:creationId xmlns:a16="http://schemas.microsoft.com/office/drawing/2014/main" id="{DFB2CBA5-59C6-4B39-B03B-FB654C38E37B}"/>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8" name="PoljeZBesedilom 2">
          <a:extLst>
            <a:ext uri="{FF2B5EF4-FFF2-40B4-BE49-F238E27FC236}">
              <a16:creationId xmlns:a16="http://schemas.microsoft.com/office/drawing/2014/main" id="{E75141A2-2902-495D-9129-DC8675440EE5}"/>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941</xdr:row>
      <xdr:rowOff>0</xdr:rowOff>
    </xdr:from>
    <xdr:ext cx="184731" cy="264560"/>
    <xdr:sp macro="" textlink="">
      <xdr:nvSpPr>
        <xdr:cNvPr id="2479" name="PoljeZBesedilom 2">
          <a:extLst>
            <a:ext uri="{FF2B5EF4-FFF2-40B4-BE49-F238E27FC236}">
              <a16:creationId xmlns:a16="http://schemas.microsoft.com/office/drawing/2014/main" id="{9F844822-AE19-49BE-9B62-3DD4875DEB1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0" name="PoljeZBesedilom 2">
          <a:extLst>
            <a:ext uri="{FF2B5EF4-FFF2-40B4-BE49-F238E27FC236}">
              <a16:creationId xmlns:a16="http://schemas.microsoft.com/office/drawing/2014/main" id="{10F4ECD3-E38E-4E49-AE5B-4BD2995644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1" name="PoljeZBesedilom 2480">
          <a:extLst>
            <a:ext uri="{FF2B5EF4-FFF2-40B4-BE49-F238E27FC236}">
              <a16:creationId xmlns:a16="http://schemas.microsoft.com/office/drawing/2014/main" id="{332D48B5-8B6B-4A92-AE3A-94A6111413E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2" name="PoljeZBesedilom 2">
          <a:extLst>
            <a:ext uri="{FF2B5EF4-FFF2-40B4-BE49-F238E27FC236}">
              <a16:creationId xmlns:a16="http://schemas.microsoft.com/office/drawing/2014/main" id="{18297A2B-61FB-4B35-91B0-BF7C70C909F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3" name="PoljeZBesedilom 2">
          <a:extLst>
            <a:ext uri="{FF2B5EF4-FFF2-40B4-BE49-F238E27FC236}">
              <a16:creationId xmlns:a16="http://schemas.microsoft.com/office/drawing/2014/main" id="{A9CBDEA5-C5BE-4D69-B2A3-1CBBC4516436}"/>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4" name="PoljeZBesedilom 2">
          <a:extLst>
            <a:ext uri="{FF2B5EF4-FFF2-40B4-BE49-F238E27FC236}">
              <a16:creationId xmlns:a16="http://schemas.microsoft.com/office/drawing/2014/main" id="{3C573E97-FAC5-40C0-B9BE-DAC2C1F02AB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85" name="PoljeZBesedilom 2">
          <a:extLst>
            <a:ext uri="{FF2B5EF4-FFF2-40B4-BE49-F238E27FC236}">
              <a16:creationId xmlns:a16="http://schemas.microsoft.com/office/drawing/2014/main" id="{DDE97CF8-D5C7-4766-8CBA-DA87041570F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86" name="PoljeZBesedilom 2485">
          <a:extLst>
            <a:ext uri="{FF2B5EF4-FFF2-40B4-BE49-F238E27FC236}">
              <a16:creationId xmlns:a16="http://schemas.microsoft.com/office/drawing/2014/main" id="{4F1C83C7-EA56-4675-89A5-69C403EB321D}"/>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87" name="PoljeZBesedilom 2">
          <a:extLst>
            <a:ext uri="{FF2B5EF4-FFF2-40B4-BE49-F238E27FC236}">
              <a16:creationId xmlns:a16="http://schemas.microsoft.com/office/drawing/2014/main" id="{CCD48401-6F0C-4E96-A39C-845A96D9878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88" name="PoljeZBesedilom 2">
          <a:extLst>
            <a:ext uri="{FF2B5EF4-FFF2-40B4-BE49-F238E27FC236}">
              <a16:creationId xmlns:a16="http://schemas.microsoft.com/office/drawing/2014/main" id="{C1D2CE2F-5590-42AC-A463-5A8002BD157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89" name="PoljeZBesedilom 2">
          <a:extLst>
            <a:ext uri="{FF2B5EF4-FFF2-40B4-BE49-F238E27FC236}">
              <a16:creationId xmlns:a16="http://schemas.microsoft.com/office/drawing/2014/main" id="{46D5B5F6-E7CD-4770-8834-DF77636AEDF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90" name="PoljeZBesedilom 2">
          <a:extLst>
            <a:ext uri="{FF2B5EF4-FFF2-40B4-BE49-F238E27FC236}">
              <a16:creationId xmlns:a16="http://schemas.microsoft.com/office/drawing/2014/main" id="{0F71A114-D7AE-4F39-82B4-7B4A1288928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1" name="PoljeZBesedilom 2">
          <a:extLst>
            <a:ext uri="{FF2B5EF4-FFF2-40B4-BE49-F238E27FC236}">
              <a16:creationId xmlns:a16="http://schemas.microsoft.com/office/drawing/2014/main" id="{2F99D3DF-FD48-4DC0-9591-FFA581C3AAC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2" name="PoljeZBesedilom 2491">
          <a:extLst>
            <a:ext uri="{FF2B5EF4-FFF2-40B4-BE49-F238E27FC236}">
              <a16:creationId xmlns:a16="http://schemas.microsoft.com/office/drawing/2014/main" id="{60884E20-DA81-491E-98B1-F090125F188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3" name="PoljeZBesedilom 2">
          <a:extLst>
            <a:ext uri="{FF2B5EF4-FFF2-40B4-BE49-F238E27FC236}">
              <a16:creationId xmlns:a16="http://schemas.microsoft.com/office/drawing/2014/main" id="{8B013D03-F93E-45A2-AF3A-2A52FA56C288}"/>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4" name="PoljeZBesedilom 2">
          <a:extLst>
            <a:ext uri="{FF2B5EF4-FFF2-40B4-BE49-F238E27FC236}">
              <a16:creationId xmlns:a16="http://schemas.microsoft.com/office/drawing/2014/main" id="{BFB65DE7-F9BB-4556-AF84-4B687FF4B38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5" name="PoljeZBesedilom 2">
          <a:extLst>
            <a:ext uri="{FF2B5EF4-FFF2-40B4-BE49-F238E27FC236}">
              <a16:creationId xmlns:a16="http://schemas.microsoft.com/office/drawing/2014/main" id="{7F8A85C6-D265-447D-B031-E9185E9DFC29}"/>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954</xdr:row>
      <xdr:rowOff>0</xdr:rowOff>
    </xdr:from>
    <xdr:ext cx="184731" cy="264560"/>
    <xdr:sp macro="" textlink="">
      <xdr:nvSpPr>
        <xdr:cNvPr id="2496" name="PoljeZBesedilom 2">
          <a:extLst>
            <a:ext uri="{FF2B5EF4-FFF2-40B4-BE49-F238E27FC236}">
              <a16:creationId xmlns:a16="http://schemas.microsoft.com/office/drawing/2014/main" id="{FA427C3B-BA50-4DDE-950D-A6FEC19C1DD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97" name="PoljeZBesedilom 2496">
          <a:extLst>
            <a:ext uri="{FF2B5EF4-FFF2-40B4-BE49-F238E27FC236}">
              <a16:creationId xmlns:a16="http://schemas.microsoft.com/office/drawing/2014/main" id="{C3D91329-560A-480B-92F2-9D86FBEA827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98" name="PoljeZBesedilom 2">
          <a:extLst>
            <a:ext uri="{FF2B5EF4-FFF2-40B4-BE49-F238E27FC236}">
              <a16:creationId xmlns:a16="http://schemas.microsoft.com/office/drawing/2014/main" id="{FD1061A2-2B24-4AC4-84AC-8E541D24CDC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499" name="PoljeZBesedilom 2">
          <a:extLst>
            <a:ext uri="{FF2B5EF4-FFF2-40B4-BE49-F238E27FC236}">
              <a16:creationId xmlns:a16="http://schemas.microsoft.com/office/drawing/2014/main" id="{06AD63D2-AA6E-4EAA-8B6D-A0127FC3C78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500" name="PoljeZBesedilom 2">
          <a:extLst>
            <a:ext uri="{FF2B5EF4-FFF2-40B4-BE49-F238E27FC236}">
              <a16:creationId xmlns:a16="http://schemas.microsoft.com/office/drawing/2014/main" id="{BAFD526E-7873-4242-B2F2-2CC1A8359DF7}"/>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2501" name="PoljeZBesedilom 2">
          <a:extLst>
            <a:ext uri="{FF2B5EF4-FFF2-40B4-BE49-F238E27FC236}">
              <a16:creationId xmlns:a16="http://schemas.microsoft.com/office/drawing/2014/main" id="{42D5CAFB-B838-4C36-B07B-F0DFE4A0D880}"/>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7788"/>
    <xdr:sp macro="" textlink="">
      <xdr:nvSpPr>
        <xdr:cNvPr id="2502" name="PoljeZBesedilom 2">
          <a:extLst>
            <a:ext uri="{FF2B5EF4-FFF2-40B4-BE49-F238E27FC236}">
              <a16:creationId xmlns:a16="http://schemas.microsoft.com/office/drawing/2014/main" id="{1BC984AC-7133-4091-8CE4-884E0BDB89DA}"/>
            </a:ext>
          </a:extLst>
        </xdr:cNvPr>
        <xdr:cNvSpPr txBox="1"/>
      </xdr:nvSpPr>
      <xdr:spPr>
        <a:xfrm>
          <a:off x="6226629" y="1860863871"/>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7788"/>
    <xdr:sp macro="" textlink="">
      <xdr:nvSpPr>
        <xdr:cNvPr id="2503" name="PoljeZBesedilom 2502">
          <a:extLst>
            <a:ext uri="{FF2B5EF4-FFF2-40B4-BE49-F238E27FC236}">
              <a16:creationId xmlns:a16="http://schemas.microsoft.com/office/drawing/2014/main" id="{A27A5A82-018E-4B2E-A1E7-ED3FA83CE67F}"/>
            </a:ext>
          </a:extLst>
        </xdr:cNvPr>
        <xdr:cNvSpPr txBox="1"/>
      </xdr:nvSpPr>
      <xdr:spPr>
        <a:xfrm>
          <a:off x="6226629" y="1860863871"/>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135262</xdr:rowOff>
    </xdr:from>
    <xdr:ext cx="184731" cy="264560"/>
    <xdr:sp macro="" textlink="">
      <xdr:nvSpPr>
        <xdr:cNvPr id="2504" name="PoljeZBesedilom 2">
          <a:extLst>
            <a:ext uri="{FF2B5EF4-FFF2-40B4-BE49-F238E27FC236}">
              <a16:creationId xmlns:a16="http://schemas.microsoft.com/office/drawing/2014/main" id="{DF905F24-CA14-4ED9-A8FA-8935B469B112}"/>
            </a:ext>
          </a:extLst>
        </xdr:cNvPr>
        <xdr:cNvSpPr txBox="1"/>
      </xdr:nvSpPr>
      <xdr:spPr>
        <a:xfrm>
          <a:off x="6226629" y="1809564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1042</xdr:row>
      <xdr:rowOff>135262</xdr:rowOff>
    </xdr:from>
    <xdr:ext cx="184731" cy="264560"/>
    <xdr:sp macro="" textlink="">
      <xdr:nvSpPr>
        <xdr:cNvPr id="2505" name="PoljeZBesedilom 2504">
          <a:extLst>
            <a:ext uri="{FF2B5EF4-FFF2-40B4-BE49-F238E27FC236}">
              <a16:creationId xmlns:a16="http://schemas.microsoft.com/office/drawing/2014/main" id="{5C7C5DE0-85DD-4CEA-B75B-180964CE7008}"/>
            </a:ext>
          </a:extLst>
        </xdr:cNvPr>
        <xdr:cNvSpPr txBox="1"/>
      </xdr:nvSpPr>
      <xdr:spPr>
        <a:xfrm>
          <a:off x="6226629" y="1809564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06" name="PoljeZBesedilom 2">
          <a:extLst>
            <a:ext uri="{FF2B5EF4-FFF2-40B4-BE49-F238E27FC236}">
              <a16:creationId xmlns:a16="http://schemas.microsoft.com/office/drawing/2014/main" id="{ECCF2086-13B8-4C62-949B-E6F5B0E74E7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07" name="PoljeZBesedilom 566">
          <a:extLst>
            <a:ext uri="{FF2B5EF4-FFF2-40B4-BE49-F238E27FC236}">
              <a16:creationId xmlns:a16="http://schemas.microsoft.com/office/drawing/2014/main" id="{02A3EC51-1F09-4981-9010-774C5CE5A3B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08" name="PoljeZBesedilom 2">
          <a:extLst>
            <a:ext uri="{FF2B5EF4-FFF2-40B4-BE49-F238E27FC236}">
              <a16:creationId xmlns:a16="http://schemas.microsoft.com/office/drawing/2014/main" id="{DB3666EF-5DCD-4D1D-B756-4C577BD6B58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09" name="PoljeZBesedilom 2">
          <a:extLst>
            <a:ext uri="{FF2B5EF4-FFF2-40B4-BE49-F238E27FC236}">
              <a16:creationId xmlns:a16="http://schemas.microsoft.com/office/drawing/2014/main" id="{388703FE-D352-4C3E-85A0-187B723616B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0" name="PoljeZBesedilom 2">
          <a:extLst>
            <a:ext uri="{FF2B5EF4-FFF2-40B4-BE49-F238E27FC236}">
              <a16:creationId xmlns:a16="http://schemas.microsoft.com/office/drawing/2014/main" id="{B4B2856B-E0FF-45F4-BB2B-5DF66551B0F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1" name="PoljeZBesedilom 2">
          <a:extLst>
            <a:ext uri="{FF2B5EF4-FFF2-40B4-BE49-F238E27FC236}">
              <a16:creationId xmlns:a16="http://schemas.microsoft.com/office/drawing/2014/main" id="{5DBCECD7-9C74-4AEA-B0FE-A79BA1E0B3D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2" name="PoljeZBesedilom 2">
          <a:extLst>
            <a:ext uri="{FF2B5EF4-FFF2-40B4-BE49-F238E27FC236}">
              <a16:creationId xmlns:a16="http://schemas.microsoft.com/office/drawing/2014/main" id="{E26DD593-54F9-4A41-BC06-C52EA4A7951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3" name="PoljeZBesedilom 572">
          <a:extLst>
            <a:ext uri="{FF2B5EF4-FFF2-40B4-BE49-F238E27FC236}">
              <a16:creationId xmlns:a16="http://schemas.microsoft.com/office/drawing/2014/main" id="{47F9C7C8-40A2-4895-B3B6-4661E88675C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4" name="PoljeZBesedilom 2">
          <a:extLst>
            <a:ext uri="{FF2B5EF4-FFF2-40B4-BE49-F238E27FC236}">
              <a16:creationId xmlns:a16="http://schemas.microsoft.com/office/drawing/2014/main" id="{C4165780-C015-41C2-A7C3-CC60BBE690F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5" name="PoljeZBesedilom 2">
          <a:extLst>
            <a:ext uri="{FF2B5EF4-FFF2-40B4-BE49-F238E27FC236}">
              <a16:creationId xmlns:a16="http://schemas.microsoft.com/office/drawing/2014/main" id="{86235FD2-05F4-4A43-B6FD-F7389E28FBE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6" name="PoljeZBesedilom 2">
          <a:extLst>
            <a:ext uri="{FF2B5EF4-FFF2-40B4-BE49-F238E27FC236}">
              <a16:creationId xmlns:a16="http://schemas.microsoft.com/office/drawing/2014/main" id="{D1DC657F-E4D4-45DD-8AC1-CE6F35372385}"/>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7" name="PoljeZBesedilom 2">
          <a:extLst>
            <a:ext uri="{FF2B5EF4-FFF2-40B4-BE49-F238E27FC236}">
              <a16:creationId xmlns:a16="http://schemas.microsoft.com/office/drawing/2014/main" id="{A1CFBF3A-65BA-4F7B-9E17-10DD274BB2B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8" name="PoljeZBesedilom 2">
          <a:extLst>
            <a:ext uri="{FF2B5EF4-FFF2-40B4-BE49-F238E27FC236}">
              <a16:creationId xmlns:a16="http://schemas.microsoft.com/office/drawing/2014/main" id="{A3FE27B2-8A49-441F-B606-B727FA30700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19" name="PoljeZBesedilom 578">
          <a:extLst>
            <a:ext uri="{FF2B5EF4-FFF2-40B4-BE49-F238E27FC236}">
              <a16:creationId xmlns:a16="http://schemas.microsoft.com/office/drawing/2014/main" id="{22D0A01C-3B1D-4924-9EB0-AEB53EA3ED5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0" name="PoljeZBesedilom 2">
          <a:extLst>
            <a:ext uri="{FF2B5EF4-FFF2-40B4-BE49-F238E27FC236}">
              <a16:creationId xmlns:a16="http://schemas.microsoft.com/office/drawing/2014/main" id="{3EA2132D-44CB-416B-AB86-9C1D1036B7F4}"/>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1" name="PoljeZBesedilom 2">
          <a:extLst>
            <a:ext uri="{FF2B5EF4-FFF2-40B4-BE49-F238E27FC236}">
              <a16:creationId xmlns:a16="http://schemas.microsoft.com/office/drawing/2014/main" id="{B340A14D-A745-44D9-A631-D6556D6A3E6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2" name="PoljeZBesedilom 2">
          <a:extLst>
            <a:ext uri="{FF2B5EF4-FFF2-40B4-BE49-F238E27FC236}">
              <a16:creationId xmlns:a16="http://schemas.microsoft.com/office/drawing/2014/main" id="{FBD8D9AA-43FC-4CC2-80A7-88C4635E912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3" name="PoljeZBesedilom 2">
          <a:extLst>
            <a:ext uri="{FF2B5EF4-FFF2-40B4-BE49-F238E27FC236}">
              <a16:creationId xmlns:a16="http://schemas.microsoft.com/office/drawing/2014/main" id="{08A5C06F-E703-4D8E-A399-4D24A3886F8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4" name="PoljeZBesedilom 2">
          <a:extLst>
            <a:ext uri="{FF2B5EF4-FFF2-40B4-BE49-F238E27FC236}">
              <a16:creationId xmlns:a16="http://schemas.microsoft.com/office/drawing/2014/main" id="{B9D67CFD-0E32-4DE5-968B-18C0052F92D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5" name="PoljeZBesedilom 584">
          <a:extLst>
            <a:ext uri="{FF2B5EF4-FFF2-40B4-BE49-F238E27FC236}">
              <a16:creationId xmlns:a16="http://schemas.microsoft.com/office/drawing/2014/main" id="{ECD3BE09-549B-4518-9370-2F47B5EAA74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6" name="PoljeZBesedilom 2">
          <a:extLst>
            <a:ext uri="{FF2B5EF4-FFF2-40B4-BE49-F238E27FC236}">
              <a16:creationId xmlns:a16="http://schemas.microsoft.com/office/drawing/2014/main" id="{5932942B-9A7B-437C-A959-C1DA541A753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7" name="PoljeZBesedilom 2">
          <a:extLst>
            <a:ext uri="{FF2B5EF4-FFF2-40B4-BE49-F238E27FC236}">
              <a16:creationId xmlns:a16="http://schemas.microsoft.com/office/drawing/2014/main" id="{2F3B8BA5-8037-4A38-984C-1491EBFFE27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8" name="PoljeZBesedilom 2">
          <a:extLst>
            <a:ext uri="{FF2B5EF4-FFF2-40B4-BE49-F238E27FC236}">
              <a16:creationId xmlns:a16="http://schemas.microsoft.com/office/drawing/2014/main" id="{2142DD15-4CA1-4D5E-82AF-A52FAAEF3BC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29" name="PoljeZBesedilom 2">
          <a:extLst>
            <a:ext uri="{FF2B5EF4-FFF2-40B4-BE49-F238E27FC236}">
              <a16:creationId xmlns:a16="http://schemas.microsoft.com/office/drawing/2014/main" id="{0B7580D8-C72B-4891-900E-719C9EA2A8D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0" name="PoljeZBesedilom 2">
          <a:extLst>
            <a:ext uri="{FF2B5EF4-FFF2-40B4-BE49-F238E27FC236}">
              <a16:creationId xmlns:a16="http://schemas.microsoft.com/office/drawing/2014/main" id="{CAB8759C-9DA1-49FC-AC11-317DA755AAB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1" name="PoljeZBesedilom 590">
          <a:extLst>
            <a:ext uri="{FF2B5EF4-FFF2-40B4-BE49-F238E27FC236}">
              <a16:creationId xmlns:a16="http://schemas.microsoft.com/office/drawing/2014/main" id="{6A01068F-A793-4900-B21E-CFFB3C2589D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2" name="PoljeZBesedilom 2">
          <a:extLst>
            <a:ext uri="{FF2B5EF4-FFF2-40B4-BE49-F238E27FC236}">
              <a16:creationId xmlns:a16="http://schemas.microsoft.com/office/drawing/2014/main" id="{5093BA4D-38E4-469B-8F58-ED98A0AF4DF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3" name="PoljeZBesedilom 2">
          <a:extLst>
            <a:ext uri="{FF2B5EF4-FFF2-40B4-BE49-F238E27FC236}">
              <a16:creationId xmlns:a16="http://schemas.microsoft.com/office/drawing/2014/main" id="{6865F4B0-FE00-46D1-97F6-EBE3820383F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4" name="PoljeZBesedilom 2">
          <a:extLst>
            <a:ext uri="{FF2B5EF4-FFF2-40B4-BE49-F238E27FC236}">
              <a16:creationId xmlns:a16="http://schemas.microsoft.com/office/drawing/2014/main" id="{A03607DD-A2FE-44D3-B21A-FC99A0DB417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5" name="PoljeZBesedilom 2">
          <a:extLst>
            <a:ext uri="{FF2B5EF4-FFF2-40B4-BE49-F238E27FC236}">
              <a16:creationId xmlns:a16="http://schemas.microsoft.com/office/drawing/2014/main" id="{AF942CEC-6285-46CA-BED5-82EA15A82446}"/>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6" name="PoljeZBesedilom 2">
          <a:extLst>
            <a:ext uri="{FF2B5EF4-FFF2-40B4-BE49-F238E27FC236}">
              <a16:creationId xmlns:a16="http://schemas.microsoft.com/office/drawing/2014/main" id="{464F9F84-92BA-4399-87D5-2E1D80D2EA4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7" name="PoljeZBesedilom 596">
          <a:extLst>
            <a:ext uri="{FF2B5EF4-FFF2-40B4-BE49-F238E27FC236}">
              <a16:creationId xmlns:a16="http://schemas.microsoft.com/office/drawing/2014/main" id="{FFE070DC-7195-4BF0-823A-C735409EA75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8" name="PoljeZBesedilom 2">
          <a:extLst>
            <a:ext uri="{FF2B5EF4-FFF2-40B4-BE49-F238E27FC236}">
              <a16:creationId xmlns:a16="http://schemas.microsoft.com/office/drawing/2014/main" id="{33C66540-38FA-43AE-A9AA-6E3645F032E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39" name="PoljeZBesedilom 2">
          <a:extLst>
            <a:ext uri="{FF2B5EF4-FFF2-40B4-BE49-F238E27FC236}">
              <a16:creationId xmlns:a16="http://schemas.microsoft.com/office/drawing/2014/main" id="{BB8527C8-AC22-4B6E-9302-AE41AB626AA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40" name="PoljeZBesedilom 2">
          <a:extLst>
            <a:ext uri="{FF2B5EF4-FFF2-40B4-BE49-F238E27FC236}">
              <a16:creationId xmlns:a16="http://schemas.microsoft.com/office/drawing/2014/main" id="{EFBF2C89-DBCB-49E4-980C-1C630E03422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41" name="PoljeZBesedilom 2">
          <a:extLst>
            <a:ext uri="{FF2B5EF4-FFF2-40B4-BE49-F238E27FC236}">
              <a16:creationId xmlns:a16="http://schemas.microsoft.com/office/drawing/2014/main" id="{C1914A1B-2CD0-40F4-BDB2-FFA395DD08A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2" name="PoljeZBesedilom 2">
          <a:extLst>
            <a:ext uri="{FF2B5EF4-FFF2-40B4-BE49-F238E27FC236}">
              <a16:creationId xmlns:a16="http://schemas.microsoft.com/office/drawing/2014/main" id="{EFA0CBE9-915C-4FBD-8EBC-5DC794A8130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3" name="PoljeZBesedilom 602">
          <a:extLst>
            <a:ext uri="{FF2B5EF4-FFF2-40B4-BE49-F238E27FC236}">
              <a16:creationId xmlns:a16="http://schemas.microsoft.com/office/drawing/2014/main" id="{F34D72AB-3013-4A8F-8192-7662A5E8A66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4" name="PoljeZBesedilom 2">
          <a:extLst>
            <a:ext uri="{FF2B5EF4-FFF2-40B4-BE49-F238E27FC236}">
              <a16:creationId xmlns:a16="http://schemas.microsoft.com/office/drawing/2014/main" id="{9B0A67D4-D733-4AB6-9186-066E69292CF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5" name="PoljeZBesedilom 2">
          <a:extLst>
            <a:ext uri="{FF2B5EF4-FFF2-40B4-BE49-F238E27FC236}">
              <a16:creationId xmlns:a16="http://schemas.microsoft.com/office/drawing/2014/main" id="{785B9F1C-5C10-4B43-BAFE-E5FC9499F14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6" name="PoljeZBesedilom 2">
          <a:extLst>
            <a:ext uri="{FF2B5EF4-FFF2-40B4-BE49-F238E27FC236}">
              <a16:creationId xmlns:a16="http://schemas.microsoft.com/office/drawing/2014/main" id="{3206C679-13AB-4B60-8B86-B39A47F2C42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7" name="PoljeZBesedilom 2">
          <a:extLst>
            <a:ext uri="{FF2B5EF4-FFF2-40B4-BE49-F238E27FC236}">
              <a16:creationId xmlns:a16="http://schemas.microsoft.com/office/drawing/2014/main" id="{B2B13973-2F50-44EE-B90A-65CDB2B7EA7D}"/>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8" name="PoljeZBesedilom 2">
          <a:extLst>
            <a:ext uri="{FF2B5EF4-FFF2-40B4-BE49-F238E27FC236}">
              <a16:creationId xmlns:a16="http://schemas.microsoft.com/office/drawing/2014/main" id="{DCDB6C87-834F-4B85-9F01-67A28FB164C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49" name="PoljeZBesedilom 608">
          <a:extLst>
            <a:ext uri="{FF2B5EF4-FFF2-40B4-BE49-F238E27FC236}">
              <a16:creationId xmlns:a16="http://schemas.microsoft.com/office/drawing/2014/main" id="{04B67456-7FBA-42BF-8232-52288F5C0E2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0" name="PoljeZBesedilom 2">
          <a:extLst>
            <a:ext uri="{FF2B5EF4-FFF2-40B4-BE49-F238E27FC236}">
              <a16:creationId xmlns:a16="http://schemas.microsoft.com/office/drawing/2014/main" id="{A9954E06-B76B-48F5-B8AA-F919D95A35B2}"/>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1" name="PoljeZBesedilom 2">
          <a:extLst>
            <a:ext uri="{FF2B5EF4-FFF2-40B4-BE49-F238E27FC236}">
              <a16:creationId xmlns:a16="http://schemas.microsoft.com/office/drawing/2014/main" id="{40F9850F-E7B1-4FA1-9DCC-09F007CBFBB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2" name="PoljeZBesedilom 2">
          <a:extLst>
            <a:ext uri="{FF2B5EF4-FFF2-40B4-BE49-F238E27FC236}">
              <a16:creationId xmlns:a16="http://schemas.microsoft.com/office/drawing/2014/main" id="{2D5E4CDA-B154-4E82-9075-1F9B4F8BD6D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3" name="PoljeZBesedilom 2">
          <a:extLst>
            <a:ext uri="{FF2B5EF4-FFF2-40B4-BE49-F238E27FC236}">
              <a16:creationId xmlns:a16="http://schemas.microsoft.com/office/drawing/2014/main" id="{22ADACE1-8823-4362-BBE6-D3ED2EA69654}"/>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4" name="PoljeZBesedilom 613">
          <a:extLst>
            <a:ext uri="{FF2B5EF4-FFF2-40B4-BE49-F238E27FC236}">
              <a16:creationId xmlns:a16="http://schemas.microsoft.com/office/drawing/2014/main" id="{51AD6475-BFB2-43BB-B0B3-D7C50A56A3E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5" name="PoljeZBesedilom 2">
          <a:extLst>
            <a:ext uri="{FF2B5EF4-FFF2-40B4-BE49-F238E27FC236}">
              <a16:creationId xmlns:a16="http://schemas.microsoft.com/office/drawing/2014/main" id="{E64351F8-27F5-471F-B941-A1A512D03B4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6" name="PoljeZBesedilom 2">
          <a:extLst>
            <a:ext uri="{FF2B5EF4-FFF2-40B4-BE49-F238E27FC236}">
              <a16:creationId xmlns:a16="http://schemas.microsoft.com/office/drawing/2014/main" id="{0006CDF9-09A1-4545-86F7-C875F8D5DDC6}"/>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7" name="PoljeZBesedilom 2">
          <a:extLst>
            <a:ext uri="{FF2B5EF4-FFF2-40B4-BE49-F238E27FC236}">
              <a16:creationId xmlns:a16="http://schemas.microsoft.com/office/drawing/2014/main" id="{38D52BF4-01A9-4917-9DA5-BAF21A241E04}"/>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58" name="PoljeZBesedilom 2">
          <a:extLst>
            <a:ext uri="{FF2B5EF4-FFF2-40B4-BE49-F238E27FC236}">
              <a16:creationId xmlns:a16="http://schemas.microsoft.com/office/drawing/2014/main" id="{7805C5F1-D51C-4EFF-821C-E5204C38A8A5}"/>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59" name="PoljeZBesedilom 2">
          <a:extLst>
            <a:ext uri="{FF2B5EF4-FFF2-40B4-BE49-F238E27FC236}">
              <a16:creationId xmlns:a16="http://schemas.microsoft.com/office/drawing/2014/main" id="{4FF6A62A-9FC6-46C3-AA98-679AC14A080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0" name="PoljeZBesedilom 619">
          <a:extLst>
            <a:ext uri="{FF2B5EF4-FFF2-40B4-BE49-F238E27FC236}">
              <a16:creationId xmlns:a16="http://schemas.microsoft.com/office/drawing/2014/main" id="{760BBD6C-CB31-469B-AC7A-F51E0FE73C3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1" name="PoljeZBesedilom 2">
          <a:extLst>
            <a:ext uri="{FF2B5EF4-FFF2-40B4-BE49-F238E27FC236}">
              <a16:creationId xmlns:a16="http://schemas.microsoft.com/office/drawing/2014/main" id="{3C89A602-D3C4-4467-947B-750B8C6F411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2" name="PoljeZBesedilom 2">
          <a:extLst>
            <a:ext uri="{FF2B5EF4-FFF2-40B4-BE49-F238E27FC236}">
              <a16:creationId xmlns:a16="http://schemas.microsoft.com/office/drawing/2014/main" id="{C8BB3251-2400-41BA-962A-85231139F23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3" name="PoljeZBesedilom 2">
          <a:extLst>
            <a:ext uri="{FF2B5EF4-FFF2-40B4-BE49-F238E27FC236}">
              <a16:creationId xmlns:a16="http://schemas.microsoft.com/office/drawing/2014/main" id="{A0CE320F-04F7-48CC-BDC4-FF23AEDDFE7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4" name="PoljeZBesedilom 2">
          <a:extLst>
            <a:ext uri="{FF2B5EF4-FFF2-40B4-BE49-F238E27FC236}">
              <a16:creationId xmlns:a16="http://schemas.microsoft.com/office/drawing/2014/main" id="{6E8C5F19-9C82-4AAB-8CCB-F6336F1D016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5" name="PoljeZBesedilom 2">
          <a:extLst>
            <a:ext uri="{FF2B5EF4-FFF2-40B4-BE49-F238E27FC236}">
              <a16:creationId xmlns:a16="http://schemas.microsoft.com/office/drawing/2014/main" id="{1470A5FA-B064-421D-81D8-F17F1832734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6" name="PoljeZBesedilom 625">
          <a:extLst>
            <a:ext uri="{FF2B5EF4-FFF2-40B4-BE49-F238E27FC236}">
              <a16:creationId xmlns:a16="http://schemas.microsoft.com/office/drawing/2014/main" id="{38316D28-2281-48AF-A206-4A31FED2E88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7" name="PoljeZBesedilom 2">
          <a:extLst>
            <a:ext uri="{FF2B5EF4-FFF2-40B4-BE49-F238E27FC236}">
              <a16:creationId xmlns:a16="http://schemas.microsoft.com/office/drawing/2014/main" id="{FC11226E-16B3-4AF3-9AD2-F342C8B0786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8" name="PoljeZBesedilom 2">
          <a:extLst>
            <a:ext uri="{FF2B5EF4-FFF2-40B4-BE49-F238E27FC236}">
              <a16:creationId xmlns:a16="http://schemas.microsoft.com/office/drawing/2014/main" id="{E15E326A-40B4-4660-9B28-785CD8A4F05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69" name="PoljeZBesedilom 2">
          <a:extLst>
            <a:ext uri="{FF2B5EF4-FFF2-40B4-BE49-F238E27FC236}">
              <a16:creationId xmlns:a16="http://schemas.microsoft.com/office/drawing/2014/main" id="{243763D5-1867-47F9-8CAC-82BA3CC7598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0" name="PoljeZBesedilom 2">
          <a:extLst>
            <a:ext uri="{FF2B5EF4-FFF2-40B4-BE49-F238E27FC236}">
              <a16:creationId xmlns:a16="http://schemas.microsoft.com/office/drawing/2014/main" id="{CB42FB86-C2D1-4DC2-9358-32A32DFA03E5}"/>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1" name="PoljeZBesedilom 2">
          <a:extLst>
            <a:ext uri="{FF2B5EF4-FFF2-40B4-BE49-F238E27FC236}">
              <a16:creationId xmlns:a16="http://schemas.microsoft.com/office/drawing/2014/main" id="{44706124-DB69-4744-B4EE-3758ABE94B9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2" name="PoljeZBesedilom 631">
          <a:extLst>
            <a:ext uri="{FF2B5EF4-FFF2-40B4-BE49-F238E27FC236}">
              <a16:creationId xmlns:a16="http://schemas.microsoft.com/office/drawing/2014/main" id="{B2CF9EA3-FDC3-4238-829A-95038103386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3" name="PoljeZBesedilom 2">
          <a:extLst>
            <a:ext uri="{FF2B5EF4-FFF2-40B4-BE49-F238E27FC236}">
              <a16:creationId xmlns:a16="http://schemas.microsoft.com/office/drawing/2014/main" id="{BCC5215E-195E-4AAE-AB28-CEEA38F1420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4" name="PoljeZBesedilom 2">
          <a:extLst>
            <a:ext uri="{FF2B5EF4-FFF2-40B4-BE49-F238E27FC236}">
              <a16:creationId xmlns:a16="http://schemas.microsoft.com/office/drawing/2014/main" id="{16355F84-9EAB-48D6-9FD5-CF68ECADE08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5" name="PoljeZBesedilom 2">
          <a:extLst>
            <a:ext uri="{FF2B5EF4-FFF2-40B4-BE49-F238E27FC236}">
              <a16:creationId xmlns:a16="http://schemas.microsoft.com/office/drawing/2014/main" id="{134FA3B9-7B0E-404C-9BCA-EFF54AA1CD4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6" name="PoljeZBesedilom 2">
          <a:extLst>
            <a:ext uri="{FF2B5EF4-FFF2-40B4-BE49-F238E27FC236}">
              <a16:creationId xmlns:a16="http://schemas.microsoft.com/office/drawing/2014/main" id="{B8F47A6A-6F5C-4B29-B927-1784043A03E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7" name="PoljeZBesedilom 2">
          <a:extLst>
            <a:ext uri="{FF2B5EF4-FFF2-40B4-BE49-F238E27FC236}">
              <a16:creationId xmlns:a16="http://schemas.microsoft.com/office/drawing/2014/main" id="{D5C06752-0E71-4FA6-8C6F-6075DCC93A7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8" name="PoljeZBesedilom 637">
          <a:extLst>
            <a:ext uri="{FF2B5EF4-FFF2-40B4-BE49-F238E27FC236}">
              <a16:creationId xmlns:a16="http://schemas.microsoft.com/office/drawing/2014/main" id="{86AB1A29-650E-4EFB-914B-CDE8CB244A6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79" name="PoljeZBesedilom 2">
          <a:extLst>
            <a:ext uri="{FF2B5EF4-FFF2-40B4-BE49-F238E27FC236}">
              <a16:creationId xmlns:a16="http://schemas.microsoft.com/office/drawing/2014/main" id="{8E928201-DFF3-48F1-AA04-36C2F7C9864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80" name="PoljeZBesedilom 2">
          <a:extLst>
            <a:ext uri="{FF2B5EF4-FFF2-40B4-BE49-F238E27FC236}">
              <a16:creationId xmlns:a16="http://schemas.microsoft.com/office/drawing/2014/main" id="{FBA820C4-EB5F-4B7A-B9F3-39A0E7C8036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81" name="PoljeZBesedilom 2">
          <a:extLst>
            <a:ext uri="{FF2B5EF4-FFF2-40B4-BE49-F238E27FC236}">
              <a16:creationId xmlns:a16="http://schemas.microsoft.com/office/drawing/2014/main" id="{59F95016-1977-47A4-B547-BD9CE5FDCF2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582" name="PoljeZBesedilom 2">
          <a:extLst>
            <a:ext uri="{FF2B5EF4-FFF2-40B4-BE49-F238E27FC236}">
              <a16:creationId xmlns:a16="http://schemas.microsoft.com/office/drawing/2014/main" id="{434C06D1-B599-49A3-AE8E-FCC2EC15496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3" name="PoljeZBesedilom 2">
          <a:extLst>
            <a:ext uri="{FF2B5EF4-FFF2-40B4-BE49-F238E27FC236}">
              <a16:creationId xmlns:a16="http://schemas.microsoft.com/office/drawing/2014/main" id="{007DDE3B-849F-4A1F-9094-E87A2D592AD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4" name="PoljeZBesedilom 643">
          <a:extLst>
            <a:ext uri="{FF2B5EF4-FFF2-40B4-BE49-F238E27FC236}">
              <a16:creationId xmlns:a16="http://schemas.microsoft.com/office/drawing/2014/main" id="{D5E0124F-5A30-4CB1-8DB5-1ACC940FF6D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5" name="PoljeZBesedilom 2">
          <a:extLst>
            <a:ext uri="{FF2B5EF4-FFF2-40B4-BE49-F238E27FC236}">
              <a16:creationId xmlns:a16="http://schemas.microsoft.com/office/drawing/2014/main" id="{161E0618-1573-4DDC-9884-A1D4B37D356E}"/>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6" name="PoljeZBesedilom 2">
          <a:extLst>
            <a:ext uri="{FF2B5EF4-FFF2-40B4-BE49-F238E27FC236}">
              <a16:creationId xmlns:a16="http://schemas.microsoft.com/office/drawing/2014/main" id="{093F6F48-A301-4A0F-8864-C0D796809ED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7" name="PoljeZBesedilom 2">
          <a:extLst>
            <a:ext uri="{FF2B5EF4-FFF2-40B4-BE49-F238E27FC236}">
              <a16:creationId xmlns:a16="http://schemas.microsoft.com/office/drawing/2014/main" id="{E18BC0A6-BCDF-43BE-9F3F-D7CA9DA6CAA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8" name="PoljeZBesedilom 2">
          <a:extLst>
            <a:ext uri="{FF2B5EF4-FFF2-40B4-BE49-F238E27FC236}">
              <a16:creationId xmlns:a16="http://schemas.microsoft.com/office/drawing/2014/main" id="{91F59A50-0430-45A4-B652-93D82AF8E82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89" name="PoljeZBesedilom 2">
          <a:extLst>
            <a:ext uri="{FF2B5EF4-FFF2-40B4-BE49-F238E27FC236}">
              <a16:creationId xmlns:a16="http://schemas.microsoft.com/office/drawing/2014/main" id="{15A0774E-44EA-48C2-BCC4-60E01F27FFCE}"/>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90" name="PoljeZBesedilom 649">
          <a:extLst>
            <a:ext uri="{FF2B5EF4-FFF2-40B4-BE49-F238E27FC236}">
              <a16:creationId xmlns:a16="http://schemas.microsoft.com/office/drawing/2014/main" id="{F0705C4E-56D9-4418-A2B1-F552906F463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91" name="PoljeZBesedilom 2">
          <a:extLst>
            <a:ext uri="{FF2B5EF4-FFF2-40B4-BE49-F238E27FC236}">
              <a16:creationId xmlns:a16="http://schemas.microsoft.com/office/drawing/2014/main" id="{562599AF-6C2C-42BE-AA06-E9509B6DF62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92" name="PoljeZBesedilom 2">
          <a:extLst>
            <a:ext uri="{FF2B5EF4-FFF2-40B4-BE49-F238E27FC236}">
              <a16:creationId xmlns:a16="http://schemas.microsoft.com/office/drawing/2014/main" id="{461CA2B7-C07D-4987-9E9F-04896D21D51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93" name="PoljeZBesedilom 2">
          <a:extLst>
            <a:ext uri="{FF2B5EF4-FFF2-40B4-BE49-F238E27FC236}">
              <a16:creationId xmlns:a16="http://schemas.microsoft.com/office/drawing/2014/main" id="{AABF3904-43D5-4EFC-B817-0F603C71B3C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594" name="PoljeZBesedilom 2">
          <a:extLst>
            <a:ext uri="{FF2B5EF4-FFF2-40B4-BE49-F238E27FC236}">
              <a16:creationId xmlns:a16="http://schemas.microsoft.com/office/drawing/2014/main" id="{DDF28772-699A-4433-A55D-CC2DBEE29C8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95" name="PoljeZBesedilom 2">
          <a:extLst>
            <a:ext uri="{FF2B5EF4-FFF2-40B4-BE49-F238E27FC236}">
              <a16:creationId xmlns:a16="http://schemas.microsoft.com/office/drawing/2014/main" id="{34080A35-9881-4FFD-84AD-284FABFAD55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96" name="PoljeZBesedilom 655">
          <a:extLst>
            <a:ext uri="{FF2B5EF4-FFF2-40B4-BE49-F238E27FC236}">
              <a16:creationId xmlns:a16="http://schemas.microsoft.com/office/drawing/2014/main" id="{76784355-5677-4495-82FF-39423BA39F1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97" name="PoljeZBesedilom 2">
          <a:extLst>
            <a:ext uri="{FF2B5EF4-FFF2-40B4-BE49-F238E27FC236}">
              <a16:creationId xmlns:a16="http://schemas.microsoft.com/office/drawing/2014/main" id="{DA690DD9-95DF-43A8-B7B2-5FD02B2C800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98" name="PoljeZBesedilom 2">
          <a:extLst>
            <a:ext uri="{FF2B5EF4-FFF2-40B4-BE49-F238E27FC236}">
              <a16:creationId xmlns:a16="http://schemas.microsoft.com/office/drawing/2014/main" id="{BCB1F796-C374-4A50-BDF6-6F061C78E0A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599" name="PoljeZBesedilom 2">
          <a:extLst>
            <a:ext uri="{FF2B5EF4-FFF2-40B4-BE49-F238E27FC236}">
              <a16:creationId xmlns:a16="http://schemas.microsoft.com/office/drawing/2014/main" id="{DA4387EC-8717-47C0-B08A-D0A68F3795B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0" name="PoljeZBesedilom 2">
          <a:extLst>
            <a:ext uri="{FF2B5EF4-FFF2-40B4-BE49-F238E27FC236}">
              <a16:creationId xmlns:a16="http://schemas.microsoft.com/office/drawing/2014/main" id="{AFCF3CD1-5880-4767-9C6D-A5D9071A59C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1" name="PoljeZBesedilom 2">
          <a:extLst>
            <a:ext uri="{FF2B5EF4-FFF2-40B4-BE49-F238E27FC236}">
              <a16:creationId xmlns:a16="http://schemas.microsoft.com/office/drawing/2014/main" id="{77D5DE50-D5DE-4AAA-8A4A-E84247DAFA5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2" name="PoljeZBesedilom 661">
          <a:extLst>
            <a:ext uri="{FF2B5EF4-FFF2-40B4-BE49-F238E27FC236}">
              <a16:creationId xmlns:a16="http://schemas.microsoft.com/office/drawing/2014/main" id="{CAEB8769-9550-4767-BB53-7465904C37C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3" name="PoljeZBesedilom 2">
          <a:extLst>
            <a:ext uri="{FF2B5EF4-FFF2-40B4-BE49-F238E27FC236}">
              <a16:creationId xmlns:a16="http://schemas.microsoft.com/office/drawing/2014/main" id="{3DA22F65-8C3A-4F76-8535-D47EBEC2B8B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4" name="PoljeZBesedilom 2">
          <a:extLst>
            <a:ext uri="{FF2B5EF4-FFF2-40B4-BE49-F238E27FC236}">
              <a16:creationId xmlns:a16="http://schemas.microsoft.com/office/drawing/2014/main" id="{F8164598-EED8-4BCC-A0CC-FC37D901567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5" name="PoljeZBesedilom 2">
          <a:extLst>
            <a:ext uri="{FF2B5EF4-FFF2-40B4-BE49-F238E27FC236}">
              <a16:creationId xmlns:a16="http://schemas.microsoft.com/office/drawing/2014/main" id="{FE4364F1-D249-4DF5-A521-F880B1206C9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6" name="PoljeZBesedilom 2">
          <a:extLst>
            <a:ext uri="{FF2B5EF4-FFF2-40B4-BE49-F238E27FC236}">
              <a16:creationId xmlns:a16="http://schemas.microsoft.com/office/drawing/2014/main" id="{86D63D35-77BA-4D65-A83C-5E1B301CC2B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7" name="PoljeZBesedilom 666">
          <a:extLst>
            <a:ext uri="{FF2B5EF4-FFF2-40B4-BE49-F238E27FC236}">
              <a16:creationId xmlns:a16="http://schemas.microsoft.com/office/drawing/2014/main" id="{B60865C2-49A1-43FF-B8FE-B599C0F965A7}"/>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8" name="PoljeZBesedilom 2">
          <a:extLst>
            <a:ext uri="{FF2B5EF4-FFF2-40B4-BE49-F238E27FC236}">
              <a16:creationId xmlns:a16="http://schemas.microsoft.com/office/drawing/2014/main" id="{7C2AD2C0-7085-4F5C-AF50-0A188D7FB34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09" name="PoljeZBesedilom 2">
          <a:extLst>
            <a:ext uri="{FF2B5EF4-FFF2-40B4-BE49-F238E27FC236}">
              <a16:creationId xmlns:a16="http://schemas.microsoft.com/office/drawing/2014/main" id="{39FBF1A8-C40E-464B-AA36-61DF29ED55F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10" name="PoljeZBesedilom 2">
          <a:extLst>
            <a:ext uri="{FF2B5EF4-FFF2-40B4-BE49-F238E27FC236}">
              <a16:creationId xmlns:a16="http://schemas.microsoft.com/office/drawing/2014/main" id="{0FB95373-5286-4D04-BEB4-CBEB6AC935C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611" name="PoljeZBesedilom 2">
          <a:extLst>
            <a:ext uri="{FF2B5EF4-FFF2-40B4-BE49-F238E27FC236}">
              <a16:creationId xmlns:a16="http://schemas.microsoft.com/office/drawing/2014/main" id="{4970B77B-36B1-4063-9AFC-91FF9053E33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2" name="PoljeZBesedilom 2">
          <a:extLst>
            <a:ext uri="{FF2B5EF4-FFF2-40B4-BE49-F238E27FC236}">
              <a16:creationId xmlns:a16="http://schemas.microsoft.com/office/drawing/2014/main" id="{C6089793-25E0-41EC-9780-913D15DEB66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3" name="PoljeZBesedilom 672">
          <a:extLst>
            <a:ext uri="{FF2B5EF4-FFF2-40B4-BE49-F238E27FC236}">
              <a16:creationId xmlns:a16="http://schemas.microsoft.com/office/drawing/2014/main" id="{E744DCFB-8EDF-41E5-9DFC-09669999AC7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4" name="PoljeZBesedilom 2">
          <a:extLst>
            <a:ext uri="{FF2B5EF4-FFF2-40B4-BE49-F238E27FC236}">
              <a16:creationId xmlns:a16="http://schemas.microsoft.com/office/drawing/2014/main" id="{1CA7DAA6-9FB9-4135-9ECE-0131F003DB8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5" name="PoljeZBesedilom 2">
          <a:extLst>
            <a:ext uri="{FF2B5EF4-FFF2-40B4-BE49-F238E27FC236}">
              <a16:creationId xmlns:a16="http://schemas.microsoft.com/office/drawing/2014/main" id="{EFB90179-488D-46E8-817F-2FAB1FEED96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6" name="PoljeZBesedilom 2">
          <a:extLst>
            <a:ext uri="{FF2B5EF4-FFF2-40B4-BE49-F238E27FC236}">
              <a16:creationId xmlns:a16="http://schemas.microsoft.com/office/drawing/2014/main" id="{344AD039-B3A1-4406-925C-C9A6FD9598A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7" name="PoljeZBesedilom 2">
          <a:extLst>
            <a:ext uri="{FF2B5EF4-FFF2-40B4-BE49-F238E27FC236}">
              <a16:creationId xmlns:a16="http://schemas.microsoft.com/office/drawing/2014/main" id="{E13C9F2F-01F7-4478-97BC-9BA485687F6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8" name="PoljeZBesedilom 2">
          <a:extLst>
            <a:ext uri="{FF2B5EF4-FFF2-40B4-BE49-F238E27FC236}">
              <a16:creationId xmlns:a16="http://schemas.microsoft.com/office/drawing/2014/main" id="{87580C2E-DAFE-4483-B83B-98B9DB02940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19" name="PoljeZBesedilom 678">
          <a:extLst>
            <a:ext uri="{FF2B5EF4-FFF2-40B4-BE49-F238E27FC236}">
              <a16:creationId xmlns:a16="http://schemas.microsoft.com/office/drawing/2014/main" id="{C8A60952-4D1E-4D14-8E6A-B04D9EE256B7}"/>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0" name="PoljeZBesedilom 2">
          <a:extLst>
            <a:ext uri="{FF2B5EF4-FFF2-40B4-BE49-F238E27FC236}">
              <a16:creationId xmlns:a16="http://schemas.microsoft.com/office/drawing/2014/main" id="{4D8CB223-E428-46CC-A865-01FB438ACCE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1" name="PoljeZBesedilom 2">
          <a:extLst>
            <a:ext uri="{FF2B5EF4-FFF2-40B4-BE49-F238E27FC236}">
              <a16:creationId xmlns:a16="http://schemas.microsoft.com/office/drawing/2014/main" id="{32B41626-083C-4935-BDA9-B7F2F9202E99}"/>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2" name="PoljeZBesedilom 2">
          <a:extLst>
            <a:ext uri="{FF2B5EF4-FFF2-40B4-BE49-F238E27FC236}">
              <a16:creationId xmlns:a16="http://schemas.microsoft.com/office/drawing/2014/main" id="{2F59A589-33AA-40FC-85FF-EE77AA832F2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3" name="PoljeZBesedilom 2">
          <a:extLst>
            <a:ext uri="{FF2B5EF4-FFF2-40B4-BE49-F238E27FC236}">
              <a16:creationId xmlns:a16="http://schemas.microsoft.com/office/drawing/2014/main" id="{AB80BD3E-A099-49CA-AB72-3262FF8BA15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4" name="PoljeZBesedilom 2">
          <a:extLst>
            <a:ext uri="{FF2B5EF4-FFF2-40B4-BE49-F238E27FC236}">
              <a16:creationId xmlns:a16="http://schemas.microsoft.com/office/drawing/2014/main" id="{0D41FA0B-2E25-4128-AFCE-9790C2396E95}"/>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5" name="PoljeZBesedilom 684">
          <a:extLst>
            <a:ext uri="{FF2B5EF4-FFF2-40B4-BE49-F238E27FC236}">
              <a16:creationId xmlns:a16="http://schemas.microsoft.com/office/drawing/2014/main" id="{6113E2C8-A693-4920-B2D8-6BA2B98E780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6" name="PoljeZBesedilom 2">
          <a:extLst>
            <a:ext uri="{FF2B5EF4-FFF2-40B4-BE49-F238E27FC236}">
              <a16:creationId xmlns:a16="http://schemas.microsoft.com/office/drawing/2014/main" id="{B77D0348-6CC0-43A5-BA5A-97F4CB4901F7}"/>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7" name="PoljeZBesedilom 2">
          <a:extLst>
            <a:ext uri="{FF2B5EF4-FFF2-40B4-BE49-F238E27FC236}">
              <a16:creationId xmlns:a16="http://schemas.microsoft.com/office/drawing/2014/main" id="{8454992B-C071-4111-9EA2-C1864F46B15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8" name="PoljeZBesedilom 2">
          <a:extLst>
            <a:ext uri="{FF2B5EF4-FFF2-40B4-BE49-F238E27FC236}">
              <a16:creationId xmlns:a16="http://schemas.microsoft.com/office/drawing/2014/main" id="{58C34A42-0F9F-452C-AABA-1968721580D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29" name="PoljeZBesedilom 2">
          <a:extLst>
            <a:ext uri="{FF2B5EF4-FFF2-40B4-BE49-F238E27FC236}">
              <a16:creationId xmlns:a16="http://schemas.microsoft.com/office/drawing/2014/main" id="{8CD3720D-232B-44B8-8F60-D38EE84252C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0" name="PoljeZBesedilom 2">
          <a:extLst>
            <a:ext uri="{FF2B5EF4-FFF2-40B4-BE49-F238E27FC236}">
              <a16:creationId xmlns:a16="http://schemas.microsoft.com/office/drawing/2014/main" id="{C5BCEC40-3534-40AC-8275-59CD68464C38}"/>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1" name="PoljeZBesedilom 690">
          <a:extLst>
            <a:ext uri="{FF2B5EF4-FFF2-40B4-BE49-F238E27FC236}">
              <a16:creationId xmlns:a16="http://schemas.microsoft.com/office/drawing/2014/main" id="{AE0C04C6-0F54-49AF-92B8-D77F91331CA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2" name="PoljeZBesedilom 2">
          <a:extLst>
            <a:ext uri="{FF2B5EF4-FFF2-40B4-BE49-F238E27FC236}">
              <a16:creationId xmlns:a16="http://schemas.microsoft.com/office/drawing/2014/main" id="{BEDC6462-EFD5-4E45-8802-11F2C197D83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3" name="PoljeZBesedilom 2">
          <a:extLst>
            <a:ext uri="{FF2B5EF4-FFF2-40B4-BE49-F238E27FC236}">
              <a16:creationId xmlns:a16="http://schemas.microsoft.com/office/drawing/2014/main" id="{DA2EF521-2E86-432E-9254-EFE81E1E2E3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4" name="PoljeZBesedilom 2">
          <a:extLst>
            <a:ext uri="{FF2B5EF4-FFF2-40B4-BE49-F238E27FC236}">
              <a16:creationId xmlns:a16="http://schemas.microsoft.com/office/drawing/2014/main" id="{46F153FC-1843-44EA-93C5-4E72D365FE0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5" name="PoljeZBesedilom 2">
          <a:extLst>
            <a:ext uri="{FF2B5EF4-FFF2-40B4-BE49-F238E27FC236}">
              <a16:creationId xmlns:a16="http://schemas.microsoft.com/office/drawing/2014/main" id="{B04B80DA-A116-410F-9A38-D14E80E7781C}"/>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6" name="PoljeZBesedilom 2">
          <a:extLst>
            <a:ext uri="{FF2B5EF4-FFF2-40B4-BE49-F238E27FC236}">
              <a16:creationId xmlns:a16="http://schemas.microsoft.com/office/drawing/2014/main" id="{64D6FBC9-71BA-4595-BFFB-659203F3FC9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7" name="PoljeZBesedilom 696">
          <a:extLst>
            <a:ext uri="{FF2B5EF4-FFF2-40B4-BE49-F238E27FC236}">
              <a16:creationId xmlns:a16="http://schemas.microsoft.com/office/drawing/2014/main" id="{397F6851-F677-42DC-BAB5-ADB8A61FC33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8" name="PoljeZBesedilom 2">
          <a:extLst>
            <a:ext uri="{FF2B5EF4-FFF2-40B4-BE49-F238E27FC236}">
              <a16:creationId xmlns:a16="http://schemas.microsoft.com/office/drawing/2014/main" id="{A04B5358-2E0B-4F5C-B860-D6CF5F06733A}"/>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39" name="PoljeZBesedilom 2">
          <a:extLst>
            <a:ext uri="{FF2B5EF4-FFF2-40B4-BE49-F238E27FC236}">
              <a16:creationId xmlns:a16="http://schemas.microsoft.com/office/drawing/2014/main" id="{3A556105-8619-4AD2-A397-DE122304D768}"/>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40" name="PoljeZBesedilom 2">
          <a:extLst>
            <a:ext uri="{FF2B5EF4-FFF2-40B4-BE49-F238E27FC236}">
              <a16:creationId xmlns:a16="http://schemas.microsoft.com/office/drawing/2014/main" id="{510C79A2-BC16-44BB-8F35-EEE9A024FC4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41" name="PoljeZBesedilom 2">
          <a:extLst>
            <a:ext uri="{FF2B5EF4-FFF2-40B4-BE49-F238E27FC236}">
              <a16:creationId xmlns:a16="http://schemas.microsoft.com/office/drawing/2014/main" id="{71AE43F3-C6D8-4888-AC6B-30A89C7CE47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2" name="PoljeZBesedilom 2">
          <a:extLst>
            <a:ext uri="{FF2B5EF4-FFF2-40B4-BE49-F238E27FC236}">
              <a16:creationId xmlns:a16="http://schemas.microsoft.com/office/drawing/2014/main" id="{B693F226-A04F-464E-B3D8-B0E1871866A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3" name="PoljeZBesedilom 702">
          <a:extLst>
            <a:ext uri="{FF2B5EF4-FFF2-40B4-BE49-F238E27FC236}">
              <a16:creationId xmlns:a16="http://schemas.microsoft.com/office/drawing/2014/main" id="{7A92BC0B-8688-4476-A474-0D5AAE38986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4" name="PoljeZBesedilom 2">
          <a:extLst>
            <a:ext uri="{FF2B5EF4-FFF2-40B4-BE49-F238E27FC236}">
              <a16:creationId xmlns:a16="http://schemas.microsoft.com/office/drawing/2014/main" id="{20DEC5CA-8CD8-481D-8ACD-BEDBC1B9546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5" name="PoljeZBesedilom 2">
          <a:extLst>
            <a:ext uri="{FF2B5EF4-FFF2-40B4-BE49-F238E27FC236}">
              <a16:creationId xmlns:a16="http://schemas.microsoft.com/office/drawing/2014/main" id="{C9F5DC9B-6C97-4E05-9B92-D963C3D269F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6" name="PoljeZBesedilom 2">
          <a:extLst>
            <a:ext uri="{FF2B5EF4-FFF2-40B4-BE49-F238E27FC236}">
              <a16:creationId xmlns:a16="http://schemas.microsoft.com/office/drawing/2014/main" id="{38440C88-90C9-498A-807E-2823F6CA473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7" name="PoljeZBesedilom 2">
          <a:extLst>
            <a:ext uri="{FF2B5EF4-FFF2-40B4-BE49-F238E27FC236}">
              <a16:creationId xmlns:a16="http://schemas.microsoft.com/office/drawing/2014/main" id="{53A3CBB6-FDA2-4644-8528-5988177B30ED}"/>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8" name="PoljeZBesedilom 2">
          <a:extLst>
            <a:ext uri="{FF2B5EF4-FFF2-40B4-BE49-F238E27FC236}">
              <a16:creationId xmlns:a16="http://schemas.microsoft.com/office/drawing/2014/main" id="{77092299-E364-4BD7-A86A-9C080DBA48F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49" name="PoljeZBesedilom 708">
          <a:extLst>
            <a:ext uri="{FF2B5EF4-FFF2-40B4-BE49-F238E27FC236}">
              <a16:creationId xmlns:a16="http://schemas.microsoft.com/office/drawing/2014/main" id="{F2B19B7F-B62F-4594-B0C9-4F5A5607357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50" name="PoljeZBesedilom 2">
          <a:extLst>
            <a:ext uri="{FF2B5EF4-FFF2-40B4-BE49-F238E27FC236}">
              <a16:creationId xmlns:a16="http://schemas.microsoft.com/office/drawing/2014/main" id="{7BB1FFB0-7145-45FB-8F09-051616FE324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51" name="PoljeZBesedilom 2">
          <a:extLst>
            <a:ext uri="{FF2B5EF4-FFF2-40B4-BE49-F238E27FC236}">
              <a16:creationId xmlns:a16="http://schemas.microsoft.com/office/drawing/2014/main" id="{6EC686F1-88A9-427D-8BEF-7AEA875C54F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52" name="PoljeZBesedilom 2">
          <a:extLst>
            <a:ext uri="{FF2B5EF4-FFF2-40B4-BE49-F238E27FC236}">
              <a16:creationId xmlns:a16="http://schemas.microsoft.com/office/drawing/2014/main" id="{DCBB618C-FCC2-4EC6-8906-782A92A188E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53" name="PoljeZBesedilom 2">
          <a:extLst>
            <a:ext uri="{FF2B5EF4-FFF2-40B4-BE49-F238E27FC236}">
              <a16:creationId xmlns:a16="http://schemas.microsoft.com/office/drawing/2014/main" id="{2FE3765F-7DAD-4765-9054-56AEF751403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4" name="PoljeZBesedilom 2">
          <a:extLst>
            <a:ext uri="{FF2B5EF4-FFF2-40B4-BE49-F238E27FC236}">
              <a16:creationId xmlns:a16="http://schemas.microsoft.com/office/drawing/2014/main" id="{F9730A00-4054-4DBE-BEF9-C5D612D5596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5" name="PoljeZBesedilom 714">
          <a:extLst>
            <a:ext uri="{FF2B5EF4-FFF2-40B4-BE49-F238E27FC236}">
              <a16:creationId xmlns:a16="http://schemas.microsoft.com/office/drawing/2014/main" id="{0F179BD9-836D-4D9C-ACD4-D262B9D4687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6" name="PoljeZBesedilom 2">
          <a:extLst>
            <a:ext uri="{FF2B5EF4-FFF2-40B4-BE49-F238E27FC236}">
              <a16:creationId xmlns:a16="http://schemas.microsoft.com/office/drawing/2014/main" id="{CBF52744-93D2-4E95-8372-BE926F34470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7" name="PoljeZBesedilom 2">
          <a:extLst>
            <a:ext uri="{FF2B5EF4-FFF2-40B4-BE49-F238E27FC236}">
              <a16:creationId xmlns:a16="http://schemas.microsoft.com/office/drawing/2014/main" id="{E48350CE-FE2F-448C-B74C-DF25265CF1CD}"/>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8" name="PoljeZBesedilom 2">
          <a:extLst>
            <a:ext uri="{FF2B5EF4-FFF2-40B4-BE49-F238E27FC236}">
              <a16:creationId xmlns:a16="http://schemas.microsoft.com/office/drawing/2014/main" id="{CF2160DF-4C88-451A-97B0-7655103D5D3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59" name="PoljeZBesedilom 2">
          <a:extLst>
            <a:ext uri="{FF2B5EF4-FFF2-40B4-BE49-F238E27FC236}">
              <a16:creationId xmlns:a16="http://schemas.microsoft.com/office/drawing/2014/main" id="{E1D5CCC4-3DC5-48CD-B9E3-597AFB2913D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0" name="PoljeZBesedilom 2">
          <a:extLst>
            <a:ext uri="{FF2B5EF4-FFF2-40B4-BE49-F238E27FC236}">
              <a16:creationId xmlns:a16="http://schemas.microsoft.com/office/drawing/2014/main" id="{06B79B6D-F7F0-4B67-8C52-8DA4257627C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1" name="PoljeZBesedilom 720">
          <a:extLst>
            <a:ext uri="{FF2B5EF4-FFF2-40B4-BE49-F238E27FC236}">
              <a16:creationId xmlns:a16="http://schemas.microsoft.com/office/drawing/2014/main" id="{DA22C19D-2FF9-4006-B850-0D5630FE36A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2" name="PoljeZBesedilom 2">
          <a:extLst>
            <a:ext uri="{FF2B5EF4-FFF2-40B4-BE49-F238E27FC236}">
              <a16:creationId xmlns:a16="http://schemas.microsoft.com/office/drawing/2014/main" id="{EB9375D8-E199-4AA1-BEEB-345DD138ADC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3" name="PoljeZBesedilom 2">
          <a:extLst>
            <a:ext uri="{FF2B5EF4-FFF2-40B4-BE49-F238E27FC236}">
              <a16:creationId xmlns:a16="http://schemas.microsoft.com/office/drawing/2014/main" id="{E83FC571-3949-4FA6-8180-10E73B49911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4" name="PoljeZBesedilom 2">
          <a:extLst>
            <a:ext uri="{FF2B5EF4-FFF2-40B4-BE49-F238E27FC236}">
              <a16:creationId xmlns:a16="http://schemas.microsoft.com/office/drawing/2014/main" id="{D3EC3015-A8CC-487B-9414-5B351177379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5" name="PoljeZBesedilom 2">
          <a:extLst>
            <a:ext uri="{FF2B5EF4-FFF2-40B4-BE49-F238E27FC236}">
              <a16:creationId xmlns:a16="http://schemas.microsoft.com/office/drawing/2014/main" id="{22914771-459C-4BD4-A772-57A4C84B7F2A}"/>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6" name="PoljeZBesedilom 725">
          <a:extLst>
            <a:ext uri="{FF2B5EF4-FFF2-40B4-BE49-F238E27FC236}">
              <a16:creationId xmlns:a16="http://schemas.microsoft.com/office/drawing/2014/main" id="{EBE593DE-1925-4444-B21A-9127A1F42BB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7" name="PoljeZBesedilom 2">
          <a:extLst>
            <a:ext uri="{FF2B5EF4-FFF2-40B4-BE49-F238E27FC236}">
              <a16:creationId xmlns:a16="http://schemas.microsoft.com/office/drawing/2014/main" id="{35233B1A-4A0B-4F6D-BF3C-D6D12DB55F4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8" name="PoljeZBesedilom 2">
          <a:extLst>
            <a:ext uri="{FF2B5EF4-FFF2-40B4-BE49-F238E27FC236}">
              <a16:creationId xmlns:a16="http://schemas.microsoft.com/office/drawing/2014/main" id="{F4B5A1EA-7F2C-4FE5-9829-827867C0BEC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69" name="PoljeZBesedilom 2">
          <a:extLst>
            <a:ext uri="{FF2B5EF4-FFF2-40B4-BE49-F238E27FC236}">
              <a16:creationId xmlns:a16="http://schemas.microsoft.com/office/drawing/2014/main" id="{169CEF72-FABA-4F48-95D5-DBB167E19F0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70" name="PoljeZBesedilom 2">
          <a:extLst>
            <a:ext uri="{FF2B5EF4-FFF2-40B4-BE49-F238E27FC236}">
              <a16:creationId xmlns:a16="http://schemas.microsoft.com/office/drawing/2014/main" id="{FD62CD79-4339-4209-87A4-DAE9D68431BA}"/>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1" name="PoljeZBesedilom 2">
          <a:extLst>
            <a:ext uri="{FF2B5EF4-FFF2-40B4-BE49-F238E27FC236}">
              <a16:creationId xmlns:a16="http://schemas.microsoft.com/office/drawing/2014/main" id="{D54650B3-B3B2-4195-A223-5B268711848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2" name="PoljeZBesedilom 731">
          <a:extLst>
            <a:ext uri="{FF2B5EF4-FFF2-40B4-BE49-F238E27FC236}">
              <a16:creationId xmlns:a16="http://schemas.microsoft.com/office/drawing/2014/main" id="{51F73E8D-0976-43BE-A6F4-339601B03B2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3" name="PoljeZBesedilom 2">
          <a:extLst>
            <a:ext uri="{FF2B5EF4-FFF2-40B4-BE49-F238E27FC236}">
              <a16:creationId xmlns:a16="http://schemas.microsoft.com/office/drawing/2014/main" id="{E7FB0821-0F22-46F5-B4ED-DE4A80CB980A}"/>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4" name="PoljeZBesedilom 2">
          <a:extLst>
            <a:ext uri="{FF2B5EF4-FFF2-40B4-BE49-F238E27FC236}">
              <a16:creationId xmlns:a16="http://schemas.microsoft.com/office/drawing/2014/main" id="{D387EF82-80FF-4CD7-9C68-408F2520257C}"/>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5" name="PoljeZBesedilom 2">
          <a:extLst>
            <a:ext uri="{FF2B5EF4-FFF2-40B4-BE49-F238E27FC236}">
              <a16:creationId xmlns:a16="http://schemas.microsoft.com/office/drawing/2014/main" id="{EC3BF94B-92AE-4CF7-BF4B-CBD545FE5CF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866</xdr:row>
      <xdr:rowOff>0</xdr:rowOff>
    </xdr:from>
    <xdr:ext cx="184731" cy="271710"/>
    <xdr:sp macro="" textlink="">
      <xdr:nvSpPr>
        <xdr:cNvPr id="2676" name="PoljeZBesedilom 2">
          <a:extLst>
            <a:ext uri="{FF2B5EF4-FFF2-40B4-BE49-F238E27FC236}">
              <a16:creationId xmlns:a16="http://schemas.microsoft.com/office/drawing/2014/main" id="{109EDBF9-93B3-4A42-BF36-5185D2F93B5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77" name="PoljeZBesedilom 2">
          <a:extLst>
            <a:ext uri="{FF2B5EF4-FFF2-40B4-BE49-F238E27FC236}">
              <a16:creationId xmlns:a16="http://schemas.microsoft.com/office/drawing/2014/main" id="{D6CE2121-69CB-4EE7-9A60-4CA7A737CE4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78" name="PoljeZBesedilom 737">
          <a:extLst>
            <a:ext uri="{FF2B5EF4-FFF2-40B4-BE49-F238E27FC236}">
              <a16:creationId xmlns:a16="http://schemas.microsoft.com/office/drawing/2014/main" id="{F6EFBD15-3B06-42C9-AA33-0C3346AE578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79" name="PoljeZBesedilom 2">
          <a:extLst>
            <a:ext uri="{FF2B5EF4-FFF2-40B4-BE49-F238E27FC236}">
              <a16:creationId xmlns:a16="http://schemas.microsoft.com/office/drawing/2014/main" id="{AE55DF12-D329-4026-B9AE-5C113CE8D23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0" name="PoljeZBesedilom 2">
          <a:extLst>
            <a:ext uri="{FF2B5EF4-FFF2-40B4-BE49-F238E27FC236}">
              <a16:creationId xmlns:a16="http://schemas.microsoft.com/office/drawing/2014/main" id="{A4276DD4-A63E-4FD5-9B3D-F6A86D1FF96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1" name="PoljeZBesedilom 2">
          <a:extLst>
            <a:ext uri="{FF2B5EF4-FFF2-40B4-BE49-F238E27FC236}">
              <a16:creationId xmlns:a16="http://schemas.microsoft.com/office/drawing/2014/main" id="{42BFAC06-B5FB-4DB8-B209-4D60AEC3DF8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2" name="PoljeZBesedilom 2">
          <a:extLst>
            <a:ext uri="{FF2B5EF4-FFF2-40B4-BE49-F238E27FC236}">
              <a16:creationId xmlns:a16="http://schemas.microsoft.com/office/drawing/2014/main" id="{BFFEA069-5FE5-4F0A-99EB-0A9AEF1414A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3" name="PoljeZBesedilom 2">
          <a:extLst>
            <a:ext uri="{FF2B5EF4-FFF2-40B4-BE49-F238E27FC236}">
              <a16:creationId xmlns:a16="http://schemas.microsoft.com/office/drawing/2014/main" id="{1604E6A1-4CB3-4BC3-A569-ADC6A3E38A5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4" name="PoljeZBesedilom 743">
          <a:extLst>
            <a:ext uri="{FF2B5EF4-FFF2-40B4-BE49-F238E27FC236}">
              <a16:creationId xmlns:a16="http://schemas.microsoft.com/office/drawing/2014/main" id="{56ED2BFA-D259-43E3-9BAB-520A4DC663F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5" name="PoljeZBesedilom 2">
          <a:extLst>
            <a:ext uri="{FF2B5EF4-FFF2-40B4-BE49-F238E27FC236}">
              <a16:creationId xmlns:a16="http://schemas.microsoft.com/office/drawing/2014/main" id="{9EDC975A-04F7-4B4E-B7C9-0528B0B4771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6" name="PoljeZBesedilom 2">
          <a:extLst>
            <a:ext uri="{FF2B5EF4-FFF2-40B4-BE49-F238E27FC236}">
              <a16:creationId xmlns:a16="http://schemas.microsoft.com/office/drawing/2014/main" id="{846C434D-FFF9-428E-943A-4D850D4F005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7" name="PoljeZBesedilom 2">
          <a:extLst>
            <a:ext uri="{FF2B5EF4-FFF2-40B4-BE49-F238E27FC236}">
              <a16:creationId xmlns:a16="http://schemas.microsoft.com/office/drawing/2014/main" id="{0849CB5E-3E6F-42E2-A475-7FCEE397B1CD}"/>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866</xdr:row>
      <xdr:rowOff>0</xdr:rowOff>
    </xdr:from>
    <xdr:ext cx="184731" cy="271710"/>
    <xdr:sp macro="" textlink="">
      <xdr:nvSpPr>
        <xdr:cNvPr id="2688" name="PoljeZBesedilom 2">
          <a:extLst>
            <a:ext uri="{FF2B5EF4-FFF2-40B4-BE49-F238E27FC236}">
              <a16:creationId xmlns:a16="http://schemas.microsoft.com/office/drawing/2014/main" id="{973E39AE-3418-4FA5-B550-8B1C61D917C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89" name="PoljeZBesedilom 2">
          <a:extLst>
            <a:ext uri="{FF2B5EF4-FFF2-40B4-BE49-F238E27FC236}">
              <a16:creationId xmlns:a16="http://schemas.microsoft.com/office/drawing/2014/main" id="{AB8B8F35-5FB8-4CF4-92E1-D1F721E6614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0" name="PoljeZBesedilom 749">
          <a:extLst>
            <a:ext uri="{FF2B5EF4-FFF2-40B4-BE49-F238E27FC236}">
              <a16:creationId xmlns:a16="http://schemas.microsoft.com/office/drawing/2014/main" id="{19862FBB-BC96-4979-80CC-5E632B52AD6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1" name="PoljeZBesedilom 2">
          <a:extLst>
            <a:ext uri="{FF2B5EF4-FFF2-40B4-BE49-F238E27FC236}">
              <a16:creationId xmlns:a16="http://schemas.microsoft.com/office/drawing/2014/main" id="{7E7300D7-6B06-4EA0-A0F0-38F325896C4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2" name="PoljeZBesedilom 2">
          <a:extLst>
            <a:ext uri="{FF2B5EF4-FFF2-40B4-BE49-F238E27FC236}">
              <a16:creationId xmlns:a16="http://schemas.microsoft.com/office/drawing/2014/main" id="{8AFE1016-25A2-4484-A6D7-3577FE678E9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3" name="PoljeZBesedilom 2">
          <a:extLst>
            <a:ext uri="{FF2B5EF4-FFF2-40B4-BE49-F238E27FC236}">
              <a16:creationId xmlns:a16="http://schemas.microsoft.com/office/drawing/2014/main" id="{54306255-D43C-4DB2-B3F4-88580B3847F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4" name="PoljeZBesedilom 2">
          <a:extLst>
            <a:ext uri="{FF2B5EF4-FFF2-40B4-BE49-F238E27FC236}">
              <a16:creationId xmlns:a16="http://schemas.microsoft.com/office/drawing/2014/main" id="{9E42DD68-FC7D-44F4-A256-85253A3B3A8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5" name="PoljeZBesedilom 2">
          <a:extLst>
            <a:ext uri="{FF2B5EF4-FFF2-40B4-BE49-F238E27FC236}">
              <a16:creationId xmlns:a16="http://schemas.microsoft.com/office/drawing/2014/main" id="{43C992BB-0666-4063-83D4-0C6757F72E4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6" name="PoljeZBesedilom 755">
          <a:extLst>
            <a:ext uri="{FF2B5EF4-FFF2-40B4-BE49-F238E27FC236}">
              <a16:creationId xmlns:a16="http://schemas.microsoft.com/office/drawing/2014/main" id="{A15BA77D-8C1E-41EA-88C4-E16306E9D3B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7" name="PoljeZBesedilom 2">
          <a:extLst>
            <a:ext uri="{FF2B5EF4-FFF2-40B4-BE49-F238E27FC236}">
              <a16:creationId xmlns:a16="http://schemas.microsoft.com/office/drawing/2014/main" id="{558BB281-2BDA-45B2-82C7-9870E57CAF4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8" name="PoljeZBesedilom 2">
          <a:extLst>
            <a:ext uri="{FF2B5EF4-FFF2-40B4-BE49-F238E27FC236}">
              <a16:creationId xmlns:a16="http://schemas.microsoft.com/office/drawing/2014/main" id="{36BDD294-4764-43B2-A9AD-8A6C6DB93CD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699" name="PoljeZBesedilom 2">
          <a:extLst>
            <a:ext uri="{FF2B5EF4-FFF2-40B4-BE49-F238E27FC236}">
              <a16:creationId xmlns:a16="http://schemas.microsoft.com/office/drawing/2014/main" id="{5922AA9F-CBD4-40C6-B8FA-CD66CB5FC31B}"/>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0" name="PoljeZBesedilom 2">
          <a:extLst>
            <a:ext uri="{FF2B5EF4-FFF2-40B4-BE49-F238E27FC236}">
              <a16:creationId xmlns:a16="http://schemas.microsoft.com/office/drawing/2014/main" id="{2C45DE2C-2C23-451B-9D44-FD4855B5CD5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1" name="PoljeZBesedilom 760">
          <a:extLst>
            <a:ext uri="{FF2B5EF4-FFF2-40B4-BE49-F238E27FC236}">
              <a16:creationId xmlns:a16="http://schemas.microsoft.com/office/drawing/2014/main" id="{295CE0A7-CDF7-4820-B436-70C59524768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2" name="PoljeZBesedilom 2">
          <a:extLst>
            <a:ext uri="{FF2B5EF4-FFF2-40B4-BE49-F238E27FC236}">
              <a16:creationId xmlns:a16="http://schemas.microsoft.com/office/drawing/2014/main" id="{1A21168F-861D-4A9A-9AA2-C0878A56060B}"/>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3" name="PoljeZBesedilom 2">
          <a:extLst>
            <a:ext uri="{FF2B5EF4-FFF2-40B4-BE49-F238E27FC236}">
              <a16:creationId xmlns:a16="http://schemas.microsoft.com/office/drawing/2014/main" id="{A3E3D6A5-DFF2-4241-9E87-D7FC5FD5D11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4" name="PoljeZBesedilom 2">
          <a:extLst>
            <a:ext uri="{FF2B5EF4-FFF2-40B4-BE49-F238E27FC236}">
              <a16:creationId xmlns:a16="http://schemas.microsoft.com/office/drawing/2014/main" id="{DC3B8822-3098-4627-89BA-64DE5679B5E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05" name="PoljeZBesedilom 2">
          <a:extLst>
            <a:ext uri="{FF2B5EF4-FFF2-40B4-BE49-F238E27FC236}">
              <a16:creationId xmlns:a16="http://schemas.microsoft.com/office/drawing/2014/main" id="{7675A2AC-A912-47AB-B33C-68A9F92A0D8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06" name="PoljeZBesedilom 2">
          <a:extLst>
            <a:ext uri="{FF2B5EF4-FFF2-40B4-BE49-F238E27FC236}">
              <a16:creationId xmlns:a16="http://schemas.microsoft.com/office/drawing/2014/main" id="{29DE6469-614A-4E24-9724-D47544DA797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07" name="PoljeZBesedilom 766">
          <a:extLst>
            <a:ext uri="{FF2B5EF4-FFF2-40B4-BE49-F238E27FC236}">
              <a16:creationId xmlns:a16="http://schemas.microsoft.com/office/drawing/2014/main" id="{436C485C-F6D5-4729-89A4-A69B5B843FD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08" name="PoljeZBesedilom 2">
          <a:extLst>
            <a:ext uri="{FF2B5EF4-FFF2-40B4-BE49-F238E27FC236}">
              <a16:creationId xmlns:a16="http://schemas.microsoft.com/office/drawing/2014/main" id="{8CD3CEF9-52EE-4DC5-BC79-CA2E4FDF03A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09" name="PoljeZBesedilom 2">
          <a:extLst>
            <a:ext uri="{FF2B5EF4-FFF2-40B4-BE49-F238E27FC236}">
              <a16:creationId xmlns:a16="http://schemas.microsoft.com/office/drawing/2014/main" id="{50836BD8-28A3-4478-BFE4-2745D8BCEB6A}"/>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0" name="PoljeZBesedilom 2">
          <a:extLst>
            <a:ext uri="{FF2B5EF4-FFF2-40B4-BE49-F238E27FC236}">
              <a16:creationId xmlns:a16="http://schemas.microsoft.com/office/drawing/2014/main" id="{D87B929C-D2B7-4B1E-BCDE-D87FBAA0757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1" name="PoljeZBesedilom 2">
          <a:extLst>
            <a:ext uri="{FF2B5EF4-FFF2-40B4-BE49-F238E27FC236}">
              <a16:creationId xmlns:a16="http://schemas.microsoft.com/office/drawing/2014/main" id="{1AF6AF24-61B5-4A00-B203-79ADB6A5509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2" name="PoljeZBesedilom 2">
          <a:extLst>
            <a:ext uri="{FF2B5EF4-FFF2-40B4-BE49-F238E27FC236}">
              <a16:creationId xmlns:a16="http://schemas.microsoft.com/office/drawing/2014/main" id="{995CCBF6-156B-4ACC-BBE0-957E60C422E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3" name="PoljeZBesedilom 772">
          <a:extLst>
            <a:ext uri="{FF2B5EF4-FFF2-40B4-BE49-F238E27FC236}">
              <a16:creationId xmlns:a16="http://schemas.microsoft.com/office/drawing/2014/main" id="{0DB3D158-B505-4C2F-9374-CCCC44BCB34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4" name="PoljeZBesedilom 2">
          <a:extLst>
            <a:ext uri="{FF2B5EF4-FFF2-40B4-BE49-F238E27FC236}">
              <a16:creationId xmlns:a16="http://schemas.microsoft.com/office/drawing/2014/main" id="{6904B17F-0D07-49A8-8B46-B0D034B1718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5" name="PoljeZBesedilom 2">
          <a:extLst>
            <a:ext uri="{FF2B5EF4-FFF2-40B4-BE49-F238E27FC236}">
              <a16:creationId xmlns:a16="http://schemas.microsoft.com/office/drawing/2014/main" id="{BC5F4426-531E-4766-8D07-D0314B8955E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6" name="PoljeZBesedilom 2">
          <a:extLst>
            <a:ext uri="{FF2B5EF4-FFF2-40B4-BE49-F238E27FC236}">
              <a16:creationId xmlns:a16="http://schemas.microsoft.com/office/drawing/2014/main" id="{93942C6F-BF46-4A0B-A76D-049E8EA3E49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7" name="PoljeZBesedilom 2">
          <a:extLst>
            <a:ext uri="{FF2B5EF4-FFF2-40B4-BE49-F238E27FC236}">
              <a16:creationId xmlns:a16="http://schemas.microsoft.com/office/drawing/2014/main" id="{9534C27A-1F48-4177-A4B2-1BE379A0987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8" name="PoljeZBesedilom 2">
          <a:extLst>
            <a:ext uri="{FF2B5EF4-FFF2-40B4-BE49-F238E27FC236}">
              <a16:creationId xmlns:a16="http://schemas.microsoft.com/office/drawing/2014/main" id="{14749551-C43B-434B-8B88-97F8D9D84A2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19" name="PoljeZBesedilom 778">
          <a:extLst>
            <a:ext uri="{FF2B5EF4-FFF2-40B4-BE49-F238E27FC236}">
              <a16:creationId xmlns:a16="http://schemas.microsoft.com/office/drawing/2014/main" id="{B0DB952D-04D0-4D5E-82E6-A186E551544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0" name="PoljeZBesedilom 2">
          <a:extLst>
            <a:ext uri="{FF2B5EF4-FFF2-40B4-BE49-F238E27FC236}">
              <a16:creationId xmlns:a16="http://schemas.microsoft.com/office/drawing/2014/main" id="{010FDAD7-1A22-4307-8358-F6373F65578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1" name="PoljeZBesedilom 2">
          <a:extLst>
            <a:ext uri="{FF2B5EF4-FFF2-40B4-BE49-F238E27FC236}">
              <a16:creationId xmlns:a16="http://schemas.microsoft.com/office/drawing/2014/main" id="{1FE52880-094C-4966-89BC-79A3DA5F1C2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2" name="PoljeZBesedilom 2">
          <a:extLst>
            <a:ext uri="{FF2B5EF4-FFF2-40B4-BE49-F238E27FC236}">
              <a16:creationId xmlns:a16="http://schemas.microsoft.com/office/drawing/2014/main" id="{C1EA33B1-A6F5-48CC-9002-BE8F85813E0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3" name="PoljeZBesedilom 2">
          <a:extLst>
            <a:ext uri="{FF2B5EF4-FFF2-40B4-BE49-F238E27FC236}">
              <a16:creationId xmlns:a16="http://schemas.microsoft.com/office/drawing/2014/main" id="{F6751FCE-704D-44A3-8566-EEE93015E88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4" name="PoljeZBesedilom 2">
          <a:extLst>
            <a:ext uri="{FF2B5EF4-FFF2-40B4-BE49-F238E27FC236}">
              <a16:creationId xmlns:a16="http://schemas.microsoft.com/office/drawing/2014/main" id="{4D55AD8A-C518-4242-BEC5-B21972AD3F0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5" name="PoljeZBesedilom 784">
          <a:extLst>
            <a:ext uri="{FF2B5EF4-FFF2-40B4-BE49-F238E27FC236}">
              <a16:creationId xmlns:a16="http://schemas.microsoft.com/office/drawing/2014/main" id="{C08A9E7D-F441-488F-A56C-2EEE468E4BD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6" name="PoljeZBesedilom 2">
          <a:extLst>
            <a:ext uri="{FF2B5EF4-FFF2-40B4-BE49-F238E27FC236}">
              <a16:creationId xmlns:a16="http://schemas.microsoft.com/office/drawing/2014/main" id="{8348A939-2C82-4F72-8FCD-A14EDEAD51C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7" name="PoljeZBesedilom 2">
          <a:extLst>
            <a:ext uri="{FF2B5EF4-FFF2-40B4-BE49-F238E27FC236}">
              <a16:creationId xmlns:a16="http://schemas.microsoft.com/office/drawing/2014/main" id="{F64F1070-7DAE-4D27-86E8-0B10D7AD9C1A}"/>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8" name="PoljeZBesedilom 2">
          <a:extLst>
            <a:ext uri="{FF2B5EF4-FFF2-40B4-BE49-F238E27FC236}">
              <a16:creationId xmlns:a16="http://schemas.microsoft.com/office/drawing/2014/main" id="{A6DBB9E4-EA66-4CCD-B2CF-E4F0C3BC9EC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29" name="PoljeZBesedilom 2">
          <a:extLst>
            <a:ext uri="{FF2B5EF4-FFF2-40B4-BE49-F238E27FC236}">
              <a16:creationId xmlns:a16="http://schemas.microsoft.com/office/drawing/2014/main" id="{E74CD739-A59F-4EE6-BAA9-DDAD9F16CF1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0" name="PoljeZBesedilom 2">
          <a:extLst>
            <a:ext uri="{FF2B5EF4-FFF2-40B4-BE49-F238E27FC236}">
              <a16:creationId xmlns:a16="http://schemas.microsoft.com/office/drawing/2014/main" id="{AE3BC6EA-1F77-4EBD-B2C1-C762A45C264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1" name="PoljeZBesedilom 790">
          <a:extLst>
            <a:ext uri="{FF2B5EF4-FFF2-40B4-BE49-F238E27FC236}">
              <a16:creationId xmlns:a16="http://schemas.microsoft.com/office/drawing/2014/main" id="{E14258BE-58E8-4C9B-AD0A-B75225CD5B6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2" name="PoljeZBesedilom 2">
          <a:extLst>
            <a:ext uri="{FF2B5EF4-FFF2-40B4-BE49-F238E27FC236}">
              <a16:creationId xmlns:a16="http://schemas.microsoft.com/office/drawing/2014/main" id="{09C8F688-1320-4B2F-B834-438222D7A44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3" name="PoljeZBesedilom 2">
          <a:extLst>
            <a:ext uri="{FF2B5EF4-FFF2-40B4-BE49-F238E27FC236}">
              <a16:creationId xmlns:a16="http://schemas.microsoft.com/office/drawing/2014/main" id="{1FFACB3C-78D6-43C1-8CE6-603B51B10BB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4" name="PoljeZBesedilom 2">
          <a:extLst>
            <a:ext uri="{FF2B5EF4-FFF2-40B4-BE49-F238E27FC236}">
              <a16:creationId xmlns:a16="http://schemas.microsoft.com/office/drawing/2014/main" id="{F364C5E4-BECB-4035-9A68-85BB651CFC1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5" name="PoljeZBesedilom 2">
          <a:extLst>
            <a:ext uri="{FF2B5EF4-FFF2-40B4-BE49-F238E27FC236}">
              <a16:creationId xmlns:a16="http://schemas.microsoft.com/office/drawing/2014/main" id="{F4AA9F18-17B0-4C7C-813C-DB62DB1E014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6" name="PoljeZBesedilom 2">
          <a:extLst>
            <a:ext uri="{FF2B5EF4-FFF2-40B4-BE49-F238E27FC236}">
              <a16:creationId xmlns:a16="http://schemas.microsoft.com/office/drawing/2014/main" id="{10C158C2-55A7-4B7E-9209-16E0236047A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7" name="PoljeZBesedilom 796">
          <a:extLst>
            <a:ext uri="{FF2B5EF4-FFF2-40B4-BE49-F238E27FC236}">
              <a16:creationId xmlns:a16="http://schemas.microsoft.com/office/drawing/2014/main" id="{F58BE4C0-382C-463E-A950-A02C6F3FC76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8" name="PoljeZBesedilom 2">
          <a:extLst>
            <a:ext uri="{FF2B5EF4-FFF2-40B4-BE49-F238E27FC236}">
              <a16:creationId xmlns:a16="http://schemas.microsoft.com/office/drawing/2014/main" id="{5F89B6B5-637C-4F11-B45D-56D91B5DC8E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39" name="PoljeZBesedilom 2">
          <a:extLst>
            <a:ext uri="{FF2B5EF4-FFF2-40B4-BE49-F238E27FC236}">
              <a16:creationId xmlns:a16="http://schemas.microsoft.com/office/drawing/2014/main" id="{E35ED9A0-7FA7-495D-A273-F929EFAA76B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40" name="PoljeZBesedilom 2">
          <a:extLst>
            <a:ext uri="{FF2B5EF4-FFF2-40B4-BE49-F238E27FC236}">
              <a16:creationId xmlns:a16="http://schemas.microsoft.com/office/drawing/2014/main" id="{54B071CE-7553-4CD3-99C8-CB177020F49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41" name="PoljeZBesedilom 2">
          <a:extLst>
            <a:ext uri="{FF2B5EF4-FFF2-40B4-BE49-F238E27FC236}">
              <a16:creationId xmlns:a16="http://schemas.microsoft.com/office/drawing/2014/main" id="{7D0311F5-3534-4941-8C09-64AF60EE167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2" name="PoljeZBesedilom 2">
          <a:extLst>
            <a:ext uri="{FF2B5EF4-FFF2-40B4-BE49-F238E27FC236}">
              <a16:creationId xmlns:a16="http://schemas.microsoft.com/office/drawing/2014/main" id="{64D5E1C2-1BB1-46EA-936B-1594F8F287CA}"/>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3" name="PoljeZBesedilom 802">
          <a:extLst>
            <a:ext uri="{FF2B5EF4-FFF2-40B4-BE49-F238E27FC236}">
              <a16:creationId xmlns:a16="http://schemas.microsoft.com/office/drawing/2014/main" id="{AD2DEABA-F360-44F8-8F53-D543C120954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4" name="PoljeZBesedilom 2">
          <a:extLst>
            <a:ext uri="{FF2B5EF4-FFF2-40B4-BE49-F238E27FC236}">
              <a16:creationId xmlns:a16="http://schemas.microsoft.com/office/drawing/2014/main" id="{86F9EA24-FD9A-497F-83B2-6CBD31FE906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5" name="PoljeZBesedilom 2">
          <a:extLst>
            <a:ext uri="{FF2B5EF4-FFF2-40B4-BE49-F238E27FC236}">
              <a16:creationId xmlns:a16="http://schemas.microsoft.com/office/drawing/2014/main" id="{0787C79E-CD67-4FB7-8198-6DCA6F05E28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6" name="PoljeZBesedilom 2">
          <a:extLst>
            <a:ext uri="{FF2B5EF4-FFF2-40B4-BE49-F238E27FC236}">
              <a16:creationId xmlns:a16="http://schemas.microsoft.com/office/drawing/2014/main" id="{794BB662-E1E3-47AD-9509-C95047E6BCA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47" name="PoljeZBesedilom 2">
          <a:extLst>
            <a:ext uri="{FF2B5EF4-FFF2-40B4-BE49-F238E27FC236}">
              <a16:creationId xmlns:a16="http://schemas.microsoft.com/office/drawing/2014/main" id="{36A67B6A-96B1-4EF0-8F8C-0FAB6130DA0E}"/>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48" name="PoljeZBesedilom 2">
          <a:extLst>
            <a:ext uri="{FF2B5EF4-FFF2-40B4-BE49-F238E27FC236}">
              <a16:creationId xmlns:a16="http://schemas.microsoft.com/office/drawing/2014/main" id="{13589DE2-B101-4517-B557-F33D8ACB6A0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49" name="PoljeZBesedilom 808">
          <a:extLst>
            <a:ext uri="{FF2B5EF4-FFF2-40B4-BE49-F238E27FC236}">
              <a16:creationId xmlns:a16="http://schemas.microsoft.com/office/drawing/2014/main" id="{AA2BEFD5-531F-4A1D-BA05-4CD23A727CB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0" name="PoljeZBesedilom 2">
          <a:extLst>
            <a:ext uri="{FF2B5EF4-FFF2-40B4-BE49-F238E27FC236}">
              <a16:creationId xmlns:a16="http://schemas.microsoft.com/office/drawing/2014/main" id="{C6D20391-7E79-45FC-824F-BB498E169FC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1" name="PoljeZBesedilom 2">
          <a:extLst>
            <a:ext uri="{FF2B5EF4-FFF2-40B4-BE49-F238E27FC236}">
              <a16:creationId xmlns:a16="http://schemas.microsoft.com/office/drawing/2014/main" id="{53B3248B-BDF4-4BB9-95CA-C589D7E863A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2" name="PoljeZBesedilom 2">
          <a:extLst>
            <a:ext uri="{FF2B5EF4-FFF2-40B4-BE49-F238E27FC236}">
              <a16:creationId xmlns:a16="http://schemas.microsoft.com/office/drawing/2014/main" id="{2B495DB5-AE4F-4916-9460-8B7C0F1C7276}"/>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3" name="PoljeZBesedilom 2">
          <a:extLst>
            <a:ext uri="{FF2B5EF4-FFF2-40B4-BE49-F238E27FC236}">
              <a16:creationId xmlns:a16="http://schemas.microsoft.com/office/drawing/2014/main" id="{3467DA9E-3B63-4DC5-9C1F-4D178869664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4" name="PoljeZBesedilom 2">
          <a:extLst>
            <a:ext uri="{FF2B5EF4-FFF2-40B4-BE49-F238E27FC236}">
              <a16:creationId xmlns:a16="http://schemas.microsoft.com/office/drawing/2014/main" id="{25593789-15A5-4EDC-B548-B722B0C84CD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5" name="PoljeZBesedilom 814">
          <a:extLst>
            <a:ext uri="{FF2B5EF4-FFF2-40B4-BE49-F238E27FC236}">
              <a16:creationId xmlns:a16="http://schemas.microsoft.com/office/drawing/2014/main" id="{C6D03AE7-34C8-4124-97BC-76F4A85DA4C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6" name="PoljeZBesedilom 2">
          <a:extLst>
            <a:ext uri="{FF2B5EF4-FFF2-40B4-BE49-F238E27FC236}">
              <a16:creationId xmlns:a16="http://schemas.microsoft.com/office/drawing/2014/main" id="{82FB04E8-56FE-4743-B568-07DEAA8386D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7" name="PoljeZBesedilom 2">
          <a:extLst>
            <a:ext uri="{FF2B5EF4-FFF2-40B4-BE49-F238E27FC236}">
              <a16:creationId xmlns:a16="http://schemas.microsoft.com/office/drawing/2014/main" id="{30F39A0D-D05F-4F2C-BFD8-68A9A4BD8B0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8" name="PoljeZBesedilom 2">
          <a:extLst>
            <a:ext uri="{FF2B5EF4-FFF2-40B4-BE49-F238E27FC236}">
              <a16:creationId xmlns:a16="http://schemas.microsoft.com/office/drawing/2014/main" id="{56AC4B8C-B6DC-4D40-A529-B8088FF0704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866</xdr:row>
      <xdr:rowOff>0</xdr:rowOff>
    </xdr:from>
    <xdr:ext cx="184731" cy="271710"/>
    <xdr:sp macro="" textlink="">
      <xdr:nvSpPr>
        <xdr:cNvPr id="2759" name="PoljeZBesedilom 2">
          <a:extLst>
            <a:ext uri="{FF2B5EF4-FFF2-40B4-BE49-F238E27FC236}">
              <a16:creationId xmlns:a16="http://schemas.microsoft.com/office/drawing/2014/main" id="{0DB14E5C-A110-4B99-953C-A8183C765C7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0" name="PoljeZBesedilom 2">
          <a:extLst>
            <a:ext uri="{FF2B5EF4-FFF2-40B4-BE49-F238E27FC236}">
              <a16:creationId xmlns:a16="http://schemas.microsoft.com/office/drawing/2014/main" id="{A4F11E08-3E73-4EA5-9EF9-7A33067EEEFE}"/>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1" name="PoljeZBesedilom 820">
          <a:extLst>
            <a:ext uri="{FF2B5EF4-FFF2-40B4-BE49-F238E27FC236}">
              <a16:creationId xmlns:a16="http://schemas.microsoft.com/office/drawing/2014/main" id="{52416AA5-DFB9-4456-A8F3-A3B9093D39A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2" name="PoljeZBesedilom 2">
          <a:extLst>
            <a:ext uri="{FF2B5EF4-FFF2-40B4-BE49-F238E27FC236}">
              <a16:creationId xmlns:a16="http://schemas.microsoft.com/office/drawing/2014/main" id="{753FDA93-753F-43B9-AEDB-F23056A169D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3" name="PoljeZBesedilom 2">
          <a:extLst>
            <a:ext uri="{FF2B5EF4-FFF2-40B4-BE49-F238E27FC236}">
              <a16:creationId xmlns:a16="http://schemas.microsoft.com/office/drawing/2014/main" id="{2C7B4FE3-417D-4341-AA25-026F87E147C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4" name="PoljeZBesedilom 2">
          <a:extLst>
            <a:ext uri="{FF2B5EF4-FFF2-40B4-BE49-F238E27FC236}">
              <a16:creationId xmlns:a16="http://schemas.microsoft.com/office/drawing/2014/main" id="{09910FE6-C0FC-4137-AABE-9D281C047C1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866</xdr:row>
      <xdr:rowOff>0</xdr:rowOff>
    </xdr:from>
    <xdr:ext cx="184731" cy="271710"/>
    <xdr:sp macro="" textlink="">
      <xdr:nvSpPr>
        <xdr:cNvPr id="2765" name="PoljeZBesedilom 2">
          <a:extLst>
            <a:ext uri="{FF2B5EF4-FFF2-40B4-BE49-F238E27FC236}">
              <a16:creationId xmlns:a16="http://schemas.microsoft.com/office/drawing/2014/main" id="{93422ABC-F9B6-4B41-AA45-AEC989F3058D}"/>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66" name="PoljeZBesedilom 2">
          <a:extLst>
            <a:ext uri="{FF2B5EF4-FFF2-40B4-BE49-F238E27FC236}">
              <a16:creationId xmlns:a16="http://schemas.microsoft.com/office/drawing/2014/main" id="{66CD4A49-D286-4A88-A7C5-A2001FBAC5A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67" name="PoljeZBesedilom 826">
          <a:extLst>
            <a:ext uri="{FF2B5EF4-FFF2-40B4-BE49-F238E27FC236}">
              <a16:creationId xmlns:a16="http://schemas.microsoft.com/office/drawing/2014/main" id="{A3005D97-948D-4547-B18C-84E662A3DBA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68" name="PoljeZBesedilom 2">
          <a:extLst>
            <a:ext uri="{FF2B5EF4-FFF2-40B4-BE49-F238E27FC236}">
              <a16:creationId xmlns:a16="http://schemas.microsoft.com/office/drawing/2014/main" id="{3E9950FA-95E8-4B8B-B482-428FD98B986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69" name="PoljeZBesedilom 2">
          <a:extLst>
            <a:ext uri="{FF2B5EF4-FFF2-40B4-BE49-F238E27FC236}">
              <a16:creationId xmlns:a16="http://schemas.microsoft.com/office/drawing/2014/main" id="{563F4406-A0A3-43CE-B524-E6F7CDCB10A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0" name="PoljeZBesedilom 2">
          <a:extLst>
            <a:ext uri="{FF2B5EF4-FFF2-40B4-BE49-F238E27FC236}">
              <a16:creationId xmlns:a16="http://schemas.microsoft.com/office/drawing/2014/main" id="{F5737A4A-163F-47D0-9ADE-665B9DE82CD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1" name="PoljeZBesedilom 2">
          <a:extLst>
            <a:ext uri="{FF2B5EF4-FFF2-40B4-BE49-F238E27FC236}">
              <a16:creationId xmlns:a16="http://schemas.microsoft.com/office/drawing/2014/main" id="{50219991-BB08-4958-9109-2340BBC4EEB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2" name="PoljeZBesedilom 831">
          <a:extLst>
            <a:ext uri="{FF2B5EF4-FFF2-40B4-BE49-F238E27FC236}">
              <a16:creationId xmlns:a16="http://schemas.microsoft.com/office/drawing/2014/main" id="{F51CFB6F-BCED-4A30-8890-3CB80739D15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3" name="PoljeZBesedilom 2">
          <a:extLst>
            <a:ext uri="{FF2B5EF4-FFF2-40B4-BE49-F238E27FC236}">
              <a16:creationId xmlns:a16="http://schemas.microsoft.com/office/drawing/2014/main" id="{B0BB360C-ED82-4D09-9BB3-374349D9A0BD}"/>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4" name="PoljeZBesedilom 2">
          <a:extLst>
            <a:ext uri="{FF2B5EF4-FFF2-40B4-BE49-F238E27FC236}">
              <a16:creationId xmlns:a16="http://schemas.microsoft.com/office/drawing/2014/main" id="{1B46A766-A63F-4E8E-B4B3-BD76E7B39EB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5" name="PoljeZBesedilom 2">
          <a:extLst>
            <a:ext uri="{FF2B5EF4-FFF2-40B4-BE49-F238E27FC236}">
              <a16:creationId xmlns:a16="http://schemas.microsoft.com/office/drawing/2014/main" id="{D417EF89-6E16-44BD-A202-19E4B8C5F85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6" name="PoljeZBesedilom 2">
          <a:extLst>
            <a:ext uri="{FF2B5EF4-FFF2-40B4-BE49-F238E27FC236}">
              <a16:creationId xmlns:a16="http://schemas.microsoft.com/office/drawing/2014/main" id="{1AA1B25C-D2CE-47D5-9041-8976C641FD3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7" name="PoljeZBesedilom 2">
          <a:extLst>
            <a:ext uri="{FF2B5EF4-FFF2-40B4-BE49-F238E27FC236}">
              <a16:creationId xmlns:a16="http://schemas.microsoft.com/office/drawing/2014/main" id="{EDFBF847-5319-4E13-900B-9BD0CBC31BB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8" name="PoljeZBesedilom 837">
          <a:extLst>
            <a:ext uri="{FF2B5EF4-FFF2-40B4-BE49-F238E27FC236}">
              <a16:creationId xmlns:a16="http://schemas.microsoft.com/office/drawing/2014/main" id="{464DAB06-3547-465A-8DD7-26C143CEE3A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79" name="PoljeZBesedilom 2">
          <a:extLst>
            <a:ext uri="{FF2B5EF4-FFF2-40B4-BE49-F238E27FC236}">
              <a16:creationId xmlns:a16="http://schemas.microsoft.com/office/drawing/2014/main" id="{E4655A5B-21C6-45BD-9105-ECB83B6E50D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0" name="PoljeZBesedilom 2">
          <a:extLst>
            <a:ext uri="{FF2B5EF4-FFF2-40B4-BE49-F238E27FC236}">
              <a16:creationId xmlns:a16="http://schemas.microsoft.com/office/drawing/2014/main" id="{3478E862-CC70-4912-8520-3B80510DF34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1" name="PoljeZBesedilom 2">
          <a:extLst>
            <a:ext uri="{FF2B5EF4-FFF2-40B4-BE49-F238E27FC236}">
              <a16:creationId xmlns:a16="http://schemas.microsoft.com/office/drawing/2014/main" id="{97685848-7D86-49EE-BB29-32D8906F708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2" name="PoljeZBesedilom 2">
          <a:extLst>
            <a:ext uri="{FF2B5EF4-FFF2-40B4-BE49-F238E27FC236}">
              <a16:creationId xmlns:a16="http://schemas.microsoft.com/office/drawing/2014/main" id="{199FCBBF-16DC-4422-B839-B6980FE396B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3" name="PoljeZBesedilom 842">
          <a:extLst>
            <a:ext uri="{FF2B5EF4-FFF2-40B4-BE49-F238E27FC236}">
              <a16:creationId xmlns:a16="http://schemas.microsoft.com/office/drawing/2014/main" id="{45595F7B-50F3-4454-BD57-7CC88B6C2DA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4" name="PoljeZBesedilom 2">
          <a:extLst>
            <a:ext uri="{FF2B5EF4-FFF2-40B4-BE49-F238E27FC236}">
              <a16:creationId xmlns:a16="http://schemas.microsoft.com/office/drawing/2014/main" id="{D409CA09-A791-43A6-992D-5247E993427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5" name="PoljeZBesedilom 2">
          <a:extLst>
            <a:ext uri="{FF2B5EF4-FFF2-40B4-BE49-F238E27FC236}">
              <a16:creationId xmlns:a16="http://schemas.microsoft.com/office/drawing/2014/main" id="{19D8CDBF-75FD-48EF-8B5A-E7B5711A806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6" name="PoljeZBesedilom 2">
          <a:extLst>
            <a:ext uri="{FF2B5EF4-FFF2-40B4-BE49-F238E27FC236}">
              <a16:creationId xmlns:a16="http://schemas.microsoft.com/office/drawing/2014/main" id="{AA2ECF60-EAB1-4CCF-B084-32D8324AB33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866</xdr:row>
      <xdr:rowOff>0</xdr:rowOff>
    </xdr:from>
    <xdr:ext cx="184731" cy="271710"/>
    <xdr:sp macro="" textlink="">
      <xdr:nvSpPr>
        <xdr:cNvPr id="2787" name="PoljeZBesedilom 2">
          <a:extLst>
            <a:ext uri="{FF2B5EF4-FFF2-40B4-BE49-F238E27FC236}">
              <a16:creationId xmlns:a16="http://schemas.microsoft.com/office/drawing/2014/main" id="{070BA903-5979-4A44-8D29-5F28E3D99AF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146964</xdr:rowOff>
    </xdr:from>
    <xdr:ext cx="184731" cy="264560"/>
    <xdr:sp macro="" textlink="">
      <xdr:nvSpPr>
        <xdr:cNvPr id="2788" name="PoljeZBesedilom 2">
          <a:extLst>
            <a:ext uri="{FF2B5EF4-FFF2-40B4-BE49-F238E27FC236}">
              <a16:creationId xmlns:a16="http://schemas.microsoft.com/office/drawing/2014/main" id="{E027279A-3DB9-4B23-954A-3B0D037B9744}"/>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146964</xdr:rowOff>
    </xdr:from>
    <xdr:ext cx="184731" cy="264560"/>
    <xdr:sp macro="" textlink="">
      <xdr:nvSpPr>
        <xdr:cNvPr id="2789" name="PoljeZBesedilom 2788">
          <a:extLst>
            <a:ext uri="{FF2B5EF4-FFF2-40B4-BE49-F238E27FC236}">
              <a16:creationId xmlns:a16="http://schemas.microsoft.com/office/drawing/2014/main" id="{61FDCC2A-24C3-4042-AA8A-DA38F6290F3C}"/>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146964</xdr:rowOff>
    </xdr:from>
    <xdr:ext cx="184731" cy="264560"/>
    <xdr:sp macro="" textlink="">
      <xdr:nvSpPr>
        <xdr:cNvPr id="2790" name="PoljeZBesedilom 2">
          <a:extLst>
            <a:ext uri="{FF2B5EF4-FFF2-40B4-BE49-F238E27FC236}">
              <a16:creationId xmlns:a16="http://schemas.microsoft.com/office/drawing/2014/main" id="{586E3B9D-5820-4CF0-961F-7EF1A9CDFE6A}"/>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146964</xdr:rowOff>
    </xdr:from>
    <xdr:ext cx="184731" cy="264560"/>
    <xdr:sp macro="" textlink="">
      <xdr:nvSpPr>
        <xdr:cNvPr id="2791" name="PoljeZBesedilom 2790">
          <a:extLst>
            <a:ext uri="{FF2B5EF4-FFF2-40B4-BE49-F238E27FC236}">
              <a16:creationId xmlns:a16="http://schemas.microsoft.com/office/drawing/2014/main" id="{7D5E1EC6-BCCA-4092-9F84-B90761C7E068}"/>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2" name="PoljeZBesedilom 2">
          <a:extLst>
            <a:ext uri="{FF2B5EF4-FFF2-40B4-BE49-F238E27FC236}">
              <a16:creationId xmlns:a16="http://schemas.microsoft.com/office/drawing/2014/main" id="{D22CFB22-F466-4868-B290-DB7430828A1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3" name="PoljeZBesedilom 2792">
          <a:extLst>
            <a:ext uri="{FF2B5EF4-FFF2-40B4-BE49-F238E27FC236}">
              <a16:creationId xmlns:a16="http://schemas.microsoft.com/office/drawing/2014/main" id="{43CEBC66-743B-45BD-B982-4C8F93BCA0C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4" name="PoljeZBesedilom 2">
          <a:extLst>
            <a:ext uri="{FF2B5EF4-FFF2-40B4-BE49-F238E27FC236}">
              <a16:creationId xmlns:a16="http://schemas.microsoft.com/office/drawing/2014/main" id="{DF609AD3-E1EB-4BAC-8FEF-CCA38CE81109}"/>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5" name="PoljeZBesedilom 2">
          <a:extLst>
            <a:ext uri="{FF2B5EF4-FFF2-40B4-BE49-F238E27FC236}">
              <a16:creationId xmlns:a16="http://schemas.microsoft.com/office/drawing/2014/main" id="{85473D9C-71D3-42E4-A9F0-40A05E72740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6" name="PoljeZBesedilom 2">
          <a:extLst>
            <a:ext uri="{FF2B5EF4-FFF2-40B4-BE49-F238E27FC236}">
              <a16:creationId xmlns:a16="http://schemas.microsoft.com/office/drawing/2014/main" id="{0F9BC678-3F22-4604-A642-10BE06250735}"/>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7" name="PoljeZBesedilom 2">
          <a:extLst>
            <a:ext uri="{FF2B5EF4-FFF2-40B4-BE49-F238E27FC236}">
              <a16:creationId xmlns:a16="http://schemas.microsoft.com/office/drawing/2014/main" id="{4384237D-FDE6-4751-B8C9-DF5F2994BE9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8" name="PoljeZBesedilom 2">
          <a:extLst>
            <a:ext uri="{FF2B5EF4-FFF2-40B4-BE49-F238E27FC236}">
              <a16:creationId xmlns:a16="http://schemas.microsoft.com/office/drawing/2014/main" id="{C04EFDAF-0FE1-413D-BB12-E277C1FE1E8A}"/>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799" name="PoljeZBesedilom 2798">
          <a:extLst>
            <a:ext uri="{FF2B5EF4-FFF2-40B4-BE49-F238E27FC236}">
              <a16:creationId xmlns:a16="http://schemas.microsoft.com/office/drawing/2014/main" id="{077DD376-6D60-43E4-86E4-001C9C5089C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00" name="PoljeZBesedilom 2">
          <a:extLst>
            <a:ext uri="{FF2B5EF4-FFF2-40B4-BE49-F238E27FC236}">
              <a16:creationId xmlns:a16="http://schemas.microsoft.com/office/drawing/2014/main" id="{E610B72C-0326-44C2-B344-F8ECA6E0CAF9}"/>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01" name="PoljeZBesedilom 2">
          <a:extLst>
            <a:ext uri="{FF2B5EF4-FFF2-40B4-BE49-F238E27FC236}">
              <a16:creationId xmlns:a16="http://schemas.microsoft.com/office/drawing/2014/main" id="{B4D8AC16-5B0D-4FB8-B982-830282C483E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02" name="PoljeZBesedilom 2">
          <a:extLst>
            <a:ext uri="{FF2B5EF4-FFF2-40B4-BE49-F238E27FC236}">
              <a16:creationId xmlns:a16="http://schemas.microsoft.com/office/drawing/2014/main" id="{D4181BC8-5D8B-4328-9179-06BCD569E6F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03" name="PoljeZBesedilom 2">
          <a:extLst>
            <a:ext uri="{FF2B5EF4-FFF2-40B4-BE49-F238E27FC236}">
              <a16:creationId xmlns:a16="http://schemas.microsoft.com/office/drawing/2014/main" id="{27E27BF2-1412-4BAA-AF42-4DC70EF0AAC5}"/>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4" name="PoljeZBesedilom 2">
          <a:extLst>
            <a:ext uri="{FF2B5EF4-FFF2-40B4-BE49-F238E27FC236}">
              <a16:creationId xmlns:a16="http://schemas.microsoft.com/office/drawing/2014/main" id="{6C09F467-AACD-4EE9-B1D0-35949D11ADF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5" name="PoljeZBesedilom 2804">
          <a:extLst>
            <a:ext uri="{FF2B5EF4-FFF2-40B4-BE49-F238E27FC236}">
              <a16:creationId xmlns:a16="http://schemas.microsoft.com/office/drawing/2014/main" id="{EE0FF877-BAD9-4600-8977-23F4E725F7F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6" name="PoljeZBesedilom 2">
          <a:extLst>
            <a:ext uri="{FF2B5EF4-FFF2-40B4-BE49-F238E27FC236}">
              <a16:creationId xmlns:a16="http://schemas.microsoft.com/office/drawing/2014/main" id="{30FA4E6A-BBE1-4C3D-A9FA-9823BF8426E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7" name="PoljeZBesedilom 2">
          <a:extLst>
            <a:ext uri="{FF2B5EF4-FFF2-40B4-BE49-F238E27FC236}">
              <a16:creationId xmlns:a16="http://schemas.microsoft.com/office/drawing/2014/main" id="{F645DA55-8A40-4ED4-A45A-02B6F65F410C}"/>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8" name="PoljeZBesedilom 2">
          <a:extLst>
            <a:ext uri="{FF2B5EF4-FFF2-40B4-BE49-F238E27FC236}">
              <a16:creationId xmlns:a16="http://schemas.microsoft.com/office/drawing/2014/main" id="{745D2C06-624F-41C8-B4C2-A8A585D0F2C8}"/>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09" name="PoljeZBesedilom 2">
          <a:extLst>
            <a:ext uri="{FF2B5EF4-FFF2-40B4-BE49-F238E27FC236}">
              <a16:creationId xmlns:a16="http://schemas.microsoft.com/office/drawing/2014/main" id="{2D782FA2-5472-4FFA-9815-33D9AA5570D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0" name="PoljeZBesedilom 2">
          <a:extLst>
            <a:ext uri="{FF2B5EF4-FFF2-40B4-BE49-F238E27FC236}">
              <a16:creationId xmlns:a16="http://schemas.microsoft.com/office/drawing/2014/main" id="{7141BE81-EB70-4CF1-B77F-E3FA6AEA641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1" name="PoljeZBesedilom 2810">
          <a:extLst>
            <a:ext uri="{FF2B5EF4-FFF2-40B4-BE49-F238E27FC236}">
              <a16:creationId xmlns:a16="http://schemas.microsoft.com/office/drawing/2014/main" id="{8D581185-8E86-4A0E-BD6B-599CA17E6D7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2" name="PoljeZBesedilom 2">
          <a:extLst>
            <a:ext uri="{FF2B5EF4-FFF2-40B4-BE49-F238E27FC236}">
              <a16:creationId xmlns:a16="http://schemas.microsoft.com/office/drawing/2014/main" id="{4A219728-5B9F-41FC-B657-98EF369C91D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3" name="PoljeZBesedilom 2">
          <a:extLst>
            <a:ext uri="{FF2B5EF4-FFF2-40B4-BE49-F238E27FC236}">
              <a16:creationId xmlns:a16="http://schemas.microsoft.com/office/drawing/2014/main" id="{D538FCC4-6701-48DF-9B46-64B8A56A8CC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4" name="PoljeZBesedilom 2">
          <a:extLst>
            <a:ext uri="{FF2B5EF4-FFF2-40B4-BE49-F238E27FC236}">
              <a16:creationId xmlns:a16="http://schemas.microsoft.com/office/drawing/2014/main" id="{FCBA51D9-A01D-45BE-809A-774D3F40B8A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15" name="PoljeZBesedilom 2">
          <a:extLst>
            <a:ext uri="{FF2B5EF4-FFF2-40B4-BE49-F238E27FC236}">
              <a16:creationId xmlns:a16="http://schemas.microsoft.com/office/drawing/2014/main" id="{B51AC2CE-4CB8-42E2-A54F-8DECFEA4C64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16" name="PoljeZBesedilom 2">
          <a:extLst>
            <a:ext uri="{FF2B5EF4-FFF2-40B4-BE49-F238E27FC236}">
              <a16:creationId xmlns:a16="http://schemas.microsoft.com/office/drawing/2014/main" id="{CBB33966-1ED4-4187-B723-27319B13500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17" name="PoljeZBesedilom 2816">
          <a:extLst>
            <a:ext uri="{FF2B5EF4-FFF2-40B4-BE49-F238E27FC236}">
              <a16:creationId xmlns:a16="http://schemas.microsoft.com/office/drawing/2014/main" id="{487ECF23-4963-4215-BFCF-289649E8860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18" name="PoljeZBesedilom 2">
          <a:extLst>
            <a:ext uri="{FF2B5EF4-FFF2-40B4-BE49-F238E27FC236}">
              <a16:creationId xmlns:a16="http://schemas.microsoft.com/office/drawing/2014/main" id="{70F424EE-F86C-4811-A5B5-08BBCB5C48A8}"/>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19" name="PoljeZBesedilom 2">
          <a:extLst>
            <a:ext uri="{FF2B5EF4-FFF2-40B4-BE49-F238E27FC236}">
              <a16:creationId xmlns:a16="http://schemas.microsoft.com/office/drawing/2014/main" id="{B1701DE2-F7B2-4789-AE6E-83165578D17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0" name="PoljeZBesedilom 2">
          <a:extLst>
            <a:ext uri="{FF2B5EF4-FFF2-40B4-BE49-F238E27FC236}">
              <a16:creationId xmlns:a16="http://schemas.microsoft.com/office/drawing/2014/main" id="{AA668F92-ECB8-4E42-816F-C4C75CA139B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1" name="PoljeZBesedilom 2">
          <a:extLst>
            <a:ext uri="{FF2B5EF4-FFF2-40B4-BE49-F238E27FC236}">
              <a16:creationId xmlns:a16="http://schemas.microsoft.com/office/drawing/2014/main" id="{F2425312-782D-4D81-A13C-A1560F14D493}"/>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2" name="PoljeZBesedilom 2">
          <a:extLst>
            <a:ext uri="{FF2B5EF4-FFF2-40B4-BE49-F238E27FC236}">
              <a16:creationId xmlns:a16="http://schemas.microsoft.com/office/drawing/2014/main" id="{263E99A1-8017-4BC6-8FE9-981077B0286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3" name="PoljeZBesedilom 2822">
          <a:extLst>
            <a:ext uri="{FF2B5EF4-FFF2-40B4-BE49-F238E27FC236}">
              <a16:creationId xmlns:a16="http://schemas.microsoft.com/office/drawing/2014/main" id="{6410107B-2DEC-4C24-9AA8-5F1578A02D2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4" name="PoljeZBesedilom 2">
          <a:extLst>
            <a:ext uri="{FF2B5EF4-FFF2-40B4-BE49-F238E27FC236}">
              <a16:creationId xmlns:a16="http://schemas.microsoft.com/office/drawing/2014/main" id="{8780148F-0FD7-4097-800F-FA1DCA3A907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5" name="PoljeZBesedilom 2">
          <a:extLst>
            <a:ext uri="{FF2B5EF4-FFF2-40B4-BE49-F238E27FC236}">
              <a16:creationId xmlns:a16="http://schemas.microsoft.com/office/drawing/2014/main" id="{378540F3-7476-44FF-A487-8FAEF5BBC32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6" name="PoljeZBesedilom 2">
          <a:extLst>
            <a:ext uri="{FF2B5EF4-FFF2-40B4-BE49-F238E27FC236}">
              <a16:creationId xmlns:a16="http://schemas.microsoft.com/office/drawing/2014/main" id="{4109870F-4F23-44A9-87B8-43EF69CC602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27" name="PoljeZBesedilom 2">
          <a:extLst>
            <a:ext uri="{FF2B5EF4-FFF2-40B4-BE49-F238E27FC236}">
              <a16:creationId xmlns:a16="http://schemas.microsoft.com/office/drawing/2014/main" id="{59CDB810-9616-42CF-9A37-DB7B1AFDD8F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28" name="PoljeZBesedilom 2">
          <a:extLst>
            <a:ext uri="{FF2B5EF4-FFF2-40B4-BE49-F238E27FC236}">
              <a16:creationId xmlns:a16="http://schemas.microsoft.com/office/drawing/2014/main" id="{A825CDC9-221D-4955-9222-FD40F4C7BC76}"/>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29" name="PoljeZBesedilom 2828">
          <a:extLst>
            <a:ext uri="{FF2B5EF4-FFF2-40B4-BE49-F238E27FC236}">
              <a16:creationId xmlns:a16="http://schemas.microsoft.com/office/drawing/2014/main" id="{CD4F1390-5C3C-42AA-A365-E9676F3939C6}"/>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30" name="PoljeZBesedilom 2">
          <a:extLst>
            <a:ext uri="{FF2B5EF4-FFF2-40B4-BE49-F238E27FC236}">
              <a16:creationId xmlns:a16="http://schemas.microsoft.com/office/drawing/2014/main" id="{622DADEF-75B9-409C-AB05-E5C60B820343}"/>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31" name="PoljeZBesedilom 2">
          <a:extLst>
            <a:ext uri="{FF2B5EF4-FFF2-40B4-BE49-F238E27FC236}">
              <a16:creationId xmlns:a16="http://schemas.microsoft.com/office/drawing/2014/main" id="{0C8C52D8-B8BE-47C7-A13E-8B3A3D774359}"/>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32" name="PoljeZBesedilom 2">
          <a:extLst>
            <a:ext uri="{FF2B5EF4-FFF2-40B4-BE49-F238E27FC236}">
              <a16:creationId xmlns:a16="http://schemas.microsoft.com/office/drawing/2014/main" id="{BAD48BA1-9E6D-4A25-A692-BD0F00435E9C}"/>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33" name="PoljeZBesedilom 2">
          <a:extLst>
            <a:ext uri="{FF2B5EF4-FFF2-40B4-BE49-F238E27FC236}">
              <a16:creationId xmlns:a16="http://schemas.microsoft.com/office/drawing/2014/main" id="{30A73F06-166D-4383-943E-C29E021EE96E}"/>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4" name="PoljeZBesedilom 2">
          <a:extLst>
            <a:ext uri="{FF2B5EF4-FFF2-40B4-BE49-F238E27FC236}">
              <a16:creationId xmlns:a16="http://schemas.microsoft.com/office/drawing/2014/main" id="{C7EAB7BD-B73B-4B36-8091-EBA57AEB5ED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5" name="PoljeZBesedilom 2834">
          <a:extLst>
            <a:ext uri="{FF2B5EF4-FFF2-40B4-BE49-F238E27FC236}">
              <a16:creationId xmlns:a16="http://schemas.microsoft.com/office/drawing/2014/main" id="{3C929AF7-C861-4A21-B29B-9B76F8A8082B}"/>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6" name="PoljeZBesedilom 2">
          <a:extLst>
            <a:ext uri="{FF2B5EF4-FFF2-40B4-BE49-F238E27FC236}">
              <a16:creationId xmlns:a16="http://schemas.microsoft.com/office/drawing/2014/main" id="{988179EB-1DDF-4EA7-97EE-77EBD3F0A4CD}"/>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7" name="PoljeZBesedilom 2">
          <a:extLst>
            <a:ext uri="{FF2B5EF4-FFF2-40B4-BE49-F238E27FC236}">
              <a16:creationId xmlns:a16="http://schemas.microsoft.com/office/drawing/2014/main" id="{C5D44081-4FC2-41B5-A0D1-124F801518F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8" name="PoljeZBesedilom 2">
          <a:extLst>
            <a:ext uri="{FF2B5EF4-FFF2-40B4-BE49-F238E27FC236}">
              <a16:creationId xmlns:a16="http://schemas.microsoft.com/office/drawing/2014/main" id="{535B2E13-CD7B-44A1-BD16-B55BBFF87551}"/>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39" name="PoljeZBesedilom 2">
          <a:extLst>
            <a:ext uri="{FF2B5EF4-FFF2-40B4-BE49-F238E27FC236}">
              <a16:creationId xmlns:a16="http://schemas.microsoft.com/office/drawing/2014/main" id="{D5CC4080-DFDB-46AA-A91A-2E6E5DD0056F}"/>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40" name="PoljeZBesedilom 2839">
          <a:extLst>
            <a:ext uri="{FF2B5EF4-FFF2-40B4-BE49-F238E27FC236}">
              <a16:creationId xmlns:a16="http://schemas.microsoft.com/office/drawing/2014/main" id="{71FA3BC0-290E-4E21-89A1-8C66A85361E2}"/>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41" name="PoljeZBesedilom 2">
          <a:extLst>
            <a:ext uri="{FF2B5EF4-FFF2-40B4-BE49-F238E27FC236}">
              <a16:creationId xmlns:a16="http://schemas.microsoft.com/office/drawing/2014/main" id="{6CA3C305-B16A-495A-ACD1-99D980C98726}"/>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42" name="PoljeZBesedilom 2">
          <a:extLst>
            <a:ext uri="{FF2B5EF4-FFF2-40B4-BE49-F238E27FC236}">
              <a16:creationId xmlns:a16="http://schemas.microsoft.com/office/drawing/2014/main" id="{C95DF086-2230-4889-A6B8-A07662D6DB85}"/>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43" name="PoljeZBesedilom 2">
          <a:extLst>
            <a:ext uri="{FF2B5EF4-FFF2-40B4-BE49-F238E27FC236}">
              <a16:creationId xmlns:a16="http://schemas.microsoft.com/office/drawing/2014/main" id="{8AE06CF5-9F44-4A2A-AD66-85F297509CC3}"/>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44" name="PoljeZBesedilom 2">
          <a:extLst>
            <a:ext uri="{FF2B5EF4-FFF2-40B4-BE49-F238E27FC236}">
              <a16:creationId xmlns:a16="http://schemas.microsoft.com/office/drawing/2014/main" id="{EB56FEA7-2EC8-4ABB-B240-3A45B68DB19E}"/>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45" name="PoljeZBesedilom 2">
          <a:extLst>
            <a:ext uri="{FF2B5EF4-FFF2-40B4-BE49-F238E27FC236}">
              <a16:creationId xmlns:a16="http://schemas.microsoft.com/office/drawing/2014/main" id="{05A93B0F-5DE0-48BB-B65E-4B72B491A11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46" name="PoljeZBesedilom 2845">
          <a:extLst>
            <a:ext uri="{FF2B5EF4-FFF2-40B4-BE49-F238E27FC236}">
              <a16:creationId xmlns:a16="http://schemas.microsoft.com/office/drawing/2014/main" id="{397E2250-387B-452B-9023-FAFB8585E80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47" name="PoljeZBesedilom 2">
          <a:extLst>
            <a:ext uri="{FF2B5EF4-FFF2-40B4-BE49-F238E27FC236}">
              <a16:creationId xmlns:a16="http://schemas.microsoft.com/office/drawing/2014/main" id="{8246E3F3-1F4E-4138-8047-B0BD631D8722}"/>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48" name="PoljeZBesedilom 2">
          <a:extLst>
            <a:ext uri="{FF2B5EF4-FFF2-40B4-BE49-F238E27FC236}">
              <a16:creationId xmlns:a16="http://schemas.microsoft.com/office/drawing/2014/main" id="{07C51C57-DB2D-4B0F-8B41-9C3C148090C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49" name="PoljeZBesedilom 2">
          <a:extLst>
            <a:ext uri="{FF2B5EF4-FFF2-40B4-BE49-F238E27FC236}">
              <a16:creationId xmlns:a16="http://schemas.microsoft.com/office/drawing/2014/main" id="{53EEB14A-4577-45DF-B912-98D39CAE4552}"/>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0" name="PoljeZBesedilom 2">
          <a:extLst>
            <a:ext uri="{FF2B5EF4-FFF2-40B4-BE49-F238E27FC236}">
              <a16:creationId xmlns:a16="http://schemas.microsoft.com/office/drawing/2014/main" id="{4E0FDA7E-268C-4ECD-844E-5657F8A376F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1" name="PoljeZBesedilom 2">
          <a:extLst>
            <a:ext uri="{FF2B5EF4-FFF2-40B4-BE49-F238E27FC236}">
              <a16:creationId xmlns:a16="http://schemas.microsoft.com/office/drawing/2014/main" id="{7E616612-300F-4DA8-A36A-8000458AADB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2" name="PoljeZBesedilom 2851">
          <a:extLst>
            <a:ext uri="{FF2B5EF4-FFF2-40B4-BE49-F238E27FC236}">
              <a16:creationId xmlns:a16="http://schemas.microsoft.com/office/drawing/2014/main" id="{E2901442-FCF4-4A57-9787-DB0F6D20BDA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3" name="PoljeZBesedilom 2">
          <a:extLst>
            <a:ext uri="{FF2B5EF4-FFF2-40B4-BE49-F238E27FC236}">
              <a16:creationId xmlns:a16="http://schemas.microsoft.com/office/drawing/2014/main" id="{7CA7B4AD-723A-47EF-B07A-61607340B94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4" name="PoljeZBesedilom 2">
          <a:extLst>
            <a:ext uri="{FF2B5EF4-FFF2-40B4-BE49-F238E27FC236}">
              <a16:creationId xmlns:a16="http://schemas.microsoft.com/office/drawing/2014/main" id="{8B5C2C4A-0938-46FF-A2C1-EC04015AC866}"/>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5" name="PoljeZBesedilom 2">
          <a:extLst>
            <a:ext uri="{FF2B5EF4-FFF2-40B4-BE49-F238E27FC236}">
              <a16:creationId xmlns:a16="http://schemas.microsoft.com/office/drawing/2014/main" id="{E3E6177E-CA9C-4421-B5F8-B02BE666B42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868</xdr:row>
      <xdr:rowOff>0</xdr:rowOff>
    </xdr:from>
    <xdr:ext cx="184731" cy="264560"/>
    <xdr:sp macro="" textlink="">
      <xdr:nvSpPr>
        <xdr:cNvPr id="2856" name="PoljeZBesedilom 2">
          <a:extLst>
            <a:ext uri="{FF2B5EF4-FFF2-40B4-BE49-F238E27FC236}">
              <a16:creationId xmlns:a16="http://schemas.microsoft.com/office/drawing/2014/main" id="{66A4F91A-E376-43BD-B45B-B280662E499C}"/>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57" name="PoljeZBesedilom 2">
          <a:extLst>
            <a:ext uri="{FF2B5EF4-FFF2-40B4-BE49-F238E27FC236}">
              <a16:creationId xmlns:a16="http://schemas.microsoft.com/office/drawing/2014/main" id="{95B848E8-4632-426D-82B8-479DE616BA44}"/>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58" name="PoljeZBesedilom 2857">
          <a:extLst>
            <a:ext uri="{FF2B5EF4-FFF2-40B4-BE49-F238E27FC236}">
              <a16:creationId xmlns:a16="http://schemas.microsoft.com/office/drawing/2014/main" id="{452B97AB-66E2-48FA-A4DE-263A56804A8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59" name="PoljeZBesedilom 2">
          <a:extLst>
            <a:ext uri="{FF2B5EF4-FFF2-40B4-BE49-F238E27FC236}">
              <a16:creationId xmlns:a16="http://schemas.microsoft.com/office/drawing/2014/main" id="{D5EAB7A4-8D8E-41C5-A986-82F0390842D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60" name="PoljeZBesedilom 2">
          <a:extLst>
            <a:ext uri="{FF2B5EF4-FFF2-40B4-BE49-F238E27FC236}">
              <a16:creationId xmlns:a16="http://schemas.microsoft.com/office/drawing/2014/main" id="{81C96618-18D1-407E-8BC4-E07C688CE27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61" name="PoljeZBesedilom 2">
          <a:extLst>
            <a:ext uri="{FF2B5EF4-FFF2-40B4-BE49-F238E27FC236}">
              <a16:creationId xmlns:a16="http://schemas.microsoft.com/office/drawing/2014/main" id="{E8A2DA21-DF8D-4A17-9ED2-58D45012AB8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2862" name="PoljeZBesedilom 2">
          <a:extLst>
            <a:ext uri="{FF2B5EF4-FFF2-40B4-BE49-F238E27FC236}">
              <a16:creationId xmlns:a16="http://schemas.microsoft.com/office/drawing/2014/main" id="{0BE88251-ACFE-4AAA-B208-9DE17B60F381}"/>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3" name="PoljeZBesedilom 2">
          <a:extLst>
            <a:ext uri="{FF2B5EF4-FFF2-40B4-BE49-F238E27FC236}">
              <a16:creationId xmlns:a16="http://schemas.microsoft.com/office/drawing/2014/main" id="{F92B9D9C-CA5D-4137-96C9-3CC70C8758B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4" name="PoljeZBesedilom 2863">
          <a:extLst>
            <a:ext uri="{FF2B5EF4-FFF2-40B4-BE49-F238E27FC236}">
              <a16:creationId xmlns:a16="http://schemas.microsoft.com/office/drawing/2014/main" id="{A6C56C6D-B3F2-402D-B9ED-AABDD85421E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5" name="PoljeZBesedilom 2">
          <a:extLst>
            <a:ext uri="{FF2B5EF4-FFF2-40B4-BE49-F238E27FC236}">
              <a16:creationId xmlns:a16="http://schemas.microsoft.com/office/drawing/2014/main" id="{E03DF47F-A3D2-4527-A5DC-380903A0345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6" name="PoljeZBesedilom 2">
          <a:extLst>
            <a:ext uri="{FF2B5EF4-FFF2-40B4-BE49-F238E27FC236}">
              <a16:creationId xmlns:a16="http://schemas.microsoft.com/office/drawing/2014/main" id="{B01BF664-E6CA-4193-BB0F-0E57D001797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7" name="PoljeZBesedilom 2">
          <a:extLst>
            <a:ext uri="{FF2B5EF4-FFF2-40B4-BE49-F238E27FC236}">
              <a16:creationId xmlns:a16="http://schemas.microsoft.com/office/drawing/2014/main" id="{E0776108-DDF8-40A2-8439-5DD508FD99F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2868" name="PoljeZBesedilom 2">
          <a:extLst>
            <a:ext uri="{FF2B5EF4-FFF2-40B4-BE49-F238E27FC236}">
              <a16:creationId xmlns:a16="http://schemas.microsoft.com/office/drawing/2014/main" id="{411E2EC5-5638-4DED-8635-42B1E24AF13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69" name="PoljeZBesedilom 2">
          <a:extLst>
            <a:ext uri="{FF2B5EF4-FFF2-40B4-BE49-F238E27FC236}">
              <a16:creationId xmlns:a16="http://schemas.microsoft.com/office/drawing/2014/main" id="{AD296186-6BD3-40B5-9116-A031D723B78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0" name="PoljeZBesedilom 2869">
          <a:extLst>
            <a:ext uri="{FF2B5EF4-FFF2-40B4-BE49-F238E27FC236}">
              <a16:creationId xmlns:a16="http://schemas.microsoft.com/office/drawing/2014/main" id="{99E84605-DF3E-4A75-955A-20A989513484}"/>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1" name="PoljeZBesedilom 2">
          <a:extLst>
            <a:ext uri="{FF2B5EF4-FFF2-40B4-BE49-F238E27FC236}">
              <a16:creationId xmlns:a16="http://schemas.microsoft.com/office/drawing/2014/main" id="{B022052B-4B75-4C7B-B96B-969CF2EDE69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2" name="PoljeZBesedilom 2">
          <a:extLst>
            <a:ext uri="{FF2B5EF4-FFF2-40B4-BE49-F238E27FC236}">
              <a16:creationId xmlns:a16="http://schemas.microsoft.com/office/drawing/2014/main" id="{13707160-C066-483D-963C-B3F4E61AA463}"/>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3" name="PoljeZBesedilom 2">
          <a:extLst>
            <a:ext uri="{FF2B5EF4-FFF2-40B4-BE49-F238E27FC236}">
              <a16:creationId xmlns:a16="http://schemas.microsoft.com/office/drawing/2014/main" id="{3E181294-BF70-4220-9935-EEA6A760461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4" name="PoljeZBesedilom 2">
          <a:extLst>
            <a:ext uri="{FF2B5EF4-FFF2-40B4-BE49-F238E27FC236}">
              <a16:creationId xmlns:a16="http://schemas.microsoft.com/office/drawing/2014/main" id="{0B7FC70B-5D4B-4E40-BBA5-0AD635D9197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5" name="PoljeZBesedilom 2">
          <a:extLst>
            <a:ext uri="{FF2B5EF4-FFF2-40B4-BE49-F238E27FC236}">
              <a16:creationId xmlns:a16="http://schemas.microsoft.com/office/drawing/2014/main" id="{1F3F5264-AB5F-46F6-9AA7-15AB10B81DE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6" name="PoljeZBesedilom 2875">
          <a:extLst>
            <a:ext uri="{FF2B5EF4-FFF2-40B4-BE49-F238E27FC236}">
              <a16:creationId xmlns:a16="http://schemas.microsoft.com/office/drawing/2014/main" id="{430681A2-A686-434B-B80F-8E4FA8D66852}"/>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7" name="PoljeZBesedilom 2">
          <a:extLst>
            <a:ext uri="{FF2B5EF4-FFF2-40B4-BE49-F238E27FC236}">
              <a16:creationId xmlns:a16="http://schemas.microsoft.com/office/drawing/2014/main" id="{D097F397-0913-444D-BD98-BB2B893D54D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8" name="PoljeZBesedilom 2">
          <a:extLst>
            <a:ext uri="{FF2B5EF4-FFF2-40B4-BE49-F238E27FC236}">
              <a16:creationId xmlns:a16="http://schemas.microsoft.com/office/drawing/2014/main" id="{F41A8CBD-9BAF-4048-BA56-D6F0CB34233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79" name="PoljeZBesedilom 2">
          <a:extLst>
            <a:ext uri="{FF2B5EF4-FFF2-40B4-BE49-F238E27FC236}">
              <a16:creationId xmlns:a16="http://schemas.microsoft.com/office/drawing/2014/main" id="{0FEC09E6-0350-4E02-9F73-F6E5CB1EB602}"/>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892</xdr:row>
      <xdr:rowOff>0</xdr:rowOff>
    </xdr:from>
    <xdr:ext cx="184731" cy="264560"/>
    <xdr:sp macro="" textlink="">
      <xdr:nvSpPr>
        <xdr:cNvPr id="2880" name="PoljeZBesedilom 2">
          <a:extLst>
            <a:ext uri="{FF2B5EF4-FFF2-40B4-BE49-F238E27FC236}">
              <a16:creationId xmlns:a16="http://schemas.microsoft.com/office/drawing/2014/main" id="{5968A763-D178-4685-AA96-03FE08CC77FC}"/>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1" name="PoljeZBesedilom 2">
          <a:extLst>
            <a:ext uri="{FF2B5EF4-FFF2-40B4-BE49-F238E27FC236}">
              <a16:creationId xmlns:a16="http://schemas.microsoft.com/office/drawing/2014/main" id="{37912DA4-87B7-485F-B09F-9B0C3581DDC7}"/>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2" name="PoljeZBesedilom 2881">
          <a:extLst>
            <a:ext uri="{FF2B5EF4-FFF2-40B4-BE49-F238E27FC236}">
              <a16:creationId xmlns:a16="http://schemas.microsoft.com/office/drawing/2014/main" id="{B6F23963-3B58-4982-B6C6-FFE980C1C9A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3" name="PoljeZBesedilom 2">
          <a:extLst>
            <a:ext uri="{FF2B5EF4-FFF2-40B4-BE49-F238E27FC236}">
              <a16:creationId xmlns:a16="http://schemas.microsoft.com/office/drawing/2014/main" id="{E08F1D59-ED3C-4E5B-82A6-29D5C0DC205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4" name="PoljeZBesedilom 2">
          <a:extLst>
            <a:ext uri="{FF2B5EF4-FFF2-40B4-BE49-F238E27FC236}">
              <a16:creationId xmlns:a16="http://schemas.microsoft.com/office/drawing/2014/main" id="{B81DC8DA-266D-46EC-894D-36E0F67E9624}"/>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5" name="PoljeZBesedilom 2">
          <a:extLst>
            <a:ext uri="{FF2B5EF4-FFF2-40B4-BE49-F238E27FC236}">
              <a16:creationId xmlns:a16="http://schemas.microsoft.com/office/drawing/2014/main" id="{F50C075F-834B-44C2-9E02-B1B1E5C4981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4560"/>
    <xdr:sp macro="" textlink="">
      <xdr:nvSpPr>
        <xdr:cNvPr id="2886" name="PoljeZBesedilom 2">
          <a:extLst>
            <a:ext uri="{FF2B5EF4-FFF2-40B4-BE49-F238E27FC236}">
              <a16:creationId xmlns:a16="http://schemas.microsoft.com/office/drawing/2014/main" id="{39072376-173F-4233-B107-2B82501D5ABD}"/>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87" name="PoljeZBesedilom 2">
          <a:extLst>
            <a:ext uri="{FF2B5EF4-FFF2-40B4-BE49-F238E27FC236}">
              <a16:creationId xmlns:a16="http://schemas.microsoft.com/office/drawing/2014/main" id="{C438B0EA-07F1-4E78-83B9-74C9277CF6D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88" name="PoljeZBesedilom 2887">
          <a:extLst>
            <a:ext uri="{FF2B5EF4-FFF2-40B4-BE49-F238E27FC236}">
              <a16:creationId xmlns:a16="http://schemas.microsoft.com/office/drawing/2014/main" id="{88C3F810-B520-41E5-9BE8-F6B4683B7D29}"/>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89" name="PoljeZBesedilom 2">
          <a:extLst>
            <a:ext uri="{FF2B5EF4-FFF2-40B4-BE49-F238E27FC236}">
              <a16:creationId xmlns:a16="http://schemas.microsoft.com/office/drawing/2014/main" id="{CC04E00E-1FB7-45B4-89DE-41A406428349}"/>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90" name="PoljeZBesedilom 2">
          <a:extLst>
            <a:ext uri="{FF2B5EF4-FFF2-40B4-BE49-F238E27FC236}">
              <a16:creationId xmlns:a16="http://schemas.microsoft.com/office/drawing/2014/main" id="{3677848F-EA4C-400D-8DC6-BF4D48250CF1}"/>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91" name="PoljeZBesedilom 2">
          <a:extLst>
            <a:ext uri="{FF2B5EF4-FFF2-40B4-BE49-F238E27FC236}">
              <a16:creationId xmlns:a16="http://schemas.microsoft.com/office/drawing/2014/main" id="{E5C5D049-92F9-4985-9132-00B51336E00E}"/>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62950"/>
    <xdr:sp macro="" textlink="">
      <xdr:nvSpPr>
        <xdr:cNvPr id="2892" name="PoljeZBesedilom 2">
          <a:extLst>
            <a:ext uri="{FF2B5EF4-FFF2-40B4-BE49-F238E27FC236}">
              <a16:creationId xmlns:a16="http://schemas.microsoft.com/office/drawing/2014/main" id="{40C8E2E5-5389-4D33-A09A-56D399203A6C}"/>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93" name="PoljeZBesedilom 2892">
          <a:extLst>
            <a:ext uri="{FF2B5EF4-FFF2-40B4-BE49-F238E27FC236}">
              <a16:creationId xmlns:a16="http://schemas.microsoft.com/office/drawing/2014/main" id="{E3253FE6-CD0A-4378-B2DA-F3B6534939F4}"/>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94" name="PoljeZBesedilom 2">
          <a:extLst>
            <a:ext uri="{FF2B5EF4-FFF2-40B4-BE49-F238E27FC236}">
              <a16:creationId xmlns:a16="http://schemas.microsoft.com/office/drawing/2014/main" id="{5A7B3E3E-1E0C-40D7-B444-D81265207937}"/>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95" name="PoljeZBesedilom 2">
          <a:extLst>
            <a:ext uri="{FF2B5EF4-FFF2-40B4-BE49-F238E27FC236}">
              <a16:creationId xmlns:a16="http://schemas.microsoft.com/office/drawing/2014/main" id="{4D091CA3-CB69-444D-843A-C4287C1EA9A1}"/>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96" name="PoljeZBesedilom 2">
          <a:extLst>
            <a:ext uri="{FF2B5EF4-FFF2-40B4-BE49-F238E27FC236}">
              <a16:creationId xmlns:a16="http://schemas.microsoft.com/office/drawing/2014/main" id="{BD1A8107-D0C0-426E-B658-9C189C4AD290}"/>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74009"/>
    <xdr:sp macro="" textlink="">
      <xdr:nvSpPr>
        <xdr:cNvPr id="2897" name="PoljeZBesedilom 2">
          <a:extLst>
            <a:ext uri="{FF2B5EF4-FFF2-40B4-BE49-F238E27FC236}">
              <a16:creationId xmlns:a16="http://schemas.microsoft.com/office/drawing/2014/main" id="{33B298E1-65C5-4282-921D-20308857241E}"/>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898" name="PoljeZBesedilom 2">
          <a:extLst>
            <a:ext uri="{FF2B5EF4-FFF2-40B4-BE49-F238E27FC236}">
              <a16:creationId xmlns:a16="http://schemas.microsoft.com/office/drawing/2014/main" id="{75256299-F9BD-469E-B81B-FD82141110C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899" name="PoljeZBesedilom 2898">
          <a:extLst>
            <a:ext uri="{FF2B5EF4-FFF2-40B4-BE49-F238E27FC236}">
              <a16:creationId xmlns:a16="http://schemas.microsoft.com/office/drawing/2014/main" id="{3581C251-3AC4-47A9-B304-BD13046A9BB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00" name="PoljeZBesedilom 2">
          <a:extLst>
            <a:ext uri="{FF2B5EF4-FFF2-40B4-BE49-F238E27FC236}">
              <a16:creationId xmlns:a16="http://schemas.microsoft.com/office/drawing/2014/main" id="{F204CA46-4D83-485B-91AD-ACEF02A1D5E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01" name="PoljeZBesedilom 2">
          <a:extLst>
            <a:ext uri="{FF2B5EF4-FFF2-40B4-BE49-F238E27FC236}">
              <a16:creationId xmlns:a16="http://schemas.microsoft.com/office/drawing/2014/main" id="{9508F05E-75CD-4395-95FF-0F934267EF4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02" name="PoljeZBesedilom 2">
          <a:extLst>
            <a:ext uri="{FF2B5EF4-FFF2-40B4-BE49-F238E27FC236}">
              <a16:creationId xmlns:a16="http://schemas.microsoft.com/office/drawing/2014/main" id="{C734B7EA-0CB6-4F37-AAE3-563D43BFD12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03" name="PoljeZBesedilom 2">
          <a:extLst>
            <a:ext uri="{FF2B5EF4-FFF2-40B4-BE49-F238E27FC236}">
              <a16:creationId xmlns:a16="http://schemas.microsoft.com/office/drawing/2014/main" id="{4F4FB5A4-410F-434A-92BC-2DC94B98D30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4" name="PoljeZBesedilom 2">
          <a:extLst>
            <a:ext uri="{FF2B5EF4-FFF2-40B4-BE49-F238E27FC236}">
              <a16:creationId xmlns:a16="http://schemas.microsoft.com/office/drawing/2014/main" id="{C309A69B-4137-451F-848B-CCF574A29AF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5" name="PoljeZBesedilom 2904">
          <a:extLst>
            <a:ext uri="{FF2B5EF4-FFF2-40B4-BE49-F238E27FC236}">
              <a16:creationId xmlns:a16="http://schemas.microsoft.com/office/drawing/2014/main" id="{4C23DA82-09F1-4591-903C-DCE15FDE751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6" name="PoljeZBesedilom 2">
          <a:extLst>
            <a:ext uri="{FF2B5EF4-FFF2-40B4-BE49-F238E27FC236}">
              <a16:creationId xmlns:a16="http://schemas.microsoft.com/office/drawing/2014/main" id="{21A80A95-4D3D-4C0B-9EC0-8BA09F0402D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7" name="PoljeZBesedilom 2">
          <a:extLst>
            <a:ext uri="{FF2B5EF4-FFF2-40B4-BE49-F238E27FC236}">
              <a16:creationId xmlns:a16="http://schemas.microsoft.com/office/drawing/2014/main" id="{5BA60FC7-2700-4CF0-81B2-04A5C14CCDCF}"/>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8" name="PoljeZBesedilom 2">
          <a:extLst>
            <a:ext uri="{FF2B5EF4-FFF2-40B4-BE49-F238E27FC236}">
              <a16:creationId xmlns:a16="http://schemas.microsoft.com/office/drawing/2014/main" id="{5B1B1196-2F82-453E-986A-72D1DD64624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09" name="PoljeZBesedilom 2">
          <a:extLst>
            <a:ext uri="{FF2B5EF4-FFF2-40B4-BE49-F238E27FC236}">
              <a16:creationId xmlns:a16="http://schemas.microsoft.com/office/drawing/2014/main" id="{B2BB2091-730A-4DF1-B2B0-FF75A2F452D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0" name="PoljeZBesedilom 2">
          <a:extLst>
            <a:ext uri="{FF2B5EF4-FFF2-40B4-BE49-F238E27FC236}">
              <a16:creationId xmlns:a16="http://schemas.microsoft.com/office/drawing/2014/main" id="{323EEB74-D510-40D5-8392-FA0CC3B3F4E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1" name="PoljeZBesedilom 2910">
          <a:extLst>
            <a:ext uri="{FF2B5EF4-FFF2-40B4-BE49-F238E27FC236}">
              <a16:creationId xmlns:a16="http://schemas.microsoft.com/office/drawing/2014/main" id="{856E793F-C3EC-43E1-AB85-928DE8233C6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2" name="PoljeZBesedilom 2">
          <a:extLst>
            <a:ext uri="{FF2B5EF4-FFF2-40B4-BE49-F238E27FC236}">
              <a16:creationId xmlns:a16="http://schemas.microsoft.com/office/drawing/2014/main" id="{C24857EE-7AB6-45FA-80A4-827970D3782B}"/>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3" name="PoljeZBesedilom 2">
          <a:extLst>
            <a:ext uri="{FF2B5EF4-FFF2-40B4-BE49-F238E27FC236}">
              <a16:creationId xmlns:a16="http://schemas.microsoft.com/office/drawing/2014/main" id="{10F6F283-7268-4D3F-AEEF-300677C6FAC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4" name="PoljeZBesedilom 2">
          <a:extLst>
            <a:ext uri="{FF2B5EF4-FFF2-40B4-BE49-F238E27FC236}">
              <a16:creationId xmlns:a16="http://schemas.microsoft.com/office/drawing/2014/main" id="{3CC5FDD5-CBCE-457F-A02B-0C92F045EF5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15" name="PoljeZBesedilom 2">
          <a:extLst>
            <a:ext uri="{FF2B5EF4-FFF2-40B4-BE49-F238E27FC236}">
              <a16:creationId xmlns:a16="http://schemas.microsoft.com/office/drawing/2014/main" id="{D859B092-DA90-4482-B61A-6B81054C357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16" name="PoljeZBesedilom 2">
          <a:extLst>
            <a:ext uri="{FF2B5EF4-FFF2-40B4-BE49-F238E27FC236}">
              <a16:creationId xmlns:a16="http://schemas.microsoft.com/office/drawing/2014/main" id="{CD24970D-CB93-41F9-864F-167561BF999C}"/>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17" name="PoljeZBesedilom 2916">
          <a:extLst>
            <a:ext uri="{FF2B5EF4-FFF2-40B4-BE49-F238E27FC236}">
              <a16:creationId xmlns:a16="http://schemas.microsoft.com/office/drawing/2014/main" id="{A5B2525C-59A0-46FC-9A38-7B4B21C6C779}"/>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18" name="PoljeZBesedilom 2">
          <a:extLst>
            <a:ext uri="{FF2B5EF4-FFF2-40B4-BE49-F238E27FC236}">
              <a16:creationId xmlns:a16="http://schemas.microsoft.com/office/drawing/2014/main" id="{225072C7-2F8F-4054-8FFC-9486C739C1A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19" name="PoljeZBesedilom 2">
          <a:extLst>
            <a:ext uri="{FF2B5EF4-FFF2-40B4-BE49-F238E27FC236}">
              <a16:creationId xmlns:a16="http://schemas.microsoft.com/office/drawing/2014/main" id="{31792B10-98E2-4BAE-A67E-6CF72AA0D3B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20" name="PoljeZBesedilom 2">
          <a:extLst>
            <a:ext uri="{FF2B5EF4-FFF2-40B4-BE49-F238E27FC236}">
              <a16:creationId xmlns:a16="http://schemas.microsoft.com/office/drawing/2014/main" id="{C260422D-267B-4B61-93F8-5DDD06BDDA5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2921" name="PoljeZBesedilom 2">
          <a:extLst>
            <a:ext uri="{FF2B5EF4-FFF2-40B4-BE49-F238E27FC236}">
              <a16:creationId xmlns:a16="http://schemas.microsoft.com/office/drawing/2014/main" id="{CB5C40B5-DDE2-4D3A-96A1-0983D92E4EC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2" name="PoljeZBesedilom 2">
          <a:extLst>
            <a:ext uri="{FF2B5EF4-FFF2-40B4-BE49-F238E27FC236}">
              <a16:creationId xmlns:a16="http://schemas.microsoft.com/office/drawing/2014/main" id="{3E7C4957-455A-47C1-8229-E864E1CA93B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3" name="PoljeZBesedilom 2922">
          <a:extLst>
            <a:ext uri="{FF2B5EF4-FFF2-40B4-BE49-F238E27FC236}">
              <a16:creationId xmlns:a16="http://schemas.microsoft.com/office/drawing/2014/main" id="{6081AAA0-AAE7-4679-A845-A47A35AD907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4" name="PoljeZBesedilom 2">
          <a:extLst>
            <a:ext uri="{FF2B5EF4-FFF2-40B4-BE49-F238E27FC236}">
              <a16:creationId xmlns:a16="http://schemas.microsoft.com/office/drawing/2014/main" id="{9FD8A6A1-1628-4C20-97D0-519B582B8C0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5" name="PoljeZBesedilom 2">
          <a:extLst>
            <a:ext uri="{FF2B5EF4-FFF2-40B4-BE49-F238E27FC236}">
              <a16:creationId xmlns:a16="http://schemas.microsoft.com/office/drawing/2014/main" id="{B0AF45BF-52DB-4637-BF35-FBA1CA6BEE1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6" name="PoljeZBesedilom 2">
          <a:extLst>
            <a:ext uri="{FF2B5EF4-FFF2-40B4-BE49-F238E27FC236}">
              <a16:creationId xmlns:a16="http://schemas.microsoft.com/office/drawing/2014/main" id="{BF917A97-534B-4FD1-87BE-01C1475946B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27" name="PoljeZBesedilom 2">
          <a:extLst>
            <a:ext uri="{FF2B5EF4-FFF2-40B4-BE49-F238E27FC236}">
              <a16:creationId xmlns:a16="http://schemas.microsoft.com/office/drawing/2014/main" id="{B026F7DE-EDB5-4E8C-980C-D0C80392501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28" name="PoljeZBesedilom 2">
          <a:extLst>
            <a:ext uri="{FF2B5EF4-FFF2-40B4-BE49-F238E27FC236}">
              <a16:creationId xmlns:a16="http://schemas.microsoft.com/office/drawing/2014/main" id="{EC96C8AF-DED8-4DC2-A5B9-C7855492004E}"/>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29" name="PoljeZBesedilom 2928">
          <a:extLst>
            <a:ext uri="{FF2B5EF4-FFF2-40B4-BE49-F238E27FC236}">
              <a16:creationId xmlns:a16="http://schemas.microsoft.com/office/drawing/2014/main" id="{4A99739E-BC71-480C-8AB3-5CB6327DD7D6}"/>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0" name="PoljeZBesedilom 2">
          <a:extLst>
            <a:ext uri="{FF2B5EF4-FFF2-40B4-BE49-F238E27FC236}">
              <a16:creationId xmlns:a16="http://schemas.microsoft.com/office/drawing/2014/main" id="{E0771E8F-0877-4A5E-957D-F143CF128834}"/>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1" name="PoljeZBesedilom 2">
          <a:extLst>
            <a:ext uri="{FF2B5EF4-FFF2-40B4-BE49-F238E27FC236}">
              <a16:creationId xmlns:a16="http://schemas.microsoft.com/office/drawing/2014/main" id="{9EE1A1E1-C800-4838-8AD5-CE18FB31DC2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2" name="PoljeZBesedilom 2">
          <a:extLst>
            <a:ext uri="{FF2B5EF4-FFF2-40B4-BE49-F238E27FC236}">
              <a16:creationId xmlns:a16="http://schemas.microsoft.com/office/drawing/2014/main" id="{D1EB08F7-E32E-424C-A9C1-6892E247D63D}"/>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3" name="PoljeZBesedilom 2">
          <a:extLst>
            <a:ext uri="{FF2B5EF4-FFF2-40B4-BE49-F238E27FC236}">
              <a16:creationId xmlns:a16="http://schemas.microsoft.com/office/drawing/2014/main" id="{8FF6B7DA-F341-4619-A68B-EE720CBA6005}"/>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4" name="PoljeZBesedilom 2">
          <a:extLst>
            <a:ext uri="{FF2B5EF4-FFF2-40B4-BE49-F238E27FC236}">
              <a16:creationId xmlns:a16="http://schemas.microsoft.com/office/drawing/2014/main" id="{BFC79DAF-B94E-44D5-B9E5-7D5469100540}"/>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5" name="PoljeZBesedilom 2934">
          <a:extLst>
            <a:ext uri="{FF2B5EF4-FFF2-40B4-BE49-F238E27FC236}">
              <a16:creationId xmlns:a16="http://schemas.microsoft.com/office/drawing/2014/main" id="{76651144-FC01-4AE8-BD28-D403CC3D4C62}"/>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6" name="PoljeZBesedilom 2">
          <a:extLst>
            <a:ext uri="{FF2B5EF4-FFF2-40B4-BE49-F238E27FC236}">
              <a16:creationId xmlns:a16="http://schemas.microsoft.com/office/drawing/2014/main" id="{971A7B48-71B0-4DEE-BF7E-B0FFA0DD2EF3}"/>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7" name="PoljeZBesedilom 2">
          <a:extLst>
            <a:ext uri="{FF2B5EF4-FFF2-40B4-BE49-F238E27FC236}">
              <a16:creationId xmlns:a16="http://schemas.microsoft.com/office/drawing/2014/main" id="{E5836EAB-A505-4F6B-973B-4D070F8C9B0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8" name="PoljeZBesedilom 2">
          <a:extLst>
            <a:ext uri="{FF2B5EF4-FFF2-40B4-BE49-F238E27FC236}">
              <a16:creationId xmlns:a16="http://schemas.microsoft.com/office/drawing/2014/main" id="{D294FF8C-5F7B-4A24-9CFE-3420FE1E664F}"/>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39" name="PoljeZBesedilom 2">
          <a:extLst>
            <a:ext uri="{FF2B5EF4-FFF2-40B4-BE49-F238E27FC236}">
              <a16:creationId xmlns:a16="http://schemas.microsoft.com/office/drawing/2014/main" id="{F78893EE-0147-4544-8695-CBEA9A20BF9A}"/>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0" name="PoljeZBesedilom 2">
          <a:extLst>
            <a:ext uri="{FF2B5EF4-FFF2-40B4-BE49-F238E27FC236}">
              <a16:creationId xmlns:a16="http://schemas.microsoft.com/office/drawing/2014/main" id="{E6D9FB5B-DB4A-4D8F-A29B-1F25285E866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1" name="PoljeZBesedilom 2940">
          <a:extLst>
            <a:ext uri="{FF2B5EF4-FFF2-40B4-BE49-F238E27FC236}">
              <a16:creationId xmlns:a16="http://schemas.microsoft.com/office/drawing/2014/main" id="{DD115CA4-6B24-4A0C-9F46-7573A6639AA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2" name="PoljeZBesedilom 2">
          <a:extLst>
            <a:ext uri="{FF2B5EF4-FFF2-40B4-BE49-F238E27FC236}">
              <a16:creationId xmlns:a16="http://schemas.microsoft.com/office/drawing/2014/main" id="{7EDF1FB2-1E96-4D64-BC8F-F74FA976FE9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3" name="PoljeZBesedilom 2">
          <a:extLst>
            <a:ext uri="{FF2B5EF4-FFF2-40B4-BE49-F238E27FC236}">
              <a16:creationId xmlns:a16="http://schemas.microsoft.com/office/drawing/2014/main" id="{90A35805-8F59-49A4-8072-21C1A2D099FE}"/>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4" name="PoljeZBesedilom 2">
          <a:extLst>
            <a:ext uri="{FF2B5EF4-FFF2-40B4-BE49-F238E27FC236}">
              <a16:creationId xmlns:a16="http://schemas.microsoft.com/office/drawing/2014/main" id="{97725412-1C86-40A2-B27F-EA8280212E5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45" name="PoljeZBesedilom 2">
          <a:extLst>
            <a:ext uri="{FF2B5EF4-FFF2-40B4-BE49-F238E27FC236}">
              <a16:creationId xmlns:a16="http://schemas.microsoft.com/office/drawing/2014/main" id="{FEF75453-6BE6-4567-A34B-F83E61A3F54C}"/>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46" name="PoljeZBesedilom 2">
          <a:extLst>
            <a:ext uri="{FF2B5EF4-FFF2-40B4-BE49-F238E27FC236}">
              <a16:creationId xmlns:a16="http://schemas.microsoft.com/office/drawing/2014/main" id="{8D7F80CB-0D5A-4AB0-A73B-C6D88EA31A3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47" name="PoljeZBesedilom 2946">
          <a:extLst>
            <a:ext uri="{FF2B5EF4-FFF2-40B4-BE49-F238E27FC236}">
              <a16:creationId xmlns:a16="http://schemas.microsoft.com/office/drawing/2014/main" id="{0AF0F139-B9A0-4ADC-9866-92908A5BF5F5}"/>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48" name="PoljeZBesedilom 2">
          <a:extLst>
            <a:ext uri="{FF2B5EF4-FFF2-40B4-BE49-F238E27FC236}">
              <a16:creationId xmlns:a16="http://schemas.microsoft.com/office/drawing/2014/main" id="{9C13F00C-6125-4478-BA9E-DCF6B41F5767}"/>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49" name="PoljeZBesedilom 2">
          <a:extLst>
            <a:ext uri="{FF2B5EF4-FFF2-40B4-BE49-F238E27FC236}">
              <a16:creationId xmlns:a16="http://schemas.microsoft.com/office/drawing/2014/main" id="{D6D28180-81BF-40DE-8B84-3EA992B22E4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50" name="PoljeZBesedilom 2">
          <a:extLst>
            <a:ext uri="{FF2B5EF4-FFF2-40B4-BE49-F238E27FC236}">
              <a16:creationId xmlns:a16="http://schemas.microsoft.com/office/drawing/2014/main" id="{2D31AD9E-752D-4A10-AFA3-58C11C659758}"/>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51" name="PoljeZBesedilom 2">
          <a:extLst>
            <a:ext uri="{FF2B5EF4-FFF2-40B4-BE49-F238E27FC236}">
              <a16:creationId xmlns:a16="http://schemas.microsoft.com/office/drawing/2014/main" id="{F8AD685A-4D6F-40C7-BC09-6361420FCC17}"/>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52" name="PoljeZBesedilom 2951">
          <a:extLst>
            <a:ext uri="{FF2B5EF4-FFF2-40B4-BE49-F238E27FC236}">
              <a16:creationId xmlns:a16="http://schemas.microsoft.com/office/drawing/2014/main" id="{66138F9E-CB6D-46AB-AC41-C2F79E127A6B}"/>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53" name="PoljeZBesedilom 2">
          <a:extLst>
            <a:ext uri="{FF2B5EF4-FFF2-40B4-BE49-F238E27FC236}">
              <a16:creationId xmlns:a16="http://schemas.microsoft.com/office/drawing/2014/main" id="{37178D79-5AFC-4FA8-BE3C-0743F4892AF4}"/>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54" name="PoljeZBesedilom 2">
          <a:extLst>
            <a:ext uri="{FF2B5EF4-FFF2-40B4-BE49-F238E27FC236}">
              <a16:creationId xmlns:a16="http://schemas.microsoft.com/office/drawing/2014/main" id="{AB3373A5-A84A-4AD6-BE1E-7C39F47A6E23}"/>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55" name="PoljeZBesedilom 2">
          <a:extLst>
            <a:ext uri="{FF2B5EF4-FFF2-40B4-BE49-F238E27FC236}">
              <a16:creationId xmlns:a16="http://schemas.microsoft.com/office/drawing/2014/main" id="{1D821FBA-8189-4AE4-9F75-6BB0317C3F6A}"/>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56" name="PoljeZBesedilom 2">
          <a:extLst>
            <a:ext uri="{FF2B5EF4-FFF2-40B4-BE49-F238E27FC236}">
              <a16:creationId xmlns:a16="http://schemas.microsoft.com/office/drawing/2014/main" id="{7769196B-132A-483B-BF3A-8E27BED046CE}"/>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57" name="PoljeZBesedilom 2">
          <a:extLst>
            <a:ext uri="{FF2B5EF4-FFF2-40B4-BE49-F238E27FC236}">
              <a16:creationId xmlns:a16="http://schemas.microsoft.com/office/drawing/2014/main" id="{1F8F890B-83BB-4782-A2D9-5AF9CBACEBA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58" name="PoljeZBesedilom 2957">
          <a:extLst>
            <a:ext uri="{FF2B5EF4-FFF2-40B4-BE49-F238E27FC236}">
              <a16:creationId xmlns:a16="http://schemas.microsoft.com/office/drawing/2014/main" id="{72FC79E1-091C-4601-94E4-23187AF4C06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59" name="PoljeZBesedilom 2">
          <a:extLst>
            <a:ext uri="{FF2B5EF4-FFF2-40B4-BE49-F238E27FC236}">
              <a16:creationId xmlns:a16="http://schemas.microsoft.com/office/drawing/2014/main" id="{0E262D4F-92C3-411B-A138-4D1A83EB80C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60" name="PoljeZBesedilom 2">
          <a:extLst>
            <a:ext uri="{FF2B5EF4-FFF2-40B4-BE49-F238E27FC236}">
              <a16:creationId xmlns:a16="http://schemas.microsoft.com/office/drawing/2014/main" id="{E41232F3-5029-4F11-8985-40FC77CF384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61" name="PoljeZBesedilom 2">
          <a:extLst>
            <a:ext uri="{FF2B5EF4-FFF2-40B4-BE49-F238E27FC236}">
              <a16:creationId xmlns:a16="http://schemas.microsoft.com/office/drawing/2014/main" id="{4FF49021-3440-4909-A483-D4D4F6624C9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2962" name="PoljeZBesedilom 2">
          <a:extLst>
            <a:ext uri="{FF2B5EF4-FFF2-40B4-BE49-F238E27FC236}">
              <a16:creationId xmlns:a16="http://schemas.microsoft.com/office/drawing/2014/main" id="{C786E677-7057-468A-BE90-FD1A5321341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3" name="PoljeZBesedilom 2">
          <a:extLst>
            <a:ext uri="{FF2B5EF4-FFF2-40B4-BE49-F238E27FC236}">
              <a16:creationId xmlns:a16="http://schemas.microsoft.com/office/drawing/2014/main" id="{1BCA702A-93F9-41DC-9E13-31EF99590810}"/>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4" name="PoljeZBesedilom 2963">
          <a:extLst>
            <a:ext uri="{FF2B5EF4-FFF2-40B4-BE49-F238E27FC236}">
              <a16:creationId xmlns:a16="http://schemas.microsoft.com/office/drawing/2014/main" id="{61F3B606-1819-47D1-B5AA-FDBC97C79E34}"/>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5" name="PoljeZBesedilom 2">
          <a:extLst>
            <a:ext uri="{FF2B5EF4-FFF2-40B4-BE49-F238E27FC236}">
              <a16:creationId xmlns:a16="http://schemas.microsoft.com/office/drawing/2014/main" id="{2270F7BA-697B-401B-8D23-E9B98458B2F3}"/>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6" name="PoljeZBesedilom 2">
          <a:extLst>
            <a:ext uri="{FF2B5EF4-FFF2-40B4-BE49-F238E27FC236}">
              <a16:creationId xmlns:a16="http://schemas.microsoft.com/office/drawing/2014/main" id="{ECD8FBDB-1E90-4FB7-BD5D-72AFE8BEC2CC}"/>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7" name="PoljeZBesedilom 2">
          <a:extLst>
            <a:ext uri="{FF2B5EF4-FFF2-40B4-BE49-F238E27FC236}">
              <a16:creationId xmlns:a16="http://schemas.microsoft.com/office/drawing/2014/main" id="{6E8350A6-93F8-4C9E-A5CD-1A352E0C88B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8" name="PoljeZBesedilom 2">
          <a:extLst>
            <a:ext uri="{FF2B5EF4-FFF2-40B4-BE49-F238E27FC236}">
              <a16:creationId xmlns:a16="http://schemas.microsoft.com/office/drawing/2014/main" id="{DF12268F-4704-4959-8A28-5F1DDAEA4CC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69" name="PoljeZBesedilom 2">
          <a:extLst>
            <a:ext uri="{FF2B5EF4-FFF2-40B4-BE49-F238E27FC236}">
              <a16:creationId xmlns:a16="http://schemas.microsoft.com/office/drawing/2014/main" id="{A61065E1-34E6-4C55-BB28-8BB95B092FF1}"/>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70" name="PoljeZBesedilom 2969">
          <a:extLst>
            <a:ext uri="{FF2B5EF4-FFF2-40B4-BE49-F238E27FC236}">
              <a16:creationId xmlns:a16="http://schemas.microsoft.com/office/drawing/2014/main" id="{28B1448C-301B-4C40-9EC5-8CAFDA6CB928}"/>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71" name="PoljeZBesedilom 2">
          <a:extLst>
            <a:ext uri="{FF2B5EF4-FFF2-40B4-BE49-F238E27FC236}">
              <a16:creationId xmlns:a16="http://schemas.microsoft.com/office/drawing/2014/main" id="{E07D5FB4-9A50-400B-BE10-475A5BEADC18}"/>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72" name="PoljeZBesedilom 2">
          <a:extLst>
            <a:ext uri="{FF2B5EF4-FFF2-40B4-BE49-F238E27FC236}">
              <a16:creationId xmlns:a16="http://schemas.microsoft.com/office/drawing/2014/main" id="{F7E206DA-69BD-4C1B-9C16-5278C958BF8A}"/>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73" name="PoljeZBesedilom 2">
          <a:extLst>
            <a:ext uri="{FF2B5EF4-FFF2-40B4-BE49-F238E27FC236}">
              <a16:creationId xmlns:a16="http://schemas.microsoft.com/office/drawing/2014/main" id="{213712C1-003C-4B04-AB0F-97E7A7112C76}"/>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2974" name="PoljeZBesedilom 2">
          <a:extLst>
            <a:ext uri="{FF2B5EF4-FFF2-40B4-BE49-F238E27FC236}">
              <a16:creationId xmlns:a16="http://schemas.microsoft.com/office/drawing/2014/main" id="{CBC70081-5ABA-4B06-B729-AA08F8185FE1}"/>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75" name="PoljeZBesedilom 2">
          <a:extLst>
            <a:ext uri="{FF2B5EF4-FFF2-40B4-BE49-F238E27FC236}">
              <a16:creationId xmlns:a16="http://schemas.microsoft.com/office/drawing/2014/main" id="{0EE48307-8F91-42D9-B3E0-81BEF487D0B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76" name="PoljeZBesedilom 2975">
          <a:extLst>
            <a:ext uri="{FF2B5EF4-FFF2-40B4-BE49-F238E27FC236}">
              <a16:creationId xmlns:a16="http://schemas.microsoft.com/office/drawing/2014/main" id="{1B01DE98-A9AB-43F6-BEED-CD38C79DAE4E}"/>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77" name="PoljeZBesedilom 2">
          <a:extLst>
            <a:ext uri="{FF2B5EF4-FFF2-40B4-BE49-F238E27FC236}">
              <a16:creationId xmlns:a16="http://schemas.microsoft.com/office/drawing/2014/main" id="{7D196874-232F-473B-8649-90FE482D9523}"/>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78" name="PoljeZBesedilom 2">
          <a:extLst>
            <a:ext uri="{FF2B5EF4-FFF2-40B4-BE49-F238E27FC236}">
              <a16:creationId xmlns:a16="http://schemas.microsoft.com/office/drawing/2014/main" id="{C8A7B581-CE0A-4F4D-BC3F-F43CF217FC44}"/>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79" name="PoljeZBesedilom 2">
          <a:extLst>
            <a:ext uri="{FF2B5EF4-FFF2-40B4-BE49-F238E27FC236}">
              <a16:creationId xmlns:a16="http://schemas.microsoft.com/office/drawing/2014/main" id="{434FB292-6A58-495D-8C63-EBFF2745C75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2980" name="PoljeZBesedilom 2">
          <a:extLst>
            <a:ext uri="{FF2B5EF4-FFF2-40B4-BE49-F238E27FC236}">
              <a16:creationId xmlns:a16="http://schemas.microsoft.com/office/drawing/2014/main" id="{2D8EE49E-A71A-44A3-A41D-29805216661F}"/>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1" name="PoljeZBesedilom 2">
          <a:extLst>
            <a:ext uri="{FF2B5EF4-FFF2-40B4-BE49-F238E27FC236}">
              <a16:creationId xmlns:a16="http://schemas.microsoft.com/office/drawing/2014/main" id="{5EDEDEBD-5298-4ED2-954E-AD4CDA296111}"/>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2" name="PoljeZBesedilom 2981">
          <a:extLst>
            <a:ext uri="{FF2B5EF4-FFF2-40B4-BE49-F238E27FC236}">
              <a16:creationId xmlns:a16="http://schemas.microsoft.com/office/drawing/2014/main" id="{3E9ED9EF-910B-4D06-A951-14A5D836A66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3" name="PoljeZBesedilom 2">
          <a:extLst>
            <a:ext uri="{FF2B5EF4-FFF2-40B4-BE49-F238E27FC236}">
              <a16:creationId xmlns:a16="http://schemas.microsoft.com/office/drawing/2014/main" id="{9DB1D22A-594D-4465-93C8-358A8E2BBE7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4" name="PoljeZBesedilom 2">
          <a:extLst>
            <a:ext uri="{FF2B5EF4-FFF2-40B4-BE49-F238E27FC236}">
              <a16:creationId xmlns:a16="http://schemas.microsoft.com/office/drawing/2014/main" id="{9EE40EA1-C099-45F8-BF25-FAE7DC9A307F}"/>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5" name="PoljeZBesedilom 2">
          <a:extLst>
            <a:ext uri="{FF2B5EF4-FFF2-40B4-BE49-F238E27FC236}">
              <a16:creationId xmlns:a16="http://schemas.microsoft.com/office/drawing/2014/main" id="{5E84CB95-D9AB-4E34-B8BF-DF52FE7D68C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2986" name="PoljeZBesedilom 2">
          <a:extLst>
            <a:ext uri="{FF2B5EF4-FFF2-40B4-BE49-F238E27FC236}">
              <a16:creationId xmlns:a16="http://schemas.microsoft.com/office/drawing/2014/main" id="{6CEAE784-5551-423E-ACB3-BB9FFF722D56}"/>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87" name="PoljeZBesedilom 2986">
          <a:extLst>
            <a:ext uri="{FF2B5EF4-FFF2-40B4-BE49-F238E27FC236}">
              <a16:creationId xmlns:a16="http://schemas.microsoft.com/office/drawing/2014/main" id="{3D195ABB-3399-4C00-909E-2CADBB5D9918}"/>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88" name="PoljeZBesedilom 2">
          <a:extLst>
            <a:ext uri="{FF2B5EF4-FFF2-40B4-BE49-F238E27FC236}">
              <a16:creationId xmlns:a16="http://schemas.microsoft.com/office/drawing/2014/main" id="{1DFD864D-8454-4BCF-A947-995A36A8BBC1}"/>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89" name="PoljeZBesedilom 2">
          <a:extLst>
            <a:ext uri="{FF2B5EF4-FFF2-40B4-BE49-F238E27FC236}">
              <a16:creationId xmlns:a16="http://schemas.microsoft.com/office/drawing/2014/main" id="{22556657-CBD3-4A61-A54D-79E65BA7E711}"/>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90" name="PoljeZBesedilom 2">
          <a:extLst>
            <a:ext uri="{FF2B5EF4-FFF2-40B4-BE49-F238E27FC236}">
              <a16:creationId xmlns:a16="http://schemas.microsoft.com/office/drawing/2014/main" id="{45A3C7FC-22AA-47A4-935B-1B2789C13162}"/>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74009"/>
    <xdr:sp macro="" textlink="">
      <xdr:nvSpPr>
        <xdr:cNvPr id="2991" name="PoljeZBesedilom 2">
          <a:extLst>
            <a:ext uri="{FF2B5EF4-FFF2-40B4-BE49-F238E27FC236}">
              <a16:creationId xmlns:a16="http://schemas.microsoft.com/office/drawing/2014/main" id="{8D3B8F87-2563-4CAC-9F58-9746700A049E}"/>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2" name="PoljeZBesedilom 2">
          <a:extLst>
            <a:ext uri="{FF2B5EF4-FFF2-40B4-BE49-F238E27FC236}">
              <a16:creationId xmlns:a16="http://schemas.microsoft.com/office/drawing/2014/main" id="{78E8D38D-1CD4-4A75-B7F6-746376839B2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3" name="PoljeZBesedilom 2992">
          <a:extLst>
            <a:ext uri="{FF2B5EF4-FFF2-40B4-BE49-F238E27FC236}">
              <a16:creationId xmlns:a16="http://schemas.microsoft.com/office/drawing/2014/main" id="{89257FF6-0E30-4D4A-AAF5-0887A11A7CA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4" name="PoljeZBesedilom 2">
          <a:extLst>
            <a:ext uri="{FF2B5EF4-FFF2-40B4-BE49-F238E27FC236}">
              <a16:creationId xmlns:a16="http://schemas.microsoft.com/office/drawing/2014/main" id="{BC57B219-9F51-41E0-9BA0-11C52F8656C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5" name="PoljeZBesedilom 2">
          <a:extLst>
            <a:ext uri="{FF2B5EF4-FFF2-40B4-BE49-F238E27FC236}">
              <a16:creationId xmlns:a16="http://schemas.microsoft.com/office/drawing/2014/main" id="{31052367-3829-441E-B7B7-774B3A4B909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6" name="PoljeZBesedilom 2">
          <a:extLst>
            <a:ext uri="{FF2B5EF4-FFF2-40B4-BE49-F238E27FC236}">
              <a16:creationId xmlns:a16="http://schemas.microsoft.com/office/drawing/2014/main" id="{1288C0BE-7B67-432C-8452-6EA1CD6420E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7" name="PoljeZBesedilom 2">
          <a:extLst>
            <a:ext uri="{FF2B5EF4-FFF2-40B4-BE49-F238E27FC236}">
              <a16:creationId xmlns:a16="http://schemas.microsoft.com/office/drawing/2014/main" id="{BC0D9E66-062A-4B0E-B1B4-4CFD94CE3B3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8" name="PoljeZBesedilom 2">
          <a:extLst>
            <a:ext uri="{FF2B5EF4-FFF2-40B4-BE49-F238E27FC236}">
              <a16:creationId xmlns:a16="http://schemas.microsoft.com/office/drawing/2014/main" id="{1A65C3F5-3F83-48F6-B6C3-5AD9F043B8A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2999" name="PoljeZBesedilom 2998">
          <a:extLst>
            <a:ext uri="{FF2B5EF4-FFF2-40B4-BE49-F238E27FC236}">
              <a16:creationId xmlns:a16="http://schemas.microsoft.com/office/drawing/2014/main" id="{EB71EBA0-BC91-4F41-B601-86D1AA98404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0" name="PoljeZBesedilom 2">
          <a:extLst>
            <a:ext uri="{FF2B5EF4-FFF2-40B4-BE49-F238E27FC236}">
              <a16:creationId xmlns:a16="http://schemas.microsoft.com/office/drawing/2014/main" id="{E03F14C2-9DC1-4B2C-9E14-97CEDAB9D15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1" name="PoljeZBesedilom 2">
          <a:extLst>
            <a:ext uri="{FF2B5EF4-FFF2-40B4-BE49-F238E27FC236}">
              <a16:creationId xmlns:a16="http://schemas.microsoft.com/office/drawing/2014/main" id="{C71147E2-D6A9-4485-8047-BF1184C5064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2" name="PoljeZBesedilom 2">
          <a:extLst>
            <a:ext uri="{FF2B5EF4-FFF2-40B4-BE49-F238E27FC236}">
              <a16:creationId xmlns:a16="http://schemas.microsoft.com/office/drawing/2014/main" id="{4DC7CAE5-B3B3-423C-A27A-62F1F93BA98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3" name="PoljeZBesedilom 2">
          <a:extLst>
            <a:ext uri="{FF2B5EF4-FFF2-40B4-BE49-F238E27FC236}">
              <a16:creationId xmlns:a16="http://schemas.microsoft.com/office/drawing/2014/main" id="{D18EC17C-43C5-4B40-BAEF-6CA387F4DAB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4" name="PoljeZBesedilom 2">
          <a:extLst>
            <a:ext uri="{FF2B5EF4-FFF2-40B4-BE49-F238E27FC236}">
              <a16:creationId xmlns:a16="http://schemas.microsoft.com/office/drawing/2014/main" id="{04D402AD-5F2E-42AD-A991-A9C0FA4EAE6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5" name="PoljeZBesedilom 3004">
          <a:extLst>
            <a:ext uri="{FF2B5EF4-FFF2-40B4-BE49-F238E27FC236}">
              <a16:creationId xmlns:a16="http://schemas.microsoft.com/office/drawing/2014/main" id="{3B6EE8B5-4650-4AD6-9F16-D49550AE5EA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6" name="PoljeZBesedilom 2">
          <a:extLst>
            <a:ext uri="{FF2B5EF4-FFF2-40B4-BE49-F238E27FC236}">
              <a16:creationId xmlns:a16="http://schemas.microsoft.com/office/drawing/2014/main" id="{E04269B2-81AF-43E1-9F71-705AD9DDDF8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7" name="PoljeZBesedilom 2">
          <a:extLst>
            <a:ext uri="{FF2B5EF4-FFF2-40B4-BE49-F238E27FC236}">
              <a16:creationId xmlns:a16="http://schemas.microsoft.com/office/drawing/2014/main" id="{8A309DB4-BDC6-4FA9-80DA-A6FF8169A75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8" name="PoljeZBesedilom 2">
          <a:extLst>
            <a:ext uri="{FF2B5EF4-FFF2-40B4-BE49-F238E27FC236}">
              <a16:creationId xmlns:a16="http://schemas.microsoft.com/office/drawing/2014/main" id="{027165C4-C618-4538-B53A-01B25332D20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09" name="PoljeZBesedilom 2">
          <a:extLst>
            <a:ext uri="{FF2B5EF4-FFF2-40B4-BE49-F238E27FC236}">
              <a16:creationId xmlns:a16="http://schemas.microsoft.com/office/drawing/2014/main" id="{20F7A890-29FE-404B-8429-983E7EA5803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0" name="PoljeZBesedilom 2">
          <a:extLst>
            <a:ext uri="{FF2B5EF4-FFF2-40B4-BE49-F238E27FC236}">
              <a16:creationId xmlns:a16="http://schemas.microsoft.com/office/drawing/2014/main" id="{CBC0BC89-ED8B-4B87-8959-A2F637F1921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1" name="PoljeZBesedilom 3010">
          <a:extLst>
            <a:ext uri="{FF2B5EF4-FFF2-40B4-BE49-F238E27FC236}">
              <a16:creationId xmlns:a16="http://schemas.microsoft.com/office/drawing/2014/main" id="{CE4BDC87-7142-4BAB-8C17-814D2D04A21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2" name="PoljeZBesedilom 2">
          <a:extLst>
            <a:ext uri="{FF2B5EF4-FFF2-40B4-BE49-F238E27FC236}">
              <a16:creationId xmlns:a16="http://schemas.microsoft.com/office/drawing/2014/main" id="{CE9B9AC3-F258-4ACA-8534-91F574C2EAC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3" name="PoljeZBesedilom 2">
          <a:extLst>
            <a:ext uri="{FF2B5EF4-FFF2-40B4-BE49-F238E27FC236}">
              <a16:creationId xmlns:a16="http://schemas.microsoft.com/office/drawing/2014/main" id="{CB7CE83E-FFC1-4630-ACE2-488AA41B34A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4" name="PoljeZBesedilom 2">
          <a:extLst>
            <a:ext uri="{FF2B5EF4-FFF2-40B4-BE49-F238E27FC236}">
              <a16:creationId xmlns:a16="http://schemas.microsoft.com/office/drawing/2014/main" id="{008D346D-EFA4-4364-A306-1F7853CD3EDE}"/>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5" name="PoljeZBesedilom 2">
          <a:extLst>
            <a:ext uri="{FF2B5EF4-FFF2-40B4-BE49-F238E27FC236}">
              <a16:creationId xmlns:a16="http://schemas.microsoft.com/office/drawing/2014/main" id="{48C89422-3DBD-4F67-8449-19454CD33D6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16" name="PoljeZBesedilom 2">
          <a:extLst>
            <a:ext uri="{FF2B5EF4-FFF2-40B4-BE49-F238E27FC236}">
              <a16:creationId xmlns:a16="http://schemas.microsoft.com/office/drawing/2014/main" id="{257F8719-8B62-4562-AB43-679B82F5F73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17" name="PoljeZBesedilom 3016">
          <a:extLst>
            <a:ext uri="{FF2B5EF4-FFF2-40B4-BE49-F238E27FC236}">
              <a16:creationId xmlns:a16="http://schemas.microsoft.com/office/drawing/2014/main" id="{DD4F7779-0298-42A3-8342-207F5158D5AE}"/>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18" name="PoljeZBesedilom 2">
          <a:extLst>
            <a:ext uri="{FF2B5EF4-FFF2-40B4-BE49-F238E27FC236}">
              <a16:creationId xmlns:a16="http://schemas.microsoft.com/office/drawing/2014/main" id="{C64D6491-02D4-46EE-9195-164C7D18A44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19" name="PoljeZBesedilom 2">
          <a:extLst>
            <a:ext uri="{FF2B5EF4-FFF2-40B4-BE49-F238E27FC236}">
              <a16:creationId xmlns:a16="http://schemas.microsoft.com/office/drawing/2014/main" id="{46C6FAD7-7562-4174-96C5-437F65D8BDBA}"/>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0" name="PoljeZBesedilom 2">
          <a:extLst>
            <a:ext uri="{FF2B5EF4-FFF2-40B4-BE49-F238E27FC236}">
              <a16:creationId xmlns:a16="http://schemas.microsoft.com/office/drawing/2014/main" id="{E22C504F-A65D-4A0E-8B57-95D29E69CF14}"/>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1" name="PoljeZBesedilom 2">
          <a:extLst>
            <a:ext uri="{FF2B5EF4-FFF2-40B4-BE49-F238E27FC236}">
              <a16:creationId xmlns:a16="http://schemas.microsoft.com/office/drawing/2014/main" id="{477A11B9-CCFA-4EEB-B073-6E0E13D45BDB}"/>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2" name="PoljeZBesedilom 2">
          <a:extLst>
            <a:ext uri="{FF2B5EF4-FFF2-40B4-BE49-F238E27FC236}">
              <a16:creationId xmlns:a16="http://schemas.microsoft.com/office/drawing/2014/main" id="{89A127AB-4B32-4DE6-89CB-78944D0A59B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3" name="PoljeZBesedilom 3022">
          <a:extLst>
            <a:ext uri="{FF2B5EF4-FFF2-40B4-BE49-F238E27FC236}">
              <a16:creationId xmlns:a16="http://schemas.microsoft.com/office/drawing/2014/main" id="{7CCC54B9-030F-48C5-84E4-BB39C8D6E6A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4" name="PoljeZBesedilom 2">
          <a:extLst>
            <a:ext uri="{FF2B5EF4-FFF2-40B4-BE49-F238E27FC236}">
              <a16:creationId xmlns:a16="http://schemas.microsoft.com/office/drawing/2014/main" id="{CBA3694D-51E4-402A-9491-79DB273B03D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5" name="PoljeZBesedilom 2">
          <a:extLst>
            <a:ext uri="{FF2B5EF4-FFF2-40B4-BE49-F238E27FC236}">
              <a16:creationId xmlns:a16="http://schemas.microsoft.com/office/drawing/2014/main" id="{C7875D75-9884-44B0-B409-857D2E5B17B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6" name="PoljeZBesedilom 2">
          <a:extLst>
            <a:ext uri="{FF2B5EF4-FFF2-40B4-BE49-F238E27FC236}">
              <a16:creationId xmlns:a16="http://schemas.microsoft.com/office/drawing/2014/main" id="{4A7D7F3A-F74C-4CB9-A7A6-1311401AD20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27" name="PoljeZBesedilom 2">
          <a:extLst>
            <a:ext uri="{FF2B5EF4-FFF2-40B4-BE49-F238E27FC236}">
              <a16:creationId xmlns:a16="http://schemas.microsoft.com/office/drawing/2014/main" id="{F89EC788-836A-4E83-9CD9-40CBE9A45CA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28" name="PoljeZBesedilom 2">
          <a:extLst>
            <a:ext uri="{FF2B5EF4-FFF2-40B4-BE49-F238E27FC236}">
              <a16:creationId xmlns:a16="http://schemas.microsoft.com/office/drawing/2014/main" id="{D31905B0-17A5-40FC-9E7E-205A6B0044C5}"/>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29" name="PoljeZBesedilom 3028">
          <a:extLst>
            <a:ext uri="{FF2B5EF4-FFF2-40B4-BE49-F238E27FC236}">
              <a16:creationId xmlns:a16="http://schemas.microsoft.com/office/drawing/2014/main" id="{FA38A2CE-FE96-47C7-A0CB-54C91FBED6F5}"/>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30" name="PoljeZBesedilom 2">
          <a:extLst>
            <a:ext uri="{FF2B5EF4-FFF2-40B4-BE49-F238E27FC236}">
              <a16:creationId xmlns:a16="http://schemas.microsoft.com/office/drawing/2014/main" id="{ECAC3087-A098-4523-AAC3-F51E62897AF0}"/>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31" name="PoljeZBesedilom 2">
          <a:extLst>
            <a:ext uri="{FF2B5EF4-FFF2-40B4-BE49-F238E27FC236}">
              <a16:creationId xmlns:a16="http://schemas.microsoft.com/office/drawing/2014/main" id="{1D09AAA7-237D-41B2-B629-45F2B0CE8612}"/>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32" name="PoljeZBesedilom 2">
          <a:extLst>
            <a:ext uri="{FF2B5EF4-FFF2-40B4-BE49-F238E27FC236}">
              <a16:creationId xmlns:a16="http://schemas.microsoft.com/office/drawing/2014/main" id="{D95B3599-3DAF-44E4-9421-28946FAB1FC9}"/>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33" name="PoljeZBesedilom 2">
          <a:extLst>
            <a:ext uri="{FF2B5EF4-FFF2-40B4-BE49-F238E27FC236}">
              <a16:creationId xmlns:a16="http://schemas.microsoft.com/office/drawing/2014/main" id="{BFEEC116-E04E-485E-814F-0A35042FC637}"/>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4" name="PoljeZBesedilom 2">
          <a:extLst>
            <a:ext uri="{FF2B5EF4-FFF2-40B4-BE49-F238E27FC236}">
              <a16:creationId xmlns:a16="http://schemas.microsoft.com/office/drawing/2014/main" id="{D0B16159-1B92-420D-BC3A-0B9BB6D539E1}"/>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5" name="PoljeZBesedilom 3034">
          <a:extLst>
            <a:ext uri="{FF2B5EF4-FFF2-40B4-BE49-F238E27FC236}">
              <a16:creationId xmlns:a16="http://schemas.microsoft.com/office/drawing/2014/main" id="{0EC61E0E-5632-479F-93BF-DD5D2A6894E0}"/>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6" name="PoljeZBesedilom 2">
          <a:extLst>
            <a:ext uri="{FF2B5EF4-FFF2-40B4-BE49-F238E27FC236}">
              <a16:creationId xmlns:a16="http://schemas.microsoft.com/office/drawing/2014/main" id="{34D9509D-10F1-49AD-AF15-C3188C21FCC9}"/>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7" name="PoljeZBesedilom 2">
          <a:extLst>
            <a:ext uri="{FF2B5EF4-FFF2-40B4-BE49-F238E27FC236}">
              <a16:creationId xmlns:a16="http://schemas.microsoft.com/office/drawing/2014/main" id="{4B58F508-6F86-4BB2-B222-2CD329DFC404}"/>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8" name="PoljeZBesedilom 2">
          <a:extLst>
            <a:ext uri="{FF2B5EF4-FFF2-40B4-BE49-F238E27FC236}">
              <a16:creationId xmlns:a16="http://schemas.microsoft.com/office/drawing/2014/main" id="{B72446DD-F1BB-4052-A0FC-7F494DAE712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39" name="PoljeZBesedilom 2">
          <a:extLst>
            <a:ext uri="{FF2B5EF4-FFF2-40B4-BE49-F238E27FC236}">
              <a16:creationId xmlns:a16="http://schemas.microsoft.com/office/drawing/2014/main" id="{5A607096-7B7B-4775-9BF5-4F00814B5E5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0" name="PoljeZBesedilom 2">
          <a:extLst>
            <a:ext uri="{FF2B5EF4-FFF2-40B4-BE49-F238E27FC236}">
              <a16:creationId xmlns:a16="http://schemas.microsoft.com/office/drawing/2014/main" id="{F39E0DB9-EEF0-4CA1-9E29-BBA76ACBBB73}"/>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1" name="PoljeZBesedilom 3040">
          <a:extLst>
            <a:ext uri="{FF2B5EF4-FFF2-40B4-BE49-F238E27FC236}">
              <a16:creationId xmlns:a16="http://schemas.microsoft.com/office/drawing/2014/main" id="{AAB04E48-13CE-4CEF-BC37-764CADBE04B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2" name="PoljeZBesedilom 2">
          <a:extLst>
            <a:ext uri="{FF2B5EF4-FFF2-40B4-BE49-F238E27FC236}">
              <a16:creationId xmlns:a16="http://schemas.microsoft.com/office/drawing/2014/main" id="{AA81B039-2355-4B49-910F-700B6F66651D}"/>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3" name="PoljeZBesedilom 2">
          <a:extLst>
            <a:ext uri="{FF2B5EF4-FFF2-40B4-BE49-F238E27FC236}">
              <a16:creationId xmlns:a16="http://schemas.microsoft.com/office/drawing/2014/main" id="{424C732D-F1DE-408A-9893-52883F6F7CD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4" name="PoljeZBesedilom 2">
          <a:extLst>
            <a:ext uri="{FF2B5EF4-FFF2-40B4-BE49-F238E27FC236}">
              <a16:creationId xmlns:a16="http://schemas.microsoft.com/office/drawing/2014/main" id="{8716405E-B4E1-481A-B513-03F4CFDC2CE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903</xdr:row>
      <xdr:rowOff>0</xdr:rowOff>
    </xdr:from>
    <xdr:ext cx="184731" cy="264560"/>
    <xdr:sp macro="" textlink="">
      <xdr:nvSpPr>
        <xdr:cNvPr id="3045" name="PoljeZBesedilom 2">
          <a:extLst>
            <a:ext uri="{FF2B5EF4-FFF2-40B4-BE49-F238E27FC236}">
              <a16:creationId xmlns:a16="http://schemas.microsoft.com/office/drawing/2014/main" id="{C7DB6486-9AF5-4B8F-B22B-8959F2A73E2D}"/>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46" name="PoljeZBesedilom 2">
          <a:extLst>
            <a:ext uri="{FF2B5EF4-FFF2-40B4-BE49-F238E27FC236}">
              <a16:creationId xmlns:a16="http://schemas.microsoft.com/office/drawing/2014/main" id="{D0A31813-D4C3-4660-89EB-0DEC83E99254}"/>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47" name="PoljeZBesedilom 3046">
          <a:extLst>
            <a:ext uri="{FF2B5EF4-FFF2-40B4-BE49-F238E27FC236}">
              <a16:creationId xmlns:a16="http://schemas.microsoft.com/office/drawing/2014/main" id="{8D7C4A58-4C1E-4412-8708-CB66F6A2583F}"/>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48" name="PoljeZBesedilom 2">
          <a:extLst>
            <a:ext uri="{FF2B5EF4-FFF2-40B4-BE49-F238E27FC236}">
              <a16:creationId xmlns:a16="http://schemas.microsoft.com/office/drawing/2014/main" id="{28AF5757-43A0-4422-8F3C-C6ED9D5466C0}"/>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49" name="PoljeZBesedilom 2">
          <a:extLst>
            <a:ext uri="{FF2B5EF4-FFF2-40B4-BE49-F238E27FC236}">
              <a16:creationId xmlns:a16="http://schemas.microsoft.com/office/drawing/2014/main" id="{5F2ADF93-56A2-406C-BB5C-47180A551C06}"/>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50" name="PoljeZBesedilom 2">
          <a:extLst>
            <a:ext uri="{FF2B5EF4-FFF2-40B4-BE49-F238E27FC236}">
              <a16:creationId xmlns:a16="http://schemas.microsoft.com/office/drawing/2014/main" id="{3E89FE7F-103D-4319-B47F-8ABB4DA8ACB3}"/>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904</xdr:row>
      <xdr:rowOff>0</xdr:rowOff>
    </xdr:from>
    <xdr:ext cx="184731" cy="264560"/>
    <xdr:sp macro="" textlink="">
      <xdr:nvSpPr>
        <xdr:cNvPr id="3051" name="PoljeZBesedilom 2">
          <a:extLst>
            <a:ext uri="{FF2B5EF4-FFF2-40B4-BE49-F238E27FC236}">
              <a16:creationId xmlns:a16="http://schemas.microsoft.com/office/drawing/2014/main" id="{B464DCE5-1F97-4F1C-8A01-DD5D428C40F2}"/>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2" name="PoljeZBesedilom 2">
          <a:extLst>
            <a:ext uri="{FF2B5EF4-FFF2-40B4-BE49-F238E27FC236}">
              <a16:creationId xmlns:a16="http://schemas.microsoft.com/office/drawing/2014/main" id="{D9A3476E-5FA4-40F5-9877-201D59B0094F}"/>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3" name="PoljeZBesedilom 3052">
          <a:extLst>
            <a:ext uri="{FF2B5EF4-FFF2-40B4-BE49-F238E27FC236}">
              <a16:creationId xmlns:a16="http://schemas.microsoft.com/office/drawing/2014/main" id="{A0D10F5D-6534-4CD9-A98F-265583E3274E}"/>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4" name="PoljeZBesedilom 2">
          <a:extLst>
            <a:ext uri="{FF2B5EF4-FFF2-40B4-BE49-F238E27FC236}">
              <a16:creationId xmlns:a16="http://schemas.microsoft.com/office/drawing/2014/main" id="{C0252882-10C3-4327-85A8-D1FFB053DA3B}"/>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5" name="PoljeZBesedilom 2">
          <a:extLst>
            <a:ext uri="{FF2B5EF4-FFF2-40B4-BE49-F238E27FC236}">
              <a16:creationId xmlns:a16="http://schemas.microsoft.com/office/drawing/2014/main" id="{87EA36B2-3B32-46C1-8154-E740D2941DA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6" name="PoljeZBesedilom 2">
          <a:extLst>
            <a:ext uri="{FF2B5EF4-FFF2-40B4-BE49-F238E27FC236}">
              <a16:creationId xmlns:a16="http://schemas.microsoft.com/office/drawing/2014/main" id="{3A6DDC12-8210-44FD-BEB2-D1C5339CFE6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57" name="PoljeZBesedilom 2">
          <a:extLst>
            <a:ext uri="{FF2B5EF4-FFF2-40B4-BE49-F238E27FC236}">
              <a16:creationId xmlns:a16="http://schemas.microsoft.com/office/drawing/2014/main" id="{6F840D88-18D7-48ED-BE91-70AF7AA0405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58" name="PoljeZBesedilom 3057">
          <a:extLst>
            <a:ext uri="{FF2B5EF4-FFF2-40B4-BE49-F238E27FC236}">
              <a16:creationId xmlns:a16="http://schemas.microsoft.com/office/drawing/2014/main" id="{2BBD4627-5DFF-429F-A260-A4E0B24C5ED5}"/>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59" name="PoljeZBesedilom 2">
          <a:extLst>
            <a:ext uri="{FF2B5EF4-FFF2-40B4-BE49-F238E27FC236}">
              <a16:creationId xmlns:a16="http://schemas.microsoft.com/office/drawing/2014/main" id="{CFD14EE8-9A88-4049-A282-7011A5A2B8F7}"/>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60" name="PoljeZBesedilom 2">
          <a:extLst>
            <a:ext uri="{FF2B5EF4-FFF2-40B4-BE49-F238E27FC236}">
              <a16:creationId xmlns:a16="http://schemas.microsoft.com/office/drawing/2014/main" id="{613C062F-8C2D-4556-A26A-ED96375F6BA5}"/>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61" name="PoljeZBesedilom 2">
          <a:extLst>
            <a:ext uri="{FF2B5EF4-FFF2-40B4-BE49-F238E27FC236}">
              <a16:creationId xmlns:a16="http://schemas.microsoft.com/office/drawing/2014/main" id="{F5BF180F-476D-420A-93B7-9CACF36B1FB3}"/>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62" name="PoljeZBesedilom 2">
          <a:extLst>
            <a:ext uri="{FF2B5EF4-FFF2-40B4-BE49-F238E27FC236}">
              <a16:creationId xmlns:a16="http://schemas.microsoft.com/office/drawing/2014/main" id="{45BF8C50-B5B2-4CD7-B51E-1E48ED689314}"/>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3" name="PoljeZBesedilom 2">
          <a:extLst>
            <a:ext uri="{FF2B5EF4-FFF2-40B4-BE49-F238E27FC236}">
              <a16:creationId xmlns:a16="http://schemas.microsoft.com/office/drawing/2014/main" id="{8A2C4E5D-E10D-4411-9E39-D6FE88B9BEBA}"/>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4" name="PoljeZBesedilom 3063">
          <a:extLst>
            <a:ext uri="{FF2B5EF4-FFF2-40B4-BE49-F238E27FC236}">
              <a16:creationId xmlns:a16="http://schemas.microsoft.com/office/drawing/2014/main" id="{4DF9B0A9-EC5C-44B9-BA21-F7AB675D15F1}"/>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5" name="PoljeZBesedilom 2">
          <a:extLst>
            <a:ext uri="{FF2B5EF4-FFF2-40B4-BE49-F238E27FC236}">
              <a16:creationId xmlns:a16="http://schemas.microsoft.com/office/drawing/2014/main" id="{52C08472-49FC-4A17-9C6C-4A4C91C9C8D7}"/>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6" name="PoljeZBesedilom 2">
          <a:extLst>
            <a:ext uri="{FF2B5EF4-FFF2-40B4-BE49-F238E27FC236}">
              <a16:creationId xmlns:a16="http://schemas.microsoft.com/office/drawing/2014/main" id="{5157B466-B368-4D90-BF79-9B4F1B4C0FD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7" name="PoljeZBesedilom 2">
          <a:extLst>
            <a:ext uri="{FF2B5EF4-FFF2-40B4-BE49-F238E27FC236}">
              <a16:creationId xmlns:a16="http://schemas.microsoft.com/office/drawing/2014/main" id="{57A3D7CA-66A9-4DF5-A7AB-F3AB959A86A5}"/>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64560"/>
    <xdr:sp macro="" textlink="">
      <xdr:nvSpPr>
        <xdr:cNvPr id="3068" name="PoljeZBesedilom 2">
          <a:extLst>
            <a:ext uri="{FF2B5EF4-FFF2-40B4-BE49-F238E27FC236}">
              <a16:creationId xmlns:a16="http://schemas.microsoft.com/office/drawing/2014/main" id="{B95D00AB-E636-4E61-BB35-83152DE0CA1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69" name="PoljeZBesedilom 3068">
          <a:extLst>
            <a:ext uri="{FF2B5EF4-FFF2-40B4-BE49-F238E27FC236}">
              <a16:creationId xmlns:a16="http://schemas.microsoft.com/office/drawing/2014/main" id="{8E11DF89-9A5D-4A56-BCDD-1F114E658AAE}"/>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70" name="PoljeZBesedilom 2">
          <a:extLst>
            <a:ext uri="{FF2B5EF4-FFF2-40B4-BE49-F238E27FC236}">
              <a16:creationId xmlns:a16="http://schemas.microsoft.com/office/drawing/2014/main" id="{998C480C-1A0E-47E0-9942-96994F5B2D74}"/>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71" name="PoljeZBesedilom 2">
          <a:extLst>
            <a:ext uri="{FF2B5EF4-FFF2-40B4-BE49-F238E27FC236}">
              <a16:creationId xmlns:a16="http://schemas.microsoft.com/office/drawing/2014/main" id="{E2F14598-30A3-4214-8774-BE0F4937472A}"/>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72" name="PoljeZBesedilom 2">
          <a:extLst>
            <a:ext uri="{FF2B5EF4-FFF2-40B4-BE49-F238E27FC236}">
              <a16:creationId xmlns:a16="http://schemas.microsoft.com/office/drawing/2014/main" id="{F84AFB11-34F7-4821-962E-E1D17BAEC703}"/>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908</xdr:row>
      <xdr:rowOff>0</xdr:rowOff>
    </xdr:from>
    <xdr:ext cx="184731" cy="274009"/>
    <xdr:sp macro="" textlink="">
      <xdr:nvSpPr>
        <xdr:cNvPr id="3073" name="PoljeZBesedilom 2">
          <a:extLst>
            <a:ext uri="{FF2B5EF4-FFF2-40B4-BE49-F238E27FC236}">
              <a16:creationId xmlns:a16="http://schemas.microsoft.com/office/drawing/2014/main" id="{61D3DFC6-E43B-4CBA-8277-489B1C4B79FC}"/>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4" name="PoljeZBesedilom 2">
          <a:extLst>
            <a:ext uri="{FF2B5EF4-FFF2-40B4-BE49-F238E27FC236}">
              <a16:creationId xmlns:a16="http://schemas.microsoft.com/office/drawing/2014/main" id="{54339E7C-2BDE-4B57-AF5A-312B67492F4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5" name="PoljeZBesedilom 3074">
          <a:extLst>
            <a:ext uri="{FF2B5EF4-FFF2-40B4-BE49-F238E27FC236}">
              <a16:creationId xmlns:a16="http://schemas.microsoft.com/office/drawing/2014/main" id="{98CDB87B-6E82-415E-B798-3F9E7DE5A1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6" name="PoljeZBesedilom 2">
          <a:extLst>
            <a:ext uri="{FF2B5EF4-FFF2-40B4-BE49-F238E27FC236}">
              <a16:creationId xmlns:a16="http://schemas.microsoft.com/office/drawing/2014/main" id="{1E508C2E-E752-46D0-BC92-4895ACF9404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7" name="PoljeZBesedilom 2">
          <a:extLst>
            <a:ext uri="{FF2B5EF4-FFF2-40B4-BE49-F238E27FC236}">
              <a16:creationId xmlns:a16="http://schemas.microsoft.com/office/drawing/2014/main" id="{C0304765-BBA3-41A5-A7C9-E5688AC41E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8" name="PoljeZBesedilom 2">
          <a:extLst>
            <a:ext uri="{FF2B5EF4-FFF2-40B4-BE49-F238E27FC236}">
              <a16:creationId xmlns:a16="http://schemas.microsoft.com/office/drawing/2014/main" id="{FA4A99E5-1FC4-4C79-B5C7-327FCCCF679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79" name="PoljeZBesedilom 2">
          <a:extLst>
            <a:ext uri="{FF2B5EF4-FFF2-40B4-BE49-F238E27FC236}">
              <a16:creationId xmlns:a16="http://schemas.microsoft.com/office/drawing/2014/main" id="{2AAC99A6-F272-4BCA-A270-2F26B30CCFA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0" name="PoljeZBesedilom 2">
          <a:extLst>
            <a:ext uri="{FF2B5EF4-FFF2-40B4-BE49-F238E27FC236}">
              <a16:creationId xmlns:a16="http://schemas.microsoft.com/office/drawing/2014/main" id="{B9BF612A-BF7E-48DC-BF22-43E0941E50D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1" name="PoljeZBesedilom 3080">
          <a:extLst>
            <a:ext uri="{FF2B5EF4-FFF2-40B4-BE49-F238E27FC236}">
              <a16:creationId xmlns:a16="http://schemas.microsoft.com/office/drawing/2014/main" id="{46671A30-05CA-43D3-B357-9D66CA07AAC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2" name="PoljeZBesedilom 2">
          <a:extLst>
            <a:ext uri="{FF2B5EF4-FFF2-40B4-BE49-F238E27FC236}">
              <a16:creationId xmlns:a16="http://schemas.microsoft.com/office/drawing/2014/main" id="{3D6EEC8D-953E-48B7-AE0E-9696AE651EC4}"/>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3" name="PoljeZBesedilom 2">
          <a:extLst>
            <a:ext uri="{FF2B5EF4-FFF2-40B4-BE49-F238E27FC236}">
              <a16:creationId xmlns:a16="http://schemas.microsoft.com/office/drawing/2014/main" id="{BEE2C4D8-7E19-4513-92F5-D442ECAD51E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4" name="PoljeZBesedilom 2">
          <a:extLst>
            <a:ext uri="{FF2B5EF4-FFF2-40B4-BE49-F238E27FC236}">
              <a16:creationId xmlns:a16="http://schemas.microsoft.com/office/drawing/2014/main" id="{B1A47942-E4FA-4607-AF63-D426FDAECF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085" name="PoljeZBesedilom 2">
          <a:extLst>
            <a:ext uri="{FF2B5EF4-FFF2-40B4-BE49-F238E27FC236}">
              <a16:creationId xmlns:a16="http://schemas.microsoft.com/office/drawing/2014/main" id="{89F10EB9-CDB5-464F-B638-D71E67EE376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86" name="PoljeZBesedilom 2">
          <a:extLst>
            <a:ext uri="{FF2B5EF4-FFF2-40B4-BE49-F238E27FC236}">
              <a16:creationId xmlns:a16="http://schemas.microsoft.com/office/drawing/2014/main" id="{805E0C56-9DED-4B03-97DA-76818E1ADF6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87" name="PoljeZBesedilom 3086">
          <a:extLst>
            <a:ext uri="{FF2B5EF4-FFF2-40B4-BE49-F238E27FC236}">
              <a16:creationId xmlns:a16="http://schemas.microsoft.com/office/drawing/2014/main" id="{DD989644-8DD5-4B71-BEE1-485B67B08D7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88" name="PoljeZBesedilom 2">
          <a:extLst>
            <a:ext uri="{FF2B5EF4-FFF2-40B4-BE49-F238E27FC236}">
              <a16:creationId xmlns:a16="http://schemas.microsoft.com/office/drawing/2014/main" id="{D146C0F5-0A2B-4E48-872A-5BE885B0458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89" name="PoljeZBesedilom 2">
          <a:extLst>
            <a:ext uri="{FF2B5EF4-FFF2-40B4-BE49-F238E27FC236}">
              <a16:creationId xmlns:a16="http://schemas.microsoft.com/office/drawing/2014/main" id="{F98FA370-A2C5-45A6-AD12-CD464B97363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0" name="PoljeZBesedilom 2">
          <a:extLst>
            <a:ext uri="{FF2B5EF4-FFF2-40B4-BE49-F238E27FC236}">
              <a16:creationId xmlns:a16="http://schemas.microsoft.com/office/drawing/2014/main" id="{8106DCD0-164C-4929-B81A-AC292D6F15F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1" name="PoljeZBesedilom 2">
          <a:extLst>
            <a:ext uri="{FF2B5EF4-FFF2-40B4-BE49-F238E27FC236}">
              <a16:creationId xmlns:a16="http://schemas.microsoft.com/office/drawing/2014/main" id="{E74368BD-CAAB-4492-8324-7E0C6EF2ADB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2" name="PoljeZBesedilom 2">
          <a:extLst>
            <a:ext uri="{FF2B5EF4-FFF2-40B4-BE49-F238E27FC236}">
              <a16:creationId xmlns:a16="http://schemas.microsoft.com/office/drawing/2014/main" id="{DE21BDCD-8061-4FFF-8AE8-85AECA04A9E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3" name="PoljeZBesedilom 3092">
          <a:extLst>
            <a:ext uri="{FF2B5EF4-FFF2-40B4-BE49-F238E27FC236}">
              <a16:creationId xmlns:a16="http://schemas.microsoft.com/office/drawing/2014/main" id="{AA1AF845-8DAD-430D-B752-872624549F9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4" name="PoljeZBesedilom 2">
          <a:extLst>
            <a:ext uri="{FF2B5EF4-FFF2-40B4-BE49-F238E27FC236}">
              <a16:creationId xmlns:a16="http://schemas.microsoft.com/office/drawing/2014/main" id="{D6B616CA-CC7D-4700-B466-2104C1073BEB}"/>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5" name="PoljeZBesedilom 2">
          <a:extLst>
            <a:ext uri="{FF2B5EF4-FFF2-40B4-BE49-F238E27FC236}">
              <a16:creationId xmlns:a16="http://schemas.microsoft.com/office/drawing/2014/main" id="{616C4259-B15E-4480-B104-26D6DF0866A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6" name="PoljeZBesedilom 2">
          <a:extLst>
            <a:ext uri="{FF2B5EF4-FFF2-40B4-BE49-F238E27FC236}">
              <a16:creationId xmlns:a16="http://schemas.microsoft.com/office/drawing/2014/main" id="{0D4A26EA-A2E2-44A0-AA63-77BDE7F6CED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097" name="PoljeZBesedilom 2">
          <a:extLst>
            <a:ext uri="{FF2B5EF4-FFF2-40B4-BE49-F238E27FC236}">
              <a16:creationId xmlns:a16="http://schemas.microsoft.com/office/drawing/2014/main" id="{6B9C9930-9ABB-42E2-A60A-0B0EAF80991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098" name="PoljeZBesedilom 2">
          <a:extLst>
            <a:ext uri="{FF2B5EF4-FFF2-40B4-BE49-F238E27FC236}">
              <a16:creationId xmlns:a16="http://schemas.microsoft.com/office/drawing/2014/main" id="{D1A64A0D-FD20-4F6A-9FC7-1867D03B4120}"/>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099" name="PoljeZBesedilom 3098">
          <a:extLst>
            <a:ext uri="{FF2B5EF4-FFF2-40B4-BE49-F238E27FC236}">
              <a16:creationId xmlns:a16="http://schemas.microsoft.com/office/drawing/2014/main" id="{D8B2AEDF-B05E-4200-9326-C95BD95061E4}"/>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00" name="PoljeZBesedilom 2">
          <a:extLst>
            <a:ext uri="{FF2B5EF4-FFF2-40B4-BE49-F238E27FC236}">
              <a16:creationId xmlns:a16="http://schemas.microsoft.com/office/drawing/2014/main" id="{EC16D169-C572-4961-998A-D857878EA61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01" name="PoljeZBesedilom 2">
          <a:extLst>
            <a:ext uri="{FF2B5EF4-FFF2-40B4-BE49-F238E27FC236}">
              <a16:creationId xmlns:a16="http://schemas.microsoft.com/office/drawing/2014/main" id="{B8C8ECFB-F676-40EF-BA3E-F330632B7DCA}"/>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02" name="PoljeZBesedilom 2">
          <a:extLst>
            <a:ext uri="{FF2B5EF4-FFF2-40B4-BE49-F238E27FC236}">
              <a16:creationId xmlns:a16="http://schemas.microsoft.com/office/drawing/2014/main" id="{D997AEA9-344C-4AD9-A78E-CB80E4BF305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03" name="PoljeZBesedilom 2">
          <a:extLst>
            <a:ext uri="{FF2B5EF4-FFF2-40B4-BE49-F238E27FC236}">
              <a16:creationId xmlns:a16="http://schemas.microsoft.com/office/drawing/2014/main" id="{5760F7B4-20DC-4828-B9CB-FA7970E20FC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4" name="PoljeZBesedilom 2">
          <a:extLst>
            <a:ext uri="{FF2B5EF4-FFF2-40B4-BE49-F238E27FC236}">
              <a16:creationId xmlns:a16="http://schemas.microsoft.com/office/drawing/2014/main" id="{6E3EEDEE-38A8-4D5C-9459-7446DD3C4C96}"/>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5" name="PoljeZBesedilom 3104">
          <a:extLst>
            <a:ext uri="{FF2B5EF4-FFF2-40B4-BE49-F238E27FC236}">
              <a16:creationId xmlns:a16="http://schemas.microsoft.com/office/drawing/2014/main" id="{C7B792A2-2079-41AD-BDA7-FC9A0DE7349E}"/>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6" name="PoljeZBesedilom 2">
          <a:extLst>
            <a:ext uri="{FF2B5EF4-FFF2-40B4-BE49-F238E27FC236}">
              <a16:creationId xmlns:a16="http://schemas.microsoft.com/office/drawing/2014/main" id="{65D82090-FE25-4BE9-8823-8C584DF9319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7" name="PoljeZBesedilom 2">
          <a:extLst>
            <a:ext uri="{FF2B5EF4-FFF2-40B4-BE49-F238E27FC236}">
              <a16:creationId xmlns:a16="http://schemas.microsoft.com/office/drawing/2014/main" id="{105F8895-F4B2-4A7D-84D2-B04DA7F1D96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8" name="PoljeZBesedilom 2">
          <a:extLst>
            <a:ext uri="{FF2B5EF4-FFF2-40B4-BE49-F238E27FC236}">
              <a16:creationId xmlns:a16="http://schemas.microsoft.com/office/drawing/2014/main" id="{A15E5C2F-F35F-4F1F-862B-2775A4BD6E5E}"/>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09" name="PoljeZBesedilom 2">
          <a:extLst>
            <a:ext uri="{FF2B5EF4-FFF2-40B4-BE49-F238E27FC236}">
              <a16:creationId xmlns:a16="http://schemas.microsoft.com/office/drawing/2014/main" id="{F2B44076-CA8D-4570-AD4B-83CFF5A9483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10" name="PoljeZBesedilom 3109">
          <a:extLst>
            <a:ext uri="{FF2B5EF4-FFF2-40B4-BE49-F238E27FC236}">
              <a16:creationId xmlns:a16="http://schemas.microsoft.com/office/drawing/2014/main" id="{8646786E-270D-4577-BD7E-3C8757BA8DDE}"/>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11" name="PoljeZBesedilom 2">
          <a:extLst>
            <a:ext uri="{FF2B5EF4-FFF2-40B4-BE49-F238E27FC236}">
              <a16:creationId xmlns:a16="http://schemas.microsoft.com/office/drawing/2014/main" id="{8EF7782F-5DF0-4A21-B853-68F168BA2C3B}"/>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12" name="PoljeZBesedilom 2">
          <a:extLst>
            <a:ext uri="{FF2B5EF4-FFF2-40B4-BE49-F238E27FC236}">
              <a16:creationId xmlns:a16="http://schemas.microsoft.com/office/drawing/2014/main" id="{EC6E0A83-6816-422D-9F11-FE474646C318}"/>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13" name="PoljeZBesedilom 2">
          <a:extLst>
            <a:ext uri="{FF2B5EF4-FFF2-40B4-BE49-F238E27FC236}">
              <a16:creationId xmlns:a16="http://schemas.microsoft.com/office/drawing/2014/main" id="{F60441A4-A134-44E0-84B1-DA5C2057427E}"/>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14" name="PoljeZBesedilom 2">
          <a:extLst>
            <a:ext uri="{FF2B5EF4-FFF2-40B4-BE49-F238E27FC236}">
              <a16:creationId xmlns:a16="http://schemas.microsoft.com/office/drawing/2014/main" id="{61E58F2E-2505-4559-9D4B-DB2BB790DA5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5" name="PoljeZBesedilom 2">
          <a:extLst>
            <a:ext uri="{FF2B5EF4-FFF2-40B4-BE49-F238E27FC236}">
              <a16:creationId xmlns:a16="http://schemas.microsoft.com/office/drawing/2014/main" id="{694C6B65-C652-45F5-BF65-D35AC0FA7CB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6" name="PoljeZBesedilom 3115">
          <a:extLst>
            <a:ext uri="{FF2B5EF4-FFF2-40B4-BE49-F238E27FC236}">
              <a16:creationId xmlns:a16="http://schemas.microsoft.com/office/drawing/2014/main" id="{A18CBDA8-EE71-4818-981F-CD90A9706239}"/>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7" name="PoljeZBesedilom 2">
          <a:extLst>
            <a:ext uri="{FF2B5EF4-FFF2-40B4-BE49-F238E27FC236}">
              <a16:creationId xmlns:a16="http://schemas.microsoft.com/office/drawing/2014/main" id="{0FA23B92-FA00-4E1B-A5B6-D19B4A8E451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8" name="PoljeZBesedilom 2">
          <a:extLst>
            <a:ext uri="{FF2B5EF4-FFF2-40B4-BE49-F238E27FC236}">
              <a16:creationId xmlns:a16="http://schemas.microsoft.com/office/drawing/2014/main" id="{F39DD001-889A-4AA9-BC46-5AC063FB88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19" name="PoljeZBesedilom 2">
          <a:extLst>
            <a:ext uri="{FF2B5EF4-FFF2-40B4-BE49-F238E27FC236}">
              <a16:creationId xmlns:a16="http://schemas.microsoft.com/office/drawing/2014/main" id="{9A77650B-525D-4F88-BC2A-C1231483536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0" name="PoljeZBesedilom 2">
          <a:extLst>
            <a:ext uri="{FF2B5EF4-FFF2-40B4-BE49-F238E27FC236}">
              <a16:creationId xmlns:a16="http://schemas.microsoft.com/office/drawing/2014/main" id="{5A0B8516-9AE7-4A92-8AA8-663FAC67745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1" name="PoljeZBesedilom 2">
          <a:extLst>
            <a:ext uri="{FF2B5EF4-FFF2-40B4-BE49-F238E27FC236}">
              <a16:creationId xmlns:a16="http://schemas.microsoft.com/office/drawing/2014/main" id="{11A12D55-C324-4793-AF23-83D5D7AC30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2" name="PoljeZBesedilom 3121">
          <a:extLst>
            <a:ext uri="{FF2B5EF4-FFF2-40B4-BE49-F238E27FC236}">
              <a16:creationId xmlns:a16="http://schemas.microsoft.com/office/drawing/2014/main" id="{3B15A811-EBAA-4AB6-BECF-25280038A0C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3" name="PoljeZBesedilom 2">
          <a:extLst>
            <a:ext uri="{FF2B5EF4-FFF2-40B4-BE49-F238E27FC236}">
              <a16:creationId xmlns:a16="http://schemas.microsoft.com/office/drawing/2014/main" id="{73ABCDA5-48D2-453E-9743-9DB4A82FFA6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4" name="PoljeZBesedilom 2">
          <a:extLst>
            <a:ext uri="{FF2B5EF4-FFF2-40B4-BE49-F238E27FC236}">
              <a16:creationId xmlns:a16="http://schemas.microsoft.com/office/drawing/2014/main" id="{FC6B115E-A859-45A9-89C6-B0311C04849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5" name="PoljeZBesedilom 2">
          <a:extLst>
            <a:ext uri="{FF2B5EF4-FFF2-40B4-BE49-F238E27FC236}">
              <a16:creationId xmlns:a16="http://schemas.microsoft.com/office/drawing/2014/main" id="{857235E5-EE2A-4954-A6A8-3D71ECF4DC0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26" name="PoljeZBesedilom 2">
          <a:extLst>
            <a:ext uri="{FF2B5EF4-FFF2-40B4-BE49-F238E27FC236}">
              <a16:creationId xmlns:a16="http://schemas.microsoft.com/office/drawing/2014/main" id="{7DE82384-B2DF-4E59-9490-AD7CFA25473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27" name="PoljeZBesedilom 2">
          <a:extLst>
            <a:ext uri="{FF2B5EF4-FFF2-40B4-BE49-F238E27FC236}">
              <a16:creationId xmlns:a16="http://schemas.microsoft.com/office/drawing/2014/main" id="{8C377990-4BCA-413A-9236-82552A05B7A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28" name="PoljeZBesedilom 3127">
          <a:extLst>
            <a:ext uri="{FF2B5EF4-FFF2-40B4-BE49-F238E27FC236}">
              <a16:creationId xmlns:a16="http://schemas.microsoft.com/office/drawing/2014/main" id="{FE3BDE75-3442-4D9F-B022-4A221D5F47E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29" name="PoljeZBesedilom 2">
          <a:extLst>
            <a:ext uri="{FF2B5EF4-FFF2-40B4-BE49-F238E27FC236}">
              <a16:creationId xmlns:a16="http://schemas.microsoft.com/office/drawing/2014/main" id="{5D54DADF-C859-4FC9-ACDB-E50D4DF5466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0" name="PoljeZBesedilom 2">
          <a:extLst>
            <a:ext uri="{FF2B5EF4-FFF2-40B4-BE49-F238E27FC236}">
              <a16:creationId xmlns:a16="http://schemas.microsoft.com/office/drawing/2014/main" id="{C528C83C-9F22-4E78-B0CC-8664E81FEAB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1" name="PoljeZBesedilom 2">
          <a:extLst>
            <a:ext uri="{FF2B5EF4-FFF2-40B4-BE49-F238E27FC236}">
              <a16:creationId xmlns:a16="http://schemas.microsoft.com/office/drawing/2014/main" id="{A9A4AD30-60C2-4CF3-844C-A934369A61F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2" name="PoljeZBesedilom 2">
          <a:extLst>
            <a:ext uri="{FF2B5EF4-FFF2-40B4-BE49-F238E27FC236}">
              <a16:creationId xmlns:a16="http://schemas.microsoft.com/office/drawing/2014/main" id="{33083CA8-A4D3-4983-90A7-5A0B0A7621E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3" name="PoljeZBesedilom 2">
          <a:extLst>
            <a:ext uri="{FF2B5EF4-FFF2-40B4-BE49-F238E27FC236}">
              <a16:creationId xmlns:a16="http://schemas.microsoft.com/office/drawing/2014/main" id="{4C39FCE5-68F2-4D16-9EF0-79DE5DE4164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4" name="PoljeZBesedilom 3133">
          <a:extLst>
            <a:ext uri="{FF2B5EF4-FFF2-40B4-BE49-F238E27FC236}">
              <a16:creationId xmlns:a16="http://schemas.microsoft.com/office/drawing/2014/main" id="{4D557171-344D-463B-A471-0436CB56B4D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5" name="PoljeZBesedilom 2">
          <a:extLst>
            <a:ext uri="{FF2B5EF4-FFF2-40B4-BE49-F238E27FC236}">
              <a16:creationId xmlns:a16="http://schemas.microsoft.com/office/drawing/2014/main" id="{0B4A5284-1722-46A4-9BFB-2CC2B64DA01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6" name="PoljeZBesedilom 2">
          <a:extLst>
            <a:ext uri="{FF2B5EF4-FFF2-40B4-BE49-F238E27FC236}">
              <a16:creationId xmlns:a16="http://schemas.microsoft.com/office/drawing/2014/main" id="{DF98D55C-4CDA-45FD-8187-02242A7AC49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7" name="PoljeZBesedilom 2">
          <a:extLst>
            <a:ext uri="{FF2B5EF4-FFF2-40B4-BE49-F238E27FC236}">
              <a16:creationId xmlns:a16="http://schemas.microsoft.com/office/drawing/2014/main" id="{9EAA72F7-C381-4DD9-9124-B5F0FF104CA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138" name="PoljeZBesedilom 2">
          <a:extLst>
            <a:ext uri="{FF2B5EF4-FFF2-40B4-BE49-F238E27FC236}">
              <a16:creationId xmlns:a16="http://schemas.microsoft.com/office/drawing/2014/main" id="{F7C99195-02CC-40A4-BE65-C1F093EDBAD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39" name="PoljeZBesedilom 2">
          <a:extLst>
            <a:ext uri="{FF2B5EF4-FFF2-40B4-BE49-F238E27FC236}">
              <a16:creationId xmlns:a16="http://schemas.microsoft.com/office/drawing/2014/main" id="{28F2D13C-0030-4F6B-80EC-2B93B9B875D3}"/>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40" name="PoljeZBesedilom 3139">
          <a:extLst>
            <a:ext uri="{FF2B5EF4-FFF2-40B4-BE49-F238E27FC236}">
              <a16:creationId xmlns:a16="http://schemas.microsoft.com/office/drawing/2014/main" id="{4D251A6E-9EA1-484C-852A-C2158FF2C494}"/>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41" name="PoljeZBesedilom 2">
          <a:extLst>
            <a:ext uri="{FF2B5EF4-FFF2-40B4-BE49-F238E27FC236}">
              <a16:creationId xmlns:a16="http://schemas.microsoft.com/office/drawing/2014/main" id="{3686FAF9-8BF1-49F1-99B6-0E3ABD1E22B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42" name="PoljeZBesedilom 2">
          <a:extLst>
            <a:ext uri="{FF2B5EF4-FFF2-40B4-BE49-F238E27FC236}">
              <a16:creationId xmlns:a16="http://schemas.microsoft.com/office/drawing/2014/main" id="{117FD42C-948F-4215-B01E-521D0568CED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43" name="PoljeZBesedilom 2">
          <a:extLst>
            <a:ext uri="{FF2B5EF4-FFF2-40B4-BE49-F238E27FC236}">
              <a16:creationId xmlns:a16="http://schemas.microsoft.com/office/drawing/2014/main" id="{B7EFDF85-1185-4D06-82D6-9852E88617E9}"/>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144" name="PoljeZBesedilom 2">
          <a:extLst>
            <a:ext uri="{FF2B5EF4-FFF2-40B4-BE49-F238E27FC236}">
              <a16:creationId xmlns:a16="http://schemas.microsoft.com/office/drawing/2014/main" id="{F45374C9-F577-498C-98AB-A760AECC6D1C}"/>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45" name="PoljeZBesedilom 2">
          <a:extLst>
            <a:ext uri="{FF2B5EF4-FFF2-40B4-BE49-F238E27FC236}">
              <a16:creationId xmlns:a16="http://schemas.microsoft.com/office/drawing/2014/main" id="{79B720E9-6A64-491C-890F-AE401272C8BC}"/>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46" name="PoljeZBesedilom 3145">
          <a:extLst>
            <a:ext uri="{FF2B5EF4-FFF2-40B4-BE49-F238E27FC236}">
              <a16:creationId xmlns:a16="http://schemas.microsoft.com/office/drawing/2014/main" id="{72078833-4624-4F59-B203-02C12AF1642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47" name="PoljeZBesedilom 2">
          <a:extLst>
            <a:ext uri="{FF2B5EF4-FFF2-40B4-BE49-F238E27FC236}">
              <a16:creationId xmlns:a16="http://schemas.microsoft.com/office/drawing/2014/main" id="{27F148E1-8876-49AE-A931-E8CBBBE7445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48" name="PoljeZBesedilom 2">
          <a:extLst>
            <a:ext uri="{FF2B5EF4-FFF2-40B4-BE49-F238E27FC236}">
              <a16:creationId xmlns:a16="http://schemas.microsoft.com/office/drawing/2014/main" id="{E95675B0-E027-42BE-91E4-669502D50C7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49" name="PoljeZBesedilom 2">
          <a:extLst>
            <a:ext uri="{FF2B5EF4-FFF2-40B4-BE49-F238E27FC236}">
              <a16:creationId xmlns:a16="http://schemas.microsoft.com/office/drawing/2014/main" id="{CAE0AA98-ABB8-4FC4-AE1C-20A0C94A5E25}"/>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428"/>
    <xdr:sp macro="" textlink="">
      <xdr:nvSpPr>
        <xdr:cNvPr id="3150" name="PoljeZBesedilom 2">
          <a:extLst>
            <a:ext uri="{FF2B5EF4-FFF2-40B4-BE49-F238E27FC236}">
              <a16:creationId xmlns:a16="http://schemas.microsoft.com/office/drawing/2014/main" id="{B5BAF97F-2E18-4318-BF97-437BDCEE24C1}"/>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51" name="PoljeZBesedilom 3150">
          <a:extLst>
            <a:ext uri="{FF2B5EF4-FFF2-40B4-BE49-F238E27FC236}">
              <a16:creationId xmlns:a16="http://schemas.microsoft.com/office/drawing/2014/main" id="{E5FD9B1F-FC90-4019-A628-0BE4F5CCCFC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52" name="PoljeZBesedilom 2">
          <a:extLst>
            <a:ext uri="{FF2B5EF4-FFF2-40B4-BE49-F238E27FC236}">
              <a16:creationId xmlns:a16="http://schemas.microsoft.com/office/drawing/2014/main" id="{32D79637-7082-4DA0-9CA8-467B0BC67296}"/>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53" name="PoljeZBesedilom 2">
          <a:extLst>
            <a:ext uri="{FF2B5EF4-FFF2-40B4-BE49-F238E27FC236}">
              <a16:creationId xmlns:a16="http://schemas.microsoft.com/office/drawing/2014/main" id="{31B15588-FC96-4527-9D8D-7AC71294247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54" name="PoljeZBesedilom 2">
          <a:extLst>
            <a:ext uri="{FF2B5EF4-FFF2-40B4-BE49-F238E27FC236}">
              <a16:creationId xmlns:a16="http://schemas.microsoft.com/office/drawing/2014/main" id="{DD119BC4-E6B3-4422-BBED-7F062E2A35E5}"/>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3155" name="PoljeZBesedilom 2">
          <a:extLst>
            <a:ext uri="{FF2B5EF4-FFF2-40B4-BE49-F238E27FC236}">
              <a16:creationId xmlns:a16="http://schemas.microsoft.com/office/drawing/2014/main" id="{5DCB34CC-0056-41EF-99B7-B78548E66FA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56" name="PoljeZBesedilom 2">
          <a:extLst>
            <a:ext uri="{FF2B5EF4-FFF2-40B4-BE49-F238E27FC236}">
              <a16:creationId xmlns:a16="http://schemas.microsoft.com/office/drawing/2014/main" id="{1270657A-3F38-40C2-8ABE-FB26CAE0B2A6}"/>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57" name="PoljeZBesedilom 3156">
          <a:extLst>
            <a:ext uri="{FF2B5EF4-FFF2-40B4-BE49-F238E27FC236}">
              <a16:creationId xmlns:a16="http://schemas.microsoft.com/office/drawing/2014/main" id="{8D405674-6533-482C-B7A2-1FD5F40C31C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58" name="PoljeZBesedilom 2">
          <a:extLst>
            <a:ext uri="{FF2B5EF4-FFF2-40B4-BE49-F238E27FC236}">
              <a16:creationId xmlns:a16="http://schemas.microsoft.com/office/drawing/2014/main" id="{93E1A258-DF6A-4568-B38F-60324D2F1B4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59" name="PoljeZBesedilom 2">
          <a:extLst>
            <a:ext uri="{FF2B5EF4-FFF2-40B4-BE49-F238E27FC236}">
              <a16:creationId xmlns:a16="http://schemas.microsoft.com/office/drawing/2014/main" id="{F70C206A-010E-4707-B8C6-C8D6748C2B0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0" name="PoljeZBesedilom 2">
          <a:extLst>
            <a:ext uri="{FF2B5EF4-FFF2-40B4-BE49-F238E27FC236}">
              <a16:creationId xmlns:a16="http://schemas.microsoft.com/office/drawing/2014/main" id="{CF69632C-4259-4FCE-9678-938499615B1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1" name="PoljeZBesedilom 2">
          <a:extLst>
            <a:ext uri="{FF2B5EF4-FFF2-40B4-BE49-F238E27FC236}">
              <a16:creationId xmlns:a16="http://schemas.microsoft.com/office/drawing/2014/main" id="{CC38ED12-D86E-4F97-B46B-A928163D9AC1}"/>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2" name="PoljeZBesedilom 2">
          <a:extLst>
            <a:ext uri="{FF2B5EF4-FFF2-40B4-BE49-F238E27FC236}">
              <a16:creationId xmlns:a16="http://schemas.microsoft.com/office/drawing/2014/main" id="{BF129842-4549-41B1-92FF-2A04D3EC651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3" name="PoljeZBesedilom 3162">
          <a:extLst>
            <a:ext uri="{FF2B5EF4-FFF2-40B4-BE49-F238E27FC236}">
              <a16:creationId xmlns:a16="http://schemas.microsoft.com/office/drawing/2014/main" id="{D46412DE-8E27-4682-A581-19E432C5731B}"/>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4" name="PoljeZBesedilom 2">
          <a:extLst>
            <a:ext uri="{FF2B5EF4-FFF2-40B4-BE49-F238E27FC236}">
              <a16:creationId xmlns:a16="http://schemas.microsoft.com/office/drawing/2014/main" id="{CC9CD271-8A44-4090-864D-276D763AD44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5" name="PoljeZBesedilom 2">
          <a:extLst>
            <a:ext uri="{FF2B5EF4-FFF2-40B4-BE49-F238E27FC236}">
              <a16:creationId xmlns:a16="http://schemas.microsoft.com/office/drawing/2014/main" id="{A67CA6E9-9016-4BCD-811A-C6B10ADDA4A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6" name="PoljeZBesedilom 2">
          <a:extLst>
            <a:ext uri="{FF2B5EF4-FFF2-40B4-BE49-F238E27FC236}">
              <a16:creationId xmlns:a16="http://schemas.microsoft.com/office/drawing/2014/main" id="{B25580AD-1C81-4681-B601-211ADA314A8A}"/>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7" name="PoljeZBesedilom 2">
          <a:extLst>
            <a:ext uri="{FF2B5EF4-FFF2-40B4-BE49-F238E27FC236}">
              <a16:creationId xmlns:a16="http://schemas.microsoft.com/office/drawing/2014/main" id="{F5BABEE6-F677-4C76-8D96-0EC45B6362F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8" name="PoljeZBesedilom 2">
          <a:extLst>
            <a:ext uri="{FF2B5EF4-FFF2-40B4-BE49-F238E27FC236}">
              <a16:creationId xmlns:a16="http://schemas.microsoft.com/office/drawing/2014/main" id="{CC60C40F-9680-4287-BB8C-8DD077B3A69E}"/>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69" name="PoljeZBesedilom 3168">
          <a:extLst>
            <a:ext uri="{FF2B5EF4-FFF2-40B4-BE49-F238E27FC236}">
              <a16:creationId xmlns:a16="http://schemas.microsoft.com/office/drawing/2014/main" id="{1B98D26E-583A-452A-8CA6-6306FCFD695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0" name="PoljeZBesedilom 2">
          <a:extLst>
            <a:ext uri="{FF2B5EF4-FFF2-40B4-BE49-F238E27FC236}">
              <a16:creationId xmlns:a16="http://schemas.microsoft.com/office/drawing/2014/main" id="{0943391C-37CC-432B-AD1B-6DA583CCB38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1" name="PoljeZBesedilom 2">
          <a:extLst>
            <a:ext uri="{FF2B5EF4-FFF2-40B4-BE49-F238E27FC236}">
              <a16:creationId xmlns:a16="http://schemas.microsoft.com/office/drawing/2014/main" id="{494EBBCF-8B50-4165-ADEB-C4DC6E30B66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2" name="PoljeZBesedilom 2">
          <a:extLst>
            <a:ext uri="{FF2B5EF4-FFF2-40B4-BE49-F238E27FC236}">
              <a16:creationId xmlns:a16="http://schemas.microsoft.com/office/drawing/2014/main" id="{26816519-D7EE-4300-8643-1AB119737F8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3" name="PoljeZBesedilom 2">
          <a:extLst>
            <a:ext uri="{FF2B5EF4-FFF2-40B4-BE49-F238E27FC236}">
              <a16:creationId xmlns:a16="http://schemas.microsoft.com/office/drawing/2014/main" id="{1E584D16-853D-4E3A-8F4D-7B207519AF6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4" name="PoljeZBesedilom 2">
          <a:extLst>
            <a:ext uri="{FF2B5EF4-FFF2-40B4-BE49-F238E27FC236}">
              <a16:creationId xmlns:a16="http://schemas.microsoft.com/office/drawing/2014/main" id="{40112302-083A-4578-BA5F-A725BEB3DAF2}"/>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5" name="PoljeZBesedilom 3174">
          <a:extLst>
            <a:ext uri="{FF2B5EF4-FFF2-40B4-BE49-F238E27FC236}">
              <a16:creationId xmlns:a16="http://schemas.microsoft.com/office/drawing/2014/main" id="{1E861F43-C883-4358-A880-9F9F3819770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6" name="PoljeZBesedilom 2">
          <a:extLst>
            <a:ext uri="{FF2B5EF4-FFF2-40B4-BE49-F238E27FC236}">
              <a16:creationId xmlns:a16="http://schemas.microsoft.com/office/drawing/2014/main" id="{E9CC918D-26AE-4937-8C17-6AE70856F29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7" name="PoljeZBesedilom 2">
          <a:extLst>
            <a:ext uri="{FF2B5EF4-FFF2-40B4-BE49-F238E27FC236}">
              <a16:creationId xmlns:a16="http://schemas.microsoft.com/office/drawing/2014/main" id="{B1ACF1D8-FFDF-4C8A-BC2B-5E10635EF032}"/>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8" name="PoljeZBesedilom 2">
          <a:extLst>
            <a:ext uri="{FF2B5EF4-FFF2-40B4-BE49-F238E27FC236}">
              <a16:creationId xmlns:a16="http://schemas.microsoft.com/office/drawing/2014/main" id="{27D634D4-FE84-450D-BD89-F67EC24E5794}"/>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79" name="PoljeZBesedilom 2">
          <a:extLst>
            <a:ext uri="{FF2B5EF4-FFF2-40B4-BE49-F238E27FC236}">
              <a16:creationId xmlns:a16="http://schemas.microsoft.com/office/drawing/2014/main" id="{B72AF607-CC47-47E3-84BA-F6878515CB7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0" name="PoljeZBesedilom 2">
          <a:extLst>
            <a:ext uri="{FF2B5EF4-FFF2-40B4-BE49-F238E27FC236}">
              <a16:creationId xmlns:a16="http://schemas.microsoft.com/office/drawing/2014/main" id="{79A8895F-463D-4435-A69F-29182F90E98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1" name="PoljeZBesedilom 3180">
          <a:extLst>
            <a:ext uri="{FF2B5EF4-FFF2-40B4-BE49-F238E27FC236}">
              <a16:creationId xmlns:a16="http://schemas.microsoft.com/office/drawing/2014/main" id="{7B54AFBC-C05E-4188-8C7C-E49029663E1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2" name="PoljeZBesedilom 2">
          <a:extLst>
            <a:ext uri="{FF2B5EF4-FFF2-40B4-BE49-F238E27FC236}">
              <a16:creationId xmlns:a16="http://schemas.microsoft.com/office/drawing/2014/main" id="{8E96ABF4-AB7F-4682-B7D8-55769C257056}"/>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3" name="PoljeZBesedilom 2">
          <a:extLst>
            <a:ext uri="{FF2B5EF4-FFF2-40B4-BE49-F238E27FC236}">
              <a16:creationId xmlns:a16="http://schemas.microsoft.com/office/drawing/2014/main" id="{A0A56E87-8916-4BCB-8E1C-EAE728E3BCC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4" name="PoljeZBesedilom 2">
          <a:extLst>
            <a:ext uri="{FF2B5EF4-FFF2-40B4-BE49-F238E27FC236}">
              <a16:creationId xmlns:a16="http://schemas.microsoft.com/office/drawing/2014/main" id="{67BE007B-A019-4F33-8462-81316E906A4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185" name="PoljeZBesedilom 2">
          <a:extLst>
            <a:ext uri="{FF2B5EF4-FFF2-40B4-BE49-F238E27FC236}">
              <a16:creationId xmlns:a16="http://schemas.microsoft.com/office/drawing/2014/main" id="{EA003652-9BD7-4090-8769-0DF98C270C7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86" name="PoljeZBesedilom 2">
          <a:extLst>
            <a:ext uri="{FF2B5EF4-FFF2-40B4-BE49-F238E27FC236}">
              <a16:creationId xmlns:a16="http://schemas.microsoft.com/office/drawing/2014/main" id="{95D7AD55-90BB-47DC-B4A2-4DED7FB261C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87" name="PoljeZBesedilom 3186">
          <a:extLst>
            <a:ext uri="{FF2B5EF4-FFF2-40B4-BE49-F238E27FC236}">
              <a16:creationId xmlns:a16="http://schemas.microsoft.com/office/drawing/2014/main" id="{771BAAE8-592A-4639-8C13-9C403C2D750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88" name="PoljeZBesedilom 2">
          <a:extLst>
            <a:ext uri="{FF2B5EF4-FFF2-40B4-BE49-F238E27FC236}">
              <a16:creationId xmlns:a16="http://schemas.microsoft.com/office/drawing/2014/main" id="{9B617EE2-937A-4398-9DB2-B6C7C3E765A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89" name="PoljeZBesedilom 2">
          <a:extLst>
            <a:ext uri="{FF2B5EF4-FFF2-40B4-BE49-F238E27FC236}">
              <a16:creationId xmlns:a16="http://schemas.microsoft.com/office/drawing/2014/main" id="{6973E2A9-DAE1-44C9-8B28-DE79B567773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0" name="PoljeZBesedilom 2">
          <a:extLst>
            <a:ext uri="{FF2B5EF4-FFF2-40B4-BE49-F238E27FC236}">
              <a16:creationId xmlns:a16="http://schemas.microsoft.com/office/drawing/2014/main" id="{A42FDA84-63FB-4E43-9A84-15EF68AF17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1" name="PoljeZBesedilom 2">
          <a:extLst>
            <a:ext uri="{FF2B5EF4-FFF2-40B4-BE49-F238E27FC236}">
              <a16:creationId xmlns:a16="http://schemas.microsoft.com/office/drawing/2014/main" id="{E4F88FD8-0EAB-48FA-B659-5AB6E3AD769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2" name="PoljeZBesedilom 2">
          <a:extLst>
            <a:ext uri="{FF2B5EF4-FFF2-40B4-BE49-F238E27FC236}">
              <a16:creationId xmlns:a16="http://schemas.microsoft.com/office/drawing/2014/main" id="{54E7FCCE-9B53-4EB7-97B1-AD3967F853E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3" name="PoljeZBesedilom 3192">
          <a:extLst>
            <a:ext uri="{FF2B5EF4-FFF2-40B4-BE49-F238E27FC236}">
              <a16:creationId xmlns:a16="http://schemas.microsoft.com/office/drawing/2014/main" id="{02CF02AC-685F-40AF-B172-CD14000BD18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4" name="PoljeZBesedilom 2">
          <a:extLst>
            <a:ext uri="{FF2B5EF4-FFF2-40B4-BE49-F238E27FC236}">
              <a16:creationId xmlns:a16="http://schemas.microsoft.com/office/drawing/2014/main" id="{48EFF026-48DA-4AFA-AE99-25ACD3B217B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5" name="PoljeZBesedilom 2">
          <a:extLst>
            <a:ext uri="{FF2B5EF4-FFF2-40B4-BE49-F238E27FC236}">
              <a16:creationId xmlns:a16="http://schemas.microsoft.com/office/drawing/2014/main" id="{E8FB9090-E83B-40E9-97D9-554D17CBF61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6" name="PoljeZBesedilom 2">
          <a:extLst>
            <a:ext uri="{FF2B5EF4-FFF2-40B4-BE49-F238E27FC236}">
              <a16:creationId xmlns:a16="http://schemas.microsoft.com/office/drawing/2014/main" id="{0D936F8C-FB80-4BA5-9A05-CECA4FEA480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197" name="PoljeZBesedilom 2">
          <a:extLst>
            <a:ext uri="{FF2B5EF4-FFF2-40B4-BE49-F238E27FC236}">
              <a16:creationId xmlns:a16="http://schemas.microsoft.com/office/drawing/2014/main" id="{4ED7CD94-9772-4C33-81D0-F5C21F3E48A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198" name="PoljeZBesedilom 2">
          <a:extLst>
            <a:ext uri="{FF2B5EF4-FFF2-40B4-BE49-F238E27FC236}">
              <a16:creationId xmlns:a16="http://schemas.microsoft.com/office/drawing/2014/main" id="{CC00ACA9-6E55-4032-9114-7FC1CF079E04}"/>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199" name="PoljeZBesedilom 3198">
          <a:extLst>
            <a:ext uri="{FF2B5EF4-FFF2-40B4-BE49-F238E27FC236}">
              <a16:creationId xmlns:a16="http://schemas.microsoft.com/office/drawing/2014/main" id="{95CFE7CC-E8B5-466C-978E-461C810AC76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0" name="PoljeZBesedilom 2">
          <a:extLst>
            <a:ext uri="{FF2B5EF4-FFF2-40B4-BE49-F238E27FC236}">
              <a16:creationId xmlns:a16="http://schemas.microsoft.com/office/drawing/2014/main" id="{97396256-7D07-465F-BD82-48EAF543758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1" name="PoljeZBesedilom 2">
          <a:extLst>
            <a:ext uri="{FF2B5EF4-FFF2-40B4-BE49-F238E27FC236}">
              <a16:creationId xmlns:a16="http://schemas.microsoft.com/office/drawing/2014/main" id="{7448FB31-85D9-4A80-AC11-94BBFF3DEBA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2" name="PoljeZBesedilom 2">
          <a:extLst>
            <a:ext uri="{FF2B5EF4-FFF2-40B4-BE49-F238E27FC236}">
              <a16:creationId xmlns:a16="http://schemas.microsoft.com/office/drawing/2014/main" id="{FCB47366-BE8A-45AF-A7A9-9ABAD76910F9}"/>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3" name="PoljeZBesedilom 2">
          <a:extLst>
            <a:ext uri="{FF2B5EF4-FFF2-40B4-BE49-F238E27FC236}">
              <a16:creationId xmlns:a16="http://schemas.microsoft.com/office/drawing/2014/main" id="{C002BDA5-9EE0-4963-8172-3C07349A2A0A}"/>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4" name="PoljeZBesedilom 2">
          <a:extLst>
            <a:ext uri="{FF2B5EF4-FFF2-40B4-BE49-F238E27FC236}">
              <a16:creationId xmlns:a16="http://schemas.microsoft.com/office/drawing/2014/main" id="{321E7055-8C9B-412C-9FDD-268139429391}"/>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5" name="PoljeZBesedilom 3204">
          <a:extLst>
            <a:ext uri="{FF2B5EF4-FFF2-40B4-BE49-F238E27FC236}">
              <a16:creationId xmlns:a16="http://schemas.microsoft.com/office/drawing/2014/main" id="{BA526625-6A37-4796-B916-EC61C76ED68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6" name="PoljeZBesedilom 2">
          <a:extLst>
            <a:ext uri="{FF2B5EF4-FFF2-40B4-BE49-F238E27FC236}">
              <a16:creationId xmlns:a16="http://schemas.microsoft.com/office/drawing/2014/main" id="{B0737B0F-8E74-4E42-A3B0-4EBA07E7C5C8}"/>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7" name="PoljeZBesedilom 2">
          <a:extLst>
            <a:ext uri="{FF2B5EF4-FFF2-40B4-BE49-F238E27FC236}">
              <a16:creationId xmlns:a16="http://schemas.microsoft.com/office/drawing/2014/main" id="{70CAFF13-D19E-4622-A973-913C97B07730}"/>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8" name="PoljeZBesedilom 2">
          <a:extLst>
            <a:ext uri="{FF2B5EF4-FFF2-40B4-BE49-F238E27FC236}">
              <a16:creationId xmlns:a16="http://schemas.microsoft.com/office/drawing/2014/main" id="{5F35B52F-F21F-4C80-A5D1-30B79BC34DA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09" name="PoljeZBesedilom 2">
          <a:extLst>
            <a:ext uri="{FF2B5EF4-FFF2-40B4-BE49-F238E27FC236}">
              <a16:creationId xmlns:a16="http://schemas.microsoft.com/office/drawing/2014/main" id="{F7045C1B-CA28-424C-A4E7-6FE8A975E553}"/>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10" name="PoljeZBesedilom 3209">
          <a:extLst>
            <a:ext uri="{FF2B5EF4-FFF2-40B4-BE49-F238E27FC236}">
              <a16:creationId xmlns:a16="http://schemas.microsoft.com/office/drawing/2014/main" id="{BFE0A8D8-4A72-4CA1-BC22-8BFB3959B6A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11" name="PoljeZBesedilom 2">
          <a:extLst>
            <a:ext uri="{FF2B5EF4-FFF2-40B4-BE49-F238E27FC236}">
              <a16:creationId xmlns:a16="http://schemas.microsoft.com/office/drawing/2014/main" id="{976C6980-7FDB-4DB6-8F0F-5E6CD5DA80E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12" name="PoljeZBesedilom 2">
          <a:extLst>
            <a:ext uri="{FF2B5EF4-FFF2-40B4-BE49-F238E27FC236}">
              <a16:creationId xmlns:a16="http://schemas.microsoft.com/office/drawing/2014/main" id="{5C6B5852-1D0E-43AE-8A11-4A7DBBC08352}"/>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13" name="PoljeZBesedilom 2">
          <a:extLst>
            <a:ext uri="{FF2B5EF4-FFF2-40B4-BE49-F238E27FC236}">
              <a16:creationId xmlns:a16="http://schemas.microsoft.com/office/drawing/2014/main" id="{065E372F-42AA-4E0A-9692-165D68296C9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14" name="PoljeZBesedilom 2">
          <a:extLst>
            <a:ext uri="{FF2B5EF4-FFF2-40B4-BE49-F238E27FC236}">
              <a16:creationId xmlns:a16="http://schemas.microsoft.com/office/drawing/2014/main" id="{2CE18113-D975-4B46-A929-48D751D5788A}"/>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15" name="PoljeZBesedilom 2">
          <a:extLst>
            <a:ext uri="{FF2B5EF4-FFF2-40B4-BE49-F238E27FC236}">
              <a16:creationId xmlns:a16="http://schemas.microsoft.com/office/drawing/2014/main" id="{3A7DB01D-33F6-42ED-995B-86738447700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16" name="PoljeZBesedilom 3215">
          <a:extLst>
            <a:ext uri="{FF2B5EF4-FFF2-40B4-BE49-F238E27FC236}">
              <a16:creationId xmlns:a16="http://schemas.microsoft.com/office/drawing/2014/main" id="{0AAE3370-EF33-4962-BE82-65C6F68C3F2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17" name="PoljeZBesedilom 2">
          <a:extLst>
            <a:ext uri="{FF2B5EF4-FFF2-40B4-BE49-F238E27FC236}">
              <a16:creationId xmlns:a16="http://schemas.microsoft.com/office/drawing/2014/main" id="{4A61AEA4-F7DF-42BE-88DD-BECFD5AFE9C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18" name="PoljeZBesedilom 2">
          <a:extLst>
            <a:ext uri="{FF2B5EF4-FFF2-40B4-BE49-F238E27FC236}">
              <a16:creationId xmlns:a16="http://schemas.microsoft.com/office/drawing/2014/main" id="{3E091154-D23B-4581-B028-6ADB8528542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19" name="PoljeZBesedilom 2">
          <a:extLst>
            <a:ext uri="{FF2B5EF4-FFF2-40B4-BE49-F238E27FC236}">
              <a16:creationId xmlns:a16="http://schemas.microsoft.com/office/drawing/2014/main" id="{6A137AF8-D0DD-45F8-8206-41035C9713F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877</xdr:row>
      <xdr:rowOff>0</xdr:rowOff>
    </xdr:from>
    <xdr:ext cx="184731" cy="264560"/>
    <xdr:sp macro="" textlink="">
      <xdr:nvSpPr>
        <xdr:cNvPr id="3220" name="PoljeZBesedilom 2">
          <a:extLst>
            <a:ext uri="{FF2B5EF4-FFF2-40B4-BE49-F238E27FC236}">
              <a16:creationId xmlns:a16="http://schemas.microsoft.com/office/drawing/2014/main" id="{4B8193D1-1469-42BF-B70F-297BE242047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1" name="PoljeZBesedilom 2">
          <a:extLst>
            <a:ext uri="{FF2B5EF4-FFF2-40B4-BE49-F238E27FC236}">
              <a16:creationId xmlns:a16="http://schemas.microsoft.com/office/drawing/2014/main" id="{A1FCF10B-FF9F-4504-B465-1DC4C9C2E47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2" name="PoljeZBesedilom 3221">
          <a:extLst>
            <a:ext uri="{FF2B5EF4-FFF2-40B4-BE49-F238E27FC236}">
              <a16:creationId xmlns:a16="http://schemas.microsoft.com/office/drawing/2014/main" id="{23D6ADCD-3A17-4373-9904-C14D5EC687B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3" name="PoljeZBesedilom 2">
          <a:extLst>
            <a:ext uri="{FF2B5EF4-FFF2-40B4-BE49-F238E27FC236}">
              <a16:creationId xmlns:a16="http://schemas.microsoft.com/office/drawing/2014/main" id="{380E8DE7-F911-407A-BC6C-332547A3593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4" name="PoljeZBesedilom 2">
          <a:extLst>
            <a:ext uri="{FF2B5EF4-FFF2-40B4-BE49-F238E27FC236}">
              <a16:creationId xmlns:a16="http://schemas.microsoft.com/office/drawing/2014/main" id="{63AFED5A-278A-4509-B860-8EF93BFD9C8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5" name="PoljeZBesedilom 2">
          <a:extLst>
            <a:ext uri="{FF2B5EF4-FFF2-40B4-BE49-F238E27FC236}">
              <a16:creationId xmlns:a16="http://schemas.microsoft.com/office/drawing/2014/main" id="{9D51A80B-53B3-4CD9-B93F-65EB6026788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6" name="PoljeZBesedilom 2">
          <a:extLst>
            <a:ext uri="{FF2B5EF4-FFF2-40B4-BE49-F238E27FC236}">
              <a16:creationId xmlns:a16="http://schemas.microsoft.com/office/drawing/2014/main" id="{4B5C0290-041E-471A-AC3E-A8712022103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7" name="PoljeZBesedilom 2">
          <a:extLst>
            <a:ext uri="{FF2B5EF4-FFF2-40B4-BE49-F238E27FC236}">
              <a16:creationId xmlns:a16="http://schemas.microsoft.com/office/drawing/2014/main" id="{6C40DB65-1C64-44EC-84C8-4BE355C54491}"/>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8" name="PoljeZBesedilom 3227">
          <a:extLst>
            <a:ext uri="{FF2B5EF4-FFF2-40B4-BE49-F238E27FC236}">
              <a16:creationId xmlns:a16="http://schemas.microsoft.com/office/drawing/2014/main" id="{567D15DE-C2C8-4EE4-928D-7CFF53695DE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29" name="PoljeZBesedilom 2">
          <a:extLst>
            <a:ext uri="{FF2B5EF4-FFF2-40B4-BE49-F238E27FC236}">
              <a16:creationId xmlns:a16="http://schemas.microsoft.com/office/drawing/2014/main" id="{34A47530-B71F-4A40-ADD0-BB391BCDF394}"/>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30" name="PoljeZBesedilom 2">
          <a:extLst>
            <a:ext uri="{FF2B5EF4-FFF2-40B4-BE49-F238E27FC236}">
              <a16:creationId xmlns:a16="http://schemas.microsoft.com/office/drawing/2014/main" id="{3944B448-5BE2-480E-8E62-2B27B623BEC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31" name="PoljeZBesedilom 2">
          <a:extLst>
            <a:ext uri="{FF2B5EF4-FFF2-40B4-BE49-F238E27FC236}">
              <a16:creationId xmlns:a16="http://schemas.microsoft.com/office/drawing/2014/main" id="{FCCA0043-631B-4D38-8A9F-47EDFC8343E9}"/>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232" name="PoljeZBesedilom 2">
          <a:extLst>
            <a:ext uri="{FF2B5EF4-FFF2-40B4-BE49-F238E27FC236}">
              <a16:creationId xmlns:a16="http://schemas.microsoft.com/office/drawing/2014/main" id="{0A7C2ED8-0EA1-4F1C-993D-9B18E9EAB1D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3" name="PoljeZBesedilom 2">
          <a:extLst>
            <a:ext uri="{FF2B5EF4-FFF2-40B4-BE49-F238E27FC236}">
              <a16:creationId xmlns:a16="http://schemas.microsoft.com/office/drawing/2014/main" id="{D0BFC2B0-68E3-4AEC-BECD-E7730C32BDC1}"/>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4" name="PoljeZBesedilom 3233">
          <a:extLst>
            <a:ext uri="{FF2B5EF4-FFF2-40B4-BE49-F238E27FC236}">
              <a16:creationId xmlns:a16="http://schemas.microsoft.com/office/drawing/2014/main" id="{F2D2800C-AB8D-4C54-B2AE-8CAFA96B9DE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5" name="PoljeZBesedilom 2">
          <a:extLst>
            <a:ext uri="{FF2B5EF4-FFF2-40B4-BE49-F238E27FC236}">
              <a16:creationId xmlns:a16="http://schemas.microsoft.com/office/drawing/2014/main" id="{080D1AE7-645D-4411-8B02-0D38775D2983}"/>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6" name="PoljeZBesedilom 2">
          <a:extLst>
            <a:ext uri="{FF2B5EF4-FFF2-40B4-BE49-F238E27FC236}">
              <a16:creationId xmlns:a16="http://schemas.microsoft.com/office/drawing/2014/main" id="{96948588-F5B7-42D4-A113-C3281748D1F9}"/>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7" name="PoljeZBesedilom 2">
          <a:extLst>
            <a:ext uri="{FF2B5EF4-FFF2-40B4-BE49-F238E27FC236}">
              <a16:creationId xmlns:a16="http://schemas.microsoft.com/office/drawing/2014/main" id="{74DF318F-D6FD-4D84-BE15-D5CC96A16584}"/>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8" name="PoljeZBesedilom 2">
          <a:extLst>
            <a:ext uri="{FF2B5EF4-FFF2-40B4-BE49-F238E27FC236}">
              <a16:creationId xmlns:a16="http://schemas.microsoft.com/office/drawing/2014/main" id="{A2F5FCF1-F4C3-44AF-8EA6-D8F43BE36C35}"/>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39" name="PoljeZBesedilom 2">
          <a:extLst>
            <a:ext uri="{FF2B5EF4-FFF2-40B4-BE49-F238E27FC236}">
              <a16:creationId xmlns:a16="http://schemas.microsoft.com/office/drawing/2014/main" id="{76A782CB-1CC1-43F8-91B0-89F9ACD5F46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40" name="PoljeZBesedilom 3239">
          <a:extLst>
            <a:ext uri="{FF2B5EF4-FFF2-40B4-BE49-F238E27FC236}">
              <a16:creationId xmlns:a16="http://schemas.microsoft.com/office/drawing/2014/main" id="{A2ED8251-B2C4-4094-B647-A343C2C2DC5F}"/>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41" name="PoljeZBesedilom 2">
          <a:extLst>
            <a:ext uri="{FF2B5EF4-FFF2-40B4-BE49-F238E27FC236}">
              <a16:creationId xmlns:a16="http://schemas.microsoft.com/office/drawing/2014/main" id="{0BFF7AF9-4041-496D-AFA2-79FA1A8C147C}"/>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42" name="PoljeZBesedilom 2">
          <a:extLst>
            <a:ext uri="{FF2B5EF4-FFF2-40B4-BE49-F238E27FC236}">
              <a16:creationId xmlns:a16="http://schemas.microsoft.com/office/drawing/2014/main" id="{4FF707BB-1D44-4458-98FB-E96228239C9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43" name="PoljeZBesedilom 2">
          <a:extLst>
            <a:ext uri="{FF2B5EF4-FFF2-40B4-BE49-F238E27FC236}">
              <a16:creationId xmlns:a16="http://schemas.microsoft.com/office/drawing/2014/main" id="{E7D89825-F3F4-4432-AF71-D5D1092DAAA8}"/>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244" name="PoljeZBesedilom 2">
          <a:extLst>
            <a:ext uri="{FF2B5EF4-FFF2-40B4-BE49-F238E27FC236}">
              <a16:creationId xmlns:a16="http://schemas.microsoft.com/office/drawing/2014/main" id="{A17F8578-9D41-4DCA-8E9A-083A643EA80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45" name="PoljeZBesedilom 3244">
          <a:extLst>
            <a:ext uri="{FF2B5EF4-FFF2-40B4-BE49-F238E27FC236}">
              <a16:creationId xmlns:a16="http://schemas.microsoft.com/office/drawing/2014/main" id="{B31A74EC-8678-41D3-B213-DF2BB6687078}"/>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46" name="PoljeZBesedilom 2">
          <a:extLst>
            <a:ext uri="{FF2B5EF4-FFF2-40B4-BE49-F238E27FC236}">
              <a16:creationId xmlns:a16="http://schemas.microsoft.com/office/drawing/2014/main" id="{455F2584-D37A-49F6-9B7F-ACB9DF7C6863}"/>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47" name="PoljeZBesedilom 2">
          <a:extLst>
            <a:ext uri="{FF2B5EF4-FFF2-40B4-BE49-F238E27FC236}">
              <a16:creationId xmlns:a16="http://schemas.microsoft.com/office/drawing/2014/main" id="{CCA3140A-683C-4A1D-B3E1-5702DC4CB44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48" name="PoljeZBesedilom 2">
          <a:extLst>
            <a:ext uri="{FF2B5EF4-FFF2-40B4-BE49-F238E27FC236}">
              <a16:creationId xmlns:a16="http://schemas.microsoft.com/office/drawing/2014/main" id="{C6E33146-052E-407F-81FC-EDE47B3DFC18}"/>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249" name="PoljeZBesedilom 2">
          <a:extLst>
            <a:ext uri="{FF2B5EF4-FFF2-40B4-BE49-F238E27FC236}">
              <a16:creationId xmlns:a16="http://schemas.microsoft.com/office/drawing/2014/main" id="{BF78773F-BC56-4989-893C-F121EAED4C2D}"/>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0" name="PoljeZBesedilom 2">
          <a:extLst>
            <a:ext uri="{FF2B5EF4-FFF2-40B4-BE49-F238E27FC236}">
              <a16:creationId xmlns:a16="http://schemas.microsoft.com/office/drawing/2014/main" id="{4C37BE09-97F6-4EC3-BD8D-74B5EEFF82E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1" name="PoljeZBesedilom 3250">
          <a:extLst>
            <a:ext uri="{FF2B5EF4-FFF2-40B4-BE49-F238E27FC236}">
              <a16:creationId xmlns:a16="http://schemas.microsoft.com/office/drawing/2014/main" id="{0576569A-E0EA-4418-B25C-E0F9BF51488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2" name="PoljeZBesedilom 2">
          <a:extLst>
            <a:ext uri="{FF2B5EF4-FFF2-40B4-BE49-F238E27FC236}">
              <a16:creationId xmlns:a16="http://schemas.microsoft.com/office/drawing/2014/main" id="{F7B9D398-3F7C-4888-B0FE-F8CB9E2E9EF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3" name="PoljeZBesedilom 2">
          <a:extLst>
            <a:ext uri="{FF2B5EF4-FFF2-40B4-BE49-F238E27FC236}">
              <a16:creationId xmlns:a16="http://schemas.microsoft.com/office/drawing/2014/main" id="{239B7441-C6C8-43D7-BDA3-15255EAE814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4" name="PoljeZBesedilom 2">
          <a:extLst>
            <a:ext uri="{FF2B5EF4-FFF2-40B4-BE49-F238E27FC236}">
              <a16:creationId xmlns:a16="http://schemas.microsoft.com/office/drawing/2014/main" id="{9A2DD184-F632-42FB-8DB4-F02466B15FC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5" name="PoljeZBesedilom 2">
          <a:extLst>
            <a:ext uri="{FF2B5EF4-FFF2-40B4-BE49-F238E27FC236}">
              <a16:creationId xmlns:a16="http://schemas.microsoft.com/office/drawing/2014/main" id="{4F4DEAC1-9DC3-4B87-B935-B2C405CF4CA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6" name="PoljeZBesedilom 2">
          <a:extLst>
            <a:ext uri="{FF2B5EF4-FFF2-40B4-BE49-F238E27FC236}">
              <a16:creationId xmlns:a16="http://schemas.microsoft.com/office/drawing/2014/main" id="{668D071C-B9BE-4BA4-8E6A-21A56E9DC33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7" name="PoljeZBesedilom 3256">
          <a:extLst>
            <a:ext uri="{FF2B5EF4-FFF2-40B4-BE49-F238E27FC236}">
              <a16:creationId xmlns:a16="http://schemas.microsoft.com/office/drawing/2014/main" id="{542E01AD-0F89-4F87-B295-C48FB320CA6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8" name="PoljeZBesedilom 2">
          <a:extLst>
            <a:ext uri="{FF2B5EF4-FFF2-40B4-BE49-F238E27FC236}">
              <a16:creationId xmlns:a16="http://schemas.microsoft.com/office/drawing/2014/main" id="{14FC981C-019C-49CA-8B76-9A26B363E92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59" name="PoljeZBesedilom 2">
          <a:extLst>
            <a:ext uri="{FF2B5EF4-FFF2-40B4-BE49-F238E27FC236}">
              <a16:creationId xmlns:a16="http://schemas.microsoft.com/office/drawing/2014/main" id="{42E5C404-AEDE-4BB8-8AF2-05F7F414D68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0" name="PoljeZBesedilom 2">
          <a:extLst>
            <a:ext uri="{FF2B5EF4-FFF2-40B4-BE49-F238E27FC236}">
              <a16:creationId xmlns:a16="http://schemas.microsoft.com/office/drawing/2014/main" id="{B0BEFE34-3199-4A19-AC6B-7B6249CAB0B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1" name="PoljeZBesedilom 2">
          <a:extLst>
            <a:ext uri="{FF2B5EF4-FFF2-40B4-BE49-F238E27FC236}">
              <a16:creationId xmlns:a16="http://schemas.microsoft.com/office/drawing/2014/main" id="{2A4175CB-9F48-4C31-808D-65151B10362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2" name="PoljeZBesedilom 2">
          <a:extLst>
            <a:ext uri="{FF2B5EF4-FFF2-40B4-BE49-F238E27FC236}">
              <a16:creationId xmlns:a16="http://schemas.microsoft.com/office/drawing/2014/main" id="{713104F9-603F-42E2-A52F-D463E2D5994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3" name="PoljeZBesedilom 3262">
          <a:extLst>
            <a:ext uri="{FF2B5EF4-FFF2-40B4-BE49-F238E27FC236}">
              <a16:creationId xmlns:a16="http://schemas.microsoft.com/office/drawing/2014/main" id="{B3E7285A-03DB-45B6-9D68-A0B2817F02F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4" name="PoljeZBesedilom 2">
          <a:extLst>
            <a:ext uri="{FF2B5EF4-FFF2-40B4-BE49-F238E27FC236}">
              <a16:creationId xmlns:a16="http://schemas.microsoft.com/office/drawing/2014/main" id="{FFA23234-B364-4ECD-8A90-FE460D4C472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5" name="PoljeZBesedilom 2">
          <a:extLst>
            <a:ext uri="{FF2B5EF4-FFF2-40B4-BE49-F238E27FC236}">
              <a16:creationId xmlns:a16="http://schemas.microsoft.com/office/drawing/2014/main" id="{1067BD04-C624-4232-B441-44091FF63BB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6" name="PoljeZBesedilom 2">
          <a:extLst>
            <a:ext uri="{FF2B5EF4-FFF2-40B4-BE49-F238E27FC236}">
              <a16:creationId xmlns:a16="http://schemas.microsoft.com/office/drawing/2014/main" id="{21E055D5-060A-49E7-88A1-0562D0D987E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7" name="PoljeZBesedilom 2">
          <a:extLst>
            <a:ext uri="{FF2B5EF4-FFF2-40B4-BE49-F238E27FC236}">
              <a16:creationId xmlns:a16="http://schemas.microsoft.com/office/drawing/2014/main" id="{690E69DA-9B1F-4C3F-80DA-21200D467D3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8" name="PoljeZBesedilom 2">
          <a:extLst>
            <a:ext uri="{FF2B5EF4-FFF2-40B4-BE49-F238E27FC236}">
              <a16:creationId xmlns:a16="http://schemas.microsoft.com/office/drawing/2014/main" id="{C686BE4B-E886-4C93-AFC7-7557FF0D6EC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69" name="PoljeZBesedilom 3268">
          <a:extLst>
            <a:ext uri="{FF2B5EF4-FFF2-40B4-BE49-F238E27FC236}">
              <a16:creationId xmlns:a16="http://schemas.microsoft.com/office/drawing/2014/main" id="{A6992DA7-C660-4562-8AAF-2B7285F96C7B}"/>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0" name="PoljeZBesedilom 2">
          <a:extLst>
            <a:ext uri="{FF2B5EF4-FFF2-40B4-BE49-F238E27FC236}">
              <a16:creationId xmlns:a16="http://schemas.microsoft.com/office/drawing/2014/main" id="{06F1CF23-1809-4EF6-95E7-142533A3E7D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1" name="PoljeZBesedilom 2">
          <a:extLst>
            <a:ext uri="{FF2B5EF4-FFF2-40B4-BE49-F238E27FC236}">
              <a16:creationId xmlns:a16="http://schemas.microsoft.com/office/drawing/2014/main" id="{3244547E-9BA8-4DC8-B86F-133468CCDC5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2" name="PoljeZBesedilom 2">
          <a:extLst>
            <a:ext uri="{FF2B5EF4-FFF2-40B4-BE49-F238E27FC236}">
              <a16:creationId xmlns:a16="http://schemas.microsoft.com/office/drawing/2014/main" id="{7DB6DE29-EE08-4194-AAA7-E2E07CECCDC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3" name="PoljeZBesedilom 2">
          <a:extLst>
            <a:ext uri="{FF2B5EF4-FFF2-40B4-BE49-F238E27FC236}">
              <a16:creationId xmlns:a16="http://schemas.microsoft.com/office/drawing/2014/main" id="{5310618F-36EA-4601-A41D-F1496F4A8D2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4" name="PoljeZBesedilom 2">
          <a:extLst>
            <a:ext uri="{FF2B5EF4-FFF2-40B4-BE49-F238E27FC236}">
              <a16:creationId xmlns:a16="http://schemas.microsoft.com/office/drawing/2014/main" id="{7E928F19-1D14-461C-A108-20814BD6259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5" name="PoljeZBesedilom 3274">
          <a:extLst>
            <a:ext uri="{FF2B5EF4-FFF2-40B4-BE49-F238E27FC236}">
              <a16:creationId xmlns:a16="http://schemas.microsoft.com/office/drawing/2014/main" id="{80F53E8B-15E4-4C39-8F39-C2EC4287A75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6" name="PoljeZBesedilom 2">
          <a:extLst>
            <a:ext uri="{FF2B5EF4-FFF2-40B4-BE49-F238E27FC236}">
              <a16:creationId xmlns:a16="http://schemas.microsoft.com/office/drawing/2014/main" id="{C42E9DE9-ABF4-4403-BC8E-2EB5D2CD423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7" name="PoljeZBesedilom 2">
          <a:extLst>
            <a:ext uri="{FF2B5EF4-FFF2-40B4-BE49-F238E27FC236}">
              <a16:creationId xmlns:a16="http://schemas.microsoft.com/office/drawing/2014/main" id="{30994EFE-7D8F-4F37-8B24-8E6FC2DF948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8" name="PoljeZBesedilom 2">
          <a:extLst>
            <a:ext uri="{FF2B5EF4-FFF2-40B4-BE49-F238E27FC236}">
              <a16:creationId xmlns:a16="http://schemas.microsoft.com/office/drawing/2014/main" id="{97D28E3D-7CA0-422A-AB1F-E15B32EB39C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79" name="PoljeZBesedilom 2">
          <a:extLst>
            <a:ext uri="{FF2B5EF4-FFF2-40B4-BE49-F238E27FC236}">
              <a16:creationId xmlns:a16="http://schemas.microsoft.com/office/drawing/2014/main" id="{1A4A1B2B-E4D2-4C67-8374-AC1AD79E70E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0" name="PoljeZBesedilom 2">
          <a:extLst>
            <a:ext uri="{FF2B5EF4-FFF2-40B4-BE49-F238E27FC236}">
              <a16:creationId xmlns:a16="http://schemas.microsoft.com/office/drawing/2014/main" id="{937991EA-AFE0-47DC-82E5-A37B6ABCF99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1" name="PoljeZBesedilom 3280">
          <a:extLst>
            <a:ext uri="{FF2B5EF4-FFF2-40B4-BE49-F238E27FC236}">
              <a16:creationId xmlns:a16="http://schemas.microsoft.com/office/drawing/2014/main" id="{65F8B157-41DF-4416-95C9-B4D658F6C8D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2" name="PoljeZBesedilom 2">
          <a:extLst>
            <a:ext uri="{FF2B5EF4-FFF2-40B4-BE49-F238E27FC236}">
              <a16:creationId xmlns:a16="http://schemas.microsoft.com/office/drawing/2014/main" id="{62E3B17B-6178-42E4-AFA8-984954A522A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3" name="PoljeZBesedilom 2">
          <a:extLst>
            <a:ext uri="{FF2B5EF4-FFF2-40B4-BE49-F238E27FC236}">
              <a16:creationId xmlns:a16="http://schemas.microsoft.com/office/drawing/2014/main" id="{D6DB77F9-03D6-4C5C-9BB1-CC45AA7BB64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4" name="PoljeZBesedilom 2">
          <a:extLst>
            <a:ext uri="{FF2B5EF4-FFF2-40B4-BE49-F238E27FC236}">
              <a16:creationId xmlns:a16="http://schemas.microsoft.com/office/drawing/2014/main" id="{9720E7EE-C703-4B89-8098-3AA70EFF935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85" name="PoljeZBesedilom 2">
          <a:extLst>
            <a:ext uri="{FF2B5EF4-FFF2-40B4-BE49-F238E27FC236}">
              <a16:creationId xmlns:a16="http://schemas.microsoft.com/office/drawing/2014/main" id="{94E59057-7E8B-466E-9016-1A06696642A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86" name="PoljeZBesedilom 2">
          <a:extLst>
            <a:ext uri="{FF2B5EF4-FFF2-40B4-BE49-F238E27FC236}">
              <a16:creationId xmlns:a16="http://schemas.microsoft.com/office/drawing/2014/main" id="{359A7E3B-7374-41ED-9E88-2ADC2DB6013D}"/>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87" name="PoljeZBesedilom 3286">
          <a:extLst>
            <a:ext uri="{FF2B5EF4-FFF2-40B4-BE49-F238E27FC236}">
              <a16:creationId xmlns:a16="http://schemas.microsoft.com/office/drawing/2014/main" id="{68A6C00F-FBA4-4FEA-B970-551CD49CB57D}"/>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88" name="PoljeZBesedilom 2">
          <a:extLst>
            <a:ext uri="{FF2B5EF4-FFF2-40B4-BE49-F238E27FC236}">
              <a16:creationId xmlns:a16="http://schemas.microsoft.com/office/drawing/2014/main" id="{415BB904-CE6A-42A6-B24F-A959C13D36BB}"/>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89" name="PoljeZBesedilom 2">
          <a:extLst>
            <a:ext uri="{FF2B5EF4-FFF2-40B4-BE49-F238E27FC236}">
              <a16:creationId xmlns:a16="http://schemas.microsoft.com/office/drawing/2014/main" id="{0B78BC24-6E97-4D7B-BA8C-B68F5EF1A3E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90" name="PoljeZBesedilom 2">
          <a:extLst>
            <a:ext uri="{FF2B5EF4-FFF2-40B4-BE49-F238E27FC236}">
              <a16:creationId xmlns:a16="http://schemas.microsoft.com/office/drawing/2014/main" id="{A2B4FC49-53F1-45FF-9FCE-E8D896A3756A}"/>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291" name="PoljeZBesedilom 2">
          <a:extLst>
            <a:ext uri="{FF2B5EF4-FFF2-40B4-BE49-F238E27FC236}">
              <a16:creationId xmlns:a16="http://schemas.microsoft.com/office/drawing/2014/main" id="{B00FC335-1901-4137-8625-1C79B34DE752}"/>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2" name="PoljeZBesedilom 2">
          <a:extLst>
            <a:ext uri="{FF2B5EF4-FFF2-40B4-BE49-F238E27FC236}">
              <a16:creationId xmlns:a16="http://schemas.microsoft.com/office/drawing/2014/main" id="{EDC1350E-F285-4C24-9D8A-BD9DA65CF0C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3" name="PoljeZBesedilom 3292">
          <a:extLst>
            <a:ext uri="{FF2B5EF4-FFF2-40B4-BE49-F238E27FC236}">
              <a16:creationId xmlns:a16="http://schemas.microsoft.com/office/drawing/2014/main" id="{7F2D0E62-E747-4EC1-86C4-A72923CC686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4" name="PoljeZBesedilom 2">
          <a:extLst>
            <a:ext uri="{FF2B5EF4-FFF2-40B4-BE49-F238E27FC236}">
              <a16:creationId xmlns:a16="http://schemas.microsoft.com/office/drawing/2014/main" id="{9FBBA465-43C9-4100-8CF3-F80D8A5436D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5" name="PoljeZBesedilom 2">
          <a:extLst>
            <a:ext uri="{FF2B5EF4-FFF2-40B4-BE49-F238E27FC236}">
              <a16:creationId xmlns:a16="http://schemas.microsoft.com/office/drawing/2014/main" id="{00AC5B07-048F-4EAE-802D-6298D8AE10E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6" name="PoljeZBesedilom 2">
          <a:extLst>
            <a:ext uri="{FF2B5EF4-FFF2-40B4-BE49-F238E27FC236}">
              <a16:creationId xmlns:a16="http://schemas.microsoft.com/office/drawing/2014/main" id="{5C025F95-4869-4D7A-B875-0D165048AB2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7" name="PoljeZBesedilom 2">
          <a:extLst>
            <a:ext uri="{FF2B5EF4-FFF2-40B4-BE49-F238E27FC236}">
              <a16:creationId xmlns:a16="http://schemas.microsoft.com/office/drawing/2014/main" id="{CC40F0B4-3796-43FB-A1BE-D4B0A3A5C80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8" name="PoljeZBesedilom 2">
          <a:extLst>
            <a:ext uri="{FF2B5EF4-FFF2-40B4-BE49-F238E27FC236}">
              <a16:creationId xmlns:a16="http://schemas.microsoft.com/office/drawing/2014/main" id="{9424B5A0-9A18-4BC3-80E6-AC68F577978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299" name="PoljeZBesedilom 3298">
          <a:extLst>
            <a:ext uri="{FF2B5EF4-FFF2-40B4-BE49-F238E27FC236}">
              <a16:creationId xmlns:a16="http://schemas.microsoft.com/office/drawing/2014/main" id="{2B2AED7C-06D3-45C7-9BA0-31D29B0B7B0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300" name="PoljeZBesedilom 2">
          <a:extLst>
            <a:ext uri="{FF2B5EF4-FFF2-40B4-BE49-F238E27FC236}">
              <a16:creationId xmlns:a16="http://schemas.microsoft.com/office/drawing/2014/main" id="{DFF963EC-FC9E-4319-97F6-1736202D476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301" name="PoljeZBesedilom 2">
          <a:extLst>
            <a:ext uri="{FF2B5EF4-FFF2-40B4-BE49-F238E27FC236}">
              <a16:creationId xmlns:a16="http://schemas.microsoft.com/office/drawing/2014/main" id="{21DA594A-AFDD-4E94-93D1-11B8F03F0AA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302" name="PoljeZBesedilom 2">
          <a:extLst>
            <a:ext uri="{FF2B5EF4-FFF2-40B4-BE49-F238E27FC236}">
              <a16:creationId xmlns:a16="http://schemas.microsoft.com/office/drawing/2014/main" id="{60FA01AF-C9FA-43BA-8397-D7FB49DE6F8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877</xdr:row>
      <xdr:rowOff>0</xdr:rowOff>
    </xdr:from>
    <xdr:ext cx="184731" cy="264560"/>
    <xdr:sp macro="" textlink="">
      <xdr:nvSpPr>
        <xdr:cNvPr id="3303" name="PoljeZBesedilom 2">
          <a:extLst>
            <a:ext uri="{FF2B5EF4-FFF2-40B4-BE49-F238E27FC236}">
              <a16:creationId xmlns:a16="http://schemas.microsoft.com/office/drawing/2014/main" id="{C218231F-8B74-43F9-B3B6-7F45F3D725C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4" name="PoljeZBesedilom 2">
          <a:extLst>
            <a:ext uri="{FF2B5EF4-FFF2-40B4-BE49-F238E27FC236}">
              <a16:creationId xmlns:a16="http://schemas.microsoft.com/office/drawing/2014/main" id="{ABED046D-7E08-49D7-81AD-9FC0F01309AE}"/>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5" name="PoljeZBesedilom 3304">
          <a:extLst>
            <a:ext uri="{FF2B5EF4-FFF2-40B4-BE49-F238E27FC236}">
              <a16:creationId xmlns:a16="http://schemas.microsoft.com/office/drawing/2014/main" id="{E81C6BA4-7C4A-4D4A-85F6-95F2E6752252}"/>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6" name="PoljeZBesedilom 2">
          <a:extLst>
            <a:ext uri="{FF2B5EF4-FFF2-40B4-BE49-F238E27FC236}">
              <a16:creationId xmlns:a16="http://schemas.microsoft.com/office/drawing/2014/main" id="{76CF5E47-C098-4C99-B86A-3C02B1DB1D7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7" name="PoljeZBesedilom 2">
          <a:extLst>
            <a:ext uri="{FF2B5EF4-FFF2-40B4-BE49-F238E27FC236}">
              <a16:creationId xmlns:a16="http://schemas.microsoft.com/office/drawing/2014/main" id="{E5B4596A-E085-4195-A56C-B4A6A007EC90}"/>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8" name="PoljeZBesedilom 2">
          <a:extLst>
            <a:ext uri="{FF2B5EF4-FFF2-40B4-BE49-F238E27FC236}">
              <a16:creationId xmlns:a16="http://schemas.microsoft.com/office/drawing/2014/main" id="{6AAA72CB-A20C-40CF-BC32-4BB525CB959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4560"/>
    <xdr:sp macro="" textlink="">
      <xdr:nvSpPr>
        <xdr:cNvPr id="3309" name="PoljeZBesedilom 2">
          <a:extLst>
            <a:ext uri="{FF2B5EF4-FFF2-40B4-BE49-F238E27FC236}">
              <a16:creationId xmlns:a16="http://schemas.microsoft.com/office/drawing/2014/main" id="{9E497540-55CC-4AAD-9501-A133B1DC2F6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0" name="PoljeZBesedilom 2">
          <a:extLst>
            <a:ext uri="{FF2B5EF4-FFF2-40B4-BE49-F238E27FC236}">
              <a16:creationId xmlns:a16="http://schemas.microsoft.com/office/drawing/2014/main" id="{874CFA8E-B54B-462E-B378-DC37F234964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1" name="PoljeZBesedilom 3310">
          <a:extLst>
            <a:ext uri="{FF2B5EF4-FFF2-40B4-BE49-F238E27FC236}">
              <a16:creationId xmlns:a16="http://schemas.microsoft.com/office/drawing/2014/main" id="{E44ABFF2-2D5D-4070-AB34-CCE6F6BD5C4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2" name="PoljeZBesedilom 2">
          <a:extLst>
            <a:ext uri="{FF2B5EF4-FFF2-40B4-BE49-F238E27FC236}">
              <a16:creationId xmlns:a16="http://schemas.microsoft.com/office/drawing/2014/main" id="{5F474051-0440-44D8-9C6E-F6907F1DBB3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3" name="PoljeZBesedilom 2">
          <a:extLst>
            <a:ext uri="{FF2B5EF4-FFF2-40B4-BE49-F238E27FC236}">
              <a16:creationId xmlns:a16="http://schemas.microsoft.com/office/drawing/2014/main" id="{A6798C7F-BB65-4C01-8580-14970F81B2D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4" name="PoljeZBesedilom 2">
          <a:extLst>
            <a:ext uri="{FF2B5EF4-FFF2-40B4-BE49-F238E27FC236}">
              <a16:creationId xmlns:a16="http://schemas.microsoft.com/office/drawing/2014/main" id="{63226E90-9CE4-4F73-A40F-7C3BFCF8B7F5}"/>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15" name="PoljeZBesedilom 2">
          <a:extLst>
            <a:ext uri="{FF2B5EF4-FFF2-40B4-BE49-F238E27FC236}">
              <a16:creationId xmlns:a16="http://schemas.microsoft.com/office/drawing/2014/main" id="{63315CF8-4684-441B-83BE-B2110BB6F397}"/>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16" name="PoljeZBesedilom 3315">
          <a:extLst>
            <a:ext uri="{FF2B5EF4-FFF2-40B4-BE49-F238E27FC236}">
              <a16:creationId xmlns:a16="http://schemas.microsoft.com/office/drawing/2014/main" id="{7907A809-D967-43E9-A987-2E43FE8E85B7}"/>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17" name="PoljeZBesedilom 2">
          <a:extLst>
            <a:ext uri="{FF2B5EF4-FFF2-40B4-BE49-F238E27FC236}">
              <a16:creationId xmlns:a16="http://schemas.microsoft.com/office/drawing/2014/main" id="{6830B5FC-D71D-4AB0-A255-110FE710C52A}"/>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18" name="PoljeZBesedilom 2">
          <a:extLst>
            <a:ext uri="{FF2B5EF4-FFF2-40B4-BE49-F238E27FC236}">
              <a16:creationId xmlns:a16="http://schemas.microsoft.com/office/drawing/2014/main" id="{EA085CA1-AF74-4F62-8B81-6FC9250AB22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19" name="PoljeZBesedilom 2">
          <a:extLst>
            <a:ext uri="{FF2B5EF4-FFF2-40B4-BE49-F238E27FC236}">
              <a16:creationId xmlns:a16="http://schemas.microsoft.com/office/drawing/2014/main" id="{18281756-30CA-411E-9D0F-2324F6BBC0C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20" name="PoljeZBesedilom 2">
          <a:extLst>
            <a:ext uri="{FF2B5EF4-FFF2-40B4-BE49-F238E27FC236}">
              <a16:creationId xmlns:a16="http://schemas.microsoft.com/office/drawing/2014/main" id="{7DF20138-E6E1-4DB5-946F-F400C84484D0}"/>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1" name="PoljeZBesedilom 2">
          <a:extLst>
            <a:ext uri="{FF2B5EF4-FFF2-40B4-BE49-F238E27FC236}">
              <a16:creationId xmlns:a16="http://schemas.microsoft.com/office/drawing/2014/main" id="{E377EF25-161E-458D-BC24-0AEC9223722F}"/>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2" name="PoljeZBesedilom 3321">
          <a:extLst>
            <a:ext uri="{FF2B5EF4-FFF2-40B4-BE49-F238E27FC236}">
              <a16:creationId xmlns:a16="http://schemas.microsoft.com/office/drawing/2014/main" id="{DCCB8924-60DC-4D80-AA3E-0A3E10182D0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3" name="PoljeZBesedilom 2">
          <a:extLst>
            <a:ext uri="{FF2B5EF4-FFF2-40B4-BE49-F238E27FC236}">
              <a16:creationId xmlns:a16="http://schemas.microsoft.com/office/drawing/2014/main" id="{FAB814BC-7E38-4B0C-8FDA-73F3A5A9365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4" name="PoljeZBesedilom 2">
          <a:extLst>
            <a:ext uri="{FF2B5EF4-FFF2-40B4-BE49-F238E27FC236}">
              <a16:creationId xmlns:a16="http://schemas.microsoft.com/office/drawing/2014/main" id="{5BA390BD-C05D-4CF9-B497-E5351F6233B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5" name="PoljeZBesedilom 2">
          <a:extLst>
            <a:ext uri="{FF2B5EF4-FFF2-40B4-BE49-F238E27FC236}">
              <a16:creationId xmlns:a16="http://schemas.microsoft.com/office/drawing/2014/main" id="{1D4A0205-2D55-4954-9CC1-49960D19975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3326" name="PoljeZBesedilom 2">
          <a:extLst>
            <a:ext uri="{FF2B5EF4-FFF2-40B4-BE49-F238E27FC236}">
              <a16:creationId xmlns:a16="http://schemas.microsoft.com/office/drawing/2014/main" id="{8E01D12A-F48F-4C07-8F0B-94C13020D02C}"/>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27" name="PoljeZBesedilom 3326">
          <a:extLst>
            <a:ext uri="{FF2B5EF4-FFF2-40B4-BE49-F238E27FC236}">
              <a16:creationId xmlns:a16="http://schemas.microsoft.com/office/drawing/2014/main" id="{E151EDEF-6448-4556-B4C6-67E5CD8A7B64}"/>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28" name="PoljeZBesedilom 2">
          <a:extLst>
            <a:ext uri="{FF2B5EF4-FFF2-40B4-BE49-F238E27FC236}">
              <a16:creationId xmlns:a16="http://schemas.microsoft.com/office/drawing/2014/main" id="{0F403ECC-30C1-4683-8AF8-D532350B18A5}"/>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29" name="PoljeZBesedilom 2">
          <a:extLst>
            <a:ext uri="{FF2B5EF4-FFF2-40B4-BE49-F238E27FC236}">
              <a16:creationId xmlns:a16="http://schemas.microsoft.com/office/drawing/2014/main" id="{9C4A31B2-E23D-4373-BA2D-3D2F4534C47D}"/>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30" name="PoljeZBesedilom 2">
          <a:extLst>
            <a:ext uri="{FF2B5EF4-FFF2-40B4-BE49-F238E27FC236}">
              <a16:creationId xmlns:a16="http://schemas.microsoft.com/office/drawing/2014/main" id="{C2BA681F-3274-46BB-825B-8B7954A37405}"/>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8529"/>
    <xdr:sp macro="" textlink="">
      <xdr:nvSpPr>
        <xdr:cNvPr id="3331" name="PoljeZBesedilom 2">
          <a:extLst>
            <a:ext uri="{FF2B5EF4-FFF2-40B4-BE49-F238E27FC236}">
              <a16:creationId xmlns:a16="http://schemas.microsoft.com/office/drawing/2014/main" id="{4834B764-8C31-4EDD-8FB3-45F0E11D8583}"/>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2" name="PoljeZBesedilom 2">
          <a:extLst>
            <a:ext uri="{FF2B5EF4-FFF2-40B4-BE49-F238E27FC236}">
              <a16:creationId xmlns:a16="http://schemas.microsoft.com/office/drawing/2014/main" id="{E5F991A2-140C-4764-B1B4-48CE0EC645C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3" name="PoljeZBesedilom 3332">
          <a:extLst>
            <a:ext uri="{FF2B5EF4-FFF2-40B4-BE49-F238E27FC236}">
              <a16:creationId xmlns:a16="http://schemas.microsoft.com/office/drawing/2014/main" id="{631DD34C-2D94-4531-862C-55A82225FB3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4" name="PoljeZBesedilom 2">
          <a:extLst>
            <a:ext uri="{FF2B5EF4-FFF2-40B4-BE49-F238E27FC236}">
              <a16:creationId xmlns:a16="http://schemas.microsoft.com/office/drawing/2014/main" id="{6C12D28E-7856-41F3-98A0-22D423C06BC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5" name="PoljeZBesedilom 2">
          <a:extLst>
            <a:ext uri="{FF2B5EF4-FFF2-40B4-BE49-F238E27FC236}">
              <a16:creationId xmlns:a16="http://schemas.microsoft.com/office/drawing/2014/main" id="{92689584-937B-4837-9E89-DF04521FD64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6" name="PoljeZBesedilom 2">
          <a:extLst>
            <a:ext uri="{FF2B5EF4-FFF2-40B4-BE49-F238E27FC236}">
              <a16:creationId xmlns:a16="http://schemas.microsoft.com/office/drawing/2014/main" id="{C3C35256-1DA8-46FC-99A0-74E9501383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7" name="PoljeZBesedilom 2">
          <a:extLst>
            <a:ext uri="{FF2B5EF4-FFF2-40B4-BE49-F238E27FC236}">
              <a16:creationId xmlns:a16="http://schemas.microsoft.com/office/drawing/2014/main" id="{2B412BAE-B8FE-48AE-9DBB-0D57CC0B05B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8" name="PoljeZBesedilom 2">
          <a:extLst>
            <a:ext uri="{FF2B5EF4-FFF2-40B4-BE49-F238E27FC236}">
              <a16:creationId xmlns:a16="http://schemas.microsoft.com/office/drawing/2014/main" id="{A90CE91B-9569-46E4-94B0-0B1419C500B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39" name="PoljeZBesedilom 3338">
          <a:extLst>
            <a:ext uri="{FF2B5EF4-FFF2-40B4-BE49-F238E27FC236}">
              <a16:creationId xmlns:a16="http://schemas.microsoft.com/office/drawing/2014/main" id="{BA0C1543-4A0E-44E8-B388-FF4F4471C3C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0" name="PoljeZBesedilom 2">
          <a:extLst>
            <a:ext uri="{FF2B5EF4-FFF2-40B4-BE49-F238E27FC236}">
              <a16:creationId xmlns:a16="http://schemas.microsoft.com/office/drawing/2014/main" id="{0C8A5155-FFB3-45FF-A00B-96D551A53AA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1" name="PoljeZBesedilom 2">
          <a:extLst>
            <a:ext uri="{FF2B5EF4-FFF2-40B4-BE49-F238E27FC236}">
              <a16:creationId xmlns:a16="http://schemas.microsoft.com/office/drawing/2014/main" id="{F5A32990-B504-4587-9949-46525D025FE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2" name="PoljeZBesedilom 2">
          <a:extLst>
            <a:ext uri="{FF2B5EF4-FFF2-40B4-BE49-F238E27FC236}">
              <a16:creationId xmlns:a16="http://schemas.microsoft.com/office/drawing/2014/main" id="{7A3CF75E-358B-46BE-A552-99E9F7CF45B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3" name="PoljeZBesedilom 2">
          <a:extLst>
            <a:ext uri="{FF2B5EF4-FFF2-40B4-BE49-F238E27FC236}">
              <a16:creationId xmlns:a16="http://schemas.microsoft.com/office/drawing/2014/main" id="{437061EA-7388-4277-9152-3976E64D337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4" name="PoljeZBesedilom 2">
          <a:extLst>
            <a:ext uri="{FF2B5EF4-FFF2-40B4-BE49-F238E27FC236}">
              <a16:creationId xmlns:a16="http://schemas.microsoft.com/office/drawing/2014/main" id="{3B1759A6-3D05-4B5F-A43A-C2570812FF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5" name="PoljeZBesedilom 3344">
          <a:extLst>
            <a:ext uri="{FF2B5EF4-FFF2-40B4-BE49-F238E27FC236}">
              <a16:creationId xmlns:a16="http://schemas.microsoft.com/office/drawing/2014/main" id="{F11A1C00-DE63-49C3-B9CB-60F2297C66C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6" name="PoljeZBesedilom 2">
          <a:extLst>
            <a:ext uri="{FF2B5EF4-FFF2-40B4-BE49-F238E27FC236}">
              <a16:creationId xmlns:a16="http://schemas.microsoft.com/office/drawing/2014/main" id="{7C222249-E80E-4A15-A5F7-A2F11EF8EE3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7" name="PoljeZBesedilom 2">
          <a:extLst>
            <a:ext uri="{FF2B5EF4-FFF2-40B4-BE49-F238E27FC236}">
              <a16:creationId xmlns:a16="http://schemas.microsoft.com/office/drawing/2014/main" id="{3C5DAEBA-12D6-44BF-ACCA-4B5F24E174A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8" name="PoljeZBesedilom 2">
          <a:extLst>
            <a:ext uri="{FF2B5EF4-FFF2-40B4-BE49-F238E27FC236}">
              <a16:creationId xmlns:a16="http://schemas.microsoft.com/office/drawing/2014/main" id="{C34DD5E2-B9B0-4847-A0E0-1A2F1EEA4B0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49" name="PoljeZBesedilom 2">
          <a:extLst>
            <a:ext uri="{FF2B5EF4-FFF2-40B4-BE49-F238E27FC236}">
              <a16:creationId xmlns:a16="http://schemas.microsoft.com/office/drawing/2014/main" id="{C254A8E6-F378-48B7-8F50-6FA0422367F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0" name="PoljeZBesedilom 2">
          <a:extLst>
            <a:ext uri="{FF2B5EF4-FFF2-40B4-BE49-F238E27FC236}">
              <a16:creationId xmlns:a16="http://schemas.microsoft.com/office/drawing/2014/main" id="{9090B36D-C307-495C-A652-553E9DBE1BA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1" name="PoljeZBesedilom 3350">
          <a:extLst>
            <a:ext uri="{FF2B5EF4-FFF2-40B4-BE49-F238E27FC236}">
              <a16:creationId xmlns:a16="http://schemas.microsoft.com/office/drawing/2014/main" id="{645C507E-BCEB-4F1F-B7AE-DDE07694F44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2" name="PoljeZBesedilom 2">
          <a:extLst>
            <a:ext uri="{FF2B5EF4-FFF2-40B4-BE49-F238E27FC236}">
              <a16:creationId xmlns:a16="http://schemas.microsoft.com/office/drawing/2014/main" id="{3092B736-338F-4219-A84B-065F743F77B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3" name="PoljeZBesedilom 2">
          <a:extLst>
            <a:ext uri="{FF2B5EF4-FFF2-40B4-BE49-F238E27FC236}">
              <a16:creationId xmlns:a16="http://schemas.microsoft.com/office/drawing/2014/main" id="{08BF4BFD-E41F-45E2-A6A2-F3E5E2E93F7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4" name="PoljeZBesedilom 2">
          <a:extLst>
            <a:ext uri="{FF2B5EF4-FFF2-40B4-BE49-F238E27FC236}">
              <a16:creationId xmlns:a16="http://schemas.microsoft.com/office/drawing/2014/main" id="{F632A499-3331-49C4-B7A5-2712C5092DD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55" name="PoljeZBesedilom 2">
          <a:extLst>
            <a:ext uri="{FF2B5EF4-FFF2-40B4-BE49-F238E27FC236}">
              <a16:creationId xmlns:a16="http://schemas.microsoft.com/office/drawing/2014/main" id="{B5E59EA2-15DB-421D-8216-28BAA9C1FAD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56" name="PoljeZBesedilom 2">
          <a:extLst>
            <a:ext uri="{FF2B5EF4-FFF2-40B4-BE49-F238E27FC236}">
              <a16:creationId xmlns:a16="http://schemas.microsoft.com/office/drawing/2014/main" id="{88384012-1251-4325-9621-B9BD3D71F6A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57" name="PoljeZBesedilom 3356">
          <a:extLst>
            <a:ext uri="{FF2B5EF4-FFF2-40B4-BE49-F238E27FC236}">
              <a16:creationId xmlns:a16="http://schemas.microsoft.com/office/drawing/2014/main" id="{EAAA17FE-29EA-4EFA-B177-3F29672E620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58" name="PoljeZBesedilom 2">
          <a:extLst>
            <a:ext uri="{FF2B5EF4-FFF2-40B4-BE49-F238E27FC236}">
              <a16:creationId xmlns:a16="http://schemas.microsoft.com/office/drawing/2014/main" id="{9274C861-CFE1-4906-8714-1B77E15FE94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59" name="PoljeZBesedilom 2">
          <a:extLst>
            <a:ext uri="{FF2B5EF4-FFF2-40B4-BE49-F238E27FC236}">
              <a16:creationId xmlns:a16="http://schemas.microsoft.com/office/drawing/2014/main" id="{3DAB7CEB-526C-4D8E-8440-8B62C1943E3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0" name="PoljeZBesedilom 2">
          <a:extLst>
            <a:ext uri="{FF2B5EF4-FFF2-40B4-BE49-F238E27FC236}">
              <a16:creationId xmlns:a16="http://schemas.microsoft.com/office/drawing/2014/main" id="{3E412A0A-B64E-4925-B404-5A6F0F6F422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1" name="PoljeZBesedilom 2">
          <a:extLst>
            <a:ext uri="{FF2B5EF4-FFF2-40B4-BE49-F238E27FC236}">
              <a16:creationId xmlns:a16="http://schemas.microsoft.com/office/drawing/2014/main" id="{669C4424-E1D3-4365-9540-CB8CB75113D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2" name="PoljeZBesedilom 2">
          <a:extLst>
            <a:ext uri="{FF2B5EF4-FFF2-40B4-BE49-F238E27FC236}">
              <a16:creationId xmlns:a16="http://schemas.microsoft.com/office/drawing/2014/main" id="{CF81F37C-352F-4F94-B04D-938DD6F3619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3" name="PoljeZBesedilom 3362">
          <a:extLst>
            <a:ext uri="{FF2B5EF4-FFF2-40B4-BE49-F238E27FC236}">
              <a16:creationId xmlns:a16="http://schemas.microsoft.com/office/drawing/2014/main" id="{0E5D583A-DE56-4568-88D5-C00CDB486DD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4" name="PoljeZBesedilom 2">
          <a:extLst>
            <a:ext uri="{FF2B5EF4-FFF2-40B4-BE49-F238E27FC236}">
              <a16:creationId xmlns:a16="http://schemas.microsoft.com/office/drawing/2014/main" id="{DEAC9E11-4DD1-4B4F-8C88-C5E9A868093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5" name="PoljeZBesedilom 2">
          <a:extLst>
            <a:ext uri="{FF2B5EF4-FFF2-40B4-BE49-F238E27FC236}">
              <a16:creationId xmlns:a16="http://schemas.microsoft.com/office/drawing/2014/main" id="{6E8D4971-957B-4C0D-94F4-08AC4DF814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6" name="PoljeZBesedilom 2">
          <a:extLst>
            <a:ext uri="{FF2B5EF4-FFF2-40B4-BE49-F238E27FC236}">
              <a16:creationId xmlns:a16="http://schemas.microsoft.com/office/drawing/2014/main" id="{7F074FF1-BB3A-4FD4-A42A-53C1F4AAF8C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367" name="PoljeZBesedilom 2">
          <a:extLst>
            <a:ext uri="{FF2B5EF4-FFF2-40B4-BE49-F238E27FC236}">
              <a16:creationId xmlns:a16="http://schemas.microsoft.com/office/drawing/2014/main" id="{8ECC0D64-9E1C-41D3-8169-75D50A91F0E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68" name="PoljeZBesedilom 2">
          <a:extLst>
            <a:ext uri="{FF2B5EF4-FFF2-40B4-BE49-F238E27FC236}">
              <a16:creationId xmlns:a16="http://schemas.microsoft.com/office/drawing/2014/main" id="{092E95D1-79A7-4E17-8849-9F4B01EA1CC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69" name="PoljeZBesedilom 3368">
          <a:extLst>
            <a:ext uri="{FF2B5EF4-FFF2-40B4-BE49-F238E27FC236}">
              <a16:creationId xmlns:a16="http://schemas.microsoft.com/office/drawing/2014/main" id="{07F6840A-3C37-4763-BEB5-C1EDE79AFB7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70" name="PoljeZBesedilom 2">
          <a:extLst>
            <a:ext uri="{FF2B5EF4-FFF2-40B4-BE49-F238E27FC236}">
              <a16:creationId xmlns:a16="http://schemas.microsoft.com/office/drawing/2014/main" id="{409E49DB-46FA-44FE-8860-26F35178AA6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71" name="PoljeZBesedilom 2">
          <a:extLst>
            <a:ext uri="{FF2B5EF4-FFF2-40B4-BE49-F238E27FC236}">
              <a16:creationId xmlns:a16="http://schemas.microsoft.com/office/drawing/2014/main" id="{4253CFA7-63CB-4C65-A2DB-99BEDFC0A2B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72" name="PoljeZBesedilom 2">
          <a:extLst>
            <a:ext uri="{FF2B5EF4-FFF2-40B4-BE49-F238E27FC236}">
              <a16:creationId xmlns:a16="http://schemas.microsoft.com/office/drawing/2014/main" id="{08B08AF0-1D48-4DEC-8B85-4E73282ABAA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373" name="PoljeZBesedilom 2">
          <a:extLst>
            <a:ext uri="{FF2B5EF4-FFF2-40B4-BE49-F238E27FC236}">
              <a16:creationId xmlns:a16="http://schemas.microsoft.com/office/drawing/2014/main" id="{96FED7C7-A9C5-4E09-8CF9-DA0A2774E78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4" name="PoljeZBesedilom 2">
          <a:extLst>
            <a:ext uri="{FF2B5EF4-FFF2-40B4-BE49-F238E27FC236}">
              <a16:creationId xmlns:a16="http://schemas.microsoft.com/office/drawing/2014/main" id="{D26B1B25-A6DF-4A65-8C35-31BEF513E6DB}"/>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5" name="PoljeZBesedilom 3374">
          <a:extLst>
            <a:ext uri="{FF2B5EF4-FFF2-40B4-BE49-F238E27FC236}">
              <a16:creationId xmlns:a16="http://schemas.microsoft.com/office/drawing/2014/main" id="{F9FDC931-0D4C-45B9-BF19-35B24C9EE1B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6" name="PoljeZBesedilom 2">
          <a:extLst>
            <a:ext uri="{FF2B5EF4-FFF2-40B4-BE49-F238E27FC236}">
              <a16:creationId xmlns:a16="http://schemas.microsoft.com/office/drawing/2014/main" id="{64B08B18-48A9-485B-9312-0C50982ED0D7}"/>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7" name="PoljeZBesedilom 2">
          <a:extLst>
            <a:ext uri="{FF2B5EF4-FFF2-40B4-BE49-F238E27FC236}">
              <a16:creationId xmlns:a16="http://schemas.microsoft.com/office/drawing/2014/main" id="{7536378C-E0DC-47A7-ABE6-47CBDE791BAF}"/>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8" name="PoljeZBesedilom 2">
          <a:extLst>
            <a:ext uri="{FF2B5EF4-FFF2-40B4-BE49-F238E27FC236}">
              <a16:creationId xmlns:a16="http://schemas.microsoft.com/office/drawing/2014/main" id="{90BECE2E-194A-41DB-81DD-951552B2116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379" name="PoljeZBesedilom 2">
          <a:extLst>
            <a:ext uri="{FF2B5EF4-FFF2-40B4-BE49-F238E27FC236}">
              <a16:creationId xmlns:a16="http://schemas.microsoft.com/office/drawing/2014/main" id="{8C7DF954-FC64-4320-AC0F-5A9A69A4A69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380" name="PoljeZBesedilom 3379">
          <a:extLst>
            <a:ext uri="{FF2B5EF4-FFF2-40B4-BE49-F238E27FC236}">
              <a16:creationId xmlns:a16="http://schemas.microsoft.com/office/drawing/2014/main" id="{EC3113F6-6F36-467A-B345-678ABA9ED39A}"/>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381" name="PoljeZBesedilom 2">
          <a:extLst>
            <a:ext uri="{FF2B5EF4-FFF2-40B4-BE49-F238E27FC236}">
              <a16:creationId xmlns:a16="http://schemas.microsoft.com/office/drawing/2014/main" id="{0835FFD6-6FB5-408E-AD72-C30B338890E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382" name="PoljeZBesedilom 2">
          <a:extLst>
            <a:ext uri="{FF2B5EF4-FFF2-40B4-BE49-F238E27FC236}">
              <a16:creationId xmlns:a16="http://schemas.microsoft.com/office/drawing/2014/main" id="{138854F1-E571-4865-8418-E51C6726F6AF}"/>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383" name="PoljeZBesedilom 2">
          <a:extLst>
            <a:ext uri="{FF2B5EF4-FFF2-40B4-BE49-F238E27FC236}">
              <a16:creationId xmlns:a16="http://schemas.microsoft.com/office/drawing/2014/main" id="{23EC16B5-EBD7-4F7C-9F23-26FF5B81E1D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384" name="PoljeZBesedilom 2">
          <a:extLst>
            <a:ext uri="{FF2B5EF4-FFF2-40B4-BE49-F238E27FC236}">
              <a16:creationId xmlns:a16="http://schemas.microsoft.com/office/drawing/2014/main" id="{99DEE1CB-26C6-4C48-BB81-EA2DE061A33E}"/>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85" name="PoljeZBesedilom 2">
          <a:extLst>
            <a:ext uri="{FF2B5EF4-FFF2-40B4-BE49-F238E27FC236}">
              <a16:creationId xmlns:a16="http://schemas.microsoft.com/office/drawing/2014/main" id="{63318710-0053-46FD-8E92-8D2408294AF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86" name="PoljeZBesedilom 3385">
          <a:extLst>
            <a:ext uri="{FF2B5EF4-FFF2-40B4-BE49-F238E27FC236}">
              <a16:creationId xmlns:a16="http://schemas.microsoft.com/office/drawing/2014/main" id="{9027D51C-4640-4946-A921-1132EF3A6A9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87" name="PoljeZBesedilom 2">
          <a:extLst>
            <a:ext uri="{FF2B5EF4-FFF2-40B4-BE49-F238E27FC236}">
              <a16:creationId xmlns:a16="http://schemas.microsoft.com/office/drawing/2014/main" id="{F42F2C39-89CE-4CD5-AC22-09201B51D99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88" name="PoljeZBesedilom 2">
          <a:extLst>
            <a:ext uri="{FF2B5EF4-FFF2-40B4-BE49-F238E27FC236}">
              <a16:creationId xmlns:a16="http://schemas.microsoft.com/office/drawing/2014/main" id="{52EAAA28-03B1-4688-95B6-ED9F9FA5495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89" name="PoljeZBesedilom 2">
          <a:extLst>
            <a:ext uri="{FF2B5EF4-FFF2-40B4-BE49-F238E27FC236}">
              <a16:creationId xmlns:a16="http://schemas.microsoft.com/office/drawing/2014/main" id="{A3329A06-73F6-4571-A434-9A07A799798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0" name="PoljeZBesedilom 2">
          <a:extLst>
            <a:ext uri="{FF2B5EF4-FFF2-40B4-BE49-F238E27FC236}">
              <a16:creationId xmlns:a16="http://schemas.microsoft.com/office/drawing/2014/main" id="{EF883968-9111-4BAF-B9B6-43218FCCBC4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1" name="PoljeZBesedilom 2">
          <a:extLst>
            <a:ext uri="{FF2B5EF4-FFF2-40B4-BE49-F238E27FC236}">
              <a16:creationId xmlns:a16="http://schemas.microsoft.com/office/drawing/2014/main" id="{79E5FA2E-6E82-4699-8763-79F7191BC0E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2" name="PoljeZBesedilom 3391">
          <a:extLst>
            <a:ext uri="{FF2B5EF4-FFF2-40B4-BE49-F238E27FC236}">
              <a16:creationId xmlns:a16="http://schemas.microsoft.com/office/drawing/2014/main" id="{E1100089-3886-4CD9-B89B-AA2F85757FD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3" name="PoljeZBesedilom 2">
          <a:extLst>
            <a:ext uri="{FF2B5EF4-FFF2-40B4-BE49-F238E27FC236}">
              <a16:creationId xmlns:a16="http://schemas.microsoft.com/office/drawing/2014/main" id="{D1E8B15D-525E-413B-A010-AF5877DCD21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4" name="PoljeZBesedilom 2">
          <a:extLst>
            <a:ext uri="{FF2B5EF4-FFF2-40B4-BE49-F238E27FC236}">
              <a16:creationId xmlns:a16="http://schemas.microsoft.com/office/drawing/2014/main" id="{18D7D1EA-476D-4420-A4E6-A4C53FE367C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5" name="PoljeZBesedilom 2">
          <a:extLst>
            <a:ext uri="{FF2B5EF4-FFF2-40B4-BE49-F238E27FC236}">
              <a16:creationId xmlns:a16="http://schemas.microsoft.com/office/drawing/2014/main" id="{A19F0C22-4464-4002-8F0A-3ACF4C3848C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6" name="PoljeZBesedilom 2">
          <a:extLst>
            <a:ext uri="{FF2B5EF4-FFF2-40B4-BE49-F238E27FC236}">
              <a16:creationId xmlns:a16="http://schemas.microsoft.com/office/drawing/2014/main" id="{34E6371A-B257-4185-A7E4-0C8D3174CF3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7" name="PoljeZBesedilom 2">
          <a:extLst>
            <a:ext uri="{FF2B5EF4-FFF2-40B4-BE49-F238E27FC236}">
              <a16:creationId xmlns:a16="http://schemas.microsoft.com/office/drawing/2014/main" id="{FBB21C40-CF1E-494A-883F-393AFD857C4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8" name="PoljeZBesedilom 3397">
          <a:extLst>
            <a:ext uri="{FF2B5EF4-FFF2-40B4-BE49-F238E27FC236}">
              <a16:creationId xmlns:a16="http://schemas.microsoft.com/office/drawing/2014/main" id="{F35F941C-BE89-4AA1-A4AE-327A1073233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399" name="PoljeZBesedilom 2">
          <a:extLst>
            <a:ext uri="{FF2B5EF4-FFF2-40B4-BE49-F238E27FC236}">
              <a16:creationId xmlns:a16="http://schemas.microsoft.com/office/drawing/2014/main" id="{C0ACFD62-3A54-498D-9127-47B435D4F96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0" name="PoljeZBesedilom 2">
          <a:extLst>
            <a:ext uri="{FF2B5EF4-FFF2-40B4-BE49-F238E27FC236}">
              <a16:creationId xmlns:a16="http://schemas.microsoft.com/office/drawing/2014/main" id="{C41E78E7-D48E-4477-BEC3-62F2C526410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1" name="PoljeZBesedilom 2">
          <a:extLst>
            <a:ext uri="{FF2B5EF4-FFF2-40B4-BE49-F238E27FC236}">
              <a16:creationId xmlns:a16="http://schemas.microsoft.com/office/drawing/2014/main" id="{454DB372-FF4E-4D1B-98FB-F6BEDEABCEE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2" name="PoljeZBesedilom 2">
          <a:extLst>
            <a:ext uri="{FF2B5EF4-FFF2-40B4-BE49-F238E27FC236}">
              <a16:creationId xmlns:a16="http://schemas.microsoft.com/office/drawing/2014/main" id="{74F8DD29-9D24-440B-9789-621D7F20500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3" name="PoljeZBesedilom 2">
          <a:extLst>
            <a:ext uri="{FF2B5EF4-FFF2-40B4-BE49-F238E27FC236}">
              <a16:creationId xmlns:a16="http://schemas.microsoft.com/office/drawing/2014/main" id="{1ABBFCB6-6B7E-4C02-A384-10BAF6B438B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4" name="PoljeZBesedilom 3403">
          <a:extLst>
            <a:ext uri="{FF2B5EF4-FFF2-40B4-BE49-F238E27FC236}">
              <a16:creationId xmlns:a16="http://schemas.microsoft.com/office/drawing/2014/main" id="{348F550F-8838-49CC-8A08-C25ED344467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5" name="PoljeZBesedilom 2">
          <a:extLst>
            <a:ext uri="{FF2B5EF4-FFF2-40B4-BE49-F238E27FC236}">
              <a16:creationId xmlns:a16="http://schemas.microsoft.com/office/drawing/2014/main" id="{97CC2475-2184-47A5-8CDF-D48535BB412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6" name="PoljeZBesedilom 2">
          <a:extLst>
            <a:ext uri="{FF2B5EF4-FFF2-40B4-BE49-F238E27FC236}">
              <a16:creationId xmlns:a16="http://schemas.microsoft.com/office/drawing/2014/main" id="{773FBD85-6A53-4033-834D-64C16FB4EF7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7" name="PoljeZBesedilom 2">
          <a:extLst>
            <a:ext uri="{FF2B5EF4-FFF2-40B4-BE49-F238E27FC236}">
              <a16:creationId xmlns:a16="http://schemas.microsoft.com/office/drawing/2014/main" id="{1021506C-7E2A-4F63-91A7-2A9D337046A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08" name="PoljeZBesedilom 2">
          <a:extLst>
            <a:ext uri="{FF2B5EF4-FFF2-40B4-BE49-F238E27FC236}">
              <a16:creationId xmlns:a16="http://schemas.microsoft.com/office/drawing/2014/main" id="{83E9E5B1-DFC1-452B-A9EE-479369BA23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09" name="PoljeZBesedilom 2">
          <a:extLst>
            <a:ext uri="{FF2B5EF4-FFF2-40B4-BE49-F238E27FC236}">
              <a16:creationId xmlns:a16="http://schemas.microsoft.com/office/drawing/2014/main" id="{1FE48371-A905-4439-B276-31785A6F2AC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0" name="PoljeZBesedilom 3409">
          <a:extLst>
            <a:ext uri="{FF2B5EF4-FFF2-40B4-BE49-F238E27FC236}">
              <a16:creationId xmlns:a16="http://schemas.microsoft.com/office/drawing/2014/main" id="{58FDDA1A-C343-4D74-9138-9130017746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1" name="PoljeZBesedilom 2">
          <a:extLst>
            <a:ext uri="{FF2B5EF4-FFF2-40B4-BE49-F238E27FC236}">
              <a16:creationId xmlns:a16="http://schemas.microsoft.com/office/drawing/2014/main" id="{5BCE9366-8010-4604-9FAA-9A45FBA1574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2" name="PoljeZBesedilom 2">
          <a:extLst>
            <a:ext uri="{FF2B5EF4-FFF2-40B4-BE49-F238E27FC236}">
              <a16:creationId xmlns:a16="http://schemas.microsoft.com/office/drawing/2014/main" id="{F71739F8-97E1-45D8-B781-50B13B833C2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3" name="PoljeZBesedilom 2">
          <a:extLst>
            <a:ext uri="{FF2B5EF4-FFF2-40B4-BE49-F238E27FC236}">
              <a16:creationId xmlns:a16="http://schemas.microsoft.com/office/drawing/2014/main" id="{8E2A872E-1EEA-4AE2-A251-C7682D5AF16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4" name="PoljeZBesedilom 2">
          <a:extLst>
            <a:ext uri="{FF2B5EF4-FFF2-40B4-BE49-F238E27FC236}">
              <a16:creationId xmlns:a16="http://schemas.microsoft.com/office/drawing/2014/main" id="{46C2CBA4-2502-4498-849A-DD1C69D1CF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5" name="PoljeZBesedilom 2">
          <a:extLst>
            <a:ext uri="{FF2B5EF4-FFF2-40B4-BE49-F238E27FC236}">
              <a16:creationId xmlns:a16="http://schemas.microsoft.com/office/drawing/2014/main" id="{845B69E7-FB99-447B-808A-41A41C9D986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6" name="PoljeZBesedilom 3415">
          <a:extLst>
            <a:ext uri="{FF2B5EF4-FFF2-40B4-BE49-F238E27FC236}">
              <a16:creationId xmlns:a16="http://schemas.microsoft.com/office/drawing/2014/main" id="{77D7ED01-E430-4145-B655-ABCE790C960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7" name="PoljeZBesedilom 2">
          <a:extLst>
            <a:ext uri="{FF2B5EF4-FFF2-40B4-BE49-F238E27FC236}">
              <a16:creationId xmlns:a16="http://schemas.microsoft.com/office/drawing/2014/main" id="{7BFFE280-E60A-4365-B91D-674E2B63A56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8" name="PoljeZBesedilom 2">
          <a:extLst>
            <a:ext uri="{FF2B5EF4-FFF2-40B4-BE49-F238E27FC236}">
              <a16:creationId xmlns:a16="http://schemas.microsoft.com/office/drawing/2014/main" id="{F4C0B124-E313-41D7-B9D5-8ED320460F7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19" name="PoljeZBesedilom 2">
          <a:extLst>
            <a:ext uri="{FF2B5EF4-FFF2-40B4-BE49-F238E27FC236}">
              <a16:creationId xmlns:a16="http://schemas.microsoft.com/office/drawing/2014/main" id="{A7FB8855-4EAE-484B-89F4-751245D4ED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420" name="PoljeZBesedilom 2">
          <a:extLst>
            <a:ext uri="{FF2B5EF4-FFF2-40B4-BE49-F238E27FC236}">
              <a16:creationId xmlns:a16="http://schemas.microsoft.com/office/drawing/2014/main" id="{3A66257D-826D-40AC-87EC-B5B76BABDD8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1" name="PoljeZBesedilom 2">
          <a:extLst>
            <a:ext uri="{FF2B5EF4-FFF2-40B4-BE49-F238E27FC236}">
              <a16:creationId xmlns:a16="http://schemas.microsoft.com/office/drawing/2014/main" id="{ECCDED7B-93B9-4FBB-883F-93346578667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2" name="PoljeZBesedilom 3421">
          <a:extLst>
            <a:ext uri="{FF2B5EF4-FFF2-40B4-BE49-F238E27FC236}">
              <a16:creationId xmlns:a16="http://schemas.microsoft.com/office/drawing/2014/main" id="{4F4ADA94-BA44-49FD-8162-78D04F515D7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3" name="PoljeZBesedilom 2">
          <a:extLst>
            <a:ext uri="{FF2B5EF4-FFF2-40B4-BE49-F238E27FC236}">
              <a16:creationId xmlns:a16="http://schemas.microsoft.com/office/drawing/2014/main" id="{2F229D1D-C293-4C81-9182-87AD3D1AA92D}"/>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4" name="PoljeZBesedilom 2">
          <a:extLst>
            <a:ext uri="{FF2B5EF4-FFF2-40B4-BE49-F238E27FC236}">
              <a16:creationId xmlns:a16="http://schemas.microsoft.com/office/drawing/2014/main" id="{559F8706-8CB1-4337-BD60-179D9914839D}"/>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5" name="PoljeZBesedilom 2">
          <a:extLst>
            <a:ext uri="{FF2B5EF4-FFF2-40B4-BE49-F238E27FC236}">
              <a16:creationId xmlns:a16="http://schemas.microsoft.com/office/drawing/2014/main" id="{188C6B1A-891A-4373-8C1B-B482CB598B8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426" name="PoljeZBesedilom 2">
          <a:extLst>
            <a:ext uri="{FF2B5EF4-FFF2-40B4-BE49-F238E27FC236}">
              <a16:creationId xmlns:a16="http://schemas.microsoft.com/office/drawing/2014/main" id="{3345B731-932F-4B44-B1B5-A94F0973A0D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27" name="PoljeZBesedilom 2">
          <a:extLst>
            <a:ext uri="{FF2B5EF4-FFF2-40B4-BE49-F238E27FC236}">
              <a16:creationId xmlns:a16="http://schemas.microsoft.com/office/drawing/2014/main" id="{4E738B9C-8A31-4E17-8F86-3A9106286EF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28" name="PoljeZBesedilom 3427">
          <a:extLst>
            <a:ext uri="{FF2B5EF4-FFF2-40B4-BE49-F238E27FC236}">
              <a16:creationId xmlns:a16="http://schemas.microsoft.com/office/drawing/2014/main" id="{AF7A48BF-B67D-444A-ACC0-E9203357045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29" name="PoljeZBesedilom 2">
          <a:extLst>
            <a:ext uri="{FF2B5EF4-FFF2-40B4-BE49-F238E27FC236}">
              <a16:creationId xmlns:a16="http://schemas.microsoft.com/office/drawing/2014/main" id="{E30A3C89-0696-45A6-84BD-6077ED7EE29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30" name="PoljeZBesedilom 2">
          <a:extLst>
            <a:ext uri="{FF2B5EF4-FFF2-40B4-BE49-F238E27FC236}">
              <a16:creationId xmlns:a16="http://schemas.microsoft.com/office/drawing/2014/main" id="{940E41A2-4252-4265-8683-170997D166BC}"/>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31" name="PoljeZBesedilom 2">
          <a:extLst>
            <a:ext uri="{FF2B5EF4-FFF2-40B4-BE49-F238E27FC236}">
              <a16:creationId xmlns:a16="http://schemas.microsoft.com/office/drawing/2014/main" id="{82808D5C-3EB9-4AB7-9219-4194E9DCD9F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3432" name="PoljeZBesedilom 2">
          <a:extLst>
            <a:ext uri="{FF2B5EF4-FFF2-40B4-BE49-F238E27FC236}">
              <a16:creationId xmlns:a16="http://schemas.microsoft.com/office/drawing/2014/main" id="{6F6049F3-F4F8-4CF6-AA74-FA4258C4E631}"/>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433" name="PoljeZBesedilom 3432">
          <a:extLst>
            <a:ext uri="{FF2B5EF4-FFF2-40B4-BE49-F238E27FC236}">
              <a16:creationId xmlns:a16="http://schemas.microsoft.com/office/drawing/2014/main" id="{8A4F0AD5-1F3F-4F6D-8148-0F4158378AD5}"/>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434" name="PoljeZBesedilom 2">
          <a:extLst>
            <a:ext uri="{FF2B5EF4-FFF2-40B4-BE49-F238E27FC236}">
              <a16:creationId xmlns:a16="http://schemas.microsoft.com/office/drawing/2014/main" id="{F67499D6-C187-4AAB-BC78-213D2FBFF4C1}"/>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435" name="PoljeZBesedilom 2">
          <a:extLst>
            <a:ext uri="{FF2B5EF4-FFF2-40B4-BE49-F238E27FC236}">
              <a16:creationId xmlns:a16="http://schemas.microsoft.com/office/drawing/2014/main" id="{49700E08-9B69-4012-9940-B05C5B0D4446}"/>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436" name="PoljeZBesedilom 2">
          <a:extLst>
            <a:ext uri="{FF2B5EF4-FFF2-40B4-BE49-F238E27FC236}">
              <a16:creationId xmlns:a16="http://schemas.microsoft.com/office/drawing/2014/main" id="{15CBA372-C93C-4D49-8ADF-1D6AD9ABAEE6}"/>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3437" name="PoljeZBesedilom 2">
          <a:extLst>
            <a:ext uri="{FF2B5EF4-FFF2-40B4-BE49-F238E27FC236}">
              <a16:creationId xmlns:a16="http://schemas.microsoft.com/office/drawing/2014/main" id="{CBC498D9-A3BA-4CEC-8D49-3DA9C18F9D2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38" name="PoljeZBesedilom 2">
          <a:extLst>
            <a:ext uri="{FF2B5EF4-FFF2-40B4-BE49-F238E27FC236}">
              <a16:creationId xmlns:a16="http://schemas.microsoft.com/office/drawing/2014/main" id="{3D6FD08F-3F9C-4B2F-B148-85D71B06CCD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39" name="PoljeZBesedilom 3438">
          <a:extLst>
            <a:ext uri="{FF2B5EF4-FFF2-40B4-BE49-F238E27FC236}">
              <a16:creationId xmlns:a16="http://schemas.microsoft.com/office/drawing/2014/main" id="{EC2A24B5-3574-49C6-933F-288991805FC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0" name="PoljeZBesedilom 2">
          <a:extLst>
            <a:ext uri="{FF2B5EF4-FFF2-40B4-BE49-F238E27FC236}">
              <a16:creationId xmlns:a16="http://schemas.microsoft.com/office/drawing/2014/main" id="{42CBAC88-4D9D-467D-AF0F-F13F13D8A00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1" name="PoljeZBesedilom 2">
          <a:extLst>
            <a:ext uri="{FF2B5EF4-FFF2-40B4-BE49-F238E27FC236}">
              <a16:creationId xmlns:a16="http://schemas.microsoft.com/office/drawing/2014/main" id="{39672213-8EB6-4E37-B507-F81BA33A6C0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2" name="PoljeZBesedilom 2">
          <a:extLst>
            <a:ext uri="{FF2B5EF4-FFF2-40B4-BE49-F238E27FC236}">
              <a16:creationId xmlns:a16="http://schemas.microsoft.com/office/drawing/2014/main" id="{464E75B7-B01C-49B8-9F47-AECC418393C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3" name="PoljeZBesedilom 2">
          <a:extLst>
            <a:ext uri="{FF2B5EF4-FFF2-40B4-BE49-F238E27FC236}">
              <a16:creationId xmlns:a16="http://schemas.microsoft.com/office/drawing/2014/main" id="{6C3CDFC9-45B7-4A6A-B848-EE274146274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4" name="PoljeZBesedilom 2">
          <a:extLst>
            <a:ext uri="{FF2B5EF4-FFF2-40B4-BE49-F238E27FC236}">
              <a16:creationId xmlns:a16="http://schemas.microsoft.com/office/drawing/2014/main" id="{DB7C2059-C2BB-437E-AB49-0CDB2E6F308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5" name="PoljeZBesedilom 3444">
          <a:extLst>
            <a:ext uri="{FF2B5EF4-FFF2-40B4-BE49-F238E27FC236}">
              <a16:creationId xmlns:a16="http://schemas.microsoft.com/office/drawing/2014/main" id="{90041BC1-F542-4249-B719-7CB40318122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6" name="PoljeZBesedilom 2">
          <a:extLst>
            <a:ext uri="{FF2B5EF4-FFF2-40B4-BE49-F238E27FC236}">
              <a16:creationId xmlns:a16="http://schemas.microsoft.com/office/drawing/2014/main" id="{65F11D8C-DAF7-400B-8FA3-A1A94B55191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7" name="PoljeZBesedilom 2">
          <a:extLst>
            <a:ext uri="{FF2B5EF4-FFF2-40B4-BE49-F238E27FC236}">
              <a16:creationId xmlns:a16="http://schemas.microsoft.com/office/drawing/2014/main" id="{BD105DA3-C8CF-4E9E-95B2-98E0A1DB7DA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8" name="PoljeZBesedilom 2">
          <a:extLst>
            <a:ext uri="{FF2B5EF4-FFF2-40B4-BE49-F238E27FC236}">
              <a16:creationId xmlns:a16="http://schemas.microsoft.com/office/drawing/2014/main" id="{44172A69-A6AB-4380-9648-29C79A43D81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49" name="PoljeZBesedilom 2">
          <a:extLst>
            <a:ext uri="{FF2B5EF4-FFF2-40B4-BE49-F238E27FC236}">
              <a16:creationId xmlns:a16="http://schemas.microsoft.com/office/drawing/2014/main" id="{3843DC0F-7C22-4CFC-95CD-86BDAB8FAAB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0" name="PoljeZBesedilom 2">
          <a:extLst>
            <a:ext uri="{FF2B5EF4-FFF2-40B4-BE49-F238E27FC236}">
              <a16:creationId xmlns:a16="http://schemas.microsoft.com/office/drawing/2014/main" id="{51C2E5D0-E002-4608-9799-2F8DAD48B06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1" name="PoljeZBesedilom 3450">
          <a:extLst>
            <a:ext uri="{FF2B5EF4-FFF2-40B4-BE49-F238E27FC236}">
              <a16:creationId xmlns:a16="http://schemas.microsoft.com/office/drawing/2014/main" id="{99DEBCFB-26C6-4A05-905A-017A5BCAFE3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2" name="PoljeZBesedilom 2">
          <a:extLst>
            <a:ext uri="{FF2B5EF4-FFF2-40B4-BE49-F238E27FC236}">
              <a16:creationId xmlns:a16="http://schemas.microsoft.com/office/drawing/2014/main" id="{A63EB5F8-BF53-4FB2-AF93-1EF25890935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3" name="PoljeZBesedilom 2">
          <a:extLst>
            <a:ext uri="{FF2B5EF4-FFF2-40B4-BE49-F238E27FC236}">
              <a16:creationId xmlns:a16="http://schemas.microsoft.com/office/drawing/2014/main" id="{B95C3304-4065-4BCB-A636-E628722B243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4" name="PoljeZBesedilom 2">
          <a:extLst>
            <a:ext uri="{FF2B5EF4-FFF2-40B4-BE49-F238E27FC236}">
              <a16:creationId xmlns:a16="http://schemas.microsoft.com/office/drawing/2014/main" id="{F8A298CB-B59D-4E9E-B4C6-57383E0AD79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5" name="PoljeZBesedilom 2">
          <a:extLst>
            <a:ext uri="{FF2B5EF4-FFF2-40B4-BE49-F238E27FC236}">
              <a16:creationId xmlns:a16="http://schemas.microsoft.com/office/drawing/2014/main" id="{40E88304-7A52-4DC0-A95C-31E4419DC4E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6" name="PoljeZBesedilom 2">
          <a:extLst>
            <a:ext uri="{FF2B5EF4-FFF2-40B4-BE49-F238E27FC236}">
              <a16:creationId xmlns:a16="http://schemas.microsoft.com/office/drawing/2014/main" id="{0770C98B-E7DA-43A3-B94A-3D17BCA9CB3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7" name="PoljeZBesedilom 3456">
          <a:extLst>
            <a:ext uri="{FF2B5EF4-FFF2-40B4-BE49-F238E27FC236}">
              <a16:creationId xmlns:a16="http://schemas.microsoft.com/office/drawing/2014/main" id="{3BD2EA9E-BBFF-4CDA-827F-27EE0F21C01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8" name="PoljeZBesedilom 2">
          <a:extLst>
            <a:ext uri="{FF2B5EF4-FFF2-40B4-BE49-F238E27FC236}">
              <a16:creationId xmlns:a16="http://schemas.microsoft.com/office/drawing/2014/main" id="{17D54E45-980C-4BFA-9046-456DEBDA7B1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59" name="PoljeZBesedilom 2">
          <a:extLst>
            <a:ext uri="{FF2B5EF4-FFF2-40B4-BE49-F238E27FC236}">
              <a16:creationId xmlns:a16="http://schemas.microsoft.com/office/drawing/2014/main" id="{6C15D0CF-CF15-48A9-9045-44D7E9DA76B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0" name="PoljeZBesedilom 2">
          <a:extLst>
            <a:ext uri="{FF2B5EF4-FFF2-40B4-BE49-F238E27FC236}">
              <a16:creationId xmlns:a16="http://schemas.microsoft.com/office/drawing/2014/main" id="{D0CC702E-ABAA-4F1F-A333-D87676C98B7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1" name="PoljeZBesedilom 2">
          <a:extLst>
            <a:ext uri="{FF2B5EF4-FFF2-40B4-BE49-F238E27FC236}">
              <a16:creationId xmlns:a16="http://schemas.microsoft.com/office/drawing/2014/main" id="{5BAFA44B-AB99-445E-AEC0-FAE8EF1B804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2" name="PoljeZBesedilom 2">
          <a:extLst>
            <a:ext uri="{FF2B5EF4-FFF2-40B4-BE49-F238E27FC236}">
              <a16:creationId xmlns:a16="http://schemas.microsoft.com/office/drawing/2014/main" id="{15F2D7BC-7208-4511-9E99-CE5A4CBEFFD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3" name="PoljeZBesedilom 3462">
          <a:extLst>
            <a:ext uri="{FF2B5EF4-FFF2-40B4-BE49-F238E27FC236}">
              <a16:creationId xmlns:a16="http://schemas.microsoft.com/office/drawing/2014/main" id="{A79F9192-FD36-4D24-BED8-8D97FDE28FB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4" name="PoljeZBesedilom 2">
          <a:extLst>
            <a:ext uri="{FF2B5EF4-FFF2-40B4-BE49-F238E27FC236}">
              <a16:creationId xmlns:a16="http://schemas.microsoft.com/office/drawing/2014/main" id="{8C304B10-1531-43E7-AEEE-B2D936BF1B3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5" name="PoljeZBesedilom 2">
          <a:extLst>
            <a:ext uri="{FF2B5EF4-FFF2-40B4-BE49-F238E27FC236}">
              <a16:creationId xmlns:a16="http://schemas.microsoft.com/office/drawing/2014/main" id="{D0C62EDF-E56B-422A-90A1-AFD35E2634E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6" name="PoljeZBesedilom 2">
          <a:extLst>
            <a:ext uri="{FF2B5EF4-FFF2-40B4-BE49-F238E27FC236}">
              <a16:creationId xmlns:a16="http://schemas.microsoft.com/office/drawing/2014/main" id="{4A37C471-6589-43DF-B583-A51587D193E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67" name="PoljeZBesedilom 2">
          <a:extLst>
            <a:ext uri="{FF2B5EF4-FFF2-40B4-BE49-F238E27FC236}">
              <a16:creationId xmlns:a16="http://schemas.microsoft.com/office/drawing/2014/main" id="{78878287-DD18-4078-923C-BD6C5D81F65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68" name="PoljeZBesedilom 2">
          <a:extLst>
            <a:ext uri="{FF2B5EF4-FFF2-40B4-BE49-F238E27FC236}">
              <a16:creationId xmlns:a16="http://schemas.microsoft.com/office/drawing/2014/main" id="{39020CD6-6406-4E9C-AB02-8C5FE6758F1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69" name="PoljeZBesedilom 3468">
          <a:extLst>
            <a:ext uri="{FF2B5EF4-FFF2-40B4-BE49-F238E27FC236}">
              <a16:creationId xmlns:a16="http://schemas.microsoft.com/office/drawing/2014/main" id="{B615C7FE-FBBF-49EE-B321-71A891E66EA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0" name="PoljeZBesedilom 2">
          <a:extLst>
            <a:ext uri="{FF2B5EF4-FFF2-40B4-BE49-F238E27FC236}">
              <a16:creationId xmlns:a16="http://schemas.microsoft.com/office/drawing/2014/main" id="{BC08D400-F069-416A-B37D-9E321DC5330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1" name="PoljeZBesedilom 2">
          <a:extLst>
            <a:ext uri="{FF2B5EF4-FFF2-40B4-BE49-F238E27FC236}">
              <a16:creationId xmlns:a16="http://schemas.microsoft.com/office/drawing/2014/main" id="{6E1A46D3-21ED-45C9-A402-FBA2B03BC92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2" name="PoljeZBesedilom 2">
          <a:extLst>
            <a:ext uri="{FF2B5EF4-FFF2-40B4-BE49-F238E27FC236}">
              <a16:creationId xmlns:a16="http://schemas.microsoft.com/office/drawing/2014/main" id="{85A6DD05-714F-47D4-8785-E28607A9014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3" name="PoljeZBesedilom 2">
          <a:extLst>
            <a:ext uri="{FF2B5EF4-FFF2-40B4-BE49-F238E27FC236}">
              <a16:creationId xmlns:a16="http://schemas.microsoft.com/office/drawing/2014/main" id="{8A24C8FA-D82B-4786-AF59-E251FD46BAD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4" name="PoljeZBesedilom 2">
          <a:extLst>
            <a:ext uri="{FF2B5EF4-FFF2-40B4-BE49-F238E27FC236}">
              <a16:creationId xmlns:a16="http://schemas.microsoft.com/office/drawing/2014/main" id="{A2A55FCB-9E7A-4C08-B850-5980636804C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5" name="PoljeZBesedilom 3474">
          <a:extLst>
            <a:ext uri="{FF2B5EF4-FFF2-40B4-BE49-F238E27FC236}">
              <a16:creationId xmlns:a16="http://schemas.microsoft.com/office/drawing/2014/main" id="{0A0F913D-B7F4-4AF9-A1B2-F9F5547F9FE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6" name="PoljeZBesedilom 2">
          <a:extLst>
            <a:ext uri="{FF2B5EF4-FFF2-40B4-BE49-F238E27FC236}">
              <a16:creationId xmlns:a16="http://schemas.microsoft.com/office/drawing/2014/main" id="{2E804777-EA4A-4284-A7EE-3AE05EF567B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7" name="PoljeZBesedilom 2">
          <a:extLst>
            <a:ext uri="{FF2B5EF4-FFF2-40B4-BE49-F238E27FC236}">
              <a16:creationId xmlns:a16="http://schemas.microsoft.com/office/drawing/2014/main" id="{4BE88910-3C7D-4547-9154-9D95EF9B1E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8" name="PoljeZBesedilom 2">
          <a:extLst>
            <a:ext uri="{FF2B5EF4-FFF2-40B4-BE49-F238E27FC236}">
              <a16:creationId xmlns:a16="http://schemas.microsoft.com/office/drawing/2014/main" id="{1A5BC5F8-064E-4763-9037-2CCD5A02DC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479" name="PoljeZBesedilom 2">
          <a:extLst>
            <a:ext uri="{FF2B5EF4-FFF2-40B4-BE49-F238E27FC236}">
              <a16:creationId xmlns:a16="http://schemas.microsoft.com/office/drawing/2014/main" id="{62A9EFE2-6C45-47EB-9BA3-DCBDB36F2A4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0" name="PoljeZBesedilom 2">
          <a:extLst>
            <a:ext uri="{FF2B5EF4-FFF2-40B4-BE49-F238E27FC236}">
              <a16:creationId xmlns:a16="http://schemas.microsoft.com/office/drawing/2014/main" id="{1B6B66E7-0CE6-4337-ADA2-C48BB4693A5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1" name="PoljeZBesedilom 3480">
          <a:extLst>
            <a:ext uri="{FF2B5EF4-FFF2-40B4-BE49-F238E27FC236}">
              <a16:creationId xmlns:a16="http://schemas.microsoft.com/office/drawing/2014/main" id="{5000FA94-B856-4B4F-B439-93CA671F595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2" name="PoljeZBesedilom 2">
          <a:extLst>
            <a:ext uri="{FF2B5EF4-FFF2-40B4-BE49-F238E27FC236}">
              <a16:creationId xmlns:a16="http://schemas.microsoft.com/office/drawing/2014/main" id="{A3B3E63F-0DE0-4798-AAE2-BC0B4E48CB2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3" name="PoljeZBesedilom 2">
          <a:extLst>
            <a:ext uri="{FF2B5EF4-FFF2-40B4-BE49-F238E27FC236}">
              <a16:creationId xmlns:a16="http://schemas.microsoft.com/office/drawing/2014/main" id="{119F7A12-4747-4C61-A66A-50B663EF917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4" name="PoljeZBesedilom 2">
          <a:extLst>
            <a:ext uri="{FF2B5EF4-FFF2-40B4-BE49-F238E27FC236}">
              <a16:creationId xmlns:a16="http://schemas.microsoft.com/office/drawing/2014/main" id="{22BD0B8E-DD52-4CF8-9233-4C7972B5C71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5" name="PoljeZBesedilom 2">
          <a:extLst>
            <a:ext uri="{FF2B5EF4-FFF2-40B4-BE49-F238E27FC236}">
              <a16:creationId xmlns:a16="http://schemas.microsoft.com/office/drawing/2014/main" id="{75E14C30-2A96-4C2A-858A-4E079766E5B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6" name="PoljeZBesedilom 2">
          <a:extLst>
            <a:ext uri="{FF2B5EF4-FFF2-40B4-BE49-F238E27FC236}">
              <a16:creationId xmlns:a16="http://schemas.microsoft.com/office/drawing/2014/main" id="{24E299FB-72F5-42CD-85AA-86005C93ADF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7" name="PoljeZBesedilom 3486">
          <a:extLst>
            <a:ext uri="{FF2B5EF4-FFF2-40B4-BE49-F238E27FC236}">
              <a16:creationId xmlns:a16="http://schemas.microsoft.com/office/drawing/2014/main" id="{8E9E7D71-66D9-4145-9081-2578961411F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8" name="PoljeZBesedilom 2">
          <a:extLst>
            <a:ext uri="{FF2B5EF4-FFF2-40B4-BE49-F238E27FC236}">
              <a16:creationId xmlns:a16="http://schemas.microsoft.com/office/drawing/2014/main" id="{A97A8D50-5362-4D4D-A53D-64251B870C8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89" name="PoljeZBesedilom 2">
          <a:extLst>
            <a:ext uri="{FF2B5EF4-FFF2-40B4-BE49-F238E27FC236}">
              <a16:creationId xmlns:a16="http://schemas.microsoft.com/office/drawing/2014/main" id="{513EC925-949A-4A24-9102-03D33B51709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90" name="PoljeZBesedilom 2">
          <a:extLst>
            <a:ext uri="{FF2B5EF4-FFF2-40B4-BE49-F238E27FC236}">
              <a16:creationId xmlns:a16="http://schemas.microsoft.com/office/drawing/2014/main" id="{C6BF1D07-7A6F-4175-8EF9-130D1D4C343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491" name="PoljeZBesedilom 2">
          <a:extLst>
            <a:ext uri="{FF2B5EF4-FFF2-40B4-BE49-F238E27FC236}">
              <a16:creationId xmlns:a16="http://schemas.microsoft.com/office/drawing/2014/main" id="{30824284-1741-4C6D-819E-0B4DEFC2592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492" name="PoljeZBesedilom 3491">
          <a:extLst>
            <a:ext uri="{FF2B5EF4-FFF2-40B4-BE49-F238E27FC236}">
              <a16:creationId xmlns:a16="http://schemas.microsoft.com/office/drawing/2014/main" id="{4AA995B9-0E43-44EB-8965-B19A66C75AD1}"/>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493" name="PoljeZBesedilom 2">
          <a:extLst>
            <a:ext uri="{FF2B5EF4-FFF2-40B4-BE49-F238E27FC236}">
              <a16:creationId xmlns:a16="http://schemas.microsoft.com/office/drawing/2014/main" id="{BFEA7965-0417-4BC4-B908-68F8C94B3977}"/>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494" name="PoljeZBesedilom 2">
          <a:extLst>
            <a:ext uri="{FF2B5EF4-FFF2-40B4-BE49-F238E27FC236}">
              <a16:creationId xmlns:a16="http://schemas.microsoft.com/office/drawing/2014/main" id="{44D1F4AD-FB5B-4CD6-8EFB-D2B133BF9C1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495" name="PoljeZBesedilom 2">
          <a:extLst>
            <a:ext uri="{FF2B5EF4-FFF2-40B4-BE49-F238E27FC236}">
              <a16:creationId xmlns:a16="http://schemas.microsoft.com/office/drawing/2014/main" id="{017D1929-187B-4DFD-B026-D101D0FB4E1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496" name="PoljeZBesedilom 2">
          <a:extLst>
            <a:ext uri="{FF2B5EF4-FFF2-40B4-BE49-F238E27FC236}">
              <a16:creationId xmlns:a16="http://schemas.microsoft.com/office/drawing/2014/main" id="{A7818DE9-7D70-4780-AF2E-40CD6EFC545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97" name="PoljeZBesedilom 2">
          <a:extLst>
            <a:ext uri="{FF2B5EF4-FFF2-40B4-BE49-F238E27FC236}">
              <a16:creationId xmlns:a16="http://schemas.microsoft.com/office/drawing/2014/main" id="{AF73525C-BE48-48CA-B2EE-D3F0E398969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98" name="PoljeZBesedilom 3497">
          <a:extLst>
            <a:ext uri="{FF2B5EF4-FFF2-40B4-BE49-F238E27FC236}">
              <a16:creationId xmlns:a16="http://schemas.microsoft.com/office/drawing/2014/main" id="{C1752FCC-A90E-4D1D-BA2E-50B0C1519D3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499" name="PoljeZBesedilom 2">
          <a:extLst>
            <a:ext uri="{FF2B5EF4-FFF2-40B4-BE49-F238E27FC236}">
              <a16:creationId xmlns:a16="http://schemas.microsoft.com/office/drawing/2014/main" id="{4CA2F4BF-AF19-4D1C-8A94-F3544E094EB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500" name="PoljeZBesedilom 2">
          <a:extLst>
            <a:ext uri="{FF2B5EF4-FFF2-40B4-BE49-F238E27FC236}">
              <a16:creationId xmlns:a16="http://schemas.microsoft.com/office/drawing/2014/main" id="{A0E36E22-8D5E-40EC-91CB-CB0DCA79E3E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501" name="PoljeZBesedilom 2">
          <a:extLst>
            <a:ext uri="{FF2B5EF4-FFF2-40B4-BE49-F238E27FC236}">
              <a16:creationId xmlns:a16="http://schemas.microsoft.com/office/drawing/2014/main" id="{9BF9069E-E42A-411B-B8C8-58A315BEE58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3502" name="PoljeZBesedilom 2">
          <a:extLst>
            <a:ext uri="{FF2B5EF4-FFF2-40B4-BE49-F238E27FC236}">
              <a16:creationId xmlns:a16="http://schemas.microsoft.com/office/drawing/2014/main" id="{F1957E4D-75E8-480E-BCA9-5957F2E146A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3" name="PoljeZBesedilom 2">
          <a:extLst>
            <a:ext uri="{FF2B5EF4-FFF2-40B4-BE49-F238E27FC236}">
              <a16:creationId xmlns:a16="http://schemas.microsoft.com/office/drawing/2014/main" id="{B19B50F8-1F75-452B-8326-F1E9C225BDD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4" name="PoljeZBesedilom 3503">
          <a:extLst>
            <a:ext uri="{FF2B5EF4-FFF2-40B4-BE49-F238E27FC236}">
              <a16:creationId xmlns:a16="http://schemas.microsoft.com/office/drawing/2014/main" id="{6633356B-96C8-4104-9353-96632D93037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5" name="PoljeZBesedilom 2">
          <a:extLst>
            <a:ext uri="{FF2B5EF4-FFF2-40B4-BE49-F238E27FC236}">
              <a16:creationId xmlns:a16="http://schemas.microsoft.com/office/drawing/2014/main" id="{403F6D0E-11C5-474A-A283-0CF75D3E1DA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6" name="PoljeZBesedilom 2">
          <a:extLst>
            <a:ext uri="{FF2B5EF4-FFF2-40B4-BE49-F238E27FC236}">
              <a16:creationId xmlns:a16="http://schemas.microsoft.com/office/drawing/2014/main" id="{46DFDBAC-EFD3-4F2D-B366-DA2C342E75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7" name="PoljeZBesedilom 2">
          <a:extLst>
            <a:ext uri="{FF2B5EF4-FFF2-40B4-BE49-F238E27FC236}">
              <a16:creationId xmlns:a16="http://schemas.microsoft.com/office/drawing/2014/main" id="{506327F3-7295-4455-8F12-8BBAD468B56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8" name="PoljeZBesedilom 2">
          <a:extLst>
            <a:ext uri="{FF2B5EF4-FFF2-40B4-BE49-F238E27FC236}">
              <a16:creationId xmlns:a16="http://schemas.microsoft.com/office/drawing/2014/main" id="{A6863224-2D92-4C21-B112-A64B139BA0A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09" name="PoljeZBesedilom 2">
          <a:extLst>
            <a:ext uri="{FF2B5EF4-FFF2-40B4-BE49-F238E27FC236}">
              <a16:creationId xmlns:a16="http://schemas.microsoft.com/office/drawing/2014/main" id="{5AA1F47F-3F5B-42DE-AEBC-B2BA0E05637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10" name="PoljeZBesedilom 3509">
          <a:extLst>
            <a:ext uri="{FF2B5EF4-FFF2-40B4-BE49-F238E27FC236}">
              <a16:creationId xmlns:a16="http://schemas.microsoft.com/office/drawing/2014/main" id="{ED03BF72-CE0F-462F-98B4-724C44DB8AE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11" name="PoljeZBesedilom 2">
          <a:extLst>
            <a:ext uri="{FF2B5EF4-FFF2-40B4-BE49-F238E27FC236}">
              <a16:creationId xmlns:a16="http://schemas.microsoft.com/office/drawing/2014/main" id="{A74A84FC-DE49-42A7-8A4E-FABB78CDDC6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12" name="PoljeZBesedilom 2">
          <a:extLst>
            <a:ext uri="{FF2B5EF4-FFF2-40B4-BE49-F238E27FC236}">
              <a16:creationId xmlns:a16="http://schemas.microsoft.com/office/drawing/2014/main" id="{6C227E05-7C24-447F-9FB6-4355BDD0DA9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13" name="PoljeZBesedilom 2">
          <a:extLst>
            <a:ext uri="{FF2B5EF4-FFF2-40B4-BE49-F238E27FC236}">
              <a16:creationId xmlns:a16="http://schemas.microsoft.com/office/drawing/2014/main" id="{46F5D0E5-9D6A-4BEA-8161-5B16CBC9FD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514" name="PoljeZBesedilom 2">
          <a:extLst>
            <a:ext uri="{FF2B5EF4-FFF2-40B4-BE49-F238E27FC236}">
              <a16:creationId xmlns:a16="http://schemas.microsoft.com/office/drawing/2014/main" id="{AB1FE0D8-424B-4913-9261-5A881CCBF58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15" name="PoljeZBesedilom 2">
          <a:extLst>
            <a:ext uri="{FF2B5EF4-FFF2-40B4-BE49-F238E27FC236}">
              <a16:creationId xmlns:a16="http://schemas.microsoft.com/office/drawing/2014/main" id="{4A3CEBC5-EDDF-44D9-8508-38A0448D5B9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16" name="PoljeZBesedilom 3515">
          <a:extLst>
            <a:ext uri="{FF2B5EF4-FFF2-40B4-BE49-F238E27FC236}">
              <a16:creationId xmlns:a16="http://schemas.microsoft.com/office/drawing/2014/main" id="{D1CC401B-7107-4B4F-8CEF-EAA9F235354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17" name="PoljeZBesedilom 2">
          <a:extLst>
            <a:ext uri="{FF2B5EF4-FFF2-40B4-BE49-F238E27FC236}">
              <a16:creationId xmlns:a16="http://schemas.microsoft.com/office/drawing/2014/main" id="{B94BC52B-71C6-46AD-B05F-9A7AFED2B37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18" name="PoljeZBesedilom 2">
          <a:extLst>
            <a:ext uri="{FF2B5EF4-FFF2-40B4-BE49-F238E27FC236}">
              <a16:creationId xmlns:a16="http://schemas.microsoft.com/office/drawing/2014/main" id="{E37D34CE-3471-48C5-827C-AF6744E5408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19" name="PoljeZBesedilom 2">
          <a:extLst>
            <a:ext uri="{FF2B5EF4-FFF2-40B4-BE49-F238E27FC236}">
              <a16:creationId xmlns:a16="http://schemas.microsoft.com/office/drawing/2014/main" id="{4E26FFB8-F084-4487-B2C3-9043C121933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0" name="PoljeZBesedilom 2">
          <a:extLst>
            <a:ext uri="{FF2B5EF4-FFF2-40B4-BE49-F238E27FC236}">
              <a16:creationId xmlns:a16="http://schemas.microsoft.com/office/drawing/2014/main" id="{3E1835F1-EB9E-4639-85A9-03995CD9DE5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1" name="PoljeZBesedilom 2">
          <a:extLst>
            <a:ext uri="{FF2B5EF4-FFF2-40B4-BE49-F238E27FC236}">
              <a16:creationId xmlns:a16="http://schemas.microsoft.com/office/drawing/2014/main" id="{4FE58FC0-6307-40F1-8C89-E8902166ADA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2" name="PoljeZBesedilom 3521">
          <a:extLst>
            <a:ext uri="{FF2B5EF4-FFF2-40B4-BE49-F238E27FC236}">
              <a16:creationId xmlns:a16="http://schemas.microsoft.com/office/drawing/2014/main" id="{0E59B8B7-96E5-470C-A5D0-A8CA99053DF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3" name="PoljeZBesedilom 2">
          <a:extLst>
            <a:ext uri="{FF2B5EF4-FFF2-40B4-BE49-F238E27FC236}">
              <a16:creationId xmlns:a16="http://schemas.microsoft.com/office/drawing/2014/main" id="{4ADD7FF2-9F7B-4138-948A-517EFBD05A6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4" name="PoljeZBesedilom 2">
          <a:extLst>
            <a:ext uri="{FF2B5EF4-FFF2-40B4-BE49-F238E27FC236}">
              <a16:creationId xmlns:a16="http://schemas.microsoft.com/office/drawing/2014/main" id="{7FB7C108-1439-4C84-AD33-1E9B334C50C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5" name="PoljeZBesedilom 2">
          <a:extLst>
            <a:ext uri="{FF2B5EF4-FFF2-40B4-BE49-F238E27FC236}">
              <a16:creationId xmlns:a16="http://schemas.microsoft.com/office/drawing/2014/main" id="{4CB400CB-414B-4AB2-AACD-EA6EDDDDD9C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26" name="PoljeZBesedilom 2">
          <a:extLst>
            <a:ext uri="{FF2B5EF4-FFF2-40B4-BE49-F238E27FC236}">
              <a16:creationId xmlns:a16="http://schemas.microsoft.com/office/drawing/2014/main" id="{228CC280-F3D8-490C-B0C6-EECD2D735B5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27" name="PoljeZBesedilom 3526">
          <a:extLst>
            <a:ext uri="{FF2B5EF4-FFF2-40B4-BE49-F238E27FC236}">
              <a16:creationId xmlns:a16="http://schemas.microsoft.com/office/drawing/2014/main" id="{85012C31-EFB5-4E79-A107-A2011AE33C06}"/>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28" name="PoljeZBesedilom 2">
          <a:extLst>
            <a:ext uri="{FF2B5EF4-FFF2-40B4-BE49-F238E27FC236}">
              <a16:creationId xmlns:a16="http://schemas.microsoft.com/office/drawing/2014/main" id="{2A2A0ECB-0AE5-4A3A-9C9A-9A0CFD39A21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29" name="PoljeZBesedilom 2">
          <a:extLst>
            <a:ext uri="{FF2B5EF4-FFF2-40B4-BE49-F238E27FC236}">
              <a16:creationId xmlns:a16="http://schemas.microsoft.com/office/drawing/2014/main" id="{41BBE15A-6689-40B7-9D8A-9E1A1E8DBA0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30" name="PoljeZBesedilom 2">
          <a:extLst>
            <a:ext uri="{FF2B5EF4-FFF2-40B4-BE49-F238E27FC236}">
              <a16:creationId xmlns:a16="http://schemas.microsoft.com/office/drawing/2014/main" id="{2896751C-A137-445A-87B5-F4611BF1BCD9}"/>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31" name="PoljeZBesedilom 2">
          <a:extLst>
            <a:ext uri="{FF2B5EF4-FFF2-40B4-BE49-F238E27FC236}">
              <a16:creationId xmlns:a16="http://schemas.microsoft.com/office/drawing/2014/main" id="{44368CB9-0D04-490C-940C-04E17203210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2" name="PoljeZBesedilom 2">
          <a:extLst>
            <a:ext uri="{FF2B5EF4-FFF2-40B4-BE49-F238E27FC236}">
              <a16:creationId xmlns:a16="http://schemas.microsoft.com/office/drawing/2014/main" id="{B76744E2-9CED-414F-AE2D-8B7AED64851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3" name="PoljeZBesedilom 3532">
          <a:extLst>
            <a:ext uri="{FF2B5EF4-FFF2-40B4-BE49-F238E27FC236}">
              <a16:creationId xmlns:a16="http://schemas.microsoft.com/office/drawing/2014/main" id="{DB7962F8-C0F3-4A56-BCA2-540652DB14A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4" name="PoljeZBesedilom 2">
          <a:extLst>
            <a:ext uri="{FF2B5EF4-FFF2-40B4-BE49-F238E27FC236}">
              <a16:creationId xmlns:a16="http://schemas.microsoft.com/office/drawing/2014/main" id="{94FEA10D-43B0-4F93-861B-1D8A333C04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5" name="PoljeZBesedilom 2">
          <a:extLst>
            <a:ext uri="{FF2B5EF4-FFF2-40B4-BE49-F238E27FC236}">
              <a16:creationId xmlns:a16="http://schemas.microsoft.com/office/drawing/2014/main" id="{5C996020-413B-4DEA-ABF5-CF9F8C4AA53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6" name="PoljeZBesedilom 2">
          <a:extLst>
            <a:ext uri="{FF2B5EF4-FFF2-40B4-BE49-F238E27FC236}">
              <a16:creationId xmlns:a16="http://schemas.microsoft.com/office/drawing/2014/main" id="{BF5F600B-135C-4081-9D73-A6BA541DEB5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7" name="PoljeZBesedilom 2">
          <a:extLst>
            <a:ext uri="{FF2B5EF4-FFF2-40B4-BE49-F238E27FC236}">
              <a16:creationId xmlns:a16="http://schemas.microsoft.com/office/drawing/2014/main" id="{4DFBC2AD-13C6-4A29-8630-F96AF3FA898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8" name="PoljeZBesedilom 2">
          <a:extLst>
            <a:ext uri="{FF2B5EF4-FFF2-40B4-BE49-F238E27FC236}">
              <a16:creationId xmlns:a16="http://schemas.microsoft.com/office/drawing/2014/main" id="{ABF9B6DF-B722-4678-B23F-1DB2C72DAF1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39" name="PoljeZBesedilom 3538">
          <a:extLst>
            <a:ext uri="{FF2B5EF4-FFF2-40B4-BE49-F238E27FC236}">
              <a16:creationId xmlns:a16="http://schemas.microsoft.com/office/drawing/2014/main" id="{D4987058-2521-4654-924E-26EC7317391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0" name="PoljeZBesedilom 2">
          <a:extLst>
            <a:ext uri="{FF2B5EF4-FFF2-40B4-BE49-F238E27FC236}">
              <a16:creationId xmlns:a16="http://schemas.microsoft.com/office/drawing/2014/main" id="{ACDA3C04-C40B-4C48-84C3-41CA94A42E0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1" name="PoljeZBesedilom 2">
          <a:extLst>
            <a:ext uri="{FF2B5EF4-FFF2-40B4-BE49-F238E27FC236}">
              <a16:creationId xmlns:a16="http://schemas.microsoft.com/office/drawing/2014/main" id="{A0D2B782-2642-4CFC-928E-2B7D970F846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2" name="PoljeZBesedilom 2">
          <a:extLst>
            <a:ext uri="{FF2B5EF4-FFF2-40B4-BE49-F238E27FC236}">
              <a16:creationId xmlns:a16="http://schemas.microsoft.com/office/drawing/2014/main" id="{2A38871E-73BD-4284-88DD-FB46FE35BD9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3" name="PoljeZBesedilom 2">
          <a:extLst>
            <a:ext uri="{FF2B5EF4-FFF2-40B4-BE49-F238E27FC236}">
              <a16:creationId xmlns:a16="http://schemas.microsoft.com/office/drawing/2014/main" id="{0AAD26D9-E58A-401F-B455-3BC3787F24E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4" name="PoljeZBesedilom 2">
          <a:extLst>
            <a:ext uri="{FF2B5EF4-FFF2-40B4-BE49-F238E27FC236}">
              <a16:creationId xmlns:a16="http://schemas.microsoft.com/office/drawing/2014/main" id="{C10992DF-9867-420E-8679-A70D2F1F2A3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5" name="PoljeZBesedilom 3544">
          <a:extLst>
            <a:ext uri="{FF2B5EF4-FFF2-40B4-BE49-F238E27FC236}">
              <a16:creationId xmlns:a16="http://schemas.microsoft.com/office/drawing/2014/main" id="{CDAD04AE-C4AA-4600-9F56-D7DA8B81F22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6" name="PoljeZBesedilom 2">
          <a:extLst>
            <a:ext uri="{FF2B5EF4-FFF2-40B4-BE49-F238E27FC236}">
              <a16:creationId xmlns:a16="http://schemas.microsoft.com/office/drawing/2014/main" id="{565BDAB6-9043-4D48-B178-3174753BA89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7" name="PoljeZBesedilom 2">
          <a:extLst>
            <a:ext uri="{FF2B5EF4-FFF2-40B4-BE49-F238E27FC236}">
              <a16:creationId xmlns:a16="http://schemas.microsoft.com/office/drawing/2014/main" id="{5BBA7F19-2F68-4C2E-A017-09EAA5D22C7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8" name="PoljeZBesedilom 2">
          <a:extLst>
            <a:ext uri="{FF2B5EF4-FFF2-40B4-BE49-F238E27FC236}">
              <a16:creationId xmlns:a16="http://schemas.microsoft.com/office/drawing/2014/main" id="{A66AE0BF-72F1-4D93-A731-E1C44AE4260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49" name="PoljeZBesedilom 2">
          <a:extLst>
            <a:ext uri="{FF2B5EF4-FFF2-40B4-BE49-F238E27FC236}">
              <a16:creationId xmlns:a16="http://schemas.microsoft.com/office/drawing/2014/main" id="{8680BB39-3345-4D4A-9E3D-C0363DA78CC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0" name="PoljeZBesedilom 2">
          <a:extLst>
            <a:ext uri="{FF2B5EF4-FFF2-40B4-BE49-F238E27FC236}">
              <a16:creationId xmlns:a16="http://schemas.microsoft.com/office/drawing/2014/main" id="{EBDD0848-2F57-4516-B3A6-5AF1E26BB8A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1" name="PoljeZBesedilom 3550">
          <a:extLst>
            <a:ext uri="{FF2B5EF4-FFF2-40B4-BE49-F238E27FC236}">
              <a16:creationId xmlns:a16="http://schemas.microsoft.com/office/drawing/2014/main" id="{9884E368-4140-431F-9C92-B0222469C79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2" name="PoljeZBesedilom 2">
          <a:extLst>
            <a:ext uri="{FF2B5EF4-FFF2-40B4-BE49-F238E27FC236}">
              <a16:creationId xmlns:a16="http://schemas.microsoft.com/office/drawing/2014/main" id="{8469D8E0-FA06-4B6E-AD1C-6E597429D3A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3" name="PoljeZBesedilom 2">
          <a:extLst>
            <a:ext uri="{FF2B5EF4-FFF2-40B4-BE49-F238E27FC236}">
              <a16:creationId xmlns:a16="http://schemas.microsoft.com/office/drawing/2014/main" id="{7C0D95DB-8E5D-4CBE-95B0-95CEAD80698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4" name="PoljeZBesedilom 2">
          <a:extLst>
            <a:ext uri="{FF2B5EF4-FFF2-40B4-BE49-F238E27FC236}">
              <a16:creationId xmlns:a16="http://schemas.microsoft.com/office/drawing/2014/main" id="{BDC2EB7B-D3F9-4BBE-910F-6CD2605F670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5" name="PoljeZBesedilom 2">
          <a:extLst>
            <a:ext uri="{FF2B5EF4-FFF2-40B4-BE49-F238E27FC236}">
              <a16:creationId xmlns:a16="http://schemas.microsoft.com/office/drawing/2014/main" id="{A3F09DC4-2BA3-43A0-99F0-54F3342C9C1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6" name="PoljeZBesedilom 2">
          <a:extLst>
            <a:ext uri="{FF2B5EF4-FFF2-40B4-BE49-F238E27FC236}">
              <a16:creationId xmlns:a16="http://schemas.microsoft.com/office/drawing/2014/main" id="{7608E585-E5D6-489A-8189-8C048F06028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7" name="PoljeZBesedilom 3556">
          <a:extLst>
            <a:ext uri="{FF2B5EF4-FFF2-40B4-BE49-F238E27FC236}">
              <a16:creationId xmlns:a16="http://schemas.microsoft.com/office/drawing/2014/main" id="{CBCE3DA9-D735-469B-B38F-5FE471B3509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8" name="PoljeZBesedilom 2">
          <a:extLst>
            <a:ext uri="{FF2B5EF4-FFF2-40B4-BE49-F238E27FC236}">
              <a16:creationId xmlns:a16="http://schemas.microsoft.com/office/drawing/2014/main" id="{9DD7889C-51DD-4649-A33B-527D4FFFB8E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59" name="PoljeZBesedilom 2">
          <a:extLst>
            <a:ext uri="{FF2B5EF4-FFF2-40B4-BE49-F238E27FC236}">
              <a16:creationId xmlns:a16="http://schemas.microsoft.com/office/drawing/2014/main" id="{F3BFDD92-B228-4BF0-8ECF-3D0A3A42622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0" name="PoljeZBesedilom 2">
          <a:extLst>
            <a:ext uri="{FF2B5EF4-FFF2-40B4-BE49-F238E27FC236}">
              <a16:creationId xmlns:a16="http://schemas.microsoft.com/office/drawing/2014/main" id="{A4F5AD10-0320-4C3F-81B3-8BD8A025A83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1" name="PoljeZBesedilom 2">
          <a:extLst>
            <a:ext uri="{FF2B5EF4-FFF2-40B4-BE49-F238E27FC236}">
              <a16:creationId xmlns:a16="http://schemas.microsoft.com/office/drawing/2014/main" id="{B87D7FEE-8FC8-4FAC-A3DE-AD674A156A5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2" name="PoljeZBesedilom 2">
          <a:extLst>
            <a:ext uri="{FF2B5EF4-FFF2-40B4-BE49-F238E27FC236}">
              <a16:creationId xmlns:a16="http://schemas.microsoft.com/office/drawing/2014/main" id="{29E5926C-4B79-41D4-9AC5-C038B9C64E8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3" name="PoljeZBesedilom 3562">
          <a:extLst>
            <a:ext uri="{FF2B5EF4-FFF2-40B4-BE49-F238E27FC236}">
              <a16:creationId xmlns:a16="http://schemas.microsoft.com/office/drawing/2014/main" id="{55A2D7F3-BF12-48A2-ACB8-1417B67E01B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4" name="PoljeZBesedilom 2">
          <a:extLst>
            <a:ext uri="{FF2B5EF4-FFF2-40B4-BE49-F238E27FC236}">
              <a16:creationId xmlns:a16="http://schemas.microsoft.com/office/drawing/2014/main" id="{5D1E21C4-2108-4053-86F2-2D664AE2DE1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5" name="PoljeZBesedilom 2">
          <a:extLst>
            <a:ext uri="{FF2B5EF4-FFF2-40B4-BE49-F238E27FC236}">
              <a16:creationId xmlns:a16="http://schemas.microsoft.com/office/drawing/2014/main" id="{DA3A0D82-ACAF-44CD-A622-67AB9907AA9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6" name="PoljeZBesedilom 2">
          <a:extLst>
            <a:ext uri="{FF2B5EF4-FFF2-40B4-BE49-F238E27FC236}">
              <a16:creationId xmlns:a16="http://schemas.microsoft.com/office/drawing/2014/main" id="{3B3E1B94-2A21-4F13-AD5A-A5B4A91EA01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67" name="PoljeZBesedilom 2">
          <a:extLst>
            <a:ext uri="{FF2B5EF4-FFF2-40B4-BE49-F238E27FC236}">
              <a16:creationId xmlns:a16="http://schemas.microsoft.com/office/drawing/2014/main" id="{32C756BC-2AD2-40FD-BE2F-91BAB7C86F6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68" name="PoljeZBesedilom 2">
          <a:extLst>
            <a:ext uri="{FF2B5EF4-FFF2-40B4-BE49-F238E27FC236}">
              <a16:creationId xmlns:a16="http://schemas.microsoft.com/office/drawing/2014/main" id="{F0A8D342-ADAC-4349-9001-B416C7AE76F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69" name="PoljeZBesedilom 3568">
          <a:extLst>
            <a:ext uri="{FF2B5EF4-FFF2-40B4-BE49-F238E27FC236}">
              <a16:creationId xmlns:a16="http://schemas.microsoft.com/office/drawing/2014/main" id="{A79DEA98-69E4-4283-9407-E19E936B309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70" name="PoljeZBesedilom 2">
          <a:extLst>
            <a:ext uri="{FF2B5EF4-FFF2-40B4-BE49-F238E27FC236}">
              <a16:creationId xmlns:a16="http://schemas.microsoft.com/office/drawing/2014/main" id="{4BE98490-3365-488A-B077-BD91014014D4}"/>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71" name="PoljeZBesedilom 2">
          <a:extLst>
            <a:ext uri="{FF2B5EF4-FFF2-40B4-BE49-F238E27FC236}">
              <a16:creationId xmlns:a16="http://schemas.microsoft.com/office/drawing/2014/main" id="{286E6B86-6C1C-44BB-8019-8D1F1D30884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72" name="PoljeZBesedilom 2">
          <a:extLst>
            <a:ext uri="{FF2B5EF4-FFF2-40B4-BE49-F238E27FC236}">
              <a16:creationId xmlns:a16="http://schemas.microsoft.com/office/drawing/2014/main" id="{54C0390A-FC75-4C84-B8DB-7F72B9505EA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73" name="PoljeZBesedilom 2">
          <a:extLst>
            <a:ext uri="{FF2B5EF4-FFF2-40B4-BE49-F238E27FC236}">
              <a16:creationId xmlns:a16="http://schemas.microsoft.com/office/drawing/2014/main" id="{CA731DDA-EC4F-4A7C-A9A6-684741B70128}"/>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4" name="PoljeZBesedilom 2">
          <a:extLst>
            <a:ext uri="{FF2B5EF4-FFF2-40B4-BE49-F238E27FC236}">
              <a16:creationId xmlns:a16="http://schemas.microsoft.com/office/drawing/2014/main" id="{E8199304-454D-4646-8478-25043041C0F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5" name="PoljeZBesedilom 3574">
          <a:extLst>
            <a:ext uri="{FF2B5EF4-FFF2-40B4-BE49-F238E27FC236}">
              <a16:creationId xmlns:a16="http://schemas.microsoft.com/office/drawing/2014/main" id="{7DC02AE1-D59C-48C7-A8C8-C2CB4411E18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6" name="PoljeZBesedilom 2">
          <a:extLst>
            <a:ext uri="{FF2B5EF4-FFF2-40B4-BE49-F238E27FC236}">
              <a16:creationId xmlns:a16="http://schemas.microsoft.com/office/drawing/2014/main" id="{79E47E34-4886-4DFD-BF3A-E7D22ADCF52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7" name="PoljeZBesedilom 2">
          <a:extLst>
            <a:ext uri="{FF2B5EF4-FFF2-40B4-BE49-F238E27FC236}">
              <a16:creationId xmlns:a16="http://schemas.microsoft.com/office/drawing/2014/main" id="{038C9395-941A-47AD-9D33-2E16B66796F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8" name="PoljeZBesedilom 2">
          <a:extLst>
            <a:ext uri="{FF2B5EF4-FFF2-40B4-BE49-F238E27FC236}">
              <a16:creationId xmlns:a16="http://schemas.microsoft.com/office/drawing/2014/main" id="{3D8A43BF-80A8-4D90-97E9-005F0229515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79" name="PoljeZBesedilom 2">
          <a:extLst>
            <a:ext uri="{FF2B5EF4-FFF2-40B4-BE49-F238E27FC236}">
              <a16:creationId xmlns:a16="http://schemas.microsoft.com/office/drawing/2014/main" id="{098C3253-D80F-4356-A503-4AD3C686676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0" name="PoljeZBesedilom 2">
          <a:extLst>
            <a:ext uri="{FF2B5EF4-FFF2-40B4-BE49-F238E27FC236}">
              <a16:creationId xmlns:a16="http://schemas.microsoft.com/office/drawing/2014/main" id="{6FD3B155-FEF6-4D55-AC41-90C3272DEC8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1" name="PoljeZBesedilom 3580">
          <a:extLst>
            <a:ext uri="{FF2B5EF4-FFF2-40B4-BE49-F238E27FC236}">
              <a16:creationId xmlns:a16="http://schemas.microsoft.com/office/drawing/2014/main" id="{91072CFB-67BF-4F4B-9479-051EEE276EE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2" name="PoljeZBesedilom 2">
          <a:extLst>
            <a:ext uri="{FF2B5EF4-FFF2-40B4-BE49-F238E27FC236}">
              <a16:creationId xmlns:a16="http://schemas.microsoft.com/office/drawing/2014/main" id="{C3A721F0-3AEE-4B80-AAC2-77909B9B0F6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3" name="PoljeZBesedilom 2">
          <a:extLst>
            <a:ext uri="{FF2B5EF4-FFF2-40B4-BE49-F238E27FC236}">
              <a16:creationId xmlns:a16="http://schemas.microsoft.com/office/drawing/2014/main" id="{9299973A-A8E7-4801-9DEF-8398BAFCB0D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4" name="PoljeZBesedilom 2">
          <a:extLst>
            <a:ext uri="{FF2B5EF4-FFF2-40B4-BE49-F238E27FC236}">
              <a16:creationId xmlns:a16="http://schemas.microsoft.com/office/drawing/2014/main" id="{A5B5E19D-FD54-4267-A4D7-ED4D40EAEDA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3585" name="PoljeZBesedilom 2">
          <a:extLst>
            <a:ext uri="{FF2B5EF4-FFF2-40B4-BE49-F238E27FC236}">
              <a16:creationId xmlns:a16="http://schemas.microsoft.com/office/drawing/2014/main" id="{9E193D41-81B2-4C13-AD81-B2DF61E2444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86" name="PoljeZBesedilom 2">
          <a:extLst>
            <a:ext uri="{FF2B5EF4-FFF2-40B4-BE49-F238E27FC236}">
              <a16:creationId xmlns:a16="http://schemas.microsoft.com/office/drawing/2014/main" id="{7A6DAFE4-0A2E-4BDD-8ACC-F2CAD2B58CA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87" name="PoljeZBesedilom 3586">
          <a:extLst>
            <a:ext uri="{FF2B5EF4-FFF2-40B4-BE49-F238E27FC236}">
              <a16:creationId xmlns:a16="http://schemas.microsoft.com/office/drawing/2014/main" id="{52B25219-E943-49DF-95E2-658FB2AF960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88" name="PoljeZBesedilom 2">
          <a:extLst>
            <a:ext uri="{FF2B5EF4-FFF2-40B4-BE49-F238E27FC236}">
              <a16:creationId xmlns:a16="http://schemas.microsoft.com/office/drawing/2014/main" id="{F7C895C5-5A6B-419A-B8A5-B80942FB3E8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89" name="PoljeZBesedilom 2">
          <a:extLst>
            <a:ext uri="{FF2B5EF4-FFF2-40B4-BE49-F238E27FC236}">
              <a16:creationId xmlns:a16="http://schemas.microsoft.com/office/drawing/2014/main" id="{2A64B244-7102-4500-8AAD-C638B9A9153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90" name="PoljeZBesedilom 2">
          <a:extLst>
            <a:ext uri="{FF2B5EF4-FFF2-40B4-BE49-F238E27FC236}">
              <a16:creationId xmlns:a16="http://schemas.microsoft.com/office/drawing/2014/main" id="{2156A781-F344-4424-AE95-CF8F7AE3BDF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3591" name="PoljeZBesedilom 2">
          <a:extLst>
            <a:ext uri="{FF2B5EF4-FFF2-40B4-BE49-F238E27FC236}">
              <a16:creationId xmlns:a16="http://schemas.microsoft.com/office/drawing/2014/main" id="{95F1062D-E606-4746-B21C-688E4730100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2" name="PoljeZBesedilom 2">
          <a:extLst>
            <a:ext uri="{FF2B5EF4-FFF2-40B4-BE49-F238E27FC236}">
              <a16:creationId xmlns:a16="http://schemas.microsoft.com/office/drawing/2014/main" id="{F1E5FCEE-4778-4B97-B529-5C2E1D5A3C5C}"/>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3" name="PoljeZBesedilom 3592">
          <a:extLst>
            <a:ext uri="{FF2B5EF4-FFF2-40B4-BE49-F238E27FC236}">
              <a16:creationId xmlns:a16="http://schemas.microsoft.com/office/drawing/2014/main" id="{DE2AD232-B5A7-475C-BBCB-ABC5C813389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4" name="PoljeZBesedilom 2">
          <a:extLst>
            <a:ext uri="{FF2B5EF4-FFF2-40B4-BE49-F238E27FC236}">
              <a16:creationId xmlns:a16="http://schemas.microsoft.com/office/drawing/2014/main" id="{2A0DDB66-8FA8-4C6D-AE4D-351B3E65ABA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5" name="PoljeZBesedilom 2">
          <a:extLst>
            <a:ext uri="{FF2B5EF4-FFF2-40B4-BE49-F238E27FC236}">
              <a16:creationId xmlns:a16="http://schemas.microsoft.com/office/drawing/2014/main" id="{4F659038-6989-40F4-8774-44EC0BAC4BC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6" name="PoljeZBesedilom 2">
          <a:extLst>
            <a:ext uri="{FF2B5EF4-FFF2-40B4-BE49-F238E27FC236}">
              <a16:creationId xmlns:a16="http://schemas.microsoft.com/office/drawing/2014/main" id="{953FF7FE-99AD-41C3-921B-76A924EDD06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597" name="PoljeZBesedilom 2">
          <a:extLst>
            <a:ext uri="{FF2B5EF4-FFF2-40B4-BE49-F238E27FC236}">
              <a16:creationId xmlns:a16="http://schemas.microsoft.com/office/drawing/2014/main" id="{6F27D440-1144-40BB-B34F-7BFA73CAC71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98" name="PoljeZBesedilom 3597">
          <a:extLst>
            <a:ext uri="{FF2B5EF4-FFF2-40B4-BE49-F238E27FC236}">
              <a16:creationId xmlns:a16="http://schemas.microsoft.com/office/drawing/2014/main" id="{7293E0FC-6A63-4936-9E36-B408203A817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599" name="PoljeZBesedilom 2">
          <a:extLst>
            <a:ext uri="{FF2B5EF4-FFF2-40B4-BE49-F238E27FC236}">
              <a16:creationId xmlns:a16="http://schemas.microsoft.com/office/drawing/2014/main" id="{98D5C32C-A354-4A6A-BB6A-881C724AFF6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00" name="PoljeZBesedilom 2">
          <a:extLst>
            <a:ext uri="{FF2B5EF4-FFF2-40B4-BE49-F238E27FC236}">
              <a16:creationId xmlns:a16="http://schemas.microsoft.com/office/drawing/2014/main" id="{18C33AC2-ED78-44C2-AFBB-A3B28049B54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01" name="PoljeZBesedilom 2">
          <a:extLst>
            <a:ext uri="{FF2B5EF4-FFF2-40B4-BE49-F238E27FC236}">
              <a16:creationId xmlns:a16="http://schemas.microsoft.com/office/drawing/2014/main" id="{D5A2125C-980F-4162-B9E7-038C5AB3F086}"/>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02" name="PoljeZBesedilom 2">
          <a:extLst>
            <a:ext uri="{FF2B5EF4-FFF2-40B4-BE49-F238E27FC236}">
              <a16:creationId xmlns:a16="http://schemas.microsoft.com/office/drawing/2014/main" id="{525CF530-4C9A-4AC9-B783-4E1A2534B0A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3" name="PoljeZBesedilom 2">
          <a:extLst>
            <a:ext uri="{FF2B5EF4-FFF2-40B4-BE49-F238E27FC236}">
              <a16:creationId xmlns:a16="http://schemas.microsoft.com/office/drawing/2014/main" id="{B0EEC62E-AC92-476D-87F5-D191CD5B633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4" name="PoljeZBesedilom 3603">
          <a:extLst>
            <a:ext uri="{FF2B5EF4-FFF2-40B4-BE49-F238E27FC236}">
              <a16:creationId xmlns:a16="http://schemas.microsoft.com/office/drawing/2014/main" id="{CE41EA0B-4A78-41C2-B4E2-C3BDA419557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5" name="PoljeZBesedilom 2">
          <a:extLst>
            <a:ext uri="{FF2B5EF4-FFF2-40B4-BE49-F238E27FC236}">
              <a16:creationId xmlns:a16="http://schemas.microsoft.com/office/drawing/2014/main" id="{66A00840-E495-47AE-89D3-30DEF6D9A3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6" name="PoljeZBesedilom 2">
          <a:extLst>
            <a:ext uri="{FF2B5EF4-FFF2-40B4-BE49-F238E27FC236}">
              <a16:creationId xmlns:a16="http://schemas.microsoft.com/office/drawing/2014/main" id="{459DE5C7-63E7-49F8-A0F8-1236C85E70D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7" name="PoljeZBesedilom 2">
          <a:extLst>
            <a:ext uri="{FF2B5EF4-FFF2-40B4-BE49-F238E27FC236}">
              <a16:creationId xmlns:a16="http://schemas.microsoft.com/office/drawing/2014/main" id="{C93B6EFC-F7C6-4487-A631-57697B0DFD5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608" name="PoljeZBesedilom 2">
          <a:extLst>
            <a:ext uri="{FF2B5EF4-FFF2-40B4-BE49-F238E27FC236}">
              <a16:creationId xmlns:a16="http://schemas.microsoft.com/office/drawing/2014/main" id="{540FB79F-DA30-4B6A-BE44-2B15686EB5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09" name="PoljeZBesedilom 3608">
          <a:extLst>
            <a:ext uri="{FF2B5EF4-FFF2-40B4-BE49-F238E27FC236}">
              <a16:creationId xmlns:a16="http://schemas.microsoft.com/office/drawing/2014/main" id="{4D6BDED8-C0E9-4360-84A3-3DBDA74B379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10" name="PoljeZBesedilom 2">
          <a:extLst>
            <a:ext uri="{FF2B5EF4-FFF2-40B4-BE49-F238E27FC236}">
              <a16:creationId xmlns:a16="http://schemas.microsoft.com/office/drawing/2014/main" id="{A9CA19AD-A107-443D-849E-8D0546D950F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11" name="PoljeZBesedilom 2">
          <a:extLst>
            <a:ext uri="{FF2B5EF4-FFF2-40B4-BE49-F238E27FC236}">
              <a16:creationId xmlns:a16="http://schemas.microsoft.com/office/drawing/2014/main" id="{AB5CAD53-E250-4D8A-B93A-FBAA1093810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12" name="PoljeZBesedilom 2">
          <a:extLst>
            <a:ext uri="{FF2B5EF4-FFF2-40B4-BE49-F238E27FC236}">
              <a16:creationId xmlns:a16="http://schemas.microsoft.com/office/drawing/2014/main" id="{16C36DD3-D2D8-4D15-B960-8A7101FBDC3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3613" name="PoljeZBesedilom 2">
          <a:extLst>
            <a:ext uri="{FF2B5EF4-FFF2-40B4-BE49-F238E27FC236}">
              <a16:creationId xmlns:a16="http://schemas.microsoft.com/office/drawing/2014/main" id="{46FAA9E2-C5B8-4C91-8D44-105EC8249B8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4" name="PoljeZBesedilom 2">
          <a:extLst>
            <a:ext uri="{FF2B5EF4-FFF2-40B4-BE49-F238E27FC236}">
              <a16:creationId xmlns:a16="http://schemas.microsoft.com/office/drawing/2014/main" id="{1B413FA4-738E-46C0-A209-3FF24BAF85C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5" name="PoljeZBesedilom 3614">
          <a:extLst>
            <a:ext uri="{FF2B5EF4-FFF2-40B4-BE49-F238E27FC236}">
              <a16:creationId xmlns:a16="http://schemas.microsoft.com/office/drawing/2014/main" id="{B755649B-F0C4-4476-A870-F4B0F8F443CA}"/>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6" name="PoljeZBesedilom 2">
          <a:extLst>
            <a:ext uri="{FF2B5EF4-FFF2-40B4-BE49-F238E27FC236}">
              <a16:creationId xmlns:a16="http://schemas.microsoft.com/office/drawing/2014/main" id="{9F40BD5D-D926-4843-8320-8032AB41A73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7" name="PoljeZBesedilom 2">
          <a:extLst>
            <a:ext uri="{FF2B5EF4-FFF2-40B4-BE49-F238E27FC236}">
              <a16:creationId xmlns:a16="http://schemas.microsoft.com/office/drawing/2014/main" id="{AE6C5B48-B660-4402-A534-486209484BD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8" name="PoljeZBesedilom 2">
          <a:extLst>
            <a:ext uri="{FF2B5EF4-FFF2-40B4-BE49-F238E27FC236}">
              <a16:creationId xmlns:a16="http://schemas.microsoft.com/office/drawing/2014/main" id="{3F4818F7-EE1A-4DF6-ACF6-D1478116498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19" name="PoljeZBesedilom 2">
          <a:extLst>
            <a:ext uri="{FF2B5EF4-FFF2-40B4-BE49-F238E27FC236}">
              <a16:creationId xmlns:a16="http://schemas.microsoft.com/office/drawing/2014/main" id="{ECF2F44A-74C2-49D8-B09A-772E9B68192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0" name="PoljeZBesedilom 2">
          <a:extLst>
            <a:ext uri="{FF2B5EF4-FFF2-40B4-BE49-F238E27FC236}">
              <a16:creationId xmlns:a16="http://schemas.microsoft.com/office/drawing/2014/main" id="{DD5E1392-D2FB-4193-BB71-9171F7283E3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1" name="PoljeZBesedilom 3620">
          <a:extLst>
            <a:ext uri="{FF2B5EF4-FFF2-40B4-BE49-F238E27FC236}">
              <a16:creationId xmlns:a16="http://schemas.microsoft.com/office/drawing/2014/main" id="{0458FCE2-9E78-4782-80E7-4E373CE33AC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2" name="PoljeZBesedilom 2">
          <a:extLst>
            <a:ext uri="{FF2B5EF4-FFF2-40B4-BE49-F238E27FC236}">
              <a16:creationId xmlns:a16="http://schemas.microsoft.com/office/drawing/2014/main" id="{5204D254-0D01-4DD7-B55B-4B4A0F11C36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3" name="PoljeZBesedilom 2">
          <a:extLst>
            <a:ext uri="{FF2B5EF4-FFF2-40B4-BE49-F238E27FC236}">
              <a16:creationId xmlns:a16="http://schemas.microsoft.com/office/drawing/2014/main" id="{82C8FF03-7827-40D8-941C-87F2641E0CB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4" name="PoljeZBesedilom 2">
          <a:extLst>
            <a:ext uri="{FF2B5EF4-FFF2-40B4-BE49-F238E27FC236}">
              <a16:creationId xmlns:a16="http://schemas.microsoft.com/office/drawing/2014/main" id="{733D17CA-2738-4573-98B5-2871E6D0279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25" name="PoljeZBesedilom 2">
          <a:extLst>
            <a:ext uri="{FF2B5EF4-FFF2-40B4-BE49-F238E27FC236}">
              <a16:creationId xmlns:a16="http://schemas.microsoft.com/office/drawing/2014/main" id="{DBA05BB1-F867-40F6-8EF9-1ADEA38F2034}"/>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26" name="PoljeZBesedilom 2">
          <a:extLst>
            <a:ext uri="{FF2B5EF4-FFF2-40B4-BE49-F238E27FC236}">
              <a16:creationId xmlns:a16="http://schemas.microsoft.com/office/drawing/2014/main" id="{03671FB1-EFD5-40A0-8606-6D19D9F7465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27" name="PoljeZBesedilom 3626">
          <a:extLst>
            <a:ext uri="{FF2B5EF4-FFF2-40B4-BE49-F238E27FC236}">
              <a16:creationId xmlns:a16="http://schemas.microsoft.com/office/drawing/2014/main" id="{96125092-08E3-4E64-BB3D-EBA492399B5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28" name="PoljeZBesedilom 2">
          <a:extLst>
            <a:ext uri="{FF2B5EF4-FFF2-40B4-BE49-F238E27FC236}">
              <a16:creationId xmlns:a16="http://schemas.microsoft.com/office/drawing/2014/main" id="{2E154ABE-7EB3-40D4-8672-6E22933FC44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29" name="PoljeZBesedilom 2">
          <a:extLst>
            <a:ext uri="{FF2B5EF4-FFF2-40B4-BE49-F238E27FC236}">
              <a16:creationId xmlns:a16="http://schemas.microsoft.com/office/drawing/2014/main" id="{90F303F5-84A3-4E48-B4BD-C61A9163F26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30" name="PoljeZBesedilom 2">
          <a:extLst>
            <a:ext uri="{FF2B5EF4-FFF2-40B4-BE49-F238E27FC236}">
              <a16:creationId xmlns:a16="http://schemas.microsoft.com/office/drawing/2014/main" id="{B6AEAAC4-ADE9-4F60-80F5-115CA6C2687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31" name="PoljeZBesedilom 2">
          <a:extLst>
            <a:ext uri="{FF2B5EF4-FFF2-40B4-BE49-F238E27FC236}">
              <a16:creationId xmlns:a16="http://schemas.microsoft.com/office/drawing/2014/main" id="{475F8339-AF13-4569-8247-1AA065F46867}"/>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2" name="PoljeZBesedilom 2">
          <a:extLst>
            <a:ext uri="{FF2B5EF4-FFF2-40B4-BE49-F238E27FC236}">
              <a16:creationId xmlns:a16="http://schemas.microsoft.com/office/drawing/2014/main" id="{365E2D94-97EA-4896-8085-DA7B488BBD5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3" name="PoljeZBesedilom 3632">
          <a:extLst>
            <a:ext uri="{FF2B5EF4-FFF2-40B4-BE49-F238E27FC236}">
              <a16:creationId xmlns:a16="http://schemas.microsoft.com/office/drawing/2014/main" id="{96EF07AA-B3D1-4D3F-9931-C45292296C9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4" name="PoljeZBesedilom 2">
          <a:extLst>
            <a:ext uri="{FF2B5EF4-FFF2-40B4-BE49-F238E27FC236}">
              <a16:creationId xmlns:a16="http://schemas.microsoft.com/office/drawing/2014/main" id="{550EA0F0-4A87-4DF3-B89C-DF4700DC265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5" name="PoljeZBesedilom 2">
          <a:extLst>
            <a:ext uri="{FF2B5EF4-FFF2-40B4-BE49-F238E27FC236}">
              <a16:creationId xmlns:a16="http://schemas.microsoft.com/office/drawing/2014/main" id="{DE5575C2-D1DC-4CDE-9489-74537BD2853F}"/>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6" name="PoljeZBesedilom 2">
          <a:extLst>
            <a:ext uri="{FF2B5EF4-FFF2-40B4-BE49-F238E27FC236}">
              <a16:creationId xmlns:a16="http://schemas.microsoft.com/office/drawing/2014/main" id="{FE35FE80-3376-447A-A8AE-E3DD60BFCE8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37" name="PoljeZBesedilom 2">
          <a:extLst>
            <a:ext uri="{FF2B5EF4-FFF2-40B4-BE49-F238E27FC236}">
              <a16:creationId xmlns:a16="http://schemas.microsoft.com/office/drawing/2014/main" id="{17086C98-08D3-4338-9E2D-68F668B5686D}"/>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38" name="PoljeZBesedilom 2">
          <a:extLst>
            <a:ext uri="{FF2B5EF4-FFF2-40B4-BE49-F238E27FC236}">
              <a16:creationId xmlns:a16="http://schemas.microsoft.com/office/drawing/2014/main" id="{1614AE11-ECD3-47CD-8035-36D086EE25DC}"/>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39" name="PoljeZBesedilom 3638">
          <a:extLst>
            <a:ext uri="{FF2B5EF4-FFF2-40B4-BE49-F238E27FC236}">
              <a16:creationId xmlns:a16="http://schemas.microsoft.com/office/drawing/2014/main" id="{204D9ABB-2F30-40CA-A097-F31B9AF98851}"/>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0" name="PoljeZBesedilom 2">
          <a:extLst>
            <a:ext uri="{FF2B5EF4-FFF2-40B4-BE49-F238E27FC236}">
              <a16:creationId xmlns:a16="http://schemas.microsoft.com/office/drawing/2014/main" id="{4DD2F9A4-3E33-4BA0-8D55-497AD8233817}"/>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1" name="PoljeZBesedilom 2">
          <a:extLst>
            <a:ext uri="{FF2B5EF4-FFF2-40B4-BE49-F238E27FC236}">
              <a16:creationId xmlns:a16="http://schemas.microsoft.com/office/drawing/2014/main" id="{DB638330-790B-400E-8BAD-392CFD102078}"/>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2" name="PoljeZBesedilom 2">
          <a:extLst>
            <a:ext uri="{FF2B5EF4-FFF2-40B4-BE49-F238E27FC236}">
              <a16:creationId xmlns:a16="http://schemas.microsoft.com/office/drawing/2014/main" id="{2710FC02-8F3E-47E7-B5C2-17306574E3A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3" name="PoljeZBesedilom 2">
          <a:extLst>
            <a:ext uri="{FF2B5EF4-FFF2-40B4-BE49-F238E27FC236}">
              <a16:creationId xmlns:a16="http://schemas.microsoft.com/office/drawing/2014/main" id="{C3CD20EE-887B-4039-B261-57B3D6F9F418}"/>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4" name="PoljeZBesedilom 2">
          <a:extLst>
            <a:ext uri="{FF2B5EF4-FFF2-40B4-BE49-F238E27FC236}">
              <a16:creationId xmlns:a16="http://schemas.microsoft.com/office/drawing/2014/main" id="{E943AAC0-2EEC-4982-A487-0F8BDC511085}"/>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5" name="PoljeZBesedilom 3644">
          <a:extLst>
            <a:ext uri="{FF2B5EF4-FFF2-40B4-BE49-F238E27FC236}">
              <a16:creationId xmlns:a16="http://schemas.microsoft.com/office/drawing/2014/main" id="{73240D41-899D-49D2-A86A-1CF38FB5CA1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6" name="PoljeZBesedilom 2">
          <a:extLst>
            <a:ext uri="{FF2B5EF4-FFF2-40B4-BE49-F238E27FC236}">
              <a16:creationId xmlns:a16="http://schemas.microsoft.com/office/drawing/2014/main" id="{F6F230C3-D776-43C4-AC02-29617004A22B}"/>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7" name="PoljeZBesedilom 2">
          <a:extLst>
            <a:ext uri="{FF2B5EF4-FFF2-40B4-BE49-F238E27FC236}">
              <a16:creationId xmlns:a16="http://schemas.microsoft.com/office/drawing/2014/main" id="{F53FF7D5-3C01-4F98-A0A0-B9703FEDEC6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8" name="PoljeZBesedilom 2">
          <a:extLst>
            <a:ext uri="{FF2B5EF4-FFF2-40B4-BE49-F238E27FC236}">
              <a16:creationId xmlns:a16="http://schemas.microsoft.com/office/drawing/2014/main" id="{88B34EDE-62AB-4AB7-9469-4610DCBB998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49" name="PoljeZBesedilom 2">
          <a:extLst>
            <a:ext uri="{FF2B5EF4-FFF2-40B4-BE49-F238E27FC236}">
              <a16:creationId xmlns:a16="http://schemas.microsoft.com/office/drawing/2014/main" id="{D75E4FFD-5CD1-4B8D-A583-7426676EDA0E}"/>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0" name="PoljeZBesedilom 2">
          <a:extLst>
            <a:ext uri="{FF2B5EF4-FFF2-40B4-BE49-F238E27FC236}">
              <a16:creationId xmlns:a16="http://schemas.microsoft.com/office/drawing/2014/main" id="{B63C5B7F-49C4-4EA2-A5BB-6BD38D1E71B1}"/>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1" name="PoljeZBesedilom 3650">
          <a:extLst>
            <a:ext uri="{FF2B5EF4-FFF2-40B4-BE49-F238E27FC236}">
              <a16:creationId xmlns:a16="http://schemas.microsoft.com/office/drawing/2014/main" id="{A2A888AE-5F35-434E-8F92-34E55EC4131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2" name="PoljeZBesedilom 2">
          <a:extLst>
            <a:ext uri="{FF2B5EF4-FFF2-40B4-BE49-F238E27FC236}">
              <a16:creationId xmlns:a16="http://schemas.microsoft.com/office/drawing/2014/main" id="{9294912E-97EE-4DD5-B808-FD0563E740E9}"/>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3" name="PoljeZBesedilom 2">
          <a:extLst>
            <a:ext uri="{FF2B5EF4-FFF2-40B4-BE49-F238E27FC236}">
              <a16:creationId xmlns:a16="http://schemas.microsoft.com/office/drawing/2014/main" id="{ECB93F88-8769-4773-8FF6-639A5396D8A4}"/>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4" name="PoljeZBesedilom 2">
          <a:extLst>
            <a:ext uri="{FF2B5EF4-FFF2-40B4-BE49-F238E27FC236}">
              <a16:creationId xmlns:a16="http://schemas.microsoft.com/office/drawing/2014/main" id="{BBB3D46C-D036-4B94-9DB9-728D04278E9F}"/>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655" name="PoljeZBesedilom 2">
          <a:extLst>
            <a:ext uri="{FF2B5EF4-FFF2-40B4-BE49-F238E27FC236}">
              <a16:creationId xmlns:a16="http://schemas.microsoft.com/office/drawing/2014/main" id="{6785BF41-FB8C-4FD3-9F84-E91039E81F2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56" name="PoljeZBesedilom 2">
          <a:extLst>
            <a:ext uri="{FF2B5EF4-FFF2-40B4-BE49-F238E27FC236}">
              <a16:creationId xmlns:a16="http://schemas.microsoft.com/office/drawing/2014/main" id="{C028D7AF-BFE6-410E-B8A5-791B71A054B5}"/>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57" name="PoljeZBesedilom 3656">
          <a:extLst>
            <a:ext uri="{FF2B5EF4-FFF2-40B4-BE49-F238E27FC236}">
              <a16:creationId xmlns:a16="http://schemas.microsoft.com/office/drawing/2014/main" id="{113396D3-24D9-45D3-9D02-518997848F96}"/>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58" name="PoljeZBesedilom 2">
          <a:extLst>
            <a:ext uri="{FF2B5EF4-FFF2-40B4-BE49-F238E27FC236}">
              <a16:creationId xmlns:a16="http://schemas.microsoft.com/office/drawing/2014/main" id="{819CB78E-3113-4B81-8725-D49A78B81F1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59" name="PoljeZBesedilom 2">
          <a:extLst>
            <a:ext uri="{FF2B5EF4-FFF2-40B4-BE49-F238E27FC236}">
              <a16:creationId xmlns:a16="http://schemas.microsoft.com/office/drawing/2014/main" id="{6CEFA73B-82C9-49D7-9E46-31258898E8E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60" name="PoljeZBesedilom 2">
          <a:extLst>
            <a:ext uri="{FF2B5EF4-FFF2-40B4-BE49-F238E27FC236}">
              <a16:creationId xmlns:a16="http://schemas.microsoft.com/office/drawing/2014/main" id="{27072B12-2E00-430D-9AD1-2392D82924F7}"/>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661" name="PoljeZBesedilom 2">
          <a:extLst>
            <a:ext uri="{FF2B5EF4-FFF2-40B4-BE49-F238E27FC236}">
              <a16:creationId xmlns:a16="http://schemas.microsoft.com/office/drawing/2014/main" id="{B7634B53-24F4-4BDE-93A6-4BEB8F04ACC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662" name="PoljeZBesedilom 3661">
          <a:extLst>
            <a:ext uri="{FF2B5EF4-FFF2-40B4-BE49-F238E27FC236}">
              <a16:creationId xmlns:a16="http://schemas.microsoft.com/office/drawing/2014/main" id="{F6EBC6B4-35AE-4C29-A1F6-6357CE60C899}"/>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663" name="PoljeZBesedilom 2">
          <a:extLst>
            <a:ext uri="{FF2B5EF4-FFF2-40B4-BE49-F238E27FC236}">
              <a16:creationId xmlns:a16="http://schemas.microsoft.com/office/drawing/2014/main" id="{DF76721E-CFC0-4067-9775-108A488E20BD}"/>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664" name="PoljeZBesedilom 2">
          <a:extLst>
            <a:ext uri="{FF2B5EF4-FFF2-40B4-BE49-F238E27FC236}">
              <a16:creationId xmlns:a16="http://schemas.microsoft.com/office/drawing/2014/main" id="{26963668-039C-4F5D-90B4-68B3203AF115}"/>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665" name="PoljeZBesedilom 2">
          <a:extLst>
            <a:ext uri="{FF2B5EF4-FFF2-40B4-BE49-F238E27FC236}">
              <a16:creationId xmlns:a16="http://schemas.microsoft.com/office/drawing/2014/main" id="{BFAF0DF2-7918-4C03-A994-A6CE04DBF834}"/>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666" name="PoljeZBesedilom 2">
          <a:extLst>
            <a:ext uri="{FF2B5EF4-FFF2-40B4-BE49-F238E27FC236}">
              <a16:creationId xmlns:a16="http://schemas.microsoft.com/office/drawing/2014/main" id="{93259064-4E06-4AE3-A4C9-34DB164C05A1}"/>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67" name="PoljeZBesedilom 2">
          <a:extLst>
            <a:ext uri="{FF2B5EF4-FFF2-40B4-BE49-F238E27FC236}">
              <a16:creationId xmlns:a16="http://schemas.microsoft.com/office/drawing/2014/main" id="{425B447A-9BA5-4AA6-B27E-F17D16F50FA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68" name="PoljeZBesedilom 3667">
          <a:extLst>
            <a:ext uri="{FF2B5EF4-FFF2-40B4-BE49-F238E27FC236}">
              <a16:creationId xmlns:a16="http://schemas.microsoft.com/office/drawing/2014/main" id="{A0D61863-5F93-4ECA-A7A2-51D5519A9C10}"/>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69" name="PoljeZBesedilom 2">
          <a:extLst>
            <a:ext uri="{FF2B5EF4-FFF2-40B4-BE49-F238E27FC236}">
              <a16:creationId xmlns:a16="http://schemas.microsoft.com/office/drawing/2014/main" id="{8268D1D0-B868-4877-B4AD-B2124289804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0" name="PoljeZBesedilom 2">
          <a:extLst>
            <a:ext uri="{FF2B5EF4-FFF2-40B4-BE49-F238E27FC236}">
              <a16:creationId xmlns:a16="http://schemas.microsoft.com/office/drawing/2014/main" id="{066E0E1D-BACE-4941-9883-60A75312BF4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1" name="PoljeZBesedilom 2">
          <a:extLst>
            <a:ext uri="{FF2B5EF4-FFF2-40B4-BE49-F238E27FC236}">
              <a16:creationId xmlns:a16="http://schemas.microsoft.com/office/drawing/2014/main" id="{A20F171A-5414-449E-BA94-AFA54CBD9BEE}"/>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2" name="PoljeZBesedilom 2">
          <a:extLst>
            <a:ext uri="{FF2B5EF4-FFF2-40B4-BE49-F238E27FC236}">
              <a16:creationId xmlns:a16="http://schemas.microsoft.com/office/drawing/2014/main" id="{00770D61-7722-4273-B6CE-D843F059851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3" name="PoljeZBesedilom 2">
          <a:extLst>
            <a:ext uri="{FF2B5EF4-FFF2-40B4-BE49-F238E27FC236}">
              <a16:creationId xmlns:a16="http://schemas.microsoft.com/office/drawing/2014/main" id="{498C3019-F4F4-45B0-84E3-686677295C1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4" name="PoljeZBesedilom 3673">
          <a:extLst>
            <a:ext uri="{FF2B5EF4-FFF2-40B4-BE49-F238E27FC236}">
              <a16:creationId xmlns:a16="http://schemas.microsoft.com/office/drawing/2014/main" id="{7CDB27DC-9738-4086-AFE8-BF2A69420D9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5" name="PoljeZBesedilom 2">
          <a:extLst>
            <a:ext uri="{FF2B5EF4-FFF2-40B4-BE49-F238E27FC236}">
              <a16:creationId xmlns:a16="http://schemas.microsoft.com/office/drawing/2014/main" id="{C55684FA-5659-4A6C-A208-80E08035EE4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6" name="PoljeZBesedilom 2">
          <a:extLst>
            <a:ext uri="{FF2B5EF4-FFF2-40B4-BE49-F238E27FC236}">
              <a16:creationId xmlns:a16="http://schemas.microsoft.com/office/drawing/2014/main" id="{E7F4E455-43FE-4DF2-ADB7-488928CBBA5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7" name="PoljeZBesedilom 2">
          <a:extLst>
            <a:ext uri="{FF2B5EF4-FFF2-40B4-BE49-F238E27FC236}">
              <a16:creationId xmlns:a16="http://schemas.microsoft.com/office/drawing/2014/main" id="{441DC62A-A7B1-41B7-834D-B772AB948BCB}"/>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3678" name="PoljeZBesedilom 2">
          <a:extLst>
            <a:ext uri="{FF2B5EF4-FFF2-40B4-BE49-F238E27FC236}">
              <a16:creationId xmlns:a16="http://schemas.microsoft.com/office/drawing/2014/main" id="{BAB8B6F5-03CA-4FCB-A490-4EE5A683C16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79" name="PoljeZBesedilom 2">
          <a:extLst>
            <a:ext uri="{FF2B5EF4-FFF2-40B4-BE49-F238E27FC236}">
              <a16:creationId xmlns:a16="http://schemas.microsoft.com/office/drawing/2014/main" id="{5EC74A7C-BC79-4AFD-B0B3-30976556979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80" name="PoljeZBesedilom 3679">
          <a:extLst>
            <a:ext uri="{FF2B5EF4-FFF2-40B4-BE49-F238E27FC236}">
              <a16:creationId xmlns:a16="http://schemas.microsoft.com/office/drawing/2014/main" id="{D6F5A343-C229-4FA0-93A6-24FBA0F9CBE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81" name="PoljeZBesedilom 2">
          <a:extLst>
            <a:ext uri="{FF2B5EF4-FFF2-40B4-BE49-F238E27FC236}">
              <a16:creationId xmlns:a16="http://schemas.microsoft.com/office/drawing/2014/main" id="{EE910864-046C-4CC5-90FD-463C7184A7A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82" name="PoljeZBesedilom 2">
          <a:extLst>
            <a:ext uri="{FF2B5EF4-FFF2-40B4-BE49-F238E27FC236}">
              <a16:creationId xmlns:a16="http://schemas.microsoft.com/office/drawing/2014/main" id="{68532206-5EDF-41DD-A0CA-89C7E518B1D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83" name="PoljeZBesedilom 2">
          <a:extLst>
            <a:ext uri="{FF2B5EF4-FFF2-40B4-BE49-F238E27FC236}">
              <a16:creationId xmlns:a16="http://schemas.microsoft.com/office/drawing/2014/main" id="{7FDA1D30-AFBD-42C1-B589-5132A9869759}"/>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3684" name="PoljeZBesedilom 2">
          <a:extLst>
            <a:ext uri="{FF2B5EF4-FFF2-40B4-BE49-F238E27FC236}">
              <a16:creationId xmlns:a16="http://schemas.microsoft.com/office/drawing/2014/main" id="{D8D5126E-9936-480E-A593-288601B7BB0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85" name="PoljeZBesedilom 2">
          <a:extLst>
            <a:ext uri="{FF2B5EF4-FFF2-40B4-BE49-F238E27FC236}">
              <a16:creationId xmlns:a16="http://schemas.microsoft.com/office/drawing/2014/main" id="{AEE3CC6C-6667-496E-8DF3-97F7C407DFD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86" name="PoljeZBesedilom 3685">
          <a:extLst>
            <a:ext uri="{FF2B5EF4-FFF2-40B4-BE49-F238E27FC236}">
              <a16:creationId xmlns:a16="http://schemas.microsoft.com/office/drawing/2014/main" id="{BEFC98B3-7D7F-499B-98C3-0C0B003E11BC}"/>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87" name="PoljeZBesedilom 2">
          <a:extLst>
            <a:ext uri="{FF2B5EF4-FFF2-40B4-BE49-F238E27FC236}">
              <a16:creationId xmlns:a16="http://schemas.microsoft.com/office/drawing/2014/main" id="{D5B6E04D-91E3-4B2A-BFDF-05C282136B98}"/>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88" name="PoljeZBesedilom 2">
          <a:extLst>
            <a:ext uri="{FF2B5EF4-FFF2-40B4-BE49-F238E27FC236}">
              <a16:creationId xmlns:a16="http://schemas.microsoft.com/office/drawing/2014/main" id="{42FCE6BA-8B95-4041-BA99-A392DE3DA3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89" name="PoljeZBesedilom 2">
          <a:extLst>
            <a:ext uri="{FF2B5EF4-FFF2-40B4-BE49-F238E27FC236}">
              <a16:creationId xmlns:a16="http://schemas.microsoft.com/office/drawing/2014/main" id="{C9F92C49-4E9A-4619-9BC8-1521740AFBB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3690" name="PoljeZBesedilom 2">
          <a:extLst>
            <a:ext uri="{FF2B5EF4-FFF2-40B4-BE49-F238E27FC236}">
              <a16:creationId xmlns:a16="http://schemas.microsoft.com/office/drawing/2014/main" id="{BC4C1452-5BA7-45CA-A206-0495C5E1556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1" name="PoljeZBesedilom 2">
          <a:extLst>
            <a:ext uri="{FF2B5EF4-FFF2-40B4-BE49-F238E27FC236}">
              <a16:creationId xmlns:a16="http://schemas.microsoft.com/office/drawing/2014/main" id="{54305E63-D29F-47E3-9100-60400626EF1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2" name="PoljeZBesedilom 3691">
          <a:extLst>
            <a:ext uri="{FF2B5EF4-FFF2-40B4-BE49-F238E27FC236}">
              <a16:creationId xmlns:a16="http://schemas.microsoft.com/office/drawing/2014/main" id="{0CBFE995-A253-4F80-998A-DE741CFFF503}"/>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3" name="PoljeZBesedilom 2">
          <a:extLst>
            <a:ext uri="{FF2B5EF4-FFF2-40B4-BE49-F238E27FC236}">
              <a16:creationId xmlns:a16="http://schemas.microsoft.com/office/drawing/2014/main" id="{A811BC76-6CCA-4388-9863-1D9A0D96EE5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4" name="PoljeZBesedilom 2">
          <a:extLst>
            <a:ext uri="{FF2B5EF4-FFF2-40B4-BE49-F238E27FC236}">
              <a16:creationId xmlns:a16="http://schemas.microsoft.com/office/drawing/2014/main" id="{6BE868A9-6085-45C2-A268-E30BA5D27044}"/>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5" name="PoljeZBesedilom 2">
          <a:extLst>
            <a:ext uri="{FF2B5EF4-FFF2-40B4-BE49-F238E27FC236}">
              <a16:creationId xmlns:a16="http://schemas.microsoft.com/office/drawing/2014/main" id="{0EF0D66D-56AF-45FC-9044-009A1B9CC43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6" name="PoljeZBesedilom 2">
          <a:extLst>
            <a:ext uri="{FF2B5EF4-FFF2-40B4-BE49-F238E27FC236}">
              <a16:creationId xmlns:a16="http://schemas.microsoft.com/office/drawing/2014/main" id="{FC1C57DD-D57D-46B2-B8D0-BC2AEC8109AF}"/>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7" name="PoljeZBesedilom 2">
          <a:extLst>
            <a:ext uri="{FF2B5EF4-FFF2-40B4-BE49-F238E27FC236}">
              <a16:creationId xmlns:a16="http://schemas.microsoft.com/office/drawing/2014/main" id="{50169AB9-BB54-4BC2-9E86-680D164C32D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8" name="PoljeZBesedilom 3697">
          <a:extLst>
            <a:ext uri="{FF2B5EF4-FFF2-40B4-BE49-F238E27FC236}">
              <a16:creationId xmlns:a16="http://schemas.microsoft.com/office/drawing/2014/main" id="{A7365A26-B658-433F-AE4E-48830ACEF20A}"/>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699" name="PoljeZBesedilom 2">
          <a:extLst>
            <a:ext uri="{FF2B5EF4-FFF2-40B4-BE49-F238E27FC236}">
              <a16:creationId xmlns:a16="http://schemas.microsoft.com/office/drawing/2014/main" id="{1EEC8F96-DE3B-47D1-ADB3-AEE2137C3F6B}"/>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700" name="PoljeZBesedilom 2">
          <a:extLst>
            <a:ext uri="{FF2B5EF4-FFF2-40B4-BE49-F238E27FC236}">
              <a16:creationId xmlns:a16="http://schemas.microsoft.com/office/drawing/2014/main" id="{DD3CADEA-690D-40BC-870C-32A664D512D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701" name="PoljeZBesedilom 2">
          <a:extLst>
            <a:ext uri="{FF2B5EF4-FFF2-40B4-BE49-F238E27FC236}">
              <a16:creationId xmlns:a16="http://schemas.microsoft.com/office/drawing/2014/main" id="{C0F72E9F-A894-475D-9F5D-C5E54BDB598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3702" name="PoljeZBesedilom 2">
          <a:extLst>
            <a:ext uri="{FF2B5EF4-FFF2-40B4-BE49-F238E27FC236}">
              <a16:creationId xmlns:a16="http://schemas.microsoft.com/office/drawing/2014/main" id="{CDBA2FD8-0823-43F5-9A34-D2B012DC9943}"/>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3" name="PoljeZBesedilom 2">
          <a:extLst>
            <a:ext uri="{FF2B5EF4-FFF2-40B4-BE49-F238E27FC236}">
              <a16:creationId xmlns:a16="http://schemas.microsoft.com/office/drawing/2014/main" id="{8AA97D00-0768-4A50-A455-25652B3ECF14}"/>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4" name="PoljeZBesedilom 3703">
          <a:extLst>
            <a:ext uri="{FF2B5EF4-FFF2-40B4-BE49-F238E27FC236}">
              <a16:creationId xmlns:a16="http://schemas.microsoft.com/office/drawing/2014/main" id="{8ED3C7B7-865F-4DC6-932D-9A16B7A1E46C}"/>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5" name="PoljeZBesedilom 2">
          <a:extLst>
            <a:ext uri="{FF2B5EF4-FFF2-40B4-BE49-F238E27FC236}">
              <a16:creationId xmlns:a16="http://schemas.microsoft.com/office/drawing/2014/main" id="{1072BE4C-92DA-4B0C-8A6C-C660CE667145}"/>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6" name="PoljeZBesedilom 2">
          <a:extLst>
            <a:ext uri="{FF2B5EF4-FFF2-40B4-BE49-F238E27FC236}">
              <a16:creationId xmlns:a16="http://schemas.microsoft.com/office/drawing/2014/main" id="{A0DBDCDC-3157-4EA2-94C0-22C94E70D9CD}"/>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7" name="PoljeZBesedilom 2">
          <a:extLst>
            <a:ext uri="{FF2B5EF4-FFF2-40B4-BE49-F238E27FC236}">
              <a16:creationId xmlns:a16="http://schemas.microsoft.com/office/drawing/2014/main" id="{5AEE6AFF-F667-4FA6-B788-F3E3961BD20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3708" name="PoljeZBesedilom 2">
          <a:extLst>
            <a:ext uri="{FF2B5EF4-FFF2-40B4-BE49-F238E27FC236}">
              <a16:creationId xmlns:a16="http://schemas.microsoft.com/office/drawing/2014/main" id="{21A25431-176F-4FF0-B096-2A45A722BD89}"/>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09" name="PoljeZBesedilom 2">
          <a:extLst>
            <a:ext uri="{FF2B5EF4-FFF2-40B4-BE49-F238E27FC236}">
              <a16:creationId xmlns:a16="http://schemas.microsoft.com/office/drawing/2014/main" id="{62B27219-B629-47DB-B2A5-733297313292}"/>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10" name="PoljeZBesedilom 3709">
          <a:extLst>
            <a:ext uri="{FF2B5EF4-FFF2-40B4-BE49-F238E27FC236}">
              <a16:creationId xmlns:a16="http://schemas.microsoft.com/office/drawing/2014/main" id="{B3792C43-28DD-4175-98E8-CBCE43C62207}"/>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11" name="PoljeZBesedilom 2">
          <a:extLst>
            <a:ext uri="{FF2B5EF4-FFF2-40B4-BE49-F238E27FC236}">
              <a16:creationId xmlns:a16="http://schemas.microsoft.com/office/drawing/2014/main" id="{E1225A61-4EE5-4152-BA6C-0508F33D356B}"/>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12" name="PoljeZBesedilom 2">
          <a:extLst>
            <a:ext uri="{FF2B5EF4-FFF2-40B4-BE49-F238E27FC236}">
              <a16:creationId xmlns:a16="http://schemas.microsoft.com/office/drawing/2014/main" id="{92A3C3D8-602C-4E9D-AAF2-DD8FCBE41152}"/>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13" name="PoljeZBesedilom 2">
          <a:extLst>
            <a:ext uri="{FF2B5EF4-FFF2-40B4-BE49-F238E27FC236}">
              <a16:creationId xmlns:a16="http://schemas.microsoft.com/office/drawing/2014/main" id="{0C9B28AD-9B89-40CC-8DD4-B2D307404BEC}"/>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3714" name="PoljeZBesedilom 2">
          <a:extLst>
            <a:ext uri="{FF2B5EF4-FFF2-40B4-BE49-F238E27FC236}">
              <a16:creationId xmlns:a16="http://schemas.microsoft.com/office/drawing/2014/main" id="{9D33313C-6C16-45F5-9E18-1BCAD21BB280}"/>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715" name="PoljeZBesedilom 3714">
          <a:extLst>
            <a:ext uri="{FF2B5EF4-FFF2-40B4-BE49-F238E27FC236}">
              <a16:creationId xmlns:a16="http://schemas.microsoft.com/office/drawing/2014/main" id="{BCE5C298-1054-4169-83BB-CE15561CC46B}"/>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716" name="PoljeZBesedilom 2">
          <a:extLst>
            <a:ext uri="{FF2B5EF4-FFF2-40B4-BE49-F238E27FC236}">
              <a16:creationId xmlns:a16="http://schemas.microsoft.com/office/drawing/2014/main" id="{526F2041-FA45-44EA-B18D-4D1A2CD8BAA4}"/>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717" name="PoljeZBesedilom 2">
          <a:extLst>
            <a:ext uri="{FF2B5EF4-FFF2-40B4-BE49-F238E27FC236}">
              <a16:creationId xmlns:a16="http://schemas.microsoft.com/office/drawing/2014/main" id="{BCD7FDBC-1953-4F50-9854-91D72182E88A}"/>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718" name="PoljeZBesedilom 2">
          <a:extLst>
            <a:ext uri="{FF2B5EF4-FFF2-40B4-BE49-F238E27FC236}">
              <a16:creationId xmlns:a16="http://schemas.microsoft.com/office/drawing/2014/main" id="{183D7FFA-8EF8-4591-9E37-1D6D15D64AA8}"/>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9489"/>
    <xdr:sp macro="" textlink="">
      <xdr:nvSpPr>
        <xdr:cNvPr id="3719" name="PoljeZBesedilom 2">
          <a:extLst>
            <a:ext uri="{FF2B5EF4-FFF2-40B4-BE49-F238E27FC236}">
              <a16:creationId xmlns:a16="http://schemas.microsoft.com/office/drawing/2014/main" id="{85A2067D-B5A2-4CF4-B74E-54D8E46A61EF}"/>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0" name="PoljeZBesedilom 2">
          <a:extLst>
            <a:ext uri="{FF2B5EF4-FFF2-40B4-BE49-F238E27FC236}">
              <a16:creationId xmlns:a16="http://schemas.microsoft.com/office/drawing/2014/main" id="{DCC376C7-87AD-4547-9876-A142941EBB3A}"/>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1" name="PoljeZBesedilom 3720">
          <a:extLst>
            <a:ext uri="{FF2B5EF4-FFF2-40B4-BE49-F238E27FC236}">
              <a16:creationId xmlns:a16="http://schemas.microsoft.com/office/drawing/2014/main" id="{336BAA7F-C7EA-43AE-845C-0C057B01A7DB}"/>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2" name="PoljeZBesedilom 2">
          <a:extLst>
            <a:ext uri="{FF2B5EF4-FFF2-40B4-BE49-F238E27FC236}">
              <a16:creationId xmlns:a16="http://schemas.microsoft.com/office/drawing/2014/main" id="{D9CB1040-D3BB-4835-82BE-67E60CF01334}"/>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3" name="PoljeZBesedilom 2">
          <a:extLst>
            <a:ext uri="{FF2B5EF4-FFF2-40B4-BE49-F238E27FC236}">
              <a16:creationId xmlns:a16="http://schemas.microsoft.com/office/drawing/2014/main" id="{C660E974-E52E-470E-8FAA-B50D89DB5FB2}"/>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4" name="PoljeZBesedilom 2">
          <a:extLst>
            <a:ext uri="{FF2B5EF4-FFF2-40B4-BE49-F238E27FC236}">
              <a16:creationId xmlns:a16="http://schemas.microsoft.com/office/drawing/2014/main" id="{8CDC454C-C48F-4577-9E3C-5498B4EEC678}"/>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25" name="PoljeZBesedilom 2">
          <a:extLst>
            <a:ext uri="{FF2B5EF4-FFF2-40B4-BE49-F238E27FC236}">
              <a16:creationId xmlns:a16="http://schemas.microsoft.com/office/drawing/2014/main" id="{FB09806B-3AA7-46CB-8EE5-7EBC7376A99D}"/>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26" name="PoljeZBesedilom 2">
          <a:extLst>
            <a:ext uri="{FF2B5EF4-FFF2-40B4-BE49-F238E27FC236}">
              <a16:creationId xmlns:a16="http://schemas.microsoft.com/office/drawing/2014/main" id="{B028D315-4445-4BDC-87E0-C4949B283A6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27" name="PoljeZBesedilom 3726">
          <a:extLst>
            <a:ext uri="{FF2B5EF4-FFF2-40B4-BE49-F238E27FC236}">
              <a16:creationId xmlns:a16="http://schemas.microsoft.com/office/drawing/2014/main" id="{AF993FCA-19F1-4EB3-B3C6-20094E0EBE1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28" name="PoljeZBesedilom 2">
          <a:extLst>
            <a:ext uri="{FF2B5EF4-FFF2-40B4-BE49-F238E27FC236}">
              <a16:creationId xmlns:a16="http://schemas.microsoft.com/office/drawing/2014/main" id="{9B98DB6D-CB1D-4A93-8223-17ADC878CE5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29" name="PoljeZBesedilom 2">
          <a:extLst>
            <a:ext uri="{FF2B5EF4-FFF2-40B4-BE49-F238E27FC236}">
              <a16:creationId xmlns:a16="http://schemas.microsoft.com/office/drawing/2014/main" id="{AE38CE05-E306-47FB-AFCE-4E292717D98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30" name="PoljeZBesedilom 2">
          <a:extLst>
            <a:ext uri="{FF2B5EF4-FFF2-40B4-BE49-F238E27FC236}">
              <a16:creationId xmlns:a16="http://schemas.microsoft.com/office/drawing/2014/main" id="{250EB035-31CD-4501-80AE-94EDF8788CA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31" name="PoljeZBesedilom 2">
          <a:extLst>
            <a:ext uri="{FF2B5EF4-FFF2-40B4-BE49-F238E27FC236}">
              <a16:creationId xmlns:a16="http://schemas.microsoft.com/office/drawing/2014/main" id="{7D036F72-878A-452E-8C58-6AF7D949D37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2" name="PoljeZBesedilom 2">
          <a:extLst>
            <a:ext uri="{FF2B5EF4-FFF2-40B4-BE49-F238E27FC236}">
              <a16:creationId xmlns:a16="http://schemas.microsoft.com/office/drawing/2014/main" id="{BA19C788-3E5D-4D69-A32C-D4112151DFDB}"/>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3" name="PoljeZBesedilom 3732">
          <a:extLst>
            <a:ext uri="{FF2B5EF4-FFF2-40B4-BE49-F238E27FC236}">
              <a16:creationId xmlns:a16="http://schemas.microsoft.com/office/drawing/2014/main" id="{6309C72C-8303-47DE-9BD5-E57242CB20A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4" name="PoljeZBesedilom 2">
          <a:extLst>
            <a:ext uri="{FF2B5EF4-FFF2-40B4-BE49-F238E27FC236}">
              <a16:creationId xmlns:a16="http://schemas.microsoft.com/office/drawing/2014/main" id="{FDAD7618-40A5-4C4B-B3F7-1734FCC99607}"/>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5" name="PoljeZBesedilom 2">
          <a:extLst>
            <a:ext uri="{FF2B5EF4-FFF2-40B4-BE49-F238E27FC236}">
              <a16:creationId xmlns:a16="http://schemas.microsoft.com/office/drawing/2014/main" id="{7BAB69FC-66A7-4BE0-955C-4CE353D3C12E}"/>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6" name="PoljeZBesedilom 2">
          <a:extLst>
            <a:ext uri="{FF2B5EF4-FFF2-40B4-BE49-F238E27FC236}">
              <a16:creationId xmlns:a16="http://schemas.microsoft.com/office/drawing/2014/main" id="{56597C62-4FD1-4248-B77E-7692C9383D16}"/>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37" name="PoljeZBesedilom 2">
          <a:extLst>
            <a:ext uri="{FF2B5EF4-FFF2-40B4-BE49-F238E27FC236}">
              <a16:creationId xmlns:a16="http://schemas.microsoft.com/office/drawing/2014/main" id="{D4065619-BD3D-4FFC-8111-2336859DFE1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38" name="PoljeZBesedilom 2">
          <a:extLst>
            <a:ext uri="{FF2B5EF4-FFF2-40B4-BE49-F238E27FC236}">
              <a16:creationId xmlns:a16="http://schemas.microsoft.com/office/drawing/2014/main" id="{D7AFD03D-900E-42EA-98E0-AE3946ED497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39" name="PoljeZBesedilom 3738">
          <a:extLst>
            <a:ext uri="{FF2B5EF4-FFF2-40B4-BE49-F238E27FC236}">
              <a16:creationId xmlns:a16="http://schemas.microsoft.com/office/drawing/2014/main" id="{82DB595E-ABE8-403E-B2BC-1BD7E8564BD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40" name="PoljeZBesedilom 2">
          <a:extLst>
            <a:ext uri="{FF2B5EF4-FFF2-40B4-BE49-F238E27FC236}">
              <a16:creationId xmlns:a16="http://schemas.microsoft.com/office/drawing/2014/main" id="{96A6746A-BEE8-419D-A6B3-00DF9E1EF25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41" name="PoljeZBesedilom 2">
          <a:extLst>
            <a:ext uri="{FF2B5EF4-FFF2-40B4-BE49-F238E27FC236}">
              <a16:creationId xmlns:a16="http://schemas.microsoft.com/office/drawing/2014/main" id="{41848446-B848-46A0-9F0A-845149277C3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42" name="PoljeZBesedilom 2">
          <a:extLst>
            <a:ext uri="{FF2B5EF4-FFF2-40B4-BE49-F238E27FC236}">
              <a16:creationId xmlns:a16="http://schemas.microsoft.com/office/drawing/2014/main" id="{21389CF6-9A78-46C5-AD75-A36A7916090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3743" name="PoljeZBesedilom 2">
          <a:extLst>
            <a:ext uri="{FF2B5EF4-FFF2-40B4-BE49-F238E27FC236}">
              <a16:creationId xmlns:a16="http://schemas.microsoft.com/office/drawing/2014/main" id="{726704CD-5AEF-4339-9EA2-14200F6245B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4" name="PoljeZBesedilom 2">
          <a:extLst>
            <a:ext uri="{FF2B5EF4-FFF2-40B4-BE49-F238E27FC236}">
              <a16:creationId xmlns:a16="http://schemas.microsoft.com/office/drawing/2014/main" id="{2E074676-432B-416E-8ED8-758695B10DCC}"/>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5" name="PoljeZBesedilom 3744">
          <a:extLst>
            <a:ext uri="{FF2B5EF4-FFF2-40B4-BE49-F238E27FC236}">
              <a16:creationId xmlns:a16="http://schemas.microsoft.com/office/drawing/2014/main" id="{A5C06027-7AF4-43B3-A820-DBCF50CDC4A8}"/>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6" name="PoljeZBesedilom 2">
          <a:extLst>
            <a:ext uri="{FF2B5EF4-FFF2-40B4-BE49-F238E27FC236}">
              <a16:creationId xmlns:a16="http://schemas.microsoft.com/office/drawing/2014/main" id="{5E726BAA-0321-4C10-8266-C3C44E85C49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7" name="PoljeZBesedilom 2">
          <a:extLst>
            <a:ext uri="{FF2B5EF4-FFF2-40B4-BE49-F238E27FC236}">
              <a16:creationId xmlns:a16="http://schemas.microsoft.com/office/drawing/2014/main" id="{99D2525D-6DAF-4FB2-B56D-5B090A9D1E1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8" name="PoljeZBesedilom 2">
          <a:extLst>
            <a:ext uri="{FF2B5EF4-FFF2-40B4-BE49-F238E27FC236}">
              <a16:creationId xmlns:a16="http://schemas.microsoft.com/office/drawing/2014/main" id="{9998CAEC-E934-46D7-831C-C135EB80A2A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49" name="PoljeZBesedilom 2">
          <a:extLst>
            <a:ext uri="{FF2B5EF4-FFF2-40B4-BE49-F238E27FC236}">
              <a16:creationId xmlns:a16="http://schemas.microsoft.com/office/drawing/2014/main" id="{1B81620F-10AC-454D-8632-D082E8CF3C4A}"/>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0" name="PoljeZBesedilom 2">
          <a:extLst>
            <a:ext uri="{FF2B5EF4-FFF2-40B4-BE49-F238E27FC236}">
              <a16:creationId xmlns:a16="http://schemas.microsoft.com/office/drawing/2014/main" id="{5F49F4BD-A522-46D4-A6BA-CC6A1B15E312}"/>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1" name="PoljeZBesedilom 3750">
          <a:extLst>
            <a:ext uri="{FF2B5EF4-FFF2-40B4-BE49-F238E27FC236}">
              <a16:creationId xmlns:a16="http://schemas.microsoft.com/office/drawing/2014/main" id="{CA3B764E-5750-4EA6-98A7-CA6175281BCD}"/>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2" name="PoljeZBesedilom 2">
          <a:extLst>
            <a:ext uri="{FF2B5EF4-FFF2-40B4-BE49-F238E27FC236}">
              <a16:creationId xmlns:a16="http://schemas.microsoft.com/office/drawing/2014/main" id="{A510D016-B195-4488-8535-D7EBFBFEB67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3" name="PoljeZBesedilom 2">
          <a:extLst>
            <a:ext uri="{FF2B5EF4-FFF2-40B4-BE49-F238E27FC236}">
              <a16:creationId xmlns:a16="http://schemas.microsoft.com/office/drawing/2014/main" id="{71FB5523-8D17-457B-A949-F033A0F0D92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4" name="PoljeZBesedilom 2">
          <a:extLst>
            <a:ext uri="{FF2B5EF4-FFF2-40B4-BE49-F238E27FC236}">
              <a16:creationId xmlns:a16="http://schemas.microsoft.com/office/drawing/2014/main" id="{841FA042-1301-4144-93B9-4129ED5C8AB2}"/>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5" name="PoljeZBesedilom 2">
          <a:extLst>
            <a:ext uri="{FF2B5EF4-FFF2-40B4-BE49-F238E27FC236}">
              <a16:creationId xmlns:a16="http://schemas.microsoft.com/office/drawing/2014/main" id="{42A138C5-A61B-4C9D-88BC-B37FC2D07428}"/>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6" name="PoljeZBesedilom 2">
          <a:extLst>
            <a:ext uri="{FF2B5EF4-FFF2-40B4-BE49-F238E27FC236}">
              <a16:creationId xmlns:a16="http://schemas.microsoft.com/office/drawing/2014/main" id="{4012B921-BCB4-435C-A56C-E40A88649BA9}"/>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7" name="PoljeZBesedilom 3756">
          <a:extLst>
            <a:ext uri="{FF2B5EF4-FFF2-40B4-BE49-F238E27FC236}">
              <a16:creationId xmlns:a16="http://schemas.microsoft.com/office/drawing/2014/main" id="{AAA8CD6B-4E41-4A90-8CBC-29635B4BA55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8" name="PoljeZBesedilom 2">
          <a:extLst>
            <a:ext uri="{FF2B5EF4-FFF2-40B4-BE49-F238E27FC236}">
              <a16:creationId xmlns:a16="http://schemas.microsoft.com/office/drawing/2014/main" id="{18FCD466-BDEF-4651-8814-F655C4978E1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59" name="PoljeZBesedilom 2">
          <a:extLst>
            <a:ext uri="{FF2B5EF4-FFF2-40B4-BE49-F238E27FC236}">
              <a16:creationId xmlns:a16="http://schemas.microsoft.com/office/drawing/2014/main" id="{21CB0377-69CA-4A1B-88B2-BE0A7E4C9DBB}"/>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60" name="PoljeZBesedilom 2">
          <a:extLst>
            <a:ext uri="{FF2B5EF4-FFF2-40B4-BE49-F238E27FC236}">
              <a16:creationId xmlns:a16="http://schemas.microsoft.com/office/drawing/2014/main" id="{650A1448-15E5-4267-BDC9-7C485097E97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61" name="PoljeZBesedilom 2">
          <a:extLst>
            <a:ext uri="{FF2B5EF4-FFF2-40B4-BE49-F238E27FC236}">
              <a16:creationId xmlns:a16="http://schemas.microsoft.com/office/drawing/2014/main" id="{9F69AA92-7519-424C-9FEE-D5F74306A93F}"/>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2" name="PoljeZBesedilom 2">
          <a:extLst>
            <a:ext uri="{FF2B5EF4-FFF2-40B4-BE49-F238E27FC236}">
              <a16:creationId xmlns:a16="http://schemas.microsoft.com/office/drawing/2014/main" id="{3A979D49-8B26-4E2F-AEC4-936C826E366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3" name="PoljeZBesedilom 3762">
          <a:extLst>
            <a:ext uri="{FF2B5EF4-FFF2-40B4-BE49-F238E27FC236}">
              <a16:creationId xmlns:a16="http://schemas.microsoft.com/office/drawing/2014/main" id="{2ECD213F-5086-4FC3-9221-D1E5E8B502E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4" name="PoljeZBesedilom 2">
          <a:extLst>
            <a:ext uri="{FF2B5EF4-FFF2-40B4-BE49-F238E27FC236}">
              <a16:creationId xmlns:a16="http://schemas.microsoft.com/office/drawing/2014/main" id="{A33DF66C-8EB6-4091-A02E-ABC494AC1FEA}"/>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5" name="PoljeZBesedilom 2">
          <a:extLst>
            <a:ext uri="{FF2B5EF4-FFF2-40B4-BE49-F238E27FC236}">
              <a16:creationId xmlns:a16="http://schemas.microsoft.com/office/drawing/2014/main" id="{7C61A4B7-4011-4FEE-9D31-C2118D241AD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6" name="PoljeZBesedilom 2">
          <a:extLst>
            <a:ext uri="{FF2B5EF4-FFF2-40B4-BE49-F238E27FC236}">
              <a16:creationId xmlns:a16="http://schemas.microsoft.com/office/drawing/2014/main" id="{421575EF-646D-4E7F-9746-AA9112E1C3B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67" name="PoljeZBesedilom 2">
          <a:extLst>
            <a:ext uri="{FF2B5EF4-FFF2-40B4-BE49-F238E27FC236}">
              <a16:creationId xmlns:a16="http://schemas.microsoft.com/office/drawing/2014/main" id="{4C4CAA9A-FA1A-420D-B86A-8D4C4D844A8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68" name="PoljeZBesedilom 2">
          <a:extLst>
            <a:ext uri="{FF2B5EF4-FFF2-40B4-BE49-F238E27FC236}">
              <a16:creationId xmlns:a16="http://schemas.microsoft.com/office/drawing/2014/main" id="{3758331A-622F-4E12-B2D3-317CDBF7C34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69" name="PoljeZBesedilom 3768">
          <a:extLst>
            <a:ext uri="{FF2B5EF4-FFF2-40B4-BE49-F238E27FC236}">
              <a16:creationId xmlns:a16="http://schemas.microsoft.com/office/drawing/2014/main" id="{CF8FFDB9-4F7D-4143-A122-FC3B462A808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70" name="PoljeZBesedilom 2">
          <a:extLst>
            <a:ext uri="{FF2B5EF4-FFF2-40B4-BE49-F238E27FC236}">
              <a16:creationId xmlns:a16="http://schemas.microsoft.com/office/drawing/2014/main" id="{6A71FCC7-9B11-468A-A531-B8044938560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71" name="PoljeZBesedilom 2">
          <a:extLst>
            <a:ext uri="{FF2B5EF4-FFF2-40B4-BE49-F238E27FC236}">
              <a16:creationId xmlns:a16="http://schemas.microsoft.com/office/drawing/2014/main" id="{95379054-6CB2-40A3-BD13-ED317FAF067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72" name="PoljeZBesedilom 2">
          <a:extLst>
            <a:ext uri="{FF2B5EF4-FFF2-40B4-BE49-F238E27FC236}">
              <a16:creationId xmlns:a16="http://schemas.microsoft.com/office/drawing/2014/main" id="{17F7CC70-D837-47C0-9521-5C76C33241B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773" name="PoljeZBesedilom 2">
          <a:extLst>
            <a:ext uri="{FF2B5EF4-FFF2-40B4-BE49-F238E27FC236}">
              <a16:creationId xmlns:a16="http://schemas.microsoft.com/office/drawing/2014/main" id="{6A28AF97-2ED1-48F3-8520-0B3B94DF251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774" name="PoljeZBesedilom 3773">
          <a:extLst>
            <a:ext uri="{FF2B5EF4-FFF2-40B4-BE49-F238E27FC236}">
              <a16:creationId xmlns:a16="http://schemas.microsoft.com/office/drawing/2014/main" id="{DBEFA0DE-12FB-4A30-AFBD-6D15C5A7F402}"/>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775" name="PoljeZBesedilom 2">
          <a:extLst>
            <a:ext uri="{FF2B5EF4-FFF2-40B4-BE49-F238E27FC236}">
              <a16:creationId xmlns:a16="http://schemas.microsoft.com/office/drawing/2014/main" id="{214B24CF-F1D5-4ADA-B340-A731F928E1D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776" name="PoljeZBesedilom 2">
          <a:extLst>
            <a:ext uri="{FF2B5EF4-FFF2-40B4-BE49-F238E27FC236}">
              <a16:creationId xmlns:a16="http://schemas.microsoft.com/office/drawing/2014/main" id="{8A71921E-3AA4-4458-949D-65EF3387D0B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777" name="PoljeZBesedilom 2">
          <a:extLst>
            <a:ext uri="{FF2B5EF4-FFF2-40B4-BE49-F238E27FC236}">
              <a16:creationId xmlns:a16="http://schemas.microsoft.com/office/drawing/2014/main" id="{2C285459-4C27-4206-AAD7-FAAFB0A0F991}"/>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778" name="PoljeZBesedilom 2">
          <a:extLst>
            <a:ext uri="{FF2B5EF4-FFF2-40B4-BE49-F238E27FC236}">
              <a16:creationId xmlns:a16="http://schemas.microsoft.com/office/drawing/2014/main" id="{A4DDB209-624A-484D-BC58-4FD5B2182879}"/>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79" name="PoljeZBesedilom 2">
          <a:extLst>
            <a:ext uri="{FF2B5EF4-FFF2-40B4-BE49-F238E27FC236}">
              <a16:creationId xmlns:a16="http://schemas.microsoft.com/office/drawing/2014/main" id="{798FC6BC-F796-43BC-9CF5-4451BC7A1AD2}"/>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80" name="PoljeZBesedilom 3779">
          <a:extLst>
            <a:ext uri="{FF2B5EF4-FFF2-40B4-BE49-F238E27FC236}">
              <a16:creationId xmlns:a16="http://schemas.microsoft.com/office/drawing/2014/main" id="{FA3C652E-DE4F-4E0C-818D-2737ED445E9F}"/>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81" name="PoljeZBesedilom 2">
          <a:extLst>
            <a:ext uri="{FF2B5EF4-FFF2-40B4-BE49-F238E27FC236}">
              <a16:creationId xmlns:a16="http://schemas.microsoft.com/office/drawing/2014/main" id="{7F82B922-3D91-43F5-BEAD-7504C4F69CCC}"/>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82" name="PoljeZBesedilom 2">
          <a:extLst>
            <a:ext uri="{FF2B5EF4-FFF2-40B4-BE49-F238E27FC236}">
              <a16:creationId xmlns:a16="http://schemas.microsoft.com/office/drawing/2014/main" id="{186F1D32-0D05-417B-A525-3BAA645210AF}"/>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83" name="PoljeZBesedilom 2">
          <a:extLst>
            <a:ext uri="{FF2B5EF4-FFF2-40B4-BE49-F238E27FC236}">
              <a16:creationId xmlns:a16="http://schemas.microsoft.com/office/drawing/2014/main" id="{0FF45FF3-F1C6-42B2-ADD6-C4E408ECF41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3784" name="PoljeZBesedilom 2">
          <a:extLst>
            <a:ext uri="{FF2B5EF4-FFF2-40B4-BE49-F238E27FC236}">
              <a16:creationId xmlns:a16="http://schemas.microsoft.com/office/drawing/2014/main" id="{F7430337-412A-4731-BDD1-CB244CFC7F83}"/>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85" name="PoljeZBesedilom 2">
          <a:extLst>
            <a:ext uri="{FF2B5EF4-FFF2-40B4-BE49-F238E27FC236}">
              <a16:creationId xmlns:a16="http://schemas.microsoft.com/office/drawing/2014/main" id="{BAF70991-4351-48FE-90D2-E7E1AF86705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86" name="PoljeZBesedilom 3785">
          <a:extLst>
            <a:ext uri="{FF2B5EF4-FFF2-40B4-BE49-F238E27FC236}">
              <a16:creationId xmlns:a16="http://schemas.microsoft.com/office/drawing/2014/main" id="{E7BEA1FB-9CDA-4761-94D5-EAB9FDBB0DB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87" name="PoljeZBesedilom 2">
          <a:extLst>
            <a:ext uri="{FF2B5EF4-FFF2-40B4-BE49-F238E27FC236}">
              <a16:creationId xmlns:a16="http://schemas.microsoft.com/office/drawing/2014/main" id="{3F292729-8AD5-4A08-8316-56B592004646}"/>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88" name="PoljeZBesedilom 2">
          <a:extLst>
            <a:ext uri="{FF2B5EF4-FFF2-40B4-BE49-F238E27FC236}">
              <a16:creationId xmlns:a16="http://schemas.microsoft.com/office/drawing/2014/main" id="{808D8796-6E8B-4FB5-95D6-009599D66DBB}"/>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89" name="PoljeZBesedilom 2">
          <a:extLst>
            <a:ext uri="{FF2B5EF4-FFF2-40B4-BE49-F238E27FC236}">
              <a16:creationId xmlns:a16="http://schemas.microsoft.com/office/drawing/2014/main" id="{37871A05-F7E3-4ED2-A8F2-B8A1D0673EE0}"/>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0" name="PoljeZBesedilom 2">
          <a:extLst>
            <a:ext uri="{FF2B5EF4-FFF2-40B4-BE49-F238E27FC236}">
              <a16:creationId xmlns:a16="http://schemas.microsoft.com/office/drawing/2014/main" id="{3880B277-83E5-4A5F-87DD-B9A52E4D6154}"/>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1" name="PoljeZBesedilom 2">
          <a:extLst>
            <a:ext uri="{FF2B5EF4-FFF2-40B4-BE49-F238E27FC236}">
              <a16:creationId xmlns:a16="http://schemas.microsoft.com/office/drawing/2014/main" id="{A2A4F728-44E4-419E-8AA9-E351F869708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2" name="PoljeZBesedilom 3791">
          <a:extLst>
            <a:ext uri="{FF2B5EF4-FFF2-40B4-BE49-F238E27FC236}">
              <a16:creationId xmlns:a16="http://schemas.microsoft.com/office/drawing/2014/main" id="{7ABB4F6C-DB75-40A9-912F-9FCEA258991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3" name="PoljeZBesedilom 2">
          <a:extLst>
            <a:ext uri="{FF2B5EF4-FFF2-40B4-BE49-F238E27FC236}">
              <a16:creationId xmlns:a16="http://schemas.microsoft.com/office/drawing/2014/main" id="{D94CD447-0D2C-42E3-A653-F63B60CEE0D6}"/>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4" name="PoljeZBesedilom 2">
          <a:extLst>
            <a:ext uri="{FF2B5EF4-FFF2-40B4-BE49-F238E27FC236}">
              <a16:creationId xmlns:a16="http://schemas.microsoft.com/office/drawing/2014/main" id="{CC159663-A39F-4550-BAE3-F1B549BF65A3}"/>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5" name="PoljeZBesedilom 2">
          <a:extLst>
            <a:ext uri="{FF2B5EF4-FFF2-40B4-BE49-F238E27FC236}">
              <a16:creationId xmlns:a16="http://schemas.microsoft.com/office/drawing/2014/main" id="{26367682-72DC-4FDD-826C-3D3EF16E966E}"/>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3796" name="PoljeZBesedilom 2">
          <a:extLst>
            <a:ext uri="{FF2B5EF4-FFF2-40B4-BE49-F238E27FC236}">
              <a16:creationId xmlns:a16="http://schemas.microsoft.com/office/drawing/2014/main" id="{AE9C93EA-AD09-49DE-AF26-CBD664B3745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97" name="PoljeZBesedilom 2">
          <a:extLst>
            <a:ext uri="{FF2B5EF4-FFF2-40B4-BE49-F238E27FC236}">
              <a16:creationId xmlns:a16="http://schemas.microsoft.com/office/drawing/2014/main" id="{E83816C7-AA90-43E6-A92B-3B1E36D640EA}"/>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98" name="PoljeZBesedilom 3797">
          <a:extLst>
            <a:ext uri="{FF2B5EF4-FFF2-40B4-BE49-F238E27FC236}">
              <a16:creationId xmlns:a16="http://schemas.microsoft.com/office/drawing/2014/main" id="{3FCB6BA9-C515-4AA6-9E1F-4DB45E782809}"/>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799" name="PoljeZBesedilom 2">
          <a:extLst>
            <a:ext uri="{FF2B5EF4-FFF2-40B4-BE49-F238E27FC236}">
              <a16:creationId xmlns:a16="http://schemas.microsoft.com/office/drawing/2014/main" id="{795032F4-B1AA-452F-9890-1EA79E350294}"/>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800" name="PoljeZBesedilom 2">
          <a:extLst>
            <a:ext uri="{FF2B5EF4-FFF2-40B4-BE49-F238E27FC236}">
              <a16:creationId xmlns:a16="http://schemas.microsoft.com/office/drawing/2014/main" id="{FAA37D32-F3CE-4A8F-8A01-2A4F7CF5B4B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801" name="PoljeZBesedilom 2">
          <a:extLst>
            <a:ext uri="{FF2B5EF4-FFF2-40B4-BE49-F238E27FC236}">
              <a16:creationId xmlns:a16="http://schemas.microsoft.com/office/drawing/2014/main" id="{68FF8B9D-6B68-4E3A-8285-18FFC90BA7D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3802" name="PoljeZBesedilom 2">
          <a:extLst>
            <a:ext uri="{FF2B5EF4-FFF2-40B4-BE49-F238E27FC236}">
              <a16:creationId xmlns:a16="http://schemas.microsoft.com/office/drawing/2014/main" id="{380E0976-409E-48A3-BC8C-4A468342B4B6}"/>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3" name="PoljeZBesedilom 2">
          <a:extLst>
            <a:ext uri="{FF2B5EF4-FFF2-40B4-BE49-F238E27FC236}">
              <a16:creationId xmlns:a16="http://schemas.microsoft.com/office/drawing/2014/main" id="{BA597B3D-F60F-405D-A548-86226AF6A7C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4" name="PoljeZBesedilom 3803">
          <a:extLst>
            <a:ext uri="{FF2B5EF4-FFF2-40B4-BE49-F238E27FC236}">
              <a16:creationId xmlns:a16="http://schemas.microsoft.com/office/drawing/2014/main" id="{A1BAD52B-9E10-44B1-A043-92301D67B85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5" name="PoljeZBesedilom 2">
          <a:extLst>
            <a:ext uri="{FF2B5EF4-FFF2-40B4-BE49-F238E27FC236}">
              <a16:creationId xmlns:a16="http://schemas.microsoft.com/office/drawing/2014/main" id="{05ED4CFB-1301-416F-B7C5-F3580BA4171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6" name="PoljeZBesedilom 2">
          <a:extLst>
            <a:ext uri="{FF2B5EF4-FFF2-40B4-BE49-F238E27FC236}">
              <a16:creationId xmlns:a16="http://schemas.microsoft.com/office/drawing/2014/main" id="{60AEB34A-2EC3-4841-B350-BB1EA673963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7" name="PoljeZBesedilom 2">
          <a:extLst>
            <a:ext uri="{FF2B5EF4-FFF2-40B4-BE49-F238E27FC236}">
              <a16:creationId xmlns:a16="http://schemas.microsoft.com/office/drawing/2014/main" id="{432243FB-FA1B-4433-88FD-F602BC2A0E9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3808" name="PoljeZBesedilom 2">
          <a:extLst>
            <a:ext uri="{FF2B5EF4-FFF2-40B4-BE49-F238E27FC236}">
              <a16:creationId xmlns:a16="http://schemas.microsoft.com/office/drawing/2014/main" id="{73F43CF3-D0EE-4DA1-BFA5-8153A4983E3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809" name="PoljeZBesedilom 3808">
          <a:extLst>
            <a:ext uri="{FF2B5EF4-FFF2-40B4-BE49-F238E27FC236}">
              <a16:creationId xmlns:a16="http://schemas.microsoft.com/office/drawing/2014/main" id="{3AF78853-3CF4-472F-9C10-CB13D5EC12B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810" name="PoljeZBesedilom 2">
          <a:extLst>
            <a:ext uri="{FF2B5EF4-FFF2-40B4-BE49-F238E27FC236}">
              <a16:creationId xmlns:a16="http://schemas.microsoft.com/office/drawing/2014/main" id="{994FC619-9FE2-40F3-BDA1-531A1953879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811" name="PoljeZBesedilom 2">
          <a:extLst>
            <a:ext uri="{FF2B5EF4-FFF2-40B4-BE49-F238E27FC236}">
              <a16:creationId xmlns:a16="http://schemas.microsoft.com/office/drawing/2014/main" id="{23767C80-D4EC-4097-BE7C-E6B2F1FFC441}"/>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812" name="PoljeZBesedilom 2">
          <a:extLst>
            <a:ext uri="{FF2B5EF4-FFF2-40B4-BE49-F238E27FC236}">
              <a16:creationId xmlns:a16="http://schemas.microsoft.com/office/drawing/2014/main" id="{0703FA6A-8186-4E4C-B4AC-B965D91213EE}"/>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3813" name="PoljeZBesedilom 2">
          <a:extLst>
            <a:ext uri="{FF2B5EF4-FFF2-40B4-BE49-F238E27FC236}">
              <a16:creationId xmlns:a16="http://schemas.microsoft.com/office/drawing/2014/main" id="{74DB822C-DFFA-42EE-BF37-14DA070C561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4" name="PoljeZBesedilom 2">
          <a:extLst>
            <a:ext uri="{FF2B5EF4-FFF2-40B4-BE49-F238E27FC236}">
              <a16:creationId xmlns:a16="http://schemas.microsoft.com/office/drawing/2014/main" id="{0F289EB4-80B7-4883-8CFB-4A1D8CB8900E}"/>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5" name="PoljeZBesedilom 3814">
          <a:extLst>
            <a:ext uri="{FF2B5EF4-FFF2-40B4-BE49-F238E27FC236}">
              <a16:creationId xmlns:a16="http://schemas.microsoft.com/office/drawing/2014/main" id="{E7DABB35-C551-4FA6-A8E4-CC2AAA777B8C}"/>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6" name="PoljeZBesedilom 2">
          <a:extLst>
            <a:ext uri="{FF2B5EF4-FFF2-40B4-BE49-F238E27FC236}">
              <a16:creationId xmlns:a16="http://schemas.microsoft.com/office/drawing/2014/main" id="{2E783251-DB16-4575-A5DB-F0D5A52A036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7" name="PoljeZBesedilom 2">
          <a:extLst>
            <a:ext uri="{FF2B5EF4-FFF2-40B4-BE49-F238E27FC236}">
              <a16:creationId xmlns:a16="http://schemas.microsoft.com/office/drawing/2014/main" id="{55696DC1-682B-429B-9C96-EA66F651D7B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8" name="PoljeZBesedilom 2">
          <a:extLst>
            <a:ext uri="{FF2B5EF4-FFF2-40B4-BE49-F238E27FC236}">
              <a16:creationId xmlns:a16="http://schemas.microsoft.com/office/drawing/2014/main" id="{9A1AA560-C8F6-46AD-881D-2F07D088C6D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19" name="PoljeZBesedilom 2">
          <a:extLst>
            <a:ext uri="{FF2B5EF4-FFF2-40B4-BE49-F238E27FC236}">
              <a16:creationId xmlns:a16="http://schemas.microsoft.com/office/drawing/2014/main" id="{4446364B-E86F-430D-A677-6A2F3EE80D2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0" name="PoljeZBesedilom 2">
          <a:extLst>
            <a:ext uri="{FF2B5EF4-FFF2-40B4-BE49-F238E27FC236}">
              <a16:creationId xmlns:a16="http://schemas.microsoft.com/office/drawing/2014/main" id="{90C484F1-A3E4-44D5-BE43-47C0680FBE8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1" name="PoljeZBesedilom 3820">
          <a:extLst>
            <a:ext uri="{FF2B5EF4-FFF2-40B4-BE49-F238E27FC236}">
              <a16:creationId xmlns:a16="http://schemas.microsoft.com/office/drawing/2014/main" id="{907A7590-5601-4707-8421-EA5D0B8B04A0}"/>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2" name="PoljeZBesedilom 2">
          <a:extLst>
            <a:ext uri="{FF2B5EF4-FFF2-40B4-BE49-F238E27FC236}">
              <a16:creationId xmlns:a16="http://schemas.microsoft.com/office/drawing/2014/main" id="{3780886B-E033-45EB-9710-BD2539473B10}"/>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3" name="PoljeZBesedilom 2">
          <a:extLst>
            <a:ext uri="{FF2B5EF4-FFF2-40B4-BE49-F238E27FC236}">
              <a16:creationId xmlns:a16="http://schemas.microsoft.com/office/drawing/2014/main" id="{7F978767-15B7-4C8A-9BC6-A68584D54C33}"/>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4" name="PoljeZBesedilom 2">
          <a:extLst>
            <a:ext uri="{FF2B5EF4-FFF2-40B4-BE49-F238E27FC236}">
              <a16:creationId xmlns:a16="http://schemas.microsoft.com/office/drawing/2014/main" id="{F5D4D281-6A50-4B1E-8B96-1CABA61881B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5" name="PoljeZBesedilom 2">
          <a:extLst>
            <a:ext uri="{FF2B5EF4-FFF2-40B4-BE49-F238E27FC236}">
              <a16:creationId xmlns:a16="http://schemas.microsoft.com/office/drawing/2014/main" id="{C780D1DC-7960-4F49-B025-545860C0FD55}"/>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6" name="PoljeZBesedilom 2">
          <a:extLst>
            <a:ext uri="{FF2B5EF4-FFF2-40B4-BE49-F238E27FC236}">
              <a16:creationId xmlns:a16="http://schemas.microsoft.com/office/drawing/2014/main" id="{E6FC220C-09CF-4734-B36C-52B1628731C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7" name="PoljeZBesedilom 3826">
          <a:extLst>
            <a:ext uri="{FF2B5EF4-FFF2-40B4-BE49-F238E27FC236}">
              <a16:creationId xmlns:a16="http://schemas.microsoft.com/office/drawing/2014/main" id="{8C333066-BF74-4C6D-B6C6-6611B01B1DD5}"/>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8" name="PoljeZBesedilom 2">
          <a:extLst>
            <a:ext uri="{FF2B5EF4-FFF2-40B4-BE49-F238E27FC236}">
              <a16:creationId xmlns:a16="http://schemas.microsoft.com/office/drawing/2014/main" id="{EE4782A3-E685-4077-B7A2-B0633924FD4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29" name="PoljeZBesedilom 2">
          <a:extLst>
            <a:ext uri="{FF2B5EF4-FFF2-40B4-BE49-F238E27FC236}">
              <a16:creationId xmlns:a16="http://schemas.microsoft.com/office/drawing/2014/main" id="{CE3E2FBB-242D-4C1E-A572-B6FAC783F89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0" name="PoljeZBesedilom 2">
          <a:extLst>
            <a:ext uri="{FF2B5EF4-FFF2-40B4-BE49-F238E27FC236}">
              <a16:creationId xmlns:a16="http://schemas.microsoft.com/office/drawing/2014/main" id="{62B9CD67-93B9-4368-A260-6DD76B37C33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1" name="PoljeZBesedilom 2">
          <a:extLst>
            <a:ext uri="{FF2B5EF4-FFF2-40B4-BE49-F238E27FC236}">
              <a16:creationId xmlns:a16="http://schemas.microsoft.com/office/drawing/2014/main" id="{93E928FF-03ED-4B91-9E57-A5F3A2AF63C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2" name="PoljeZBesedilom 2">
          <a:extLst>
            <a:ext uri="{FF2B5EF4-FFF2-40B4-BE49-F238E27FC236}">
              <a16:creationId xmlns:a16="http://schemas.microsoft.com/office/drawing/2014/main" id="{4EEB64F8-E140-404C-897D-661E3643BEF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3" name="PoljeZBesedilom 3832">
          <a:extLst>
            <a:ext uri="{FF2B5EF4-FFF2-40B4-BE49-F238E27FC236}">
              <a16:creationId xmlns:a16="http://schemas.microsoft.com/office/drawing/2014/main" id="{ED353B9C-A6BA-42E7-A7D6-E75645766BB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4" name="PoljeZBesedilom 2">
          <a:extLst>
            <a:ext uri="{FF2B5EF4-FFF2-40B4-BE49-F238E27FC236}">
              <a16:creationId xmlns:a16="http://schemas.microsoft.com/office/drawing/2014/main" id="{D55928CF-EA88-435D-B327-52B9B13DC88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5" name="PoljeZBesedilom 2">
          <a:extLst>
            <a:ext uri="{FF2B5EF4-FFF2-40B4-BE49-F238E27FC236}">
              <a16:creationId xmlns:a16="http://schemas.microsoft.com/office/drawing/2014/main" id="{A931D2B1-C639-4CA2-BCAC-05F2A12E408E}"/>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6" name="PoljeZBesedilom 2">
          <a:extLst>
            <a:ext uri="{FF2B5EF4-FFF2-40B4-BE49-F238E27FC236}">
              <a16:creationId xmlns:a16="http://schemas.microsoft.com/office/drawing/2014/main" id="{FEDB366C-6850-40C9-BA5A-790C93C9FBD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7" name="PoljeZBesedilom 2">
          <a:extLst>
            <a:ext uri="{FF2B5EF4-FFF2-40B4-BE49-F238E27FC236}">
              <a16:creationId xmlns:a16="http://schemas.microsoft.com/office/drawing/2014/main" id="{A00816FE-9513-44AD-86B3-5447461876CF}"/>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38" name="PoljeZBesedilom 2">
          <a:extLst>
            <a:ext uri="{FF2B5EF4-FFF2-40B4-BE49-F238E27FC236}">
              <a16:creationId xmlns:a16="http://schemas.microsoft.com/office/drawing/2014/main" id="{5D6D6200-6924-4386-8440-E99D17FDB666}"/>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39" name="PoljeZBesedilom 3838">
          <a:extLst>
            <a:ext uri="{FF2B5EF4-FFF2-40B4-BE49-F238E27FC236}">
              <a16:creationId xmlns:a16="http://schemas.microsoft.com/office/drawing/2014/main" id="{9F7B14ED-0B63-4FD6-AC16-FA3F1BEA3E23}"/>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0" name="PoljeZBesedilom 2">
          <a:extLst>
            <a:ext uri="{FF2B5EF4-FFF2-40B4-BE49-F238E27FC236}">
              <a16:creationId xmlns:a16="http://schemas.microsoft.com/office/drawing/2014/main" id="{9C286374-2371-4731-A63E-0019BA3BF402}"/>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1" name="PoljeZBesedilom 2">
          <a:extLst>
            <a:ext uri="{FF2B5EF4-FFF2-40B4-BE49-F238E27FC236}">
              <a16:creationId xmlns:a16="http://schemas.microsoft.com/office/drawing/2014/main" id="{B0E51F42-4F75-45D2-A0BF-106C17FB8B3E}"/>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2" name="PoljeZBesedilom 2">
          <a:extLst>
            <a:ext uri="{FF2B5EF4-FFF2-40B4-BE49-F238E27FC236}">
              <a16:creationId xmlns:a16="http://schemas.microsoft.com/office/drawing/2014/main" id="{79C67B1E-0B0F-4987-9EE5-8331A94FD8E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3" name="PoljeZBesedilom 2">
          <a:extLst>
            <a:ext uri="{FF2B5EF4-FFF2-40B4-BE49-F238E27FC236}">
              <a16:creationId xmlns:a16="http://schemas.microsoft.com/office/drawing/2014/main" id="{24894398-03E8-4380-827D-6A0D35F9F535}"/>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4" name="PoljeZBesedilom 2">
          <a:extLst>
            <a:ext uri="{FF2B5EF4-FFF2-40B4-BE49-F238E27FC236}">
              <a16:creationId xmlns:a16="http://schemas.microsoft.com/office/drawing/2014/main" id="{2CDE9C9C-B485-434E-B746-7D577942767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5" name="PoljeZBesedilom 3844">
          <a:extLst>
            <a:ext uri="{FF2B5EF4-FFF2-40B4-BE49-F238E27FC236}">
              <a16:creationId xmlns:a16="http://schemas.microsoft.com/office/drawing/2014/main" id="{5A6452A7-51F3-4714-B837-C11E72334672}"/>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6" name="PoljeZBesedilom 2">
          <a:extLst>
            <a:ext uri="{FF2B5EF4-FFF2-40B4-BE49-F238E27FC236}">
              <a16:creationId xmlns:a16="http://schemas.microsoft.com/office/drawing/2014/main" id="{6274D955-39E6-4E36-B6C9-F768BE85581A}"/>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7" name="PoljeZBesedilom 2">
          <a:extLst>
            <a:ext uri="{FF2B5EF4-FFF2-40B4-BE49-F238E27FC236}">
              <a16:creationId xmlns:a16="http://schemas.microsoft.com/office/drawing/2014/main" id="{5F930011-5A15-46C7-859C-D0D220DA5750}"/>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8" name="PoljeZBesedilom 2">
          <a:extLst>
            <a:ext uri="{FF2B5EF4-FFF2-40B4-BE49-F238E27FC236}">
              <a16:creationId xmlns:a16="http://schemas.microsoft.com/office/drawing/2014/main" id="{8C0FFCA7-D816-4AF6-9D6C-1AD5CD9500DA}"/>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49" name="PoljeZBesedilom 2">
          <a:extLst>
            <a:ext uri="{FF2B5EF4-FFF2-40B4-BE49-F238E27FC236}">
              <a16:creationId xmlns:a16="http://schemas.microsoft.com/office/drawing/2014/main" id="{25A7DEBA-02D4-47E8-965D-29F699142FE5}"/>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0" name="PoljeZBesedilom 2">
          <a:extLst>
            <a:ext uri="{FF2B5EF4-FFF2-40B4-BE49-F238E27FC236}">
              <a16:creationId xmlns:a16="http://schemas.microsoft.com/office/drawing/2014/main" id="{2473EC7D-B47F-46C9-A0B3-B10EB6D0B8E1}"/>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1" name="PoljeZBesedilom 3850">
          <a:extLst>
            <a:ext uri="{FF2B5EF4-FFF2-40B4-BE49-F238E27FC236}">
              <a16:creationId xmlns:a16="http://schemas.microsoft.com/office/drawing/2014/main" id="{FB71E673-56D1-4CD6-8D76-A8143D3143D7}"/>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2" name="PoljeZBesedilom 2">
          <a:extLst>
            <a:ext uri="{FF2B5EF4-FFF2-40B4-BE49-F238E27FC236}">
              <a16:creationId xmlns:a16="http://schemas.microsoft.com/office/drawing/2014/main" id="{7F929155-952F-4969-A787-0A3E01B25CBC}"/>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3" name="PoljeZBesedilom 2">
          <a:extLst>
            <a:ext uri="{FF2B5EF4-FFF2-40B4-BE49-F238E27FC236}">
              <a16:creationId xmlns:a16="http://schemas.microsoft.com/office/drawing/2014/main" id="{B9D2A61B-E94C-404E-B129-2C57EC6055E2}"/>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4" name="PoljeZBesedilom 2">
          <a:extLst>
            <a:ext uri="{FF2B5EF4-FFF2-40B4-BE49-F238E27FC236}">
              <a16:creationId xmlns:a16="http://schemas.microsoft.com/office/drawing/2014/main" id="{640A844F-66DE-4878-AF8E-489CC5140419}"/>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55" name="PoljeZBesedilom 2">
          <a:extLst>
            <a:ext uri="{FF2B5EF4-FFF2-40B4-BE49-F238E27FC236}">
              <a16:creationId xmlns:a16="http://schemas.microsoft.com/office/drawing/2014/main" id="{41AFB38A-27CE-4ECC-90AA-04357324DC52}"/>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56" name="PoljeZBesedilom 2">
          <a:extLst>
            <a:ext uri="{FF2B5EF4-FFF2-40B4-BE49-F238E27FC236}">
              <a16:creationId xmlns:a16="http://schemas.microsoft.com/office/drawing/2014/main" id="{579A39DF-1D93-4756-AD3B-FECE28A3EAD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57" name="PoljeZBesedilom 3856">
          <a:extLst>
            <a:ext uri="{FF2B5EF4-FFF2-40B4-BE49-F238E27FC236}">
              <a16:creationId xmlns:a16="http://schemas.microsoft.com/office/drawing/2014/main" id="{BE66082C-E686-41FC-9F66-AC1CA126E41D}"/>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58" name="PoljeZBesedilom 2">
          <a:extLst>
            <a:ext uri="{FF2B5EF4-FFF2-40B4-BE49-F238E27FC236}">
              <a16:creationId xmlns:a16="http://schemas.microsoft.com/office/drawing/2014/main" id="{04822984-E1DD-4003-B0CF-19D3A6FBF887}"/>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59" name="PoljeZBesedilom 2">
          <a:extLst>
            <a:ext uri="{FF2B5EF4-FFF2-40B4-BE49-F238E27FC236}">
              <a16:creationId xmlns:a16="http://schemas.microsoft.com/office/drawing/2014/main" id="{1ABC3C8E-D7AA-47DA-8FA9-0BBA54C76CE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0" name="PoljeZBesedilom 2">
          <a:extLst>
            <a:ext uri="{FF2B5EF4-FFF2-40B4-BE49-F238E27FC236}">
              <a16:creationId xmlns:a16="http://schemas.microsoft.com/office/drawing/2014/main" id="{9C1475AF-670C-4F0F-89F2-0F8E02C82E5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1" name="PoljeZBesedilom 2">
          <a:extLst>
            <a:ext uri="{FF2B5EF4-FFF2-40B4-BE49-F238E27FC236}">
              <a16:creationId xmlns:a16="http://schemas.microsoft.com/office/drawing/2014/main" id="{D9B1C379-C216-4CC4-B148-D531F3681F8D}"/>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2" name="PoljeZBesedilom 2">
          <a:extLst>
            <a:ext uri="{FF2B5EF4-FFF2-40B4-BE49-F238E27FC236}">
              <a16:creationId xmlns:a16="http://schemas.microsoft.com/office/drawing/2014/main" id="{3336DB33-9363-4BF8-A36E-E8BD7DC2969F}"/>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3" name="PoljeZBesedilom 3862">
          <a:extLst>
            <a:ext uri="{FF2B5EF4-FFF2-40B4-BE49-F238E27FC236}">
              <a16:creationId xmlns:a16="http://schemas.microsoft.com/office/drawing/2014/main" id="{67030C52-7BC9-4504-A619-307E6BD63B3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4" name="PoljeZBesedilom 2">
          <a:extLst>
            <a:ext uri="{FF2B5EF4-FFF2-40B4-BE49-F238E27FC236}">
              <a16:creationId xmlns:a16="http://schemas.microsoft.com/office/drawing/2014/main" id="{5C0F45CA-8F24-47EB-8EAB-537471327AB0}"/>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5" name="PoljeZBesedilom 2">
          <a:extLst>
            <a:ext uri="{FF2B5EF4-FFF2-40B4-BE49-F238E27FC236}">
              <a16:creationId xmlns:a16="http://schemas.microsoft.com/office/drawing/2014/main" id="{4FC2EFAF-081D-4BCC-8994-2352FE16FE2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6" name="PoljeZBesedilom 2">
          <a:extLst>
            <a:ext uri="{FF2B5EF4-FFF2-40B4-BE49-F238E27FC236}">
              <a16:creationId xmlns:a16="http://schemas.microsoft.com/office/drawing/2014/main" id="{EE715A92-448C-42A4-9656-D04622AE23C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3867" name="PoljeZBesedilom 2">
          <a:extLst>
            <a:ext uri="{FF2B5EF4-FFF2-40B4-BE49-F238E27FC236}">
              <a16:creationId xmlns:a16="http://schemas.microsoft.com/office/drawing/2014/main" id="{419D5D98-3451-4CA8-A148-D2124DFB2E13}"/>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68" name="PoljeZBesedilom 2">
          <a:extLst>
            <a:ext uri="{FF2B5EF4-FFF2-40B4-BE49-F238E27FC236}">
              <a16:creationId xmlns:a16="http://schemas.microsoft.com/office/drawing/2014/main" id="{0DF6E14F-2974-41B2-B0BD-2805CEB26B49}"/>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69" name="PoljeZBesedilom 3868">
          <a:extLst>
            <a:ext uri="{FF2B5EF4-FFF2-40B4-BE49-F238E27FC236}">
              <a16:creationId xmlns:a16="http://schemas.microsoft.com/office/drawing/2014/main" id="{B7EF5914-3758-4FA7-A68A-E324C042DAE4}"/>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70" name="PoljeZBesedilom 2">
          <a:extLst>
            <a:ext uri="{FF2B5EF4-FFF2-40B4-BE49-F238E27FC236}">
              <a16:creationId xmlns:a16="http://schemas.microsoft.com/office/drawing/2014/main" id="{235ED4ED-A77A-4F17-B70D-9A11D757563B}"/>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71" name="PoljeZBesedilom 2">
          <a:extLst>
            <a:ext uri="{FF2B5EF4-FFF2-40B4-BE49-F238E27FC236}">
              <a16:creationId xmlns:a16="http://schemas.microsoft.com/office/drawing/2014/main" id="{0642A335-9363-4E79-A4F4-C7C1387E02A0}"/>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72" name="PoljeZBesedilom 2">
          <a:extLst>
            <a:ext uri="{FF2B5EF4-FFF2-40B4-BE49-F238E27FC236}">
              <a16:creationId xmlns:a16="http://schemas.microsoft.com/office/drawing/2014/main" id="{5DE21F2B-A39D-45E5-932A-EF1C9429FB05}"/>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3873" name="PoljeZBesedilom 2">
          <a:extLst>
            <a:ext uri="{FF2B5EF4-FFF2-40B4-BE49-F238E27FC236}">
              <a16:creationId xmlns:a16="http://schemas.microsoft.com/office/drawing/2014/main" id="{A199EC58-C9E9-4490-9663-9AA68669AE9F}"/>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4" name="PoljeZBesedilom 2">
          <a:extLst>
            <a:ext uri="{FF2B5EF4-FFF2-40B4-BE49-F238E27FC236}">
              <a16:creationId xmlns:a16="http://schemas.microsoft.com/office/drawing/2014/main" id="{2239B999-1B6D-4748-B593-66EA9913403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5" name="PoljeZBesedilom 3874">
          <a:extLst>
            <a:ext uri="{FF2B5EF4-FFF2-40B4-BE49-F238E27FC236}">
              <a16:creationId xmlns:a16="http://schemas.microsoft.com/office/drawing/2014/main" id="{AB06EC99-946D-49A4-AE8C-B9FCF41DBEF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6" name="PoljeZBesedilom 2">
          <a:extLst>
            <a:ext uri="{FF2B5EF4-FFF2-40B4-BE49-F238E27FC236}">
              <a16:creationId xmlns:a16="http://schemas.microsoft.com/office/drawing/2014/main" id="{F1FEAB39-49F9-46C2-AB2A-61391D512B6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7" name="PoljeZBesedilom 2">
          <a:extLst>
            <a:ext uri="{FF2B5EF4-FFF2-40B4-BE49-F238E27FC236}">
              <a16:creationId xmlns:a16="http://schemas.microsoft.com/office/drawing/2014/main" id="{67ADE684-52B7-4CAE-8E42-E51AE470BF6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8" name="PoljeZBesedilom 2">
          <a:extLst>
            <a:ext uri="{FF2B5EF4-FFF2-40B4-BE49-F238E27FC236}">
              <a16:creationId xmlns:a16="http://schemas.microsoft.com/office/drawing/2014/main" id="{62C10B6A-8B64-466F-9BDC-DCF26D9C3D0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79" name="PoljeZBesedilom 2">
          <a:extLst>
            <a:ext uri="{FF2B5EF4-FFF2-40B4-BE49-F238E27FC236}">
              <a16:creationId xmlns:a16="http://schemas.microsoft.com/office/drawing/2014/main" id="{8ED2E1A6-7D2B-4CA9-A945-B644154120B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80" name="PoljeZBesedilom 3879">
          <a:extLst>
            <a:ext uri="{FF2B5EF4-FFF2-40B4-BE49-F238E27FC236}">
              <a16:creationId xmlns:a16="http://schemas.microsoft.com/office/drawing/2014/main" id="{8C71504D-0071-4DC2-A637-001BE4E00E89}"/>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81" name="PoljeZBesedilom 2">
          <a:extLst>
            <a:ext uri="{FF2B5EF4-FFF2-40B4-BE49-F238E27FC236}">
              <a16:creationId xmlns:a16="http://schemas.microsoft.com/office/drawing/2014/main" id="{167B74D5-DF76-4B50-83D6-E4103048B152}"/>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82" name="PoljeZBesedilom 2">
          <a:extLst>
            <a:ext uri="{FF2B5EF4-FFF2-40B4-BE49-F238E27FC236}">
              <a16:creationId xmlns:a16="http://schemas.microsoft.com/office/drawing/2014/main" id="{59C856F8-93BC-4478-9BCD-781A16AD833F}"/>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83" name="PoljeZBesedilom 2">
          <a:extLst>
            <a:ext uri="{FF2B5EF4-FFF2-40B4-BE49-F238E27FC236}">
              <a16:creationId xmlns:a16="http://schemas.microsoft.com/office/drawing/2014/main" id="{260E44A0-6BC2-4CA4-855D-E4F8CBDE495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84" name="PoljeZBesedilom 2">
          <a:extLst>
            <a:ext uri="{FF2B5EF4-FFF2-40B4-BE49-F238E27FC236}">
              <a16:creationId xmlns:a16="http://schemas.microsoft.com/office/drawing/2014/main" id="{1783EDD3-CD28-4B5F-BC76-0B6E59553A5B}"/>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85" name="PoljeZBesedilom 2">
          <a:extLst>
            <a:ext uri="{FF2B5EF4-FFF2-40B4-BE49-F238E27FC236}">
              <a16:creationId xmlns:a16="http://schemas.microsoft.com/office/drawing/2014/main" id="{562EED9C-A1DE-4F19-AF2B-0F914CBF128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86" name="PoljeZBesedilom 3885">
          <a:extLst>
            <a:ext uri="{FF2B5EF4-FFF2-40B4-BE49-F238E27FC236}">
              <a16:creationId xmlns:a16="http://schemas.microsoft.com/office/drawing/2014/main" id="{51EEDF53-62A8-41F2-A697-65E26667251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87" name="PoljeZBesedilom 2">
          <a:extLst>
            <a:ext uri="{FF2B5EF4-FFF2-40B4-BE49-F238E27FC236}">
              <a16:creationId xmlns:a16="http://schemas.microsoft.com/office/drawing/2014/main" id="{2541FB4A-517A-41E9-9E92-272CA80074C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88" name="PoljeZBesedilom 2">
          <a:extLst>
            <a:ext uri="{FF2B5EF4-FFF2-40B4-BE49-F238E27FC236}">
              <a16:creationId xmlns:a16="http://schemas.microsoft.com/office/drawing/2014/main" id="{7FC2C812-DFBE-47EF-AC3A-F0BF6B4DB02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89" name="PoljeZBesedilom 2">
          <a:extLst>
            <a:ext uri="{FF2B5EF4-FFF2-40B4-BE49-F238E27FC236}">
              <a16:creationId xmlns:a16="http://schemas.microsoft.com/office/drawing/2014/main" id="{A056D7B8-D04B-4D21-9EA9-AFD65FA8D47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3890" name="PoljeZBesedilom 2">
          <a:extLst>
            <a:ext uri="{FF2B5EF4-FFF2-40B4-BE49-F238E27FC236}">
              <a16:creationId xmlns:a16="http://schemas.microsoft.com/office/drawing/2014/main" id="{8A4EBE1C-CBC3-47D2-B225-6218CF725C6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91" name="PoljeZBesedilom 3890">
          <a:extLst>
            <a:ext uri="{FF2B5EF4-FFF2-40B4-BE49-F238E27FC236}">
              <a16:creationId xmlns:a16="http://schemas.microsoft.com/office/drawing/2014/main" id="{82A01D72-A0AB-4C5A-9CB2-5FA76FECC1FF}"/>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92" name="PoljeZBesedilom 2">
          <a:extLst>
            <a:ext uri="{FF2B5EF4-FFF2-40B4-BE49-F238E27FC236}">
              <a16:creationId xmlns:a16="http://schemas.microsoft.com/office/drawing/2014/main" id="{5F559864-1C72-4725-91CD-D9B75D6B399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93" name="PoljeZBesedilom 2">
          <a:extLst>
            <a:ext uri="{FF2B5EF4-FFF2-40B4-BE49-F238E27FC236}">
              <a16:creationId xmlns:a16="http://schemas.microsoft.com/office/drawing/2014/main" id="{2138D6FD-3641-4B5F-A168-26BFFFE9C591}"/>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94" name="PoljeZBesedilom 2">
          <a:extLst>
            <a:ext uri="{FF2B5EF4-FFF2-40B4-BE49-F238E27FC236}">
              <a16:creationId xmlns:a16="http://schemas.microsoft.com/office/drawing/2014/main" id="{91E2883E-326C-4DDA-B21B-919313B1E6F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919</xdr:row>
      <xdr:rowOff>0</xdr:rowOff>
    </xdr:from>
    <xdr:ext cx="184731" cy="274009"/>
    <xdr:sp macro="" textlink="">
      <xdr:nvSpPr>
        <xdr:cNvPr id="3895" name="PoljeZBesedilom 2">
          <a:extLst>
            <a:ext uri="{FF2B5EF4-FFF2-40B4-BE49-F238E27FC236}">
              <a16:creationId xmlns:a16="http://schemas.microsoft.com/office/drawing/2014/main" id="{73F7AAAE-CF7B-406C-A7DC-A24C8255C515}"/>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1070</xdr:row>
      <xdr:rowOff>0</xdr:rowOff>
    </xdr:from>
    <xdr:ext cx="184731" cy="264560"/>
    <xdr:sp macro="" textlink="">
      <xdr:nvSpPr>
        <xdr:cNvPr id="3896" name="PoljeZBesedilom 2">
          <a:extLst>
            <a:ext uri="{FF2B5EF4-FFF2-40B4-BE49-F238E27FC236}">
              <a16:creationId xmlns:a16="http://schemas.microsoft.com/office/drawing/2014/main" id="{873491EB-3523-4AC9-850E-50379E971A4A}"/>
            </a:ext>
          </a:extLst>
        </xdr:cNvPr>
        <xdr:cNvSpPr txBox="1"/>
      </xdr:nvSpPr>
      <xdr:spPr>
        <a:xfrm>
          <a:off x="6226629" y="1862768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1070</xdr:row>
      <xdr:rowOff>0</xdr:rowOff>
    </xdr:from>
    <xdr:ext cx="184731" cy="264560"/>
    <xdr:sp macro="" textlink="">
      <xdr:nvSpPr>
        <xdr:cNvPr id="3897" name="PoljeZBesedilom 3896">
          <a:extLst>
            <a:ext uri="{FF2B5EF4-FFF2-40B4-BE49-F238E27FC236}">
              <a16:creationId xmlns:a16="http://schemas.microsoft.com/office/drawing/2014/main" id="{4E56C90D-3424-48B4-83D6-8F6F4B56B084}"/>
            </a:ext>
          </a:extLst>
        </xdr:cNvPr>
        <xdr:cNvSpPr txBox="1"/>
      </xdr:nvSpPr>
      <xdr:spPr>
        <a:xfrm>
          <a:off x="6226629" y="1862768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898" name="PoljeZBesedilom 2">
          <a:extLst>
            <a:ext uri="{FF2B5EF4-FFF2-40B4-BE49-F238E27FC236}">
              <a16:creationId xmlns:a16="http://schemas.microsoft.com/office/drawing/2014/main" id="{E3A24AC7-FA35-4856-9D3C-F7CEFD65FE35}"/>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899" name="PoljeZBesedilom 3898">
          <a:extLst>
            <a:ext uri="{FF2B5EF4-FFF2-40B4-BE49-F238E27FC236}">
              <a16:creationId xmlns:a16="http://schemas.microsoft.com/office/drawing/2014/main" id="{0005856A-ACF2-4EEE-B0A0-B6C405C2C844}"/>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0" name="PoljeZBesedilom 2">
          <a:extLst>
            <a:ext uri="{FF2B5EF4-FFF2-40B4-BE49-F238E27FC236}">
              <a16:creationId xmlns:a16="http://schemas.microsoft.com/office/drawing/2014/main" id="{F9C3CA53-614F-459E-A32A-80ABA51F9F8D}"/>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1" name="PoljeZBesedilom 2">
          <a:extLst>
            <a:ext uri="{FF2B5EF4-FFF2-40B4-BE49-F238E27FC236}">
              <a16:creationId xmlns:a16="http://schemas.microsoft.com/office/drawing/2014/main" id="{A308C2AD-9C0C-4E20-9909-2716076CDBF9}"/>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2" name="PoljeZBesedilom 2">
          <a:extLst>
            <a:ext uri="{FF2B5EF4-FFF2-40B4-BE49-F238E27FC236}">
              <a16:creationId xmlns:a16="http://schemas.microsoft.com/office/drawing/2014/main" id="{11E5FF52-16E8-4854-9CEF-0D9682C4955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3" name="PoljeZBesedilom 2">
          <a:extLst>
            <a:ext uri="{FF2B5EF4-FFF2-40B4-BE49-F238E27FC236}">
              <a16:creationId xmlns:a16="http://schemas.microsoft.com/office/drawing/2014/main" id="{3E1A5C5A-58D5-49DD-A0B5-DDCE04ACDDE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4" name="PoljeZBesedilom 2">
          <a:extLst>
            <a:ext uri="{FF2B5EF4-FFF2-40B4-BE49-F238E27FC236}">
              <a16:creationId xmlns:a16="http://schemas.microsoft.com/office/drawing/2014/main" id="{69C3CB58-76D3-487B-BBA7-5DB1EB3FF41A}"/>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5" name="PoljeZBesedilom 3904">
          <a:extLst>
            <a:ext uri="{FF2B5EF4-FFF2-40B4-BE49-F238E27FC236}">
              <a16:creationId xmlns:a16="http://schemas.microsoft.com/office/drawing/2014/main" id="{4E6430A7-0032-430B-8CC7-25D1CC23E6D8}"/>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6" name="PoljeZBesedilom 2">
          <a:extLst>
            <a:ext uri="{FF2B5EF4-FFF2-40B4-BE49-F238E27FC236}">
              <a16:creationId xmlns:a16="http://schemas.microsoft.com/office/drawing/2014/main" id="{F0A1DAF5-84AE-4A1E-8C3F-168E0DCA434C}"/>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7" name="PoljeZBesedilom 2">
          <a:extLst>
            <a:ext uri="{FF2B5EF4-FFF2-40B4-BE49-F238E27FC236}">
              <a16:creationId xmlns:a16="http://schemas.microsoft.com/office/drawing/2014/main" id="{E9E99CFF-EB81-426B-8908-9E0EDD7454B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8" name="PoljeZBesedilom 2">
          <a:extLst>
            <a:ext uri="{FF2B5EF4-FFF2-40B4-BE49-F238E27FC236}">
              <a16:creationId xmlns:a16="http://schemas.microsoft.com/office/drawing/2014/main" id="{B3DF4BA0-9493-4228-93DF-8D429A9774E0}"/>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09" name="PoljeZBesedilom 2">
          <a:extLst>
            <a:ext uri="{FF2B5EF4-FFF2-40B4-BE49-F238E27FC236}">
              <a16:creationId xmlns:a16="http://schemas.microsoft.com/office/drawing/2014/main" id="{4540EF6A-70E4-47FF-80CC-79ED9CB2076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0" name="PoljeZBesedilom 2">
          <a:extLst>
            <a:ext uri="{FF2B5EF4-FFF2-40B4-BE49-F238E27FC236}">
              <a16:creationId xmlns:a16="http://schemas.microsoft.com/office/drawing/2014/main" id="{0B931BB3-A8FB-42AE-B8E2-33E021D7731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1" name="PoljeZBesedilom 3910">
          <a:extLst>
            <a:ext uri="{FF2B5EF4-FFF2-40B4-BE49-F238E27FC236}">
              <a16:creationId xmlns:a16="http://schemas.microsoft.com/office/drawing/2014/main" id="{C558E94E-6511-4E72-A92F-32AE2D3A585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2" name="PoljeZBesedilom 2">
          <a:extLst>
            <a:ext uri="{FF2B5EF4-FFF2-40B4-BE49-F238E27FC236}">
              <a16:creationId xmlns:a16="http://schemas.microsoft.com/office/drawing/2014/main" id="{59DF0183-0F60-4925-B12A-917DCB765A2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3" name="PoljeZBesedilom 2">
          <a:extLst>
            <a:ext uri="{FF2B5EF4-FFF2-40B4-BE49-F238E27FC236}">
              <a16:creationId xmlns:a16="http://schemas.microsoft.com/office/drawing/2014/main" id="{4DD0C648-05FF-4707-90BD-6FCBDAF848C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4" name="PoljeZBesedilom 2">
          <a:extLst>
            <a:ext uri="{FF2B5EF4-FFF2-40B4-BE49-F238E27FC236}">
              <a16:creationId xmlns:a16="http://schemas.microsoft.com/office/drawing/2014/main" id="{80BDD647-2C45-424E-AE42-2963FEFAB16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5" name="PoljeZBesedilom 2">
          <a:extLst>
            <a:ext uri="{FF2B5EF4-FFF2-40B4-BE49-F238E27FC236}">
              <a16:creationId xmlns:a16="http://schemas.microsoft.com/office/drawing/2014/main" id="{6467A0AC-CB00-4A47-98BE-CAFEBF783FA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6" name="PoljeZBesedilom 2">
          <a:extLst>
            <a:ext uri="{FF2B5EF4-FFF2-40B4-BE49-F238E27FC236}">
              <a16:creationId xmlns:a16="http://schemas.microsoft.com/office/drawing/2014/main" id="{1274566F-48C9-4D71-B17E-3F6CA488E83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7" name="PoljeZBesedilom 3916">
          <a:extLst>
            <a:ext uri="{FF2B5EF4-FFF2-40B4-BE49-F238E27FC236}">
              <a16:creationId xmlns:a16="http://schemas.microsoft.com/office/drawing/2014/main" id="{D899674C-D8D5-43A4-95FF-C434EABE204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8" name="PoljeZBesedilom 2">
          <a:extLst>
            <a:ext uri="{FF2B5EF4-FFF2-40B4-BE49-F238E27FC236}">
              <a16:creationId xmlns:a16="http://schemas.microsoft.com/office/drawing/2014/main" id="{A130ADC3-2EE5-4C58-B642-8BB01F4D1FA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19" name="PoljeZBesedilom 2">
          <a:extLst>
            <a:ext uri="{FF2B5EF4-FFF2-40B4-BE49-F238E27FC236}">
              <a16:creationId xmlns:a16="http://schemas.microsoft.com/office/drawing/2014/main" id="{DE1B36D1-194E-4091-A512-E7049784131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20" name="PoljeZBesedilom 2">
          <a:extLst>
            <a:ext uri="{FF2B5EF4-FFF2-40B4-BE49-F238E27FC236}">
              <a16:creationId xmlns:a16="http://schemas.microsoft.com/office/drawing/2014/main" id="{D2A7A486-AA93-4C2A-A2FA-BFE3FE101C3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21" name="PoljeZBesedilom 2">
          <a:extLst>
            <a:ext uri="{FF2B5EF4-FFF2-40B4-BE49-F238E27FC236}">
              <a16:creationId xmlns:a16="http://schemas.microsoft.com/office/drawing/2014/main" id="{3DD4CFBE-C571-4541-B0B6-C0E719B5A20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2" name="PoljeZBesedilom 2">
          <a:extLst>
            <a:ext uri="{FF2B5EF4-FFF2-40B4-BE49-F238E27FC236}">
              <a16:creationId xmlns:a16="http://schemas.microsoft.com/office/drawing/2014/main" id="{14C288D0-8CDE-402C-96FF-A3EF46E27AC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3" name="PoljeZBesedilom 3922">
          <a:extLst>
            <a:ext uri="{FF2B5EF4-FFF2-40B4-BE49-F238E27FC236}">
              <a16:creationId xmlns:a16="http://schemas.microsoft.com/office/drawing/2014/main" id="{2B1D49DE-01FD-4618-B7E4-04D23956340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4" name="PoljeZBesedilom 2">
          <a:extLst>
            <a:ext uri="{FF2B5EF4-FFF2-40B4-BE49-F238E27FC236}">
              <a16:creationId xmlns:a16="http://schemas.microsoft.com/office/drawing/2014/main" id="{3AAB9BB0-33F8-4E5F-8FAB-DAFFB312850E}"/>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5" name="PoljeZBesedilom 2">
          <a:extLst>
            <a:ext uri="{FF2B5EF4-FFF2-40B4-BE49-F238E27FC236}">
              <a16:creationId xmlns:a16="http://schemas.microsoft.com/office/drawing/2014/main" id="{A544EB8C-DB32-4F0C-B664-95C9F5E5A32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6" name="PoljeZBesedilom 2">
          <a:extLst>
            <a:ext uri="{FF2B5EF4-FFF2-40B4-BE49-F238E27FC236}">
              <a16:creationId xmlns:a16="http://schemas.microsoft.com/office/drawing/2014/main" id="{7AECDDDC-5728-4E2B-A37D-C133A05D38C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7" name="PoljeZBesedilom 2">
          <a:extLst>
            <a:ext uri="{FF2B5EF4-FFF2-40B4-BE49-F238E27FC236}">
              <a16:creationId xmlns:a16="http://schemas.microsoft.com/office/drawing/2014/main" id="{78DDC13A-791B-4D56-BBF6-1CC92DC5E679}"/>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8" name="PoljeZBesedilom 2">
          <a:extLst>
            <a:ext uri="{FF2B5EF4-FFF2-40B4-BE49-F238E27FC236}">
              <a16:creationId xmlns:a16="http://schemas.microsoft.com/office/drawing/2014/main" id="{26F48F30-7F52-49C6-B408-DDA75AE314D5}"/>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29" name="PoljeZBesedilom 3928">
          <a:extLst>
            <a:ext uri="{FF2B5EF4-FFF2-40B4-BE49-F238E27FC236}">
              <a16:creationId xmlns:a16="http://schemas.microsoft.com/office/drawing/2014/main" id="{399E457B-1D9D-492F-97C1-2DAE15C50910}"/>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30" name="PoljeZBesedilom 2">
          <a:extLst>
            <a:ext uri="{FF2B5EF4-FFF2-40B4-BE49-F238E27FC236}">
              <a16:creationId xmlns:a16="http://schemas.microsoft.com/office/drawing/2014/main" id="{C9ABB758-2A12-47D7-AF78-E966787DFAC4}"/>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31" name="PoljeZBesedilom 2">
          <a:extLst>
            <a:ext uri="{FF2B5EF4-FFF2-40B4-BE49-F238E27FC236}">
              <a16:creationId xmlns:a16="http://schemas.microsoft.com/office/drawing/2014/main" id="{465E4519-FD67-4D84-9C68-D329FE8B0459}"/>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32" name="PoljeZBesedilom 2">
          <a:extLst>
            <a:ext uri="{FF2B5EF4-FFF2-40B4-BE49-F238E27FC236}">
              <a16:creationId xmlns:a16="http://schemas.microsoft.com/office/drawing/2014/main" id="{B8935162-3A6A-4F00-A2CD-0386CD722E7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33" name="PoljeZBesedilom 2">
          <a:extLst>
            <a:ext uri="{FF2B5EF4-FFF2-40B4-BE49-F238E27FC236}">
              <a16:creationId xmlns:a16="http://schemas.microsoft.com/office/drawing/2014/main" id="{2427226A-5121-41A1-A15B-B22428774423}"/>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4" name="PoljeZBesedilom 2">
          <a:extLst>
            <a:ext uri="{FF2B5EF4-FFF2-40B4-BE49-F238E27FC236}">
              <a16:creationId xmlns:a16="http://schemas.microsoft.com/office/drawing/2014/main" id="{CA19C27A-AA06-4FF9-BD39-8250EF5DD358}"/>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5" name="PoljeZBesedilom 3934">
          <a:extLst>
            <a:ext uri="{FF2B5EF4-FFF2-40B4-BE49-F238E27FC236}">
              <a16:creationId xmlns:a16="http://schemas.microsoft.com/office/drawing/2014/main" id="{BB5CDE3C-4E17-49C3-AF58-18D81905DE4B}"/>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6" name="PoljeZBesedilom 2">
          <a:extLst>
            <a:ext uri="{FF2B5EF4-FFF2-40B4-BE49-F238E27FC236}">
              <a16:creationId xmlns:a16="http://schemas.microsoft.com/office/drawing/2014/main" id="{5ED5D322-B635-439C-B5DF-D0BE75082616}"/>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7" name="PoljeZBesedilom 2">
          <a:extLst>
            <a:ext uri="{FF2B5EF4-FFF2-40B4-BE49-F238E27FC236}">
              <a16:creationId xmlns:a16="http://schemas.microsoft.com/office/drawing/2014/main" id="{49069FB4-4111-4388-8F4B-5773D3FB62D9}"/>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8" name="PoljeZBesedilom 2">
          <a:extLst>
            <a:ext uri="{FF2B5EF4-FFF2-40B4-BE49-F238E27FC236}">
              <a16:creationId xmlns:a16="http://schemas.microsoft.com/office/drawing/2014/main" id="{FF4FB932-3329-4B40-8220-185193E4508F}"/>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39" name="PoljeZBesedilom 2">
          <a:extLst>
            <a:ext uri="{FF2B5EF4-FFF2-40B4-BE49-F238E27FC236}">
              <a16:creationId xmlns:a16="http://schemas.microsoft.com/office/drawing/2014/main" id="{823EEADC-71A9-4C76-B2F3-95A35B19ADE6}"/>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0" name="PoljeZBesedilom 2">
          <a:extLst>
            <a:ext uri="{FF2B5EF4-FFF2-40B4-BE49-F238E27FC236}">
              <a16:creationId xmlns:a16="http://schemas.microsoft.com/office/drawing/2014/main" id="{3E617434-8AD0-44CC-8D2F-6A1EAE32020B}"/>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1" name="PoljeZBesedilom 3940">
          <a:extLst>
            <a:ext uri="{FF2B5EF4-FFF2-40B4-BE49-F238E27FC236}">
              <a16:creationId xmlns:a16="http://schemas.microsoft.com/office/drawing/2014/main" id="{F798D26B-BC4A-4B9B-9B97-760354D560DF}"/>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2" name="PoljeZBesedilom 2">
          <a:extLst>
            <a:ext uri="{FF2B5EF4-FFF2-40B4-BE49-F238E27FC236}">
              <a16:creationId xmlns:a16="http://schemas.microsoft.com/office/drawing/2014/main" id="{17D86295-BBDF-4A63-9530-F1F1F1BFB024}"/>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3" name="PoljeZBesedilom 2">
          <a:extLst>
            <a:ext uri="{FF2B5EF4-FFF2-40B4-BE49-F238E27FC236}">
              <a16:creationId xmlns:a16="http://schemas.microsoft.com/office/drawing/2014/main" id="{3250E98D-F0C5-4FA3-8CF2-FD038ECA9C57}"/>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4" name="PoljeZBesedilom 2">
          <a:extLst>
            <a:ext uri="{FF2B5EF4-FFF2-40B4-BE49-F238E27FC236}">
              <a16:creationId xmlns:a16="http://schemas.microsoft.com/office/drawing/2014/main" id="{491CD033-FB31-42D9-84E6-2359273FB971}"/>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45" name="PoljeZBesedilom 2">
          <a:extLst>
            <a:ext uri="{FF2B5EF4-FFF2-40B4-BE49-F238E27FC236}">
              <a16:creationId xmlns:a16="http://schemas.microsoft.com/office/drawing/2014/main" id="{30BC22CC-F2DA-495A-B6A8-22D14E43BD0A}"/>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46" name="PoljeZBesedilom 3945">
          <a:extLst>
            <a:ext uri="{FF2B5EF4-FFF2-40B4-BE49-F238E27FC236}">
              <a16:creationId xmlns:a16="http://schemas.microsoft.com/office/drawing/2014/main" id="{2F723DE9-2119-4ACF-ACB2-0A25E0652F6D}"/>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47" name="PoljeZBesedilom 2">
          <a:extLst>
            <a:ext uri="{FF2B5EF4-FFF2-40B4-BE49-F238E27FC236}">
              <a16:creationId xmlns:a16="http://schemas.microsoft.com/office/drawing/2014/main" id="{F0C7926B-197B-456D-81DB-4C050F7DCB3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48" name="PoljeZBesedilom 2">
          <a:extLst>
            <a:ext uri="{FF2B5EF4-FFF2-40B4-BE49-F238E27FC236}">
              <a16:creationId xmlns:a16="http://schemas.microsoft.com/office/drawing/2014/main" id="{500CF700-50CD-42C7-B258-F0F64888ED79}"/>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49" name="PoljeZBesedilom 2">
          <a:extLst>
            <a:ext uri="{FF2B5EF4-FFF2-40B4-BE49-F238E27FC236}">
              <a16:creationId xmlns:a16="http://schemas.microsoft.com/office/drawing/2014/main" id="{EC6212D7-3FF0-4BFD-B7B7-BB80D3150DC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50" name="PoljeZBesedilom 2">
          <a:extLst>
            <a:ext uri="{FF2B5EF4-FFF2-40B4-BE49-F238E27FC236}">
              <a16:creationId xmlns:a16="http://schemas.microsoft.com/office/drawing/2014/main" id="{C426C2AB-7A77-40AF-8DA5-C397F462A5E0}"/>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1" name="PoljeZBesedilom 2">
          <a:extLst>
            <a:ext uri="{FF2B5EF4-FFF2-40B4-BE49-F238E27FC236}">
              <a16:creationId xmlns:a16="http://schemas.microsoft.com/office/drawing/2014/main" id="{A3A4D14E-001B-4451-94D5-9FFB42F844C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2" name="PoljeZBesedilom 3951">
          <a:extLst>
            <a:ext uri="{FF2B5EF4-FFF2-40B4-BE49-F238E27FC236}">
              <a16:creationId xmlns:a16="http://schemas.microsoft.com/office/drawing/2014/main" id="{29E2A99F-AA9A-4B2B-952A-6E65129C2484}"/>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3" name="PoljeZBesedilom 2">
          <a:extLst>
            <a:ext uri="{FF2B5EF4-FFF2-40B4-BE49-F238E27FC236}">
              <a16:creationId xmlns:a16="http://schemas.microsoft.com/office/drawing/2014/main" id="{B60C72D0-1178-4AB0-BFED-F03860257EF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4" name="PoljeZBesedilom 2">
          <a:extLst>
            <a:ext uri="{FF2B5EF4-FFF2-40B4-BE49-F238E27FC236}">
              <a16:creationId xmlns:a16="http://schemas.microsoft.com/office/drawing/2014/main" id="{7B9AFBCF-525B-4921-AC8B-1D8918DB453B}"/>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5" name="PoljeZBesedilom 2">
          <a:extLst>
            <a:ext uri="{FF2B5EF4-FFF2-40B4-BE49-F238E27FC236}">
              <a16:creationId xmlns:a16="http://schemas.microsoft.com/office/drawing/2014/main" id="{D9A644D1-3541-4009-9CEE-CE4A9D602155}"/>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6" name="PoljeZBesedilom 2">
          <a:extLst>
            <a:ext uri="{FF2B5EF4-FFF2-40B4-BE49-F238E27FC236}">
              <a16:creationId xmlns:a16="http://schemas.microsoft.com/office/drawing/2014/main" id="{CE2157D0-2C27-45D6-8AE3-02315214A0FA}"/>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7" name="PoljeZBesedilom 2">
          <a:extLst>
            <a:ext uri="{FF2B5EF4-FFF2-40B4-BE49-F238E27FC236}">
              <a16:creationId xmlns:a16="http://schemas.microsoft.com/office/drawing/2014/main" id="{03099320-FFFA-4460-BB6D-ABF4E7D5091D}"/>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8" name="PoljeZBesedilom 3957">
          <a:extLst>
            <a:ext uri="{FF2B5EF4-FFF2-40B4-BE49-F238E27FC236}">
              <a16:creationId xmlns:a16="http://schemas.microsoft.com/office/drawing/2014/main" id="{ADD32FA3-BC86-4679-A12A-44A06926A35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59" name="PoljeZBesedilom 2">
          <a:extLst>
            <a:ext uri="{FF2B5EF4-FFF2-40B4-BE49-F238E27FC236}">
              <a16:creationId xmlns:a16="http://schemas.microsoft.com/office/drawing/2014/main" id="{50873253-970E-49E3-98E4-02B2F240FE3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60" name="PoljeZBesedilom 2">
          <a:extLst>
            <a:ext uri="{FF2B5EF4-FFF2-40B4-BE49-F238E27FC236}">
              <a16:creationId xmlns:a16="http://schemas.microsoft.com/office/drawing/2014/main" id="{76DD227D-FFA3-4ACC-89B6-416C08312B2B}"/>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61" name="PoljeZBesedilom 2">
          <a:extLst>
            <a:ext uri="{FF2B5EF4-FFF2-40B4-BE49-F238E27FC236}">
              <a16:creationId xmlns:a16="http://schemas.microsoft.com/office/drawing/2014/main" id="{D7135F8D-A8BD-442B-90CE-8A4A82CDB15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905</xdr:row>
      <xdr:rowOff>0</xdr:rowOff>
    </xdr:from>
    <xdr:ext cx="184731" cy="264560"/>
    <xdr:sp macro="" textlink="">
      <xdr:nvSpPr>
        <xdr:cNvPr id="3962" name="PoljeZBesedilom 2">
          <a:extLst>
            <a:ext uri="{FF2B5EF4-FFF2-40B4-BE49-F238E27FC236}">
              <a16:creationId xmlns:a16="http://schemas.microsoft.com/office/drawing/2014/main" id="{13094BE1-2C15-4332-BE6A-0DC00593AA1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3" name="PoljeZBesedilom 2">
          <a:extLst>
            <a:ext uri="{FF2B5EF4-FFF2-40B4-BE49-F238E27FC236}">
              <a16:creationId xmlns:a16="http://schemas.microsoft.com/office/drawing/2014/main" id="{01E50A13-0CF2-44FD-BADB-FFBB88FAE7C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4" name="PoljeZBesedilom 3963">
          <a:extLst>
            <a:ext uri="{FF2B5EF4-FFF2-40B4-BE49-F238E27FC236}">
              <a16:creationId xmlns:a16="http://schemas.microsoft.com/office/drawing/2014/main" id="{BD24C3D8-FA71-4AAD-85EC-EFAFEAB3FF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5" name="PoljeZBesedilom 2">
          <a:extLst>
            <a:ext uri="{FF2B5EF4-FFF2-40B4-BE49-F238E27FC236}">
              <a16:creationId xmlns:a16="http://schemas.microsoft.com/office/drawing/2014/main" id="{9810B592-6257-4243-AAA5-68FC6A0286A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6" name="PoljeZBesedilom 2">
          <a:extLst>
            <a:ext uri="{FF2B5EF4-FFF2-40B4-BE49-F238E27FC236}">
              <a16:creationId xmlns:a16="http://schemas.microsoft.com/office/drawing/2014/main" id="{3BAABED6-92D7-4EA7-9026-7B233A9B116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7" name="PoljeZBesedilom 2">
          <a:extLst>
            <a:ext uri="{FF2B5EF4-FFF2-40B4-BE49-F238E27FC236}">
              <a16:creationId xmlns:a16="http://schemas.microsoft.com/office/drawing/2014/main" id="{FD9AF014-B5D6-4F2D-B24C-10067CAC717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8" name="PoljeZBesedilom 2">
          <a:extLst>
            <a:ext uri="{FF2B5EF4-FFF2-40B4-BE49-F238E27FC236}">
              <a16:creationId xmlns:a16="http://schemas.microsoft.com/office/drawing/2014/main" id="{D61489BD-8647-45C9-A5D1-F4512DC6B2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69" name="PoljeZBesedilom 2">
          <a:extLst>
            <a:ext uri="{FF2B5EF4-FFF2-40B4-BE49-F238E27FC236}">
              <a16:creationId xmlns:a16="http://schemas.microsoft.com/office/drawing/2014/main" id="{561023F5-A095-453F-9985-3DE402EC0A7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70" name="PoljeZBesedilom 3969">
          <a:extLst>
            <a:ext uri="{FF2B5EF4-FFF2-40B4-BE49-F238E27FC236}">
              <a16:creationId xmlns:a16="http://schemas.microsoft.com/office/drawing/2014/main" id="{9FDC581C-7057-4708-A6BF-65EC5E79AA5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71" name="PoljeZBesedilom 2">
          <a:extLst>
            <a:ext uri="{FF2B5EF4-FFF2-40B4-BE49-F238E27FC236}">
              <a16:creationId xmlns:a16="http://schemas.microsoft.com/office/drawing/2014/main" id="{0A513F8D-4399-417B-B31B-5CFCC0A2AD1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72" name="PoljeZBesedilom 2">
          <a:extLst>
            <a:ext uri="{FF2B5EF4-FFF2-40B4-BE49-F238E27FC236}">
              <a16:creationId xmlns:a16="http://schemas.microsoft.com/office/drawing/2014/main" id="{97B4C40B-F473-48A2-A6A0-CE8BC583A7B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73" name="PoljeZBesedilom 2">
          <a:extLst>
            <a:ext uri="{FF2B5EF4-FFF2-40B4-BE49-F238E27FC236}">
              <a16:creationId xmlns:a16="http://schemas.microsoft.com/office/drawing/2014/main" id="{33226781-6207-4FCC-96FD-313A38CAA0D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3974" name="PoljeZBesedilom 2">
          <a:extLst>
            <a:ext uri="{FF2B5EF4-FFF2-40B4-BE49-F238E27FC236}">
              <a16:creationId xmlns:a16="http://schemas.microsoft.com/office/drawing/2014/main" id="{DC5D7EDA-434A-42CA-A703-53AFDF7DAD3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75" name="PoljeZBesedilom 2">
          <a:extLst>
            <a:ext uri="{FF2B5EF4-FFF2-40B4-BE49-F238E27FC236}">
              <a16:creationId xmlns:a16="http://schemas.microsoft.com/office/drawing/2014/main" id="{8860502B-40A7-47BB-9A45-B6F010D70BFC}"/>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76" name="PoljeZBesedilom 3975">
          <a:extLst>
            <a:ext uri="{FF2B5EF4-FFF2-40B4-BE49-F238E27FC236}">
              <a16:creationId xmlns:a16="http://schemas.microsoft.com/office/drawing/2014/main" id="{565AEAE9-E1D2-4732-80EE-E11F27F46F1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77" name="PoljeZBesedilom 2">
          <a:extLst>
            <a:ext uri="{FF2B5EF4-FFF2-40B4-BE49-F238E27FC236}">
              <a16:creationId xmlns:a16="http://schemas.microsoft.com/office/drawing/2014/main" id="{2580861B-6BA6-4F33-A7AB-30D90FC1B57B}"/>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78" name="PoljeZBesedilom 2">
          <a:extLst>
            <a:ext uri="{FF2B5EF4-FFF2-40B4-BE49-F238E27FC236}">
              <a16:creationId xmlns:a16="http://schemas.microsoft.com/office/drawing/2014/main" id="{5C1E98F2-13F8-4EBC-828D-87B16015A21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79" name="PoljeZBesedilom 2">
          <a:extLst>
            <a:ext uri="{FF2B5EF4-FFF2-40B4-BE49-F238E27FC236}">
              <a16:creationId xmlns:a16="http://schemas.microsoft.com/office/drawing/2014/main" id="{4CF6B387-9696-4B29-AFF8-BF2D8BB52FC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0" name="PoljeZBesedilom 2">
          <a:extLst>
            <a:ext uri="{FF2B5EF4-FFF2-40B4-BE49-F238E27FC236}">
              <a16:creationId xmlns:a16="http://schemas.microsoft.com/office/drawing/2014/main" id="{4EE00F1E-4A11-488A-BB9C-35CC1D61DC05}"/>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1" name="PoljeZBesedilom 2">
          <a:extLst>
            <a:ext uri="{FF2B5EF4-FFF2-40B4-BE49-F238E27FC236}">
              <a16:creationId xmlns:a16="http://schemas.microsoft.com/office/drawing/2014/main" id="{B55DC59D-0C86-4A73-93ED-7BC39A46800C}"/>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2" name="PoljeZBesedilom 3981">
          <a:extLst>
            <a:ext uri="{FF2B5EF4-FFF2-40B4-BE49-F238E27FC236}">
              <a16:creationId xmlns:a16="http://schemas.microsoft.com/office/drawing/2014/main" id="{8861F23D-F1C8-4E3A-B9F9-20F2B9C21128}"/>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3" name="PoljeZBesedilom 2">
          <a:extLst>
            <a:ext uri="{FF2B5EF4-FFF2-40B4-BE49-F238E27FC236}">
              <a16:creationId xmlns:a16="http://schemas.microsoft.com/office/drawing/2014/main" id="{08C662FA-EF60-42F3-A04D-8991977D66F6}"/>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4" name="PoljeZBesedilom 2">
          <a:extLst>
            <a:ext uri="{FF2B5EF4-FFF2-40B4-BE49-F238E27FC236}">
              <a16:creationId xmlns:a16="http://schemas.microsoft.com/office/drawing/2014/main" id="{8349E934-80F7-4748-B733-996F72A92A07}"/>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5" name="PoljeZBesedilom 2">
          <a:extLst>
            <a:ext uri="{FF2B5EF4-FFF2-40B4-BE49-F238E27FC236}">
              <a16:creationId xmlns:a16="http://schemas.microsoft.com/office/drawing/2014/main" id="{E3470DEA-4697-4F6B-A716-2DF556D30912}"/>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928</xdr:row>
      <xdr:rowOff>0</xdr:rowOff>
    </xdr:from>
    <xdr:ext cx="184731" cy="264560"/>
    <xdr:sp macro="" textlink="">
      <xdr:nvSpPr>
        <xdr:cNvPr id="3986" name="PoljeZBesedilom 2">
          <a:extLst>
            <a:ext uri="{FF2B5EF4-FFF2-40B4-BE49-F238E27FC236}">
              <a16:creationId xmlns:a16="http://schemas.microsoft.com/office/drawing/2014/main" id="{8F775D8C-92B3-4501-AD43-AD05A432BF1E}"/>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87" name="PoljeZBesedilom 2">
          <a:extLst>
            <a:ext uri="{FF2B5EF4-FFF2-40B4-BE49-F238E27FC236}">
              <a16:creationId xmlns:a16="http://schemas.microsoft.com/office/drawing/2014/main" id="{C66C8A10-DFEA-417F-AD2E-6155B740A915}"/>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88" name="PoljeZBesedilom 3987">
          <a:extLst>
            <a:ext uri="{FF2B5EF4-FFF2-40B4-BE49-F238E27FC236}">
              <a16:creationId xmlns:a16="http://schemas.microsoft.com/office/drawing/2014/main" id="{E81AB358-2060-493E-A06A-B03DE5D97622}"/>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89" name="PoljeZBesedilom 2">
          <a:extLst>
            <a:ext uri="{FF2B5EF4-FFF2-40B4-BE49-F238E27FC236}">
              <a16:creationId xmlns:a16="http://schemas.microsoft.com/office/drawing/2014/main" id="{53E74812-DCC5-4B68-8FC3-51E23CD09423}"/>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90" name="PoljeZBesedilom 2">
          <a:extLst>
            <a:ext uri="{FF2B5EF4-FFF2-40B4-BE49-F238E27FC236}">
              <a16:creationId xmlns:a16="http://schemas.microsoft.com/office/drawing/2014/main" id="{B931A5BE-1EF2-4A77-B96A-1F65264C4023}"/>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91" name="PoljeZBesedilom 2">
          <a:extLst>
            <a:ext uri="{FF2B5EF4-FFF2-40B4-BE49-F238E27FC236}">
              <a16:creationId xmlns:a16="http://schemas.microsoft.com/office/drawing/2014/main" id="{B2B3CDAA-B910-49B5-9882-5FECD01F9A70}"/>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4560"/>
    <xdr:sp macro="" textlink="">
      <xdr:nvSpPr>
        <xdr:cNvPr id="3992" name="PoljeZBesedilom 2">
          <a:extLst>
            <a:ext uri="{FF2B5EF4-FFF2-40B4-BE49-F238E27FC236}">
              <a16:creationId xmlns:a16="http://schemas.microsoft.com/office/drawing/2014/main" id="{21582A40-E068-46DB-A5F4-5FD3E4E6E6A1}"/>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3" name="PoljeZBesedilom 2">
          <a:extLst>
            <a:ext uri="{FF2B5EF4-FFF2-40B4-BE49-F238E27FC236}">
              <a16:creationId xmlns:a16="http://schemas.microsoft.com/office/drawing/2014/main" id="{07D51ADB-287E-48D9-BBE8-9902EC419ACB}"/>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4" name="PoljeZBesedilom 3993">
          <a:extLst>
            <a:ext uri="{FF2B5EF4-FFF2-40B4-BE49-F238E27FC236}">
              <a16:creationId xmlns:a16="http://schemas.microsoft.com/office/drawing/2014/main" id="{9B687797-8452-4720-94AE-26030954D372}"/>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5" name="PoljeZBesedilom 2">
          <a:extLst>
            <a:ext uri="{FF2B5EF4-FFF2-40B4-BE49-F238E27FC236}">
              <a16:creationId xmlns:a16="http://schemas.microsoft.com/office/drawing/2014/main" id="{86524933-2C58-4265-AE5B-AF2B3525A376}"/>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6" name="PoljeZBesedilom 2">
          <a:extLst>
            <a:ext uri="{FF2B5EF4-FFF2-40B4-BE49-F238E27FC236}">
              <a16:creationId xmlns:a16="http://schemas.microsoft.com/office/drawing/2014/main" id="{769484C8-2F7F-45BB-9C21-424D4C628245}"/>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7" name="PoljeZBesedilom 2">
          <a:extLst>
            <a:ext uri="{FF2B5EF4-FFF2-40B4-BE49-F238E27FC236}">
              <a16:creationId xmlns:a16="http://schemas.microsoft.com/office/drawing/2014/main" id="{A797E77F-CF31-4603-81A3-2E1688E9C57D}"/>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62950"/>
    <xdr:sp macro="" textlink="">
      <xdr:nvSpPr>
        <xdr:cNvPr id="3998" name="PoljeZBesedilom 2">
          <a:extLst>
            <a:ext uri="{FF2B5EF4-FFF2-40B4-BE49-F238E27FC236}">
              <a16:creationId xmlns:a16="http://schemas.microsoft.com/office/drawing/2014/main" id="{E51B56E2-27AD-4FD6-9835-03B5655824B2}"/>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3999" name="PoljeZBesedilom 3998">
          <a:extLst>
            <a:ext uri="{FF2B5EF4-FFF2-40B4-BE49-F238E27FC236}">
              <a16:creationId xmlns:a16="http://schemas.microsoft.com/office/drawing/2014/main" id="{61F3352B-A4F2-4C80-A96A-1DC0D56D6192}"/>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4000" name="PoljeZBesedilom 2">
          <a:extLst>
            <a:ext uri="{FF2B5EF4-FFF2-40B4-BE49-F238E27FC236}">
              <a16:creationId xmlns:a16="http://schemas.microsoft.com/office/drawing/2014/main" id="{25624B6B-9968-4AA6-A3FD-A953FB12F6E6}"/>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4001" name="PoljeZBesedilom 2">
          <a:extLst>
            <a:ext uri="{FF2B5EF4-FFF2-40B4-BE49-F238E27FC236}">
              <a16:creationId xmlns:a16="http://schemas.microsoft.com/office/drawing/2014/main" id="{A16B5F3F-140D-46F7-98BA-1A96E3AE3A4C}"/>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4002" name="PoljeZBesedilom 2">
          <a:extLst>
            <a:ext uri="{FF2B5EF4-FFF2-40B4-BE49-F238E27FC236}">
              <a16:creationId xmlns:a16="http://schemas.microsoft.com/office/drawing/2014/main" id="{A6D2AAFB-1BB1-4BF9-AE81-CFBEC6079A6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74009"/>
    <xdr:sp macro="" textlink="">
      <xdr:nvSpPr>
        <xdr:cNvPr id="4003" name="PoljeZBesedilom 2">
          <a:extLst>
            <a:ext uri="{FF2B5EF4-FFF2-40B4-BE49-F238E27FC236}">
              <a16:creationId xmlns:a16="http://schemas.microsoft.com/office/drawing/2014/main" id="{2E92B796-029B-47C1-88DC-54FF9C38DCD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4" name="PoljeZBesedilom 2">
          <a:extLst>
            <a:ext uri="{FF2B5EF4-FFF2-40B4-BE49-F238E27FC236}">
              <a16:creationId xmlns:a16="http://schemas.microsoft.com/office/drawing/2014/main" id="{0D4CC149-1F32-4CD3-95B0-8926696B211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5" name="PoljeZBesedilom 4004">
          <a:extLst>
            <a:ext uri="{FF2B5EF4-FFF2-40B4-BE49-F238E27FC236}">
              <a16:creationId xmlns:a16="http://schemas.microsoft.com/office/drawing/2014/main" id="{084FFEEE-09F9-4699-BA58-00AAF6950C6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6" name="PoljeZBesedilom 2">
          <a:extLst>
            <a:ext uri="{FF2B5EF4-FFF2-40B4-BE49-F238E27FC236}">
              <a16:creationId xmlns:a16="http://schemas.microsoft.com/office/drawing/2014/main" id="{580C1E7C-BA9A-475D-8CE4-2B7ECD4A1B1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7" name="PoljeZBesedilom 2">
          <a:extLst>
            <a:ext uri="{FF2B5EF4-FFF2-40B4-BE49-F238E27FC236}">
              <a16:creationId xmlns:a16="http://schemas.microsoft.com/office/drawing/2014/main" id="{CC9DB228-A875-487D-A565-E12CD782334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8" name="PoljeZBesedilom 2">
          <a:extLst>
            <a:ext uri="{FF2B5EF4-FFF2-40B4-BE49-F238E27FC236}">
              <a16:creationId xmlns:a16="http://schemas.microsoft.com/office/drawing/2014/main" id="{C3194BAE-9536-4018-8DE3-88988973579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09" name="PoljeZBesedilom 2">
          <a:extLst>
            <a:ext uri="{FF2B5EF4-FFF2-40B4-BE49-F238E27FC236}">
              <a16:creationId xmlns:a16="http://schemas.microsoft.com/office/drawing/2014/main" id="{3F29F079-0929-4508-88A4-12D7A600C7F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0" name="PoljeZBesedilom 2">
          <a:extLst>
            <a:ext uri="{FF2B5EF4-FFF2-40B4-BE49-F238E27FC236}">
              <a16:creationId xmlns:a16="http://schemas.microsoft.com/office/drawing/2014/main" id="{E3C23FB5-F352-4DC4-B4D6-8092FD436C5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1" name="PoljeZBesedilom 4010">
          <a:extLst>
            <a:ext uri="{FF2B5EF4-FFF2-40B4-BE49-F238E27FC236}">
              <a16:creationId xmlns:a16="http://schemas.microsoft.com/office/drawing/2014/main" id="{14EC62D9-25F8-4EA5-B27A-90C191BE7A9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2" name="PoljeZBesedilom 2">
          <a:extLst>
            <a:ext uri="{FF2B5EF4-FFF2-40B4-BE49-F238E27FC236}">
              <a16:creationId xmlns:a16="http://schemas.microsoft.com/office/drawing/2014/main" id="{DA61D7E5-9734-4CA2-9DA7-0FC13577930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3" name="PoljeZBesedilom 2">
          <a:extLst>
            <a:ext uri="{FF2B5EF4-FFF2-40B4-BE49-F238E27FC236}">
              <a16:creationId xmlns:a16="http://schemas.microsoft.com/office/drawing/2014/main" id="{48AFB799-D8F6-476B-B57A-DD319E36CE2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4" name="PoljeZBesedilom 2">
          <a:extLst>
            <a:ext uri="{FF2B5EF4-FFF2-40B4-BE49-F238E27FC236}">
              <a16:creationId xmlns:a16="http://schemas.microsoft.com/office/drawing/2014/main" id="{C3A21D84-3C04-43D8-BD56-209F0587EEF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15" name="PoljeZBesedilom 2">
          <a:extLst>
            <a:ext uri="{FF2B5EF4-FFF2-40B4-BE49-F238E27FC236}">
              <a16:creationId xmlns:a16="http://schemas.microsoft.com/office/drawing/2014/main" id="{3D386A99-B1C5-43AC-B3CC-3AA1E38937E1}"/>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16" name="PoljeZBesedilom 2">
          <a:extLst>
            <a:ext uri="{FF2B5EF4-FFF2-40B4-BE49-F238E27FC236}">
              <a16:creationId xmlns:a16="http://schemas.microsoft.com/office/drawing/2014/main" id="{F92EC0C3-8818-44BC-A05A-6D492ECD78A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17" name="PoljeZBesedilom 4016">
          <a:extLst>
            <a:ext uri="{FF2B5EF4-FFF2-40B4-BE49-F238E27FC236}">
              <a16:creationId xmlns:a16="http://schemas.microsoft.com/office/drawing/2014/main" id="{98FE2803-50CC-4EBF-9771-EBC32B336B8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18" name="PoljeZBesedilom 2">
          <a:extLst>
            <a:ext uri="{FF2B5EF4-FFF2-40B4-BE49-F238E27FC236}">
              <a16:creationId xmlns:a16="http://schemas.microsoft.com/office/drawing/2014/main" id="{610F5736-B3B1-4A6A-B0B8-5EBBE8B351D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19" name="PoljeZBesedilom 2">
          <a:extLst>
            <a:ext uri="{FF2B5EF4-FFF2-40B4-BE49-F238E27FC236}">
              <a16:creationId xmlns:a16="http://schemas.microsoft.com/office/drawing/2014/main" id="{EEEF2FA1-E45C-4564-84F9-DA473CF8DB6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20" name="PoljeZBesedilom 2">
          <a:extLst>
            <a:ext uri="{FF2B5EF4-FFF2-40B4-BE49-F238E27FC236}">
              <a16:creationId xmlns:a16="http://schemas.microsoft.com/office/drawing/2014/main" id="{767A4AFA-D50A-4277-BF69-4CFD6762061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21" name="PoljeZBesedilom 2">
          <a:extLst>
            <a:ext uri="{FF2B5EF4-FFF2-40B4-BE49-F238E27FC236}">
              <a16:creationId xmlns:a16="http://schemas.microsoft.com/office/drawing/2014/main" id="{CE11AE93-929A-4207-A55D-57C3AEA6F2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2" name="PoljeZBesedilom 2">
          <a:extLst>
            <a:ext uri="{FF2B5EF4-FFF2-40B4-BE49-F238E27FC236}">
              <a16:creationId xmlns:a16="http://schemas.microsoft.com/office/drawing/2014/main" id="{9B3BD430-4262-4065-B95C-DC094A640192}"/>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3" name="PoljeZBesedilom 4022">
          <a:extLst>
            <a:ext uri="{FF2B5EF4-FFF2-40B4-BE49-F238E27FC236}">
              <a16:creationId xmlns:a16="http://schemas.microsoft.com/office/drawing/2014/main" id="{9B944ADE-FE39-41F3-A0F2-185569D5E3A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4" name="PoljeZBesedilom 2">
          <a:extLst>
            <a:ext uri="{FF2B5EF4-FFF2-40B4-BE49-F238E27FC236}">
              <a16:creationId xmlns:a16="http://schemas.microsoft.com/office/drawing/2014/main" id="{FC8F60FA-578B-4D12-B548-2017932EE65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5" name="PoljeZBesedilom 2">
          <a:extLst>
            <a:ext uri="{FF2B5EF4-FFF2-40B4-BE49-F238E27FC236}">
              <a16:creationId xmlns:a16="http://schemas.microsoft.com/office/drawing/2014/main" id="{50619BC0-A7EE-4F94-8125-250B2EF38BA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6" name="PoljeZBesedilom 2">
          <a:extLst>
            <a:ext uri="{FF2B5EF4-FFF2-40B4-BE49-F238E27FC236}">
              <a16:creationId xmlns:a16="http://schemas.microsoft.com/office/drawing/2014/main" id="{9157E8B0-E99D-4AD8-8753-66E1AE73A84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4027" name="PoljeZBesedilom 2">
          <a:extLst>
            <a:ext uri="{FF2B5EF4-FFF2-40B4-BE49-F238E27FC236}">
              <a16:creationId xmlns:a16="http://schemas.microsoft.com/office/drawing/2014/main" id="{FEAEE83A-6D6F-4D3C-99D7-CB1207443E8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28" name="PoljeZBesedilom 2">
          <a:extLst>
            <a:ext uri="{FF2B5EF4-FFF2-40B4-BE49-F238E27FC236}">
              <a16:creationId xmlns:a16="http://schemas.microsoft.com/office/drawing/2014/main" id="{8B31C9A6-07E1-4AE0-B9A6-80B492014880}"/>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29" name="PoljeZBesedilom 4028">
          <a:extLst>
            <a:ext uri="{FF2B5EF4-FFF2-40B4-BE49-F238E27FC236}">
              <a16:creationId xmlns:a16="http://schemas.microsoft.com/office/drawing/2014/main" id="{BB2AB8C9-6759-4ACC-8329-F1C06D419D1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30" name="PoljeZBesedilom 2">
          <a:extLst>
            <a:ext uri="{FF2B5EF4-FFF2-40B4-BE49-F238E27FC236}">
              <a16:creationId xmlns:a16="http://schemas.microsoft.com/office/drawing/2014/main" id="{EA35AA7F-0718-462E-A2B9-C89D4516109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31" name="PoljeZBesedilom 2">
          <a:extLst>
            <a:ext uri="{FF2B5EF4-FFF2-40B4-BE49-F238E27FC236}">
              <a16:creationId xmlns:a16="http://schemas.microsoft.com/office/drawing/2014/main" id="{C451DEDA-5561-4B2C-900A-842F5BB1344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32" name="PoljeZBesedilom 2">
          <a:extLst>
            <a:ext uri="{FF2B5EF4-FFF2-40B4-BE49-F238E27FC236}">
              <a16:creationId xmlns:a16="http://schemas.microsoft.com/office/drawing/2014/main" id="{7D02A540-651A-46F8-8D51-9CE75212BF1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33" name="PoljeZBesedilom 2">
          <a:extLst>
            <a:ext uri="{FF2B5EF4-FFF2-40B4-BE49-F238E27FC236}">
              <a16:creationId xmlns:a16="http://schemas.microsoft.com/office/drawing/2014/main" id="{A01AF26D-0501-48FF-A915-0A129FE7032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4" name="PoljeZBesedilom 2">
          <a:extLst>
            <a:ext uri="{FF2B5EF4-FFF2-40B4-BE49-F238E27FC236}">
              <a16:creationId xmlns:a16="http://schemas.microsoft.com/office/drawing/2014/main" id="{E7D492CB-9E98-420D-AE25-C0534995CAD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5" name="PoljeZBesedilom 4034">
          <a:extLst>
            <a:ext uri="{FF2B5EF4-FFF2-40B4-BE49-F238E27FC236}">
              <a16:creationId xmlns:a16="http://schemas.microsoft.com/office/drawing/2014/main" id="{AE24BC34-C1DE-4ED1-B5FD-0FBF00EF7945}"/>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6" name="PoljeZBesedilom 2">
          <a:extLst>
            <a:ext uri="{FF2B5EF4-FFF2-40B4-BE49-F238E27FC236}">
              <a16:creationId xmlns:a16="http://schemas.microsoft.com/office/drawing/2014/main" id="{EC92AF0B-43ED-4EBD-B78C-02EA97187768}"/>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7" name="PoljeZBesedilom 2">
          <a:extLst>
            <a:ext uri="{FF2B5EF4-FFF2-40B4-BE49-F238E27FC236}">
              <a16:creationId xmlns:a16="http://schemas.microsoft.com/office/drawing/2014/main" id="{647F2E7E-0CBF-4ECD-88EB-78D51680CF2A}"/>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8" name="PoljeZBesedilom 2">
          <a:extLst>
            <a:ext uri="{FF2B5EF4-FFF2-40B4-BE49-F238E27FC236}">
              <a16:creationId xmlns:a16="http://schemas.microsoft.com/office/drawing/2014/main" id="{617F4835-CE4F-4678-B7BA-2E7C75ABE7D5}"/>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39" name="PoljeZBesedilom 2">
          <a:extLst>
            <a:ext uri="{FF2B5EF4-FFF2-40B4-BE49-F238E27FC236}">
              <a16:creationId xmlns:a16="http://schemas.microsoft.com/office/drawing/2014/main" id="{F5693201-B3E6-4658-879D-008E7018A05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0" name="PoljeZBesedilom 2">
          <a:extLst>
            <a:ext uri="{FF2B5EF4-FFF2-40B4-BE49-F238E27FC236}">
              <a16:creationId xmlns:a16="http://schemas.microsoft.com/office/drawing/2014/main" id="{AEB6CA3E-2388-4677-9444-D9057ACE259F}"/>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1" name="PoljeZBesedilom 4040">
          <a:extLst>
            <a:ext uri="{FF2B5EF4-FFF2-40B4-BE49-F238E27FC236}">
              <a16:creationId xmlns:a16="http://schemas.microsoft.com/office/drawing/2014/main" id="{FE2C505E-1405-4167-8EF1-326FF7FCE6C1}"/>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2" name="PoljeZBesedilom 2">
          <a:extLst>
            <a:ext uri="{FF2B5EF4-FFF2-40B4-BE49-F238E27FC236}">
              <a16:creationId xmlns:a16="http://schemas.microsoft.com/office/drawing/2014/main" id="{B74DD62A-A961-407B-B10A-39467666273E}"/>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3" name="PoljeZBesedilom 2">
          <a:extLst>
            <a:ext uri="{FF2B5EF4-FFF2-40B4-BE49-F238E27FC236}">
              <a16:creationId xmlns:a16="http://schemas.microsoft.com/office/drawing/2014/main" id="{E1F13A4E-F422-457E-88B6-5C53C0050C29}"/>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4" name="PoljeZBesedilom 2">
          <a:extLst>
            <a:ext uri="{FF2B5EF4-FFF2-40B4-BE49-F238E27FC236}">
              <a16:creationId xmlns:a16="http://schemas.microsoft.com/office/drawing/2014/main" id="{12B229BF-1A10-47BC-97F3-C9A5A139165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45" name="PoljeZBesedilom 2">
          <a:extLst>
            <a:ext uri="{FF2B5EF4-FFF2-40B4-BE49-F238E27FC236}">
              <a16:creationId xmlns:a16="http://schemas.microsoft.com/office/drawing/2014/main" id="{0BEDA712-7429-4900-AB24-E0AA5F0E403B}"/>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46" name="PoljeZBesedilom 2">
          <a:extLst>
            <a:ext uri="{FF2B5EF4-FFF2-40B4-BE49-F238E27FC236}">
              <a16:creationId xmlns:a16="http://schemas.microsoft.com/office/drawing/2014/main" id="{EDCC6ED1-3914-48CD-BCE2-F78FC64D8D57}"/>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47" name="PoljeZBesedilom 4046">
          <a:extLst>
            <a:ext uri="{FF2B5EF4-FFF2-40B4-BE49-F238E27FC236}">
              <a16:creationId xmlns:a16="http://schemas.microsoft.com/office/drawing/2014/main" id="{4B1003C8-1248-483C-B6D8-090D431C4FB3}"/>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48" name="PoljeZBesedilom 2">
          <a:extLst>
            <a:ext uri="{FF2B5EF4-FFF2-40B4-BE49-F238E27FC236}">
              <a16:creationId xmlns:a16="http://schemas.microsoft.com/office/drawing/2014/main" id="{A51C46EC-A5B0-4830-93A3-1C07A23DA84C}"/>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49" name="PoljeZBesedilom 2">
          <a:extLst>
            <a:ext uri="{FF2B5EF4-FFF2-40B4-BE49-F238E27FC236}">
              <a16:creationId xmlns:a16="http://schemas.microsoft.com/office/drawing/2014/main" id="{AB8260B3-53D2-4B82-B168-A1762AB88E9B}"/>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50" name="PoljeZBesedilom 2">
          <a:extLst>
            <a:ext uri="{FF2B5EF4-FFF2-40B4-BE49-F238E27FC236}">
              <a16:creationId xmlns:a16="http://schemas.microsoft.com/office/drawing/2014/main" id="{FAE856B2-5811-4A7C-B2F1-DC503F94326A}"/>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51" name="PoljeZBesedilom 2">
          <a:extLst>
            <a:ext uri="{FF2B5EF4-FFF2-40B4-BE49-F238E27FC236}">
              <a16:creationId xmlns:a16="http://schemas.microsoft.com/office/drawing/2014/main" id="{5F004329-FCB3-4B2E-844B-8323447274F2}"/>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2" name="PoljeZBesedilom 2">
          <a:extLst>
            <a:ext uri="{FF2B5EF4-FFF2-40B4-BE49-F238E27FC236}">
              <a16:creationId xmlns:a16="http://schemas.microsoft.com/office/drawing/2014/main" id="{8497783C-9015-4E84-B4AE-4D39003D1147}"/>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3" name="PoljeZBesedilom 4052">
          <a:extLst>
            <a:ext uri="{FF2B5EF4-FFF2-40B4-BE49-F238E27FC236}">
              <a16:creationId xmlns:a16="http://schemas.microsoft.com/office/drawing/2014/main" id="{E0136A06-C6D4-40C9-A1A5-00C07FDB3C8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4" name="PoljeZBesedilom 2">
          <a:extLst>
            <a:ext uri="{FF2B5EF4-FFF2-40B4-BE49-F238E27FC236}">
              <a16:creationId xmlns:a16="http://schemas.microsoft.com/office/drawing/2014/main" id="{FBD06C0C-F4B7-469F-A725-8B92C7E36A2B}"/>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5" name="PoljeZBesedilom 2">
          <a:extLst>
            <a:ext uri="{FF2B5EF4-FFF2-40B4-BE49-F238E27FC236}">
              <a16:creationId xmlns:a16="http://schemas.microsoft.com/office/drawing/2014/main" id="{25950674-E042-42FB-AEE2-DAE8621D7209}"/>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6" name="PoljeZBesedilom 2">
          <a:extLst>
            <a:ext uri="{FF2B5EF4-FFF2-40B4-BE49-F238E27FC236}">
              <a16:creationId xmlns:a16="http://schemas.microsoft.com/office/drawing/2014/main" id="{D0C60556-56AE-4C3A-9F58-BDADDFA73B1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57" name="PoljeZBesedilom 2">
          <a:extLst>
            <a:ext uri="{FF2B5EF4-FFF2-40B4-BE49-F238E27FC236}">
              <a16:creationId xmlns:a16="http://schemas.microsoft.com/office/drawing/2014/main" id="{C67CA3E2-CB31-41A3-BC31-637FC273AFE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58" name="PoljeZBesedilom 4057">
          <a:extLst>
            <a:ext uri="{FF2B5EF4-FFF2-40B4-BE49-F238E27FC236}">
              <a16:creationId xmlns:a16="http://schemas.microsoft.com/office/drawing/2014/main" id="{EDF0B414-3BDA-487E-B82B-9F10B699C878}"/>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59" name="PoljeZBesedilom 2">
          <a:extLst>
            <a:ext uri="{FF2B5EF4-FFF2-40B4-BE49-F238E27FC236}">
              <a16:creationId xmlns:a16="http://schemas.microsoft.com/office/drawing/2014/main" id="{5BE84E4A-9BD8-4B7B-A1A1-47F55702E9EA}"/>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60" name="PoljeZBesedilom 2">
          <a:extLst>
            <a:ext uri="{FF2B5EF4-FFF2-40B4-BE49-F238E27FC236}">
              <a16:creationId xmlns:a16="http://schemas.microsoft.com/office/drawing/2014/main" id="{405991C7-F335-46BF-BBD2-1DB3346E5C8F}"/>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61" name="PoljeZBesedilom 2">
          <a:extLst>
            <a:ext uri="{FF2B5EF4-FFF2-40B4-BE49-F238E27FC236}">
              <a16:creationId xmlns:a16="http://schemas.microsoft.com/office/drawing/2014/main" id="{CE5F7462-4304-483B-8DB1-46B0DE841CC8}"/>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62" name="PoljeZBesedilom 2">
          <a:extLst>
            <a:ext uri="{FF2B5EF4-FFF2-40B4-BE49-F238E27FC236}">
              <a16:creationId xmlns:a16="http://schemas.microsoft.com/office/drawing/2014/main" id="{2B577FB5-F5E6-44D2-A479-CD6E83D65B9D}"/>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3" name="PoljeZBesedilom 2">
          <a:extLst>
            <a:ext uri="{FF2B5EF4-FFF2-40B4-BE49-F238E27FC236}">
              <a16:creationId xmlns:a16="http://schemas.microsoft.com/office/drawing/2014/main" id="{70AA1CC6-BFEE-4423-BA2C-F627BDE5B3D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4" name="PoljeZBesedilom 4063">
          <a:extLst>
            <a:ext uri="{FF2B5EF4-FFF2-40B4-BE49-F238E27FC236}">
              <a16:creationId xmlns:a16="http://schemas.microsoft.com/office/drawing/2014/main" id="{2FDEF91D-5FE8-4CB6-B871-ECC913931BE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5" name="PoljeZBesedilom 2">
          <a:extLst>
            <a:ext uri="{FF2B5EF4-FFF2-40B4-BE49-F238E27FC236}">
              <a16:creationId xmlns:a16="http://schemas.microsoft.com/office/drawing/2014/main" id="{FF2CA926-D5C1-44BB-BE6F-A393FCCDF9D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6" name="PoljeZBesedilom 2">
          <a:extLst>
            <a:ext uri="{FF2B5EF4-FFF2-40B4-BE49-F238E27FC236}">
              <a16:creationId xmlns:a16="http://schemas.microsoft.com/office/drawing/2014/main" id="{81CAF098-C5C3-43E7-880F-62DE1990B61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7" name="PoljeZBesedilom 2">
          <a:extLst>
            <a:ext uri="{FF2B5EF4-FFF2-40B4-BE49-F238E27FC236}">
              <a16:creationId xmlns:a16="http://schemas.microsoft.com/office/drawing/2014/main" id="{C9F3E548-4CB2-4EB3-9C49-02ECECD2611C}"/>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068" name="PoljeZBesedilom 2">
          <a:extLst>
            <a:ext uri="{FF2B5EF4-FFF2-40B4-BE49-F238E27FC236}">
              <a16:creationId xmlns:a16="http://schemas.microsoft.com/office/drawing/2014/main" id="{4D11EEFD-ADE6-4E0D-890C-9923D6CD717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69" name="PoljeZBesedilom 2">
          <a:extLst>
            <a:ext uri="{FF2B5EF4-FFF2-40B4-BE49-F238E27FC236}">
              <a16:creationId xmlns:a16="http://schemas.microsoft.com/office/drawing/2014/main" id="{0656B561-62B9-4D84-9B4B-98DC6041A72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0" name="PoljeZBesedilom 4069">
          <a:extLst>
            <a:ext uri="{FF2B5EF4-FFF2-40B4-BE49-F238E27FC236}">
              <a16:creationId xmlns:a16="http://schemas.microsoft.com/office/drawing/2014/main" id="{BD6CEB19-1343-4196-9D85-192059C079E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1" name="PoljeZBesedilom 2">
          <a:extLst>
            <a:ext uri="{FF2B5EF4-FFF2-40B4-BE49-F238E27FC236}">
              <a16:creationId xmlns:a16="http://schemas.microsoft.com/office/drawing/2014/main" id="{08AC74EB-2EA6-4F33-A9D2-1E51A99CC49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2" name="PoljeZBesedilom 2">
          <a:extLst>
            <a:ext uri="{FF2B5EF4-FFF2-40B4-BE49-F238E27FC236}">
              <a16:creationId xmlns:a16="http://schemas.microsoft.com/office/drawing/2014/main" id="{112B791A-F6F2-40AC-AABE-92164EA31880}"/>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3" name="PoljeZBesedilom 2">
          <a:extLst>
            <a:ext uri="{FF2B5EF4-FFF2-40B4-BE49-F238E27FC236}">
              <a16:creationId xmlns:a16="http://schemas.microsoft.com/office/drawing/2014/main" id="{9F07FA40-0737-4DDE-AA8A-10E2EFE73124}"/>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4" name="PoljeZBesedilom 2">
          <a:extLst>
            <a:ext uri="{FF2B5EF4-FFF2-40B4-BE49-F238E27FC236}">
              <a16:creationId xmlns:a16="http://schemas.microsoft.com/office/drawing/2014/main" id="{5E4B3387-9A27-4998-BC50-6E9EB5919D5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5" name="PoljeZBesedilom 2">
          <a:extLst>
            <a:ext uri="{FF2B5EF4-FFF2-40B4-BE49-F238E27FC236}">
              <a16:creationId xmlns:a16="http://schemas.microsoft.com/office/drawing/2014/main" id="{33847AFD-0184-451F-8E8C-5755C529423B}"/>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6" name="PoljeZBesedilom 4075">
          <a:extLst>
            <a:ext uri="{FF2B5EF4-FFF2-40B4-BE49-F238E27FC236}">
              <a16:creationId xmlns:a16="http://schemas.microsoft.com/office/drawing/2014/main" id="{82B698E8-D855-4112-8FC5-295416DDE5C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7" name="PoljeZBesedilom 2">
          <a:extLst>
            <a:ext uri="{FF2B5EF4-FFF2-40B4-BE49-F238E27FC236}">
              <a16:creationId xmlns:a16="http://schemas.microsoft.com/office/drawing/2014/main" id="{B4F6BBAA-360F-46D7-B51C-75A189076C1D}"/>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8" name="PoljeZBesedilom 2">
          <a:extLst>
            <a:ext uri="{FF2B5EF4-FFF2-40B4-BE49-F238E27FC236}">
              <a16:creationId xmlns:a16="http://schemas.microsoft.com/office/drawing/2014/main" id="{0F099925-062C-425C-93BB-8F24302F2C0D}"/>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79" name="PoljeZBesedilom 2">
          <a:extLst>
            <a:ext uri="{FF2B5EF4-FFF2-40B4-BE49-F238E27FC236}">
              <a16:creationId xmlns:a16="http://schemas.microsoft.com/office/drawing/2014/main" id="{83EE4847-B9EB-4C6A-BDCB-C2FEF26E94B9}"/>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933</xdr:row>
      <xdr:rowOff>0</xdr:rowOff>
    </xdr:from>
    <xdr:ext cx="184731" cy="264560"/>
    <xdr:sp macro="" textlink="">
      <xdr:nvSpPr>
        <xdr:cNvPr id="4080" name="PoljeZBesedilom 2">
          <a:extLst>
            <a:ext uri="{FF2B5EF4-FFF2-40B4-BE49-F238E27FC236}">
              <a16:creationId xmlns:a16="http://schemas.microsoft.com/office/drawing/2014/main" id="{585613A1-6B81-430F-BBBB-3AA385E18B9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1" name="PoljeZBesedilom 2">
          <a:extLst>
            <a:ext uri="{FF2B5EF4-FFF2-40B4-BE49-F238E27FC236}">
              <a16:creationId xmlns:a16="http://schemas.microsoft.com/office/drawing/2014/main" id="{64C365C8-CB65-46D5-9AED-8C2A28EC846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2" name="PoljeZBesedilom 4081">
          <a:extLst>
            <a:ext uri="{FF2B5EF4-FFF2-40B4-BE49-F238E27FC236}">
              <a16:creationId xmlns:a16="http://schemas.microsoft.com/office/drawing/2014/main" id="{327E37A5-ABEF-4FA8-A234-D072428BD9B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3" name="PoljeZBesedilom 2">
          <a:extLst>
            <a:ext uri="{FF2B5EF4-FFF2-40B4-BE49-F238E27FC236}">
              <a16:creationId xmlns:a16="http://schemas.microsoft.com/office/drawing/2014/main" id="{314DB8CA-3E5A-4DC7-9318-71EA69D2FC4E}"/>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4" name="PoljeZBesedilom 2">
          <a:extLst>
            <a:ext uri="{FF2B5EF4-FFF2-40B4-BE49-F238E27FC236}">
              <a16:creationId xmlns:a16="http://schemas.microsoft.com/office/drawing/2014/main" id="{2C0A5DD0-8AD6-4366-99DE-57FFD23D2053}"/>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5" name="PoljeZBesedilom 2">
          <a:extLst>
            <a:ext uri="{FF2B5EF4-FFF2-40B4-BE49-F238E27FC236}">
              <a16:creationId xmlns:a16="http://schemas.microsoft.com/office/drawing/2014/main" id="{961FEA27-3A20-4007-A886-ACF78EAE890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086" name="PoljeZBesedilom 2">
          <a:extLst>
            <a:ext uri="{FF2B5EF4-FFF2-40B4-BE49-F238E27FC236}">
              <a16:creationId xmlns:a16="http://schemas.microsoft.com/office/drawing/2014/main" id="{FF064E51-BEB7-4BE2-B5B7-D4509C9AA1D1}"/>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87" name="PoljeZBesedilom 2">
          <a:extLst>
            <a:ext uri="{FF2B5EF4-FFF2-40B4-BE49-F238E27FC236}">
              <a16:creationId xmlns:a16="http://schemas.microsoft.com/office/drawing/2014/main" id="{18808901-54F3-4979-83B3-7D10E0D1CACF}"/>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88" name="PoljeZBesedilom 4087">
          <a:extLst>
            <a:ext uri="{FF2B5EF4-FFF2-40B4-BE49-F238E27FC236}">
              <a16:creationId xmlns:a16="http://schemas.microsoft.com/office/drawing/2014/main" id="{BECC1151-DE45-4CC3-B3BC-934EACDB796C}"/>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89" name="PoljeZBesedilom 2">
          <a:extLst>
            <a:ext uri="{FF2B5EF4-FFF2-40B4-BE49-F238E27FC236}">
              <a16:creationId xmlns:a16="http://schemas.microsoft.com/office/drawing/2014/main" id="{06B1F2DE-34DC-4617-8A84-2AC8A052638A}"/>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90" name="PoljeZBesedilom 2">
          <a:extLst>
            <a:ext uri="{FF2B5EF4-FFF2-40B4-BE49-F238E27FC236}">
              <a16:creationId xmlns:a16="http://schemas.microsoft.com/office/drawing/2014/main" id="{D887591A-374A-4D0A-B176-29930C90062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91" name="PoljeZBesedilom 2">
          <a:extLst>
            <a:ext uri="{FF2B5EF4-FFF2-40B4-BE49-F238E27FC236}">
              <a16:creationId xmlns:a16="http://schemas.microsoft.com/office/drawing/2014/main" id="{601B87CF-1CAE-43CA-877A-734058E4A04C}"/>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4092" name="PoljeZBesedilom 2">
          <a:extLst>
            <a:ext uri="{FF2B5EF4-FFF2-40B4-BE49-F238E27FC236}">
              <a16:creationId xmlns:a16="http://schemas.microsoft.com/office/drawing/2014/main" id="{515A00E3-5A37-406E-B720-BFCAE95577A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93" name="PoljeZBesedilom 4092">
          <a:extLst>
            <a:ext uri="{FF2B5EF4-FFF2-40B4-BE49-F238E27FC236}">
              <a16:creationId xmlns:a16="http://schemas.microsoft.com/office/drawing/2014/main" id="{1E67E65F-2D6E-4954-8E58-5BF95CED4CD5}"/>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94" name="PoljeZBesedilom 2">
          <a:extLst>
            <a:ext uri="{FF2B5EF4-FFF2-40B4-BE49-F238E27FC236}">
              <a16:creationId xmlns:a16="http://schemas.microsoft.com/office/drawing/2014/main" id="{02A62768-E556-4508-A286-9F064E42E894}"/>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95" name="PoljeZBesedilom 2">
          <a:extLst>
            <a:ext uri="{FF2B5EF4-FFF2-40B4-BE49-F238E27FC236}">
              <a16:creationId xmlns:a16="http://schemas.microsoft.com/office/drawing/2014/main" id="{DCAD391D-ED8E-4068-A6D2-4F12788AF751}"/>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96" name="PoljeZBesedilom 2">
          <a:extLst>
            <a:ext uri="{FF2B5EF4-FFF2-40B4-BE49-F238E27FC236}">
              <a16:creationId xmlns:a16="http://schemas.microsoft.com/office/drawing/2014/main" id="{6590DF80-85E6-480D-8931-477C940A487F}"/>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74009"/>
    <xdr:sp macro="" textlink="">
      <xdr:nvSpPr>
        <xdr:cNvPr id="4097" name="PoljeZBesedilom 2">
          <a:extLst>
            <a:ext uri="{FF2B5EF4-FFF2-40B4-BE49-F238E27FC236}">
              <a16:creationId xmlns:a16="http://schemas.microsoft.com/office/drawing/2014/main" id="{52E67CC6-8B72-4EFA-9569-AB57FF882A1A}"/>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098" name="PoljeZBesedilom 2">
          <a:extLst>
            <a:ext uri="{FF2B5EF4-FFF2-40B4-BE49-F238E27FC236}">
              <a16:creationId xmlns:a16="http://schemas.microsoft.com/office/drawing/2014/main" id="{F2204D0B-9347-47A6-B227-A9B0471EE14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099" name="PoljeZBesedilom 4098">
          <a:extLst>
            <a:ext uri="{FF2B5EF4-FFF2-40B4-BE49-F238E27FC236}">
              <a16:creationId xmlns:a16="http://schemas.microsoft.com/office/drawing/2014/main" id="{752EE4D6-01F0-46B8-8380-049185D0397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0" name="PoljeZBesedilom 2">
          <a:extLst>
            <a:ext uri="{FF2B5EF4-FFF2-40B4-BE49-F238E27FC236}">
              <a16:creationId xmlns:a16="http://schemas.microsoft.com/office/drawing/2014/main" id="{6EC56FB3-AEBA-43B0-8F89-3610995FF7B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1" name="PoljeZBesedilom 2">
          <a:extLst>
            <a:ext uri="{FF2B5EF4-FFF2-40B4-BE49-F238E27FC236}">
              <a16:creationId xmlns:a16="http://schemas.microsoft.com/office/drawing/2014/main" id="{B140324B-A73F-4D1B-86B2-E4192650038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2" name="PoljeZBesedilom 2">
          <a:extLst>
            <a:ext uri="{FF2B5EF4-FFF2-40B4-BE49-F238E27FC236}">
              <a16:creationId xmlns:a16="http://schemas.microsoft.com/office/drawing/2014/main" id="{B97CD202-1FBE-4439-A538-2175437CD129}"/>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3" name="PoljeZBesedilom 2">
          <a:extLst>
            <a:ext uri="{FF2B5EF4-FFF2-40B4-BE49-F238E27FC236}">
              <a16:creationId xmlns:a16="http://schemas.microsoft.com/office/drawing/2014/main" id="{102AAEA6-27D2-4F20-9397-D807840D3C7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4" name="PoljeZBesedilom 2">
          <a:extLst>
            <a:ext uri="{FF2B5EF4-FFF2-40B4-BE49-F238E27FC236}">
              <a16:creationId xmlns:a16="http://schemas.microsoft.com/office/drawing/2014/main" id="{71AFD4EF-1526-4A85-9EBF-4570099583A4}"/>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5" name="PoljeZBesedilom 4104">
          <a:extLst>
            <a:ext uri="{FF2B5EF4-FFF2-40B4-BE49-F238E27FC236}">
              <a16:creationId xmlns:a16="http://schemas.microsoft.com/office/drawing/2014/main" id="{878E5FFD-C201-410D-A5A7-F9407FB0754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6" name="PoljeZBesedilom 2">
          <a:extLst>
            <a:ext uri="{FF2B5EF4-FFF2-40B4-BE49-F238E27FC236}">
              <a16:creationId xmlns:a16="http://schemas.microsoft.com/office/drawing/2014/main" id="{5DF5C98E-FE5E-40B2-BC3D-AEF2AA3F0485}"/>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7" name="PoljeZBesedilom 2">
          <a:extLst>
            <a:ext uri="{FF2B5EF4-FFF2-40B4-BE49-F238E27FC236}">
              <a16:creationId xmlns:a16="http://schemas.microsoft.com/office/drawing/2014/main" id="{A4AC6721-DEEE-4AE1-83E5-523691F4B5A1}"/>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8" name="PoljeZBesedilom 2">
          <a:extLst>
            <a:ext uri="{FF2B5EF4-FFF2-40B4-BE49-F238E27FC236}">
              <a16:creationId xmlns:a16="http://schemas.microsoft.com/office/drawing/2014/main" id="{9AFD1490-61EA-4A95-8CD5-4BDCE7D2EC3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09" name="PoljeZBesedilom 2">
          <a:extLst>
            <a:ext uri="{FF2B5EF4-FFF2-40B4-BE49-F238E27FC236}">
              <a16:creationId xmlns:a16="http://schemas.microsoft.com/office/drawing/2014/main" id="{9082B78B-826C-4D09-A952-06BFCC8B4851}"/>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0" name="PoljeZBesedilom 2">
          <a:extLst>
            <a:ext uri="{FF2B5EF4-FFF2-40B4-BE49-F238E27FC236}">
              <a16:creationId xmlns:a16="http://schemas.microsoft.com/office/drawing/2014/main" id="{FD02CF0F-EB8E-46A8-B915-3640EC82B94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1" name="PoljeZBesedilom 4110">
          <a:extLst>
            <a:ext uri="{FF2B5EF4-FFF2-40B4-BE49-F238E27FC236}">
              <a16:creationId xmlns:a16="http://schemas.microsoft.com/office/drawing/2014/main" id="{25E210EC-5F82-45F3-BBB4-CF03B0C1E0D7}"/>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2" name="PoljeZBesedilom 2">
          <a:extLst>
            <a:ext uri="{FF2B5EF4-FFF2-40B4-BE49-F238E27FC236}">
              <a16:creationId xmlns:a16="http://schemas.microsoft.com/office/drawing/2014/main" id="{8D8B6F99-BA51-4987-B265-B45B8E8CDF0D}"/>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3" name="PoljeZBesedilom 2">
          <a:extLst>
            <a:ext uri="{FF2B5EF4-FFF2-40B4-BE49-F238E27FC236}">
              <a16:creationId xmlns:a16="http://schemas.microsoft.com/office/drawing/2014/main" id="{13B51887-6B81-4BB8-893E-7DB33B7AED79}"/>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4" name="PoljeZBesedilom 2">
          <a:extLst>
            <a:ext uri="{FF2B5EF4-FFF2-40B4-BE49-F238E27FC236}">
              <a16:creationId xmlns:a16="http://schemas.microsoft.com/office/drawing/2014/main" id="{135EBFDB-D087-46BB-9D4F-6592151F1AAC}"/>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5" name="PoljeZBesedilom 2">
          <a:extLst>
            <a:ext uri="{FF2B5EF4-FFF2-40B4-BE49-F238E27FC236}">
              <a16:creationId xmlns:a16="http://schemas.microsoft.com/office/drawing/2014/main" id="{B911D23E-3489-4D7C-857C-D2CB3B5424E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6" name="PoljeZBesedilom 2">
          <a:extLst>
            <a:ext uri="{FF2B5EF4-FFF2-40B4-BE49-F238E27FC236}">
              <a16:creationId xmlns:a16="http://schemas.microsoft.com/office/drawing/2014/main" id="{3F0E600E-D931-44EE-866D-5112789271BE}"/>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7" name="PoljeZBesedilom 4116">
          <a:extLst>
            <a:ext uri="{FF2B5EF4-FFF2-40B4-BE49-F238E27FC236}">
              <a16:creationId xmlns:a16="http://schemas.microsoft.com/office/drawing/2014/main" id="{88CC335C-C560-4736-945E-15B9AF5B0E1F}"/>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8" name="PoljeZBesedilom 2">
          <a:extLst>
            <a:ext uri="{FF2B5EF4-FFF2-40B4-BE49-F238E27FC236}">
              <a16:creationId xmlns:a16="http://schemas.microsoft.com/office/drawing/2014/main" id="{88666A4E-E05C-4F78-A18E-35EA5D4E7CB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19" name="PoljeZBesedilom 2">
          <a:extLst>
            <a:ext uri="{FF2B5EF4-FFF2-40B4-BE49-F238E27FC236}">
              <a16:creationId xmlns:a16="http://schemas.microsoft.com/office/drawing/2014/main" id="{D50B248E-3652-4EC3-B0F4-747E34BBB10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0" name="PoljeZBesedilom 2">
          <a:extLst>
            <a:ext uri="{FF2B5EF4-FFF2-40B4-BE49-F238E27FC236}">
              <a16:creationId xmlns:a16="http://schemas.microsoft.com/office/drawing/2014/main" id="{40A70C0F-5E0F-45C9-B64F-756BF31CB8A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1" name="PoljeZBesedilom 2">
          <a:extLst>
            <a:ext uri="{FF2B5EF4-FFF2-40B4-BE49-F238E27FC236}">
              <a16:creationId xmlns:a16="http://schemas.microsoft.com/office/drawing/2014/main" id="{B38A9418-080D-4499-A165-DF5A1284780D}"/>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2" name="PoljeZBesedilom 2">
          <a:extLst>
            <a:ext uri="{FF2B5EF4-FFF2-40B4-BE49-F238E27FC236}">
              <a16:creationId xmlns:a16="http://schemas.microsoft.com/office/drawing/2014/main" id="{B9FC70EB-94D8-4EC8-A597-488F96329D4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3" name="PoljeZBesedilom 4122">
          <a:extLst>
            <a:ext uri="{FF2B5EF4-FFF2-40B4-BE49-F238E27FC236}">
              <a16:creationId xmlns:a16="http://schemas.microsoft.com/office/drawing/2014/main" id="{191DF5C1-2BB8-49A9-A6E5-B07E870C1846}"/>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4" name="PoljeZBesedilom 2">
          <a:extLst>
            <a:ext uri="{FF2B5EF4-FFF2-40B4-BE49-F238E27FC236}">
              <a16:creationId xmlns:a16="http://schemas.microsoft.com/office/drawing/2014/main" id="{F7C3C22C-86BA-44D9-90FD-A025F24630E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5" name="PoljeZBesedilom 2">
          <a:extLst>
            <a:ext uri="{FF2B5EF4-FFF2-40B4-BE49-F238E27FC236}">
              <a16:creationId xmlns:a16="http://schemas.microsoft.com/office/drawing/2014/main" id="{25083F93-7125-4BBE-ADFC-086A968711A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6" name="PoljeZBesedilom 2">
          <a:extLst>
            <a:ext uri="{FF2B5EF4-FFF2-40B4-BE49-F238E27FC236}">
              <a16:creationId xmlns:a16="http://schemas.microsoft.com/office/drawing/2014/main" id="{DFB5BAD7-1217-4ABE-B589-68C555A0016E}"/>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7" name="PoljeZBesedilom 2">
          <a:extLst>
            <a:ext uri="{FF2B5EF4-FFF2-40B4-BE49-F238E27FC236}">
              <a16:creationId xmlns:a16="http://schemas.microsoft.com/office/drawing/2014/main" id="{24A4FAE5-417D-429D-AD5C-0EE8D411B080}"/>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8" name="PoljeZBesedilom 2">
          <a:extLst>
            <a:ext uri="{FF2B5EF4-FFF2-40B4-BE49-F238E27FC236}">
              <a16:creationId xmlns:a16="http://schemas.microsoft.com/office/drawing/2014/main" id="{869D8DA1-EA70-4943-9D81-8CD330D8034A}"/>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29" name="PoljeZBesedilom 4128">
          <a:extLst>
            <a:ext uri="{FF2B5EF4-FFF2-40B4-BE49-F238E27FC236}">
              <a16:creationId xmlns:a16="http://schemas.microsoft.com/office/drawing/2014/main" id="{2EF518F8-E208-4258-AB2E-F3B03D643BA1}"/>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30" name="PoljeZBesedilom 2">
          <a:extLst>
            <a:ext uri="{FF2B5EF4-FFF2-40B4-BE49-F238E27FC236}">
              <a16:creationId xmlns:a16="http://schemas.microsoft.com/office/drawing/2014/main" id="{F63CE85C-B83B-4335-8179-91EEF1C27411}"/>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31" name="PoljeZBesedilom 2">
          <a:extLst>
            <a:ext uri="{FF2B5EF4-FFF2-40B4-BE49-F238E27FC236}">
              <a16:creationId xmlns:a16="http://schemas.microsoft.com/office/drawing/2014/main" id="{5B373990-216F-46F2-9975-8E36AEC483FB}"/>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32" name="PoljeZBesedilom 2">
          <a:extLst>
            <a:ext uri="{FF2B5EF4-FFF2-40B4-BE49-F238E27FC236}">
              <a16:creationId xmlns:a16="http://schemas.microsoft.com/office/drawing/2014/main" id="{ACB2A4E9-23CE-4DC1-851B-0B04A70B62D2}"/>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33" name="PoljeZBesedilom 2">
          <a:extLst>
            <a:ext uri="{FF2B5EF4-FFF2-40B4-BE49-F238E27FC236}">
              <a16:creationId xmlns:a16="http://schemas.microsoft.com/office/drawing/2014/main" id="{3638DDF7-979C-41E7-8709-57A588C1B5E2}"/>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4" name="PoljeZBesedilom 2">
          <a:extLst>
            <a:ext uri="{FF2B5EF4-FFF2-40B4-BE49-F238E27FC236}">
              <a16:creationId xmlns:a16="http://schemas.microsoft.com/office/drawing/2014/main" id="{9098EFAC-948C-407F-99A1-D297AF6D1AF4}"/>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5" name="PoljeZBesedilom 4134">
          <a:extLst>
            <a:ext uri="{FF2B5EF4-FFF2-40B4-BE49-F238E27FC236}">
              <a16:creationId xmlns:a16="http://schemas.microsoft.com/office/drawing/2014/main" id="{EE1A9A12-1C4E-400F-AF3D-54FA834BBB7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6" name="PoljeZBesedilom 2">
          <a:extLst>
            <a:ext uri="{FF2B5EF4-FFF2-40B4-BE49-F238E27FC236}">
              <a16:creationId xmlns:a16="http://schemas.microsoft.com/office/drawing/2014/main" id="{E620CD75-244A-4AD2-9E5D-1ED14B9363BD}"/>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7" name="PoljeZBesedilom 2">
          <a:extLst>
            <a:ext uri="{FF2B5EF4-FFF2-40B4-BE49-F238E27FC236}">
              <a16:creationId xmlns:a16="http://schemas.microsoft.com/office/drawing/2014/main" id="{62007C70-DBB6-4403-B9C9-FA6923E09E5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8" name="PoljeZBesedilom 2">
          <a:extLst>
            <a:ext uri="{FF2B5EF4-FFF2-40B4-BE49-F238E27FC236}">
              <a16:creationId xmlns:a16="http://schemas.microsoft.com/office/drawing/2014/main" id="{2A01A8D3-74F2-449B-AE68-CFC1DE07B30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39" name="PoljeZBesedilom 2">
          <a:extLst>
            <a:ext uri="{FF2B5EF4-FFF2-40B4-BE49-F238E27FC236}">
              <a16:creationId xmlns:a16="http://schemas.microsoft.com/office/drawing/2014/main" id="{E4B10A28-0348-459A-888F-25CFAE375BE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0" name="PoljeZBesedilom 2">
          <a:extLst>
            <a:ext uri="{FF2B5EF4-FFF2-40B4-BE49-F238E27FC236}">
              <a16:creationId xmlns:a16="http://schemas.microsoft.com/office/drawing/2014/main" id="{9BCAE7E3-49AE-4B86-80BE-3E28729D3C43}"/>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1" name="PoljeZBesedilom 4140">
          <a:extLst>
            <a:ext uri="{FF2B5EF4-FFF2-40B4-BE49-F238E27FC236}">
              <a16:creationId xmlns:a16="http://schemas.microsoft.com/office/drawing/2014/main" id="{C3755316-E497-4DE6-BDCC-9A5B51C4B1C7}"/>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2" name="PoljeZBesedilom 2">
          <a:extLst>
            <a:ext uri="{FF2B5EF4-FFF2-40B4-BE49-F238E27FC236}">
              <a16:creationId xmlns:a16="http://schemas.microsoft.com/office/drawing/2014/main" id="{3DC4D8FB-CC91-477A-AC78-4F30572E4A20}"/>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3" name="PoljeZBesedilom 2">
          <a:extLst>
            <a:ext uri="{FF2B5EF4-FFF2-40B4-BE49-F238E27FC236}">
              <a16:creationId xmlns:a16="http://schemas.microsoft.com/office/drawing/2014/main" id="{516C8BDC-78B8-4914-8A0B-4220E67F3949}"/>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4" name="PoljeZBesedilom 2">
          <a:extLst>
            <a:ext uri="{FF2B5EF4-FFF2-40B4-BE49-F238E27FC236}">
              <a16:creationId xmlns:a16="http://schemas.microsoft.com/office/drawing/2014/main" id="{F7E4B991-5374-4D4A-9A1A-6D42AB29BAFA}"/>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5" name="PoljeZBesedilom 2">
          <a:extLst>
            <a:ext uri="{FF2B5EF4-FFF2-40B4-BE49-F238E27FC236}">
              <a16:creationId xmlns:a16="http://schemas.microsoft.com/office/drawing/2014/main" id="{5AB2F8FC-735C-417C-9754-E77708498F68}"/>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6" name="PoljeZBesedilom 2">
          <a:extLst>
            <a:ext uri="{FF2B5EF4-FFF2-40B4-BE49-F238E27FC236}">
              <a16:creationId xmlns:a16="http://schemas.microsoft.com/office/drawing/2014/main" id="{6E8F46F5-228D-455A-9355-860C9BFE90D3}"/>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7" name="PoljeZBesedilom 4146">
          <a:extLst>
            <a:ext uri="{FF2B5EF4-FFF2-40B4-BE49-F238E27FC236}">
              <a16:creationId xmlns:a16="http://schemas.microsoft.com/office/drawing/2014/main" id="{D7EBA35B-D7E6-4C1E-BF73-59CD05167C99}"/>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8" name="PoljeZBesedilom 2">
          <a:extLst>
            <a:ext uri="{FF2B5EF4-FFF2-40B4-BE49-F238E27FC236}">
              <a16:creationId xmlns:a16="http://schemas.microsoft.com/office/drawing/2014/main" id="{AD03F76F-070F-4602-B930-39C709FC84EC}"/>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49" name="PoljeZBesedilom 2">
          <a:extLst>
            <a:ext uri="{FF2B5EF4-FFF2-40B4-BE49-F238E27FC236}">
              <a16:creationId xmlns:a16="http://schemas.microsoft.com/office/drawing/2014/main" id="{7E6C5CF1-185C-4F0D-A805-C607F2B7BC76}"/>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50" name="PoljeZBesedilom 2">
          <a:extLst>
            <a:ext uri="{FF2B5EF4-FFF2-40B4-BE49-F238E27FC236}">
              <a16:creationId xmlns:a16="http://schemas.microsoft.com/office/drawing/2014/main" id="{C9B0F570-3AB6-49ED-9337-BA174E58D3F7}"/>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939</xdr:row>
      <xdr:rowOff>0</xdr:rowOff>
    </xdr:from>
    <xdr:ext cx="184731" cy="264560"/>
    <xdr:sp macro="" textlink="">
      <xdr:nvSpPr>
        <xdr:cNvPr id="4151" name="PoljeZBesedilom 2">
          <a:extLst>
            <a:ext uri="{FF2B5EF4-FFF2-40B4-BE49-F238E27FC236}">
              <a16:creationId xmlns:a16="http://schemas.microsoft.com/office/drawing/2014/main" id="{640FEF41-2B7D-4A27-990D-4B51407ABA54}"/>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2" name="PoljeZBesedilom 2">
          <a:extLst>
            <a:ext uri="{FF2B5EF4-FFF2-40B4-BE49-F238E27FC236}">
              <a16:creationId xmlns:a16="http://schemas.microsoft.com/office/drawing/2014/main" id="{D88EC071-7E65-4588-B3B6-F45D4DAD7CB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3" name="PoljeZBesedilom 4152">
          <a:extLst>
            <a:ext uri="{FF2B5EF4-FFF2-40B4-BE49-F238E27FC236}">
              <a16:creationId xmlns:a16="http://schemas.microsoft.com/office/drawing/2014/main" id="{8C80C0D8-C5E2-448E-881C-51F0EEC3896D}"/>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4" name="PoljeZBesedilom 2">
          <a:extLst>
            <a:ext uri="{FF2B5EF4-FFF2-40B4-BE49-F238E27FC236}">
              <a16:creationId xmlns:a16="http://schemas.microsoft.com/office/drawing/2014/main" id="{4689DB5C-79A6-4E92-BA9A-6EE7665F9025}"/>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5" name="PoljeZBesedilom 2">
          <a:extLst>
            <a:ext uri="{FF2B5EF4-FFF2-40B4-BE49-F238E27FC236}">
              <a16:creationId xmlns:a16="http://schemas.microsoft.com/office/drawing/2014/main" id="{77C6A729-0D45-4339-9D10-3C22BC41422C}"/>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6" name="PoljeZBesedilom 2">
          <a:extLst>
            <a:ext uri="{FF2B5EF4-FFF2-40B4-BE49-F238E27FC236}">
              <a16:creationId xmlns:a16="http://schemas.microsoft.com/office/drawing/2014/main" id="{F4BCBCF3-6349-4920-AB5A-ABE8C0D748DE}"/>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940</xdr:row>
      <xdr:rowOff>0</xdr:rowOff>
    </xdr:from>
    <xdr:ext cx="184731" cy="264560"/>
    <xdr:sp macro="" textlink="">
      <xdr:nvSpPr>
        <xdr:cNvPr id="4157" name="PoljeZBesedilom 2">
          <a:extLst>
            <a:ext uri="{FF2B5EF4-FFF2-40B4-BE49-F238E27FC236}">
              <a16:creationId xmlns:a16="http://schemas.microsoft.com/office/drawing/2014/main" id="{48C1557D-872D-4C77-A29F-262666C8B35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58" name="PoljeZBesedilom 2">
          <a:extLst>
            <a:ext uri="{FF2B5EF4-FFF2-40B4-BE49-F238E27FC236}">
              <a16:creationId xmlns:a16="http://schemas.microsoft.com/office/drawing/2014/main" id="{D9606474-874A-4898-917B-A5A5F86FC306}"/>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59" name="PoljeZBesedilom 4158">
          <a:extLst>
            <a:ext uri="{FF2B5EF4-FFF2-40B4-BE49-F238E27FC236}">
              <a16:creationId xmlns:a16="http://schemas.microsoft.com/office/drawing/2014/main" id="{D443F390-C536-449B-A2BE-04118DC9DCC1}"/>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60" name="PoljeZBesedilom 2">
          <a:extLst>
            <a:ext uri="{FF2B5EF4-FFF2-40B4-BE49-F238E27FC236}">
              <a16:creationId xmlns:a16="http://schemas.microsoft.com/office/drawing/2014/main" id="{855BE7C0-5367-423C-8166-BD988ECC3C9D}"/>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61" name="PoljeZBesedilom 2">
          <a:extLst>
            <a:ext uri="{FF2B5EF4-FFF2-40B4-BE49-F238E27FC236}">
              <a16:creationId xmlns:a16="http://schemas.microsoft.com/office/drawing/2014/main" id="{BF743DE5-0E8F-421D-9947-51D21A29BD3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62" name="PoljeZBesedilom 2">
          <a:extLst>
            <a:ext uri="{FF2B5EF4-FFF2-40B4-BE49-F238E27FC236}">
              <a16:creationId xmlns:a16="http://schemas.microsoft.com/office/drawing/2014/main" id="{8C9D7DA3-3E23-45AB-A938-33FB9824AB8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63" name="PoljeZBesedilom 2">
          <a:extLst>
            <a:ext uri="{FF2B5EF4-FFF2-40B4-BE49-F238E27FC236}">
              <a16:creationId xmlns:a16="http://schemas.microsoft.com/office/drawing/2014/main" id="{A3CE88CC-3B23-49AB-975A-3355BEF5997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64" name="PoljeZBesedilom 4163">
          <a:extLst>
            <a:ext uri="{FF2B5EF4-FFF2-40B4-BE49-F238E27FC236}">
              <a16:creationId xmlns:a16="http://schemas.microsoft.com/office/drawing/2014/main" id="{AA6E14AB-9984-41F6-BF82-B157CB950820}"/>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65" name="PoljeZBesedilom 2">
          <a:extLst>
            <a:ext uri="{FF2B5EF4-FFF2-40B4-BE49-F238E27FC236}">
              <a16:creationId xmlns:a16="http://schemas.microsoft.com/office/drawing/2014/main" id="{7433D4DC-9E52-4E54-8548-EC80488C917E}"/>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66" name="PoljeZBesedilom 2">
          <a:extLst>
            <a:ext uri="{FF2B5EF4-FFF2-40B4-BE49-F238E27FC236}">
              <a16:creationId xmlns:a16="http://schemas.microsoft.com/office/drawing/2014/main" id="{2DCDBC3B-04FF-47B9-96A3-60F6AB2CFE24}"/>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67" name="PoljeZBesedilom 2">
          <a:extLst>
            <a:ext uri="{FF2B5EF4-FFF2-40B4-BE49-F238E27FC236}">
              <a16:creationId xmlns:a16="http://schemas.microsoft.com/office/drawing/2014/main" id="{F1794C48-C470-44F1-ACE8-92A4CDB17F5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68" name="PoljeZBesedilom 2">
          <a:extLst>
            <a:ext uri="{FF2B5EF4-FFF2-40B4-BE49-F238E27FC236}">
              <a16:creationId xmlns:a16="http://schemas.microsoft.com/office/drawing/2014/main" id="{36715FC9-84A7-4A18-8A23-E6FB06423526}"/>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69" name="PoljeZBesedilom 2">
          <a:extLst>
            <a:ext uri="{FF2B5EF4-FFF2-40B4-BE49-F238E27FC236}">
              <a16:creationId xmlns:a16="http://schemas.microsoft.com/office/drawing/2014/main" id="{BC28D8FB-05E3-4DA1-A2C3-6BDF03CC882C}"/>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70" name="PoljeZBesedilom 4169">
          <a:extLst>
            <a:ext uri="{FF2B5EF4-FFF2-40B4-BE49-F238E27FC236}">
              <a16:creationId xmlns:a16="http://schemas.microsoft.com/office/drawing/2014/main" id="{8DABC1AF-41F5-41B1-A07B-18F0F4A12FC8}"/>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71" name="PoljeZBesedilom 2">
          <a:extLst>
            <a:ext uri="{FF2B5EF4-FFF2-40B4-BE49-F238E27FC236}">
              <a16:creationId xmlns:a16="http://schemas.microsoft.com/office/drawing/2014/main" id="{06546AB8-7B57-4D8B-8BB6-3404E96EA83E}"/>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72" name="PoljeZBesedilom 2">
          <a:extLst>
            <a:ext uri="{FF2B5EF4-FFF2-40B4-BE49-F238E27FC236}">
              <a16:creationId xmlns:a16="http://schemas.microsoft.com/office/drawing/2014/main" id="{0575DB17-9B8A-4D11-ACBF-83089BEE13AE}"/>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73" name="PoljeZBesedilom 2">
          <a:extLst>
            <a:ext uri="{FF2B5EF4-FFF2-40B4-BE49-F238E27FC236}">
              <a16:creationId xmlns:a16="http://schemas.microsoft.com/office/drawing/2014/main" id="{12ABF52C-3F9D-4FF0-BF0E-68FAA46FAF60}"/>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943</xdr:row>
      <xdr:rowOff>0</xdr:rowOff>
    </xdr:from>
    <xdr:ext cx="184731" cy="264560"/>
    <xdr:sp macro="" textlink="">
      <xdr:nvSpPr>
        <xdr:cNvPr id="4174" name="PoljeZBesedilom 2">
          <a:extLst>
            <a:ext uri="{FF2B5EF4-FFF2-40B4-BE49-F238E27FC236}">
              <a16:creationId xmlns:a16="http://schemas.microsoft.com/office/drawing/2014/main" id="{A6CA7E0B-AA93-4FB0-A6CB-55DE5214EEF3}"/>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75" name="PoljeZBesedilom 4174">
          <a:extLst>
            <a:ext uri="{FF2B5EF4-FFF2-40B4-BE49-F238E27FC236}">
              <a16:creationId xmlns:a16="http://schemas.microsoft.com/office/drawing/2014/main" id="{E1F03338-504A-4805-9D97-2994F38DCD8F}"/>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76" name="PoljeZBesedilom 2">
          <a:extLst>
            <a:ext uri="{FF2B5EF4-FFF2-40B4-BE49-F238E27FC236}">
              <a16:creationId xmlns:a16="http://schemas.microsoft.com/office/drawing/2014/main" id="{604A3674-52A2-4A00-965C-6CA7FBDC9F5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77" name="PoljeZBesedilom 2">
          <a:extLst>
            <a:ext uri="{FF2B5EF4-FFF2-40B4-BE49-F238E27FC236}">
              <a16:creationId xmlns:a16="http://schemas.microsoft.com/office/drawing/2014/main" id="{054C47E3-AF56-49F5-89E6-E4B0B98AEA90}"/>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78" name="PoljeZBesedilom 2">
          <a:extLst>
            <a:ext uri="{FF2B5EF4-FFF2-40B4-BE49-F238E27FC236}">
              <a16:creationId xmlns:a16="http://schemas.microsoft.com/office/drawing/2014/main" id="{ADBC4B8A-38EC-4FE2-8A6F-18778577F44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944</xdr:row>
      <xdr:rowOff>0</xdr:rowOff>
    </xdr:from>
    <xdr:ext cx="184731" cy="274009"/>
    <xdr:sp macro="" textlink="">
      <xdr:nvSpPr>
        <xdr:cNvPr id="4179" name="PoljeZBesedilom 2">
          <a:extLst>
            <a:ext uri="{FF2B5EF4-FFF2-40B4-BE49-F238E27FC236}">
              <a16:creationId xmlns:a16="http://schemas.microsoft.com/office/drawing/2014/main" id="{8AD862E1-67C2-4BFC-BA18-A162E170B908}"/>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0" name="PoljeZBesedilom 2">
          <a:extLst>
            <a:ext uri="{FF2B5EF4-FFF2-40B4-BE49-F238E27FC236}">
              <a16:creationId xmlns:a16="http://schemas.microsoft.com/office/drawing/2014/main" id="{DE1C1E34-7D12-4680-A9E4-8AF7CDA7DD0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1" name="PoljeZBesedilom 4180">
          <a:extLst>
            <a:ext uri="{FF2B5EF4-FFF2-40B4-BE49-F238E27FC236}">
              <a16:creationId xmlns:a16="http://schemas.microsoft.com/office/drawing/2014/main" id="{63A66629-87E3-4766-9633-403648C91B3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2" name="PoljeZBesedilom 2">
          <a:extLst>
            <a:ext uri="{FF2B5EF4-FFF2-40B4-BE49-F238E27FC236}">
              <a16:creationId xmlns:a16="http://schemas.microsoft.com/office/drawing/2014/main" id="{BA99CF3F-C3F1-4206-8E59-C0964D6C859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3" name="PoljeZBesedilom 2">
          <a:extLst>
            <a:ext uri="{FF2B5EF4-FFF2-40B4-BE49-F238E27FC236}">
              <a16:creationId xmlns:a16="http://schemas.microsoft.com/office/drawing/2014/main" id="{BB14D712-8F96-48A6-9BFB-261A7051749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4" name="PoljeZBesedilom 2">
          <a:extLst>
            <a:ext uri="{FF2B5EF4-FFF2-40B4-BE49-F238E27FC236}">
              <a16:creationId xmlns:a16="http://schemas.microsoft.com/office/drawing/2014/main" id="{8899CE14-EDD6-4524-B0F4-B45D891AFCF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5" name="PoljeZBesedilom 2">
          <a:extLst>
            <a:ext uri="{FF2B5EF4-FFF2-40B4-BE49-F238E27FC236}">
              <a16:creationId xmlns:a16="http://schemas.microsoft.com/office/drawing/2014/main" id="{D53BBA94-627E-478B-A112-FDBF6117BF8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6" name="PoljeZBesedilom 2">
          <a:extLst>
            <a:ext uri="{FF2B5EF4-FFF2-40B4-BE49-F238E27FC236}">
              <a16:creationId xmlns:a16="http://schemas.microsoft.com/office/drawing/2014/main" id="{14EEA994-7015-42F9-94FB-211259E91FF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7" name="PoljeZBesedilom 4186">
          <a:extLst>
            <a:ext uri="{FF2B5EF4-FFF2-40B4-BE49-F238E27FC236}">
              <a16:creationId xmlns:a16="http://schemas.microsoft.com/office/drawing/2014/main" id="{8DD08444-FA09-4D17-B6DC-AD56743C82E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8" name="PoljeZBesedilom 2">
          <a:extLst>
            <a:ext uri="{FF2B5EF4-FFF2-40B4-BE49-F238E27FC236}">
              <a16:creationId xmlns:a16="http://schemas.microsoft.com/office/drawing/2014/main" id="{1D8EA4EE-86E2-47FF-9D1C-E43A9B333D7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89" name="PoljeZBesedilom 2">
          <a:extLst>
            <a:ext uri="{FF2B5EF4-FFF2-40B4-BE49-F238E27FC236}">
              <a16:creationId xmlns:a16="http://schemas.microsoft.com/office/drawing/2014/main" id="{08962C62-37C5-46B6-9425-947EFDFEB5D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90" name="PoljeZBesedilom 2">
          <a:extLst>
            <a:ext uri="{FF2B5EF4-FFF2-40B4-BE49-F238E27FC236}">
              <a16:creationId xmlns:a16="http://schemas.microsoft.com/office/drawing/2014/main" id="{C343D46A-3B5B-41FE-A10B-6C24A6569D9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191" name="PoljeZBesedilom 2">
          <a:extLst>
            <a:ext uri="{FF2B5EF4-FFF2-40B4-BE49-F238E27FC236}">
              <a16:creationId xmlns:a16="http://schemas.microsoft.com/office/drawing/2014/main" id="{10D5A47A-C7FE-4CC7-A777-BC1024F780A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2" name="PoljeZBesedilom 2">
          <a:extLst>
            <a:ext uri="{FF2B5EF4-FFF2-40B4-BE49-F238E27FC236}">
              <a16:creationId xmlns:a16="http://schemas.microsoft.com/office/drawing/2014/main" id="{A8B27A18-B417-49EB-8252-7B7546EC18E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3" name="PoljeZBesedilom 4192">
          <a:extLst>
            <a:ext uri="{FF2B5EF4-FFF2-40B4-BE49-F238E27FC236}">
              <a16:creationId xmlns:a16="http://schemas.microsoft.com/office/drawing/2014/main" id="{3859D255-8C13-44F8-B640-ECCA4F1440E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4" name="PoljeZBesedilom 2">
          <a:extLst>
            <a:ext uri="{FF2B5EF4-FFF2-40B4-BE49-F238E27FC236}">
              <a16:creationId xmlns:a16="http://schemas.microsoft.com/office/drawing/2014/main" id="{5C9BBD91-F26C-4321-8753-8DEB9ED70AD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5" name="PoljeZBesedilom 2">
          <a:extLst>
            <a:ext uri="{FF2B5EF4-FFF2-40B4-BE49-F238E27FC236}">
              <a16:creationId xmlns:a16="http://schemas.microsoft.com/office/drawing/2014/main" id="{1062DF32-3928-4949-BF3D-B980502952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6" name="PoljeZBesedilom 2">
          <a:extLst>
            <a:ext uri="{FF2B5EF4-FFF2-40B4-BE49-F238E27FC236}">
              <a16:creationId xmlns:a16="http://schemas.microsoft.com/office/drawing/2014/main" id="{52767029-ACE7-4A88-B898-64623DF8874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7" name="PoljeZBesedilom 2">
          <a:extLst>
            <a:ext uri="{FF2B5EF4-FFF2-40B4-BE49-F238E27FC236}">
              <a16:creationId xmlns:a16="http://schemas.microsoft.com/office/drawing/2014/main" id="{761F2B24-0546-4597-8A0D-E460D8D80B9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8" name="PoljeZBesedilom 2">
          <a:extLst>
            <a:ext uri="{FF2B5EF4-FFF2-40B4-BE49-F238E27FC236}">
              <a16:creationId xmlns:a16="http://schemas.microsoft.com/office/drawing/2014/main" id="{E34FCEED-9355-4781-AD93-35F45D9F32A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199" name="PoljeZBesedilom 4198">
          <a:extLst>
            <a:ext uri="{FF2B5EF4-FFF2-40B4-BE49-F238E27FC236}">
              <a16:creationId xmlns:a16="http://schemas.microsoft.com/office/drawing/2014/main" id="{B1517DB7-AE4A-46D0-AC28-8B7A830D9E4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00" name="PoljeZBesedilom 2">
          <a:extLst>
            <a:ext uri="{FF2B5EF4-FFF2-40B4-BE49-F238E27FC236}">
              <a16:creationId xmlns:a16="http://schemas.microsoft.com/office/drawing/2014/main" id="{C44668AC-06B1-452B-98F8-0295BE15879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01" name="PoljeZBesedilom 2">
          <a:extLst>
            <a:ext uri="{FF2B5EF4-FFF2-40B4-BE49-F238E27FC236}">
              <a16:creationId xmlns:a16="http://schemas.microsoft.com/office/drawing/2014/main" id="{A19131A2-AFDF-445D-A950-B7CC4FF0054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02" name="PoljeZBesedilom 2">
          <a:extLst>
            <a:ext uri="{FF2B5EF4-FFF2-40B4-BE49-F238E27FC236}">
              <a16:creationId xmlns:a16="http://schemas.microsoft.com/office/drawing/2014/main" id="{DE232CBC-D956-4816-8CD6-B43B236D0DC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03" name="PoljeZBesedilom 2">
          <a:extLst>
            <a:ext uri="{FF2B5EF4-FFF2-40B4-BE49-F238E27FC236}">
              <a16:creationId xmlns:a16="http://schemas.microsoft.com/office/drawing/2014/main" id="{765BB305-376A-4461-A77D-F6E7C18A790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4" name="PoljeZBesedilom 2">
          <a:extLst>
            <a:ext uri="{FF2B5EF4-FFF2-40B4-BE49-F238E27FC236}">
              <a16:creationId xmlns:a16="http://schemas.microsoft.com/office/drawing/2014/main" id="{C7104394-7066-4FEF-A503-8B237974CEC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5" name="PoljeZBesedilom 4204">
          <a:extLst>
            <a:ext uri="{FF2B5EF4-FFF2-40B4-BE49-F238E27FC236}">
              <a16:creationId xmlns:a16="http://schemas.microsoft.com/office/drawing/2014/main" id="{1E550CBE-9AAD-4705-B235-118397F577D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6" name="PoljeZBesedilom 2">
          <a:extLst>
            <a:ext uri="{FF2B5EF4-FFF2-40B4-BE49-F238E27FC236}">
              <a16:creationId xmlns:a16="http://schemas.microsoft.com/office/drawing/2014/main" id="{98DD59D3-F540-4CA5-AFA0-00054B99E4E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7" name="PoljeZBesedilom 2">
          <a:extLst>
            <a:ext uri="{FF2B5EF4-FFF2-40B4-BE49-F238E27FC236}">
              <a16:creationId xmlns:a16="http://schemas.microsoft.com/office/drawing/2014/main" id="{885828AA-E73F-4D54-B9A7-3B94C4DD0B97}"/>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8" name="PoljeZBesedilom 2">
          <a:extLst>
            <a:ext uri="{FF2B5EF4-FFF2-40B4-BE49-F238E27FC236}">
              <a16:creationId xmlns:a16="http://schemas.microsoft.com/office/drawing/2014/main" id="{30453C06-B897-44C0-991C-64A7484B677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09" name="PoljeZBesedilom 2">
          <a:extLst>
            <a:ext uri="{FF2B5EF4-FFF2-40B4-BE49-F238E27FC236}">
              <a16:creationId xmlns:a16="http://schemas.microsoft.com/office/drawing/2014/main" id="{98BAA239-961A-4E75-8523-BC93DCCF636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0" name="PoljeZBesedilom 2">
          <a:extLst>
            <a:ext uri="{FF2B5EF4-FFF2-40B4-BE49-F238E27FC236}">
              <a16:creationId xmlns:a16="http://schemas.microsoft.com/office/drawing/2014/main" id="{2E12014D-A80B-462E-A1CC-BFFD7C6F5613}"/>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1" name="PoljeZBesedilom 4210">
          <a:extLst>
            <a:ext uri="{FF2B5EF4-FFF2-40B4-BE49-F238E27FC236}">
              <a16:creationId xmlns:a16="http://schemas.microsoft.com/office/drawing/2014/main" id="{62D6A035-87A8-4AC4-B375-6F48F66DD39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2" name="PoljeZBesedilom 2">
          <a:extLst>
            <a:ext uri="{FF2B5EF4-FFF2-40B4-BE49-F238E27FC236}">
              <a16:creationId xmlns:a16="http://schemas.microsoft.com/office/drawing/2014/main" id="{03963519-ED1A-4640-8A1E-B72FB2020F1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3" name="PoljeZBesedilom 2">
          <a:extLst>
            <a:ext uri="{FF2B5EF4-FFF2-40B4-BE49-F238E27FC236}">
              <a16:creationId xmlns:a16="http://schemas.microsoft.com/office/drawing/2014/main" id="{B1A9A649-34CF-42A3-AD0B-33C9715E1BF0}"/>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4" name="PoljeZBesedilom 2">
          <a:extLst>
            <a:ext uri="{FF2B5EF4-FFF2-40B4-BE49-F238E27FC236}">
              <a16:creationId xmlns:a16="http://schemas.microsoft.com/office/drawing/2014/main" id="{8921DD3B-6AB5-4CB5-93EB-6E02CE47C19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15" name="PoljeZBesedilom 2">
          <a:extLst>
            <a:ext uri="{FF2B5EF4-FFF2-40B4-BE49-F238E27FC236}">
              <a16:creationId xmlns:a16="http://schemas.microsoft.com/office/drawing/2014/main" id="{B8B085A8-9525-4D35-BF78-F205F9605D7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16" name="PoljeZBesedilom 4215">
          <a:extLst>
            <a:ext uri="{FF2B5EF4-FFF2-40B4-BE49-F238E27FC236}">
              <a16:creationId xmlns:a16="http://schemas.microsoft.com/office/drawing/2014/main" id="{318D4D4A-6D3D-4E37-90B0-73598EDE78DF}"/>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17" name="PoljeZBesedilom 2">
          <a:extLst>
            <a:ext uri="{FF2B5EF4-FFF2-40B4-BE49-F238E27FC236}">
              <a16:creationId xmlns:a16="http://schemas.microsoft.com/office/drawing/2014/main" id="{14FED98F-1FF2-44EE-B7FE-5EC80FBF0832}"/>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18" name="PoljeZBesedilom 2">
          <a:extLst>
            <a:ext uri="{FF2B5EF4-FFF2-40B4-BE49-F238E27FC236}">
              <a16:creationId xmlns:a16="http://schemas.microsoft.com/office/drawing/2014/main" id="{9CBD7C3C-5DC5-4337-AA88-71950178322A}"/>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19" name="PoljeZBesedilom 2">
          <a:extLst>
            <a:ext uri="{FF2B5EF4-FFF2-40B4-BE49-F238E27FC236}">
              <a16:creationId xmlns:a16="http://schemas.microsoft.com/office/drawing/2014/main" id="{0F026D1C-8330-4E3D-8A98-1DD9B22C4E9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20" name="PoljeZBesedilom 2">
          <a:extLst>
            <a:ext uri="{FF2B5EF4-FFF2-40B4-BE49-F238E27FC236}">
              <a16:creationId xmlns:a16="http://schemas.microsoft.com/office/drawing/2014/main" id="{7FEA610C-D036-475F-AF72-97EBF1B443B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1" name="PoljeZBesedilom 2">
          <a:extLst>
            <a:ext uri="{FF2B5EF4-FFF2-40B4-BE49-F238E27FC236}">
              <a16:creationId xmlns:a16="http://schemas.microsoft.com/office/drawing/2014/main" id="{13439AD7-16BA-47CC-AFE6-E19BA89A158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2" name="PoljeZBesedilom 4221">
          <a:extLst>
            <a:ext uri="{FF2B5EF4-FFF2-40B4-BE49-F238E27FC236}">
              <a16:creationId xmlns:a16="http://schemas.microsoft.com/office/drawing/2014/main" id="{8FACA33B-DD24-4476-AF81-A5E6837A2BD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3" name="PoljeZBesedilom 2">
          <a:extLst>
            <a:ext uri="{FF2B5EF4-FFF2-40B4-BE49-F238E27FC236}">
              <a16:creationId xmlns:a16="http://schemas.microsoft.com/office/drawing/2014/main" id="{882B9679-819C-492E-AC31-DA93920FA9D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4" name="PoljeZBesedilom 2">
          <a:extLst>
            <a:ext uri="{FF2B5EF4-FFF2-40B4-BE49-F238E27FC236}">
              <a16:creationId xmlns:a16="http://schemas.microsoft.com/office/drawing/2014/main" id="{4044D24C-C42B-4587-81E1-15FF1FC7FEB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5" name="PoljeZBesedilom 2">
          <a:extLst>
            <a:ext uri="{FF2B5EF4-FFF2-40B4-BE49-F238E27FC236}">
              <a16:creationId xmlns:a16="http://schemas.microsoft.com/office/drawing/2014/main" id="{8AA25CA9-7402-4ACB-A7EA-D98491D19FB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6" name="PoljeZBesedilom 2">
          <a:extLst>
            <a:ext uri="{FF2B5EF4-FFF2-40B4-BE49-F238E27FC236}">
              <a16:creationId xmlns:a16="http://schemas.microsoft.com/office/drawing/2014/main" id="{B95AD578-111D-4337-B78B-0644D6FD352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7" name="PoljeZBesedilom 2">
          <a:extLst>
            <a:ext uri="{FF2B5EF4-FFF2-40B4-BE49-F238E27FC236}">
              <a16:creationId xmlns:a16="http://schemas.microsoft.com/office/drawing/2014/main" id="{6FA4FCA7-51FA-4324-85F2-DC8DDC47676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8" name="PoljeZBesedilom 4227">
          <a:extLst>
            <a:ext uri="{FF2B5EF4-FFF2-40B4-BE49-F238E27FC236}">
              <a16:creationId xmlns:a16="http://schemas.microsoft.com/office/drawing/2014/main" id="{3136F735-28A6-4266-A81F-A39CADDB400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29" name="PoljeZBesedilom 2">
          <a:extLst>
            <a:ext uri="{FF2B5EF4-FFF2-40B4-BE49-F238E27FC236}">
              <a16:creationId xmlns:a16="http://schemas.microsoft.com/office/drawing/2014/main" id="{10356DF2-A5CB-47AF-806E-28D1332D159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30" name="PoljeZBesedilom 2">
          <a:extLst>
            <a:ext uri="{FF2B5EF4-FFF2-40B4-BE49-F238E27FC236}">
              <a16:creationId xmlns:a16="http://schemas.microsoft.com/office/drawing/2014/main" id="{5961C3B9-BA12-4869-86CB-4B657FB4066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31" name="PoljeZBesedilom 2">
          <a:extLst>
            <a:ext uri="{FF2B5EF4-FFF2-40B4-BE49-F238E27FC236}">
              <a16:creationId xmlns:a16="http://schemas.microsoft.com/office/drawing/2014/main" id="{52DF9CBD-AAD5-4C46-A0EF-64460D1C0ED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32" name="PoljeZBesedilom 2">
          <a:extLst>
            <a:ext uri="{FF2B5EF4-FFF2-40B4-BE49-F238E27FC236}">
              <a16:creationId xmlns:a16="http://schemas.microsoft.com/office/drawing/2014/main" id="{D6D0EB18-6E6B-4790-AA9B-44D942DBF77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3" name="PoljeZBesedilom 2">
          <a:extLst>
            <a:ext uri="{FF2B5EF4-FFF2-40B4-BE49-F238E27FC236}">
              <a16:creationId xmlns:a16="http://schemas.microsoft.com/office/drawing/2014/main" id="{B5BB6FFE-4168-4955-AC25-78EFA2EF00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4" name="PoljeZBesedilom 4233">
          <a:extLst>
            <a:ext uri="{FF2B5EF4-FFF2-40B4-BE49-F238E27FC236}">
              <a16:creationId xmlns:a16="http://schemas.microsoft.com/office/drawing/2014/main" id="{E8A27873-3672-4EB4-BB08-C81865A5281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5" name="PoljeZBesedilom 2">
          <a:extLst>
            <a:ext uri="{FF2B5EF4-FFF2-40B4-BE49-F238E27FC236}">
              <a16:creationId xmlns:a16="http://schemas.microsoft.com/office/drawing/2014/main" id="{069A4DB5-F72D-467C-9CAC-A121BA24E17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6" name="PoljeZBesedilom 2">
          <a:extLst>
            <a:ext uri="{FF2B5EF4-FFF2-40B4-BE49-F238E27FC236}">
              <a16:creationId xmlns:a16="http://schemas.microsoft.com/office/drawing/2014/main" id="{D01821E2-4DCB-4B3E-BFC4-BBD44B55FE0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7" name="PoljeZBesedilom 2">
          <a:extLst>
            <a:ext uri="{FF2B5EF4-FFF2-40B4-BE49-F238E27FC236}">
              <a16:creationId xmlns:a16="http://schemas.microsoft.com/office/drawing/2014/main" id="{D4280C2F-E918-4DC4-839D-580207598B5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8" name="PoljeZBesedilom 2">
          <a:extLst>
            <a:ext uri="{FF2B5EF4-FFF2-40B4-BE49-F238E27FC236}">
              <a16:creationId xmlns:a16="http://schemas.microsoft.com/office/drawing/2014/main" id="{7368E3BC-3630-43DB-A998-C171A1355CA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39" name="PoljeZBesedilom 2">
          <a:extLst>
            <a:ext uri="{FF2B5EF4-FFF2-40B4-BE49-F238E27FC236}">
              <a16:creationId xmlns:a16="http://schemas.microsoft.com/office/drawing/2014/main" id="{0C3FFDBB-B2E6-40AD-9DBD-495012E13B2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40" name="PoljeZBesedilom 4239">
          <a:extLst>
            <a:ext uri="{FF2B5EF4-FFF2-40B4-BE49-F238E27FC236}">
              <a16:creationId xmlns:a16="http://schemas.microsoft.com/office/drawing/2014/main" id="{D591AE1C-5532-49E3-B5D9-BCFE474491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41" name="PoljeZBesedilom 2">
          <a:extLst>
            <a:ext uri="{FF2B5EF4-FFF2-40B4-BE49-F238E27FC236}">
              <a16:creationId xmlns:a16="http://schemas.microsoft.com/office/drawing/2014/main" id="{6C3D230D-5A76-47E3-8E8F-A2A52B0B79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42" name="PoljeZBesedilom 2">
          <a:extLst>
            <a:ext uri="{FF2B5EF4-FFF2-40B4-BE49-F238E27FC236}">
              <a16:creationId xmlns:a16="http://schemas.microsoft.com/office/drawing/2014/main" id="{632661F4-3709-4457-830D-66F931FC7A5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43" name="PoljeZBesedilom 2">
          <a:extLst>
            <a:ext uri="{FF2B5EF4-FFF2-40B4-BE49-F238E27FC236}">
              <a16:creationId xmlns:a16="http://schemas.microsoft.com/office/drawing/2014/main" id="{6EC3C242-EF21-4E56-A26B-EFA4CD8E573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244" name="PoljeZBesedilom 2">
          <a:extLst>
            <a:ext uri="{FF2B5EF4-FFF2-40B4-BE49-F238E27FC236}">
              <a16:creationId xmlns:a16="http://schemas.microsoft.com/office/drawing/2014/main" id="{573F8628-AFED-4D81-BAE4-94C9B8E4F14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45" name="PoljeZBesedilom 2">
          <a:extLst>
            <a:ext uri="{FF2B5EF4-FFF2-40B4-BE49-F238E27FC236}">
              <a16:creationId xmlns:a16="http://schemas.microsoft.com/office/drawing/2014/main" id="{FB802ACE-D9B0-4048-85C8-78F5EA720AE9}"/>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46" name="PoljeZBesedilom 4245">
          <a:extLst>
            <a:ext uri="{FF2B5EF4-FFF2-40B4-BE49-F238E27FC236}">
              <a16:creationId xmlns:a16="http://schemas.microsoft.com/office/drawing/2014/main" id="{6C02BB4C-5577-4A62-BA87-54A35D1A9F74}"/>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47" name="PoljeZBesedilom 2">
          <a:extLst>
            <a:ext uri="{FF2B5EF4-FFF2-40B4-BE49-F238E27FC236}">
              <a16:creationId xmlns:a16="http://schemas.microsoft.com/office/drawing/2014/main" id="{AEC1E696-4198-4EE4-9AA8-985F524B13E7}"/>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48" name="PoljeZBesedilom 2">
          <a:extLst>
            <a:ext uri="{FF2B5EF4-FFF2-40B4-BE49-F238E27FC236}">
              <a16:creationId xmlns:a16="http://schemas.microsoft.com/office/drawing/2014/main" id="{7043635A-2CFC-49A7-8069-2A5965D17C6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49" name="PoljeZBesedilom 2">
          <a:extLst>
            <a:ext uri="{FF2B5EF4-FFF2-40B4-BE49-F238E27FC236}">
              <a16:creationId xmlns:a16="http://schemas.microsoft.com/office/drawing/2014/main" id="{A80407AD-3482-47FA-AE1B-77D8DAC6780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250" name="PoljeZBesedilom 2">
          <a:extLst>
            <a:ext uri="{FF2B5EF4-FFF2-40B4-BE49-F238E27FC236}">
              <a16:creationId xmlns:a16="http://schemas.microsoft.com/office/drawing/2014/main" id="{D635CD89-31B6-41E9-8C20-BFB31FFCAB86}"/>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1" name="PoljeZBesedilom 2">
          <a:extLst>
            <a:ext uri="{FF2B5EF4-FFF2-40B4-BE49-F238E27FC236}">
              <a16:creationId xmlns:a16="http://schemas.microsoft.com/office/drawing/2014/main" id="{C8AFC873-27F5-4DA1-A09A-C2AFCDFBB2E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2" name="PoljeZBesedilom 4251">
          <a:extLst>
            <a:ext uri="{FF2B5EF4-FFF2-40B4-BE49-F238E27FC236}">
              <a16:creationId xmlns:a16="http://schemas.microsoft.com/office/drawing/2014/main" id="{A93E9C48-442F-4890-9B1D-7B9966A12BD0}"/>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3" name="PoljeZBesedilom 2">
          <a:extLst>
            <a:ext uri="{FF2B5EF4-FFF2-40B4-BE49-F238E27FC236}">
              <a16:creationId xmlns:a16="http://schemas.microsoft.com/office/drawing/2014/main" id="{2735BDF9-D07E-488B-9D94-F39658418AC3}"/>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4" name="PoljeZBesedilom 2">
          <a:extLst>
            <a:ext uri="{FF2B5EF4-FFF2-40B4-BE49-F238E27FC236}">
              <a16:creationId xmlns:a16="http://schemas.microsoft.com/office/drawing/2014/main" id="{97D45328-1F82-45A2-9F34-5AB7B7D9409B}"/>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5" name="PoljeZBesedilom 2">
          <a:extLst>
            <a:ext uri="{FF2B5EF4-FFF2-40B4-BE49-F238E27FC236}">
              <a16:creationId xmlns:a16="http://schemas.microsoft.com/office/drawing/2014/main" id="{7C8A9A11-1EA3-4CD4-9255-91EADC7DA2A8}"/>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2950"/>
    <xdr:sp macro="" textlink="">
      <xdr:nvSpPr>
        <xdr:cNvPr id="4256" name="PoljeZBesedilom 2">
          <a:extLst>
            <a:ext uri="{FF2B5EF4-FFF2-40B4-BE49-F238E27FC236}">
              <a16:creationId xmlns:a16="http://schemas.microsoft.com/office/drawing/2014/main" id="{2F5428CC-FEF2-409C-85FE-6FD14B920378}"/>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57" name="PoljeZBesedilom 4256">
          <a:extLst>
            <a:ext uri="{FF2B5EF4-FFF2-40B4-BE49-F238E27FC236}">
              <a16:creationId xmlns:a16="http://schemas.microsoft.com/office/drawing/2014/main" id="{DB0315B9-AB4C-4DEC-93D8-B4B63AF4501D}"/>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58" name="PoljeZBesedilom 2">
          <a:extLst>
            <a:ext uri="{FF2B5EF4-FFF2-40B4-BE49-F238E27FC236}">
              <a16:creationId xmlns:a16="http://schemas.microsoft.com/office/drawing/2014/main" id="{6C3369C1-9F89-4D66-819B-EAE5520A9A98}"/>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59" name="PoljeZBesedilom 2">
          <a:extLst>
            <a:ext uri="{FF2B5EF4-FFF2-40B4-BE49-F238E27FC236}">
              <a16:creationId xmlns:a16="http://schemas.microsoft.com/office/drawing/2014/main" id="{34160462-B11E-4EA3-8120-8A10FF80F30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60" name="PoljeZBesedilom 2">
          <a:extLst>
            <a:ext uri="{FF2B5EF4-FFF2-40B4-BE49-F238E27FC236}">
              <a16:creationId xmlns:a16="http://schemas.microsoft.com/office/drawing/2014/main" id="{1CBF12B7-C8A2-412D-9BDE-F5784BB5B98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74009"/>
    <xdr:sp macro="" textlink="">
      <xdr:nvSpPr>
        <xdr:cNvPr id="4261" name="PoljeZBesedilom 2">
          <a:extLst>
            <a:ext uri="{FF2B5EF4-FFF2-40B4-BE49-F238E27FC236}">
              <a16:creationId xmlns:a16="http://schemas.microsoft.com/office/drawing/2014/main" id="{5009FE37-7056-45C6-96F1-FE0D2B7D53D4}"/>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2" name="PoljeZBesedilom 2">
          <a:extLst>
            <a:ext uri="{FF2B5EF4-FFF2-40B4-BE49-F238E27FC236}">
              <a16:creationId xmlns:a16="http://schemas.microsoft.com/office/drawing/2014/main" id="{5DA4B904-062F-480C-A89F-741D4E1B7A9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3" name="PoljeZBesedilom 4262">
          <a:extLst>
            <a:ext uri="{FF2B5EF4-FFF2-40B4-BE49-F238E27FC236}">
              <a16:creationId xmlns:a16="http://schemas.microsoft.com/office/drawing/2014/main" id="{11C13EA3-285E-42BF-B5F6-33343A918B0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4" name="PoljeZBesedilom 2">
          <a:extLst>
            <a:ext uri="{FF2B5EF4-FFF2-40B4-BE49-F238E27FC236}">
              <a16:creationId xmlns:a16="http://schemas.microsoft.com/office/drawing/2014/main" id="{17ECC645-0D93-4F90-B1D6-F98A95D22F23}"/>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5" name="PoljeZBesedilom 2">
          <a:extLst>
            <a:ext uri="{FF2B5EF4-FFF2-40B4-BE49-F238E27FC236}">
              <a16:creationId xmlns:a16="http://schemas.microsoft.com/office/drawing/2014/main" id="{7F6964EF-A1DB-42CD-ACBF-8B681AA41B5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6" name="PoljeZBesedilom 2">
          <a:extLst>
            <a:ext uri="{FF2B5EF4-FFF2-40B4-BE49-F238E27FC236}">
              <a16:creationId xmlns:a16="http://schemas.microsoft.com/office/drawing/2014/main" id="{0212C227-9AFE-4A23-AB5D-028790C02F9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7" name="PoljeZBesedilom 2">
          <a:extLst>
            <a:ext uri="{FF2B5EF4-FFF2-40B4-BE49-F238E27FC236}">
              <a16:creationId xmlns:a16="http://schemas.microsoft.com/office/drawing/2014/main" id="{C60FEEC9-9E58-48F3-8B02-6164D4B59A2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8" name="PoljeZBesedilom 2">
          <a:extLst>
            <a:ext uri="{FF2B5EF4-FFF2-40B4-BE49-F238E27FC236}">
              <a16:creationId xmlns:a16="http://schemas.microsoft.com/office/drawing/2014/main" id="{876121E7-387F-432A-A26D-07C5B0F73BB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69" name="PoljeZBesedilom 4268">
          <a:extLst>
            <a:ext uri="{FF2B5EF4-FFF2-40B4-BE49-F238E27FC236}">
              <a16:creationId xmlns:a16="http://schemas.microsoft.com/office/drawing/2014/main" id="{82B34522-92C6-4984-AEF8-B3C3E1C2633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0" name="PoljeZBesedilom 2">
          <a:extLst>
            <a:ext uri="{FF2B5EF4-FFF2-40B4-BE49-F238E27FC236}">
              <a16:creationId xmlns:a16="http://schemas.microsoft.com/office/drawing/2014/main" id="{F0B130A8-D4F9-4B9B-ABAE-A3E7746B044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1" name="PoljeZBesedilom 2">
          <a:extLst>
            <a:ext uri="{FF2B5EF4-FFF2-40B4-BE49-F238E27FC236}">
              <a16:creationId xmlns:a16="http://schemas.microsoft.com/office/drawing/2014/main" id="{B4280614-CA01-4382-9C88-00358185F94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2" name="PoljeZBesedilom 2">
          <a:extLst>
            <a:ext uri="{FF2B5EF4-FFF2-40B4-BE49-F238E27FC236}">
              <a16:creationId xmlns:a16="http://schemas.microsoft.com/office/drawing/2014/main" id="{DFAC50BC-163E-450A-AD48-9BC11A49094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3" name="PoljeZBesedilom 2">
          <a:extLst>
            <a:ext uri="{FF2B5EF4-FFF2-40B4-BE49-F238E27FC236}">
              <a16:creationId xmlns:a16="http://schemas.microsoft.com/office/drawing/2014/main" id="{3B4E5F50-C42B-429C-A8EB-DF0BCE89684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4" name="PoljeZBesedilom 2">
          <a:extLst>
            <a:ext uri="{FF2B5EF4-FFF2-40B4-BE49-F238E27FC236}">
              <a16:creationId xmlns:a16="http://schemas.microsoft.com/office/drawing/2014/main" id="{BDA1BA59-9AF8-430A-ACC2-EB491C8B74D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5" name="PoljeZBesedilom 4274">
          <a:extLst>
            <a:ext uri="{FF2B5EF4-FFF2-40B4-BE49-F238E27FC236}">
              <a16:creationId xmlns:a16="http://schemas.microsoft.com/office/drawing/2014/main" id="{126C1E28-F2CF-4479-AFC4-F71317935E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6" name="PoljeZBesedilom 2">
          <a:extLst>
            <a:ext uri="{FF2B5EF4-FFF2-40B4-BE49-F238E27FC236}">
              <a16:creationId xmlns:a16="http://schemas.microsoft.com/office/drawing/2014/main" id="{39A30B82-1280-495E-BF89-7FEE99FF741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7" name="PoljeZBesedilom 2">
          <a:extLst>
            <a:ext uri="{FF2B5EF4-FFF2-40B4-BE49-F238E27FC236}">
              <a16:creationId xmlns:a16="http://schemas.microsoft.com/office/drawing/2014/main" id="{AED99A6E-F388-45AC-ADE4-4BC26A20AE6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8" name="PoljeZBesedilom 2">
          <a:extLst>
            <a:ext uri="{FF2B5EF4-FFF2-40B4-BE49-F238E27FC236}">
              <a16:creationId xmlns:a16="http://schemas.microsoft.com/office/drawing/2014/main" id="{CE361100-DB35-4089-A620-9A96FA75B6E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79" name="PoljeZBesedilom 2">
          <a:extLst>
            <a:ext uri="{FF2B5EF4-FFF2-40B4-BE49-F238E27FC236}">
              <a16:creationId xmlns:a16="http://schemas.microsoft.com/office/drawing/2014/main" id="{8908E73B-5063-4CA3-A550-637570EF3F5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0" name="PoljeZBesedilom 2">
          <a:extLst>
            <a:ext uri="{FF2B5EF4-FFF2-40B4-BE49-F238E27FC236}">
              <a16:creationId xmlns:a16="http://schemas.microsoft.com/office/drawing/2014/main" id="{71B4FFC2-237C-411E-8F8E-9B258866CEF3}"/>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1" name="PoljeZBesedilom 4280">
          <a:extLst>
            <a:ext uri="{FF2B5EF4-FFF2-40B4-BE49-F238E27FC236}">
              <a16:creationId xmlns:a16="http://schemas.microsoft.com/office/drawing/2014/main" id="{46D9B7C4-4205-40D9-A5B0-F2EEBE36411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2" name="PoljeZBesedilom 2">
          <a:extLst>
            <a:ext uri="{FF2B5EF4-FFF2-40B4-BE49-F238E27FC236}">
              <a16:creationId xmlns:a16="http://schemas.microsoft.com/office/drawing/2014/main" id="{F1E8443A-18B1-430D-B8BC-F735F1654134}"/>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3" name="PoljeZBesedilom 2">
          <a:extLst>
            <a:ext uri="{FF2B5EF4-FFF2-40B4-BE49-F238E27FC236}">
              <a16:creationId xmlns:a16="http://schemas.microsoft.com/office/drawing/2014/main" id="{70C084AD-9F66-497F-92D5-28933E79E30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4" name="PoljeZBesedilom 2">
          <a:extLst>
            <a:ext uri="{FF2B5EF4-FFF2-40B4-BE49-F238E27FC236}">
              <a16:creationId xmlns:a16="http://schemas.microsoft.com/office/drawing/2014/main" id="{2CB8FD84-568F-4AC6-8DCD-B61D7D467DA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5" name="PoljeZBesedilom 2">
          <a:extLst>
            <a:ext uri="{FF2B5EF4-FFF2-40B4-BE49-F238E27FC236}">
              <a16:creationId xmlns:a16="http://schemas.microsoft.com/office/drawing/2014/main" id="{956208BC-7E33-4E71-9BF8-94E1AEF5B3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6" name="PoljeZBesedilom 2">
          <a:extLst>
            <a:ext uri="{FF2B5EF4-FFF2-40B4-BE49-F238E27FC236}">
              <a16:creationId xmlns:a16="http://schemas.microsoft.com/office/drawing/2014/main" id="{D5B5BC7E-400A-473B-A863-60DB3180DAF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7" name="PoljeZBesedilom 4286">
          <a:extLst>
            <a:ext uri="{FF2B5EF4-FFF2-40B4-BE49-F238E27FC236}">
              <a16:creationId xmlns:a16="http://schemas.microsoft.com/office/drawing/2014/main" id="{13441C97-61B0-45CA-8DCA-B5C75DA7481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8" name="PoljeZBesedilom 2">
          <a:extLst>
            <a:ext uri="{FF2B5EF4-FFF2-40B4-BE49-F238E27FC236}">
              <a16:creationId xmlns:a16="http://schemas.microsoft.com/office/drawing/2014/main" id="{5C728E57-842F-49B4-8512-4455ECC82F4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89" name="PoljeZBesedilom 2">
          <a:extLst>
            <a:ext uri="{FF2B5EF4-FFF2-40B4-BE49-F238E27FC236}">
              <a16:creationId xmlns:a16="http://schemas.microsoft.com/office/drawing/2014/main" id="{4297CEBB-52F8-44DA-B422-63BB444BA44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90" name="PoljeZBesedilom 2">
          <a:extLst>
            <a:ext uri="{FF2B5EF4-FFF2-40B4-BE49-F238E27FC236}">
              <a16:creationId xmlns:a16="http://schemas.microsoft.com/office/drawing/2014/main" id="{9368A86A-1FB8-49C5-8D1B-1CA8655F194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291" name="PoljeZBesedilom 2">
          <a:extLst>
            <a:ext uri="{FF2B5EF4-FFF2-40B4-BE49-F238E27FC236}">
              <a16:creationId xmlns:a16="http://schemas.microsoft.com/office/drawing/2014/main" id="{CC1F4C03-B5EC-45B1-AAAA-32A762B2739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2" name="PoljeZBesedilom 2">
          <a:extLst>
            <a:ext uri="{FF2B5EF4-FFF2-40B4-BE49-F238E27FC236}">
              <a16:creationId xmlns:a16="http://schemas.microsoft.com/office/drawing/2014/main" id="{FEBCAF74-5F5C-4D51-9BE8-F27CBFED26D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3" name="PoljeZBesedilom 4292">
          <a:extLst>
            <a:ext uri="{FF2B5EF4-FFF2-40B4-BE49-F238E27FC236}">
              <a16:creationId xmlns:a16="http://schemas.microsoft.com/office/drawing/2014/main" id="{4D0EF881-F3F3-4265-BD96-5598074A4E5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4" name="PoljeZBesedilom 2">
          <a:extLst>
            <a:ext uri="{FF2B5EF4-FFF2-40B4-BE49-F238E27FC236}">
              <a16:creationId xmlns:a16="http://schemas.microsoft.com/office/drawing/2014/main" id="{22BF85C9-0198-44E3-9F8D-DECBEBE7CBE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5" name="PoljeZBesedilom 2">
          <a:extLst>
            <a:ext uri="{FF2B5EF4-FFF2-40B4-BE49-F238E27FC236}">
              <a16:creationId xmlns:a16="http://schemas.microsoft.com/office/drawing/2014/main" id="{29C6276F-3D17-43A1-8A39-9E2F7AC551B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6" name="PoljeZBesedilom 2">
          <a:extLst>
            <a:ext uri="{FF2B5EF4-FFF2-40B4-BE49-F238E27FC236}">
              <a16:creationId xmlns:a16="http://schemas.microsoft.com/office/drawing/2014/main" id="{F987A45A-E0BC-448B-96FC-8F2F0B2C7B8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7" name="PoljeZBesedilom 2">
          <a:extLst>
            <a:ext uri="{FF2B5EF4-FFF2-40B4-BE49-F238E27FC236}">
              <a16:creationId xmlns:a16="http://schemas.microsoft.com/office/drawing/2014/main" id="{6447931D-1C5B-48FC-A9A2-83F162C37CF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8" name="PoljeZBesedilom 2">
          <a:extLst>
            <a:ext uri="{FF2B5EF4-FFF2-40B4-BE49-F238E27FC236}">
              <a16:creationId xmlns:a16="http://schemas.microsoft.com/office/drawing/2014/main" id="{3DD18028-60F1-4F3D-B947-28B3030514B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299" name="PoljeZBesedilom 4298">
          <a:extLst>
            <a:ext uri="{FF2B5EF4-FFF2-40B4-BE49-F238E27FC236}">
              <a16:creationId xmlns:a16="http://schemas.microsoft.com/office/drawing/2014/main" id="{0F2A1C8C-B55A-48AC-B8E8-EC9FEAAEBC9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00" name="PoljeZBesedilom 2">
          <a:extLst>
            <a:ext uri="{FF2B5EF4-FFF2-40B4-BE49-F238E27FC236}">
              <a16:creationId xmlns:a16="http://schemas.microsoft.com/office/drawing/2014/main" id="{C5C90466-D128-408C-8B26-877ED20AF87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01" name="PoljeZBesedilom 2">
          <a:extLst>
            <a:ext uri="{FF2B5EF4-FFF2-40B4-BE49-F238E27FC236}">
              <a16:creationId xmlns:a16="http://schemas.microsoft.com/office/drawing/2014/main" id="{79C1BB87-2644-42F1-81CA-A20D2C9BD14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02" name="PoljeZBesedilom 2">
          <a:extLst>
            <a:ext uri="{FF2B5EF4-FFF2-40B4-BE49-F238E27FC236}">
              <a16:creationId xmlns:a16="http://schemas.microsoft.com/office/drawing/2014/main" id="{6861C09B-FAAF-46B5-83AF-13219E3DF65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03" name="PoljeZBesedilom 2">
          <a:extLst>
            <a:ext uri="{FF2B5EF4-FFF2-40B4-BE49-F238E27FC236}">
              <a16:creationId xmlns:a16="http://schemas.microsoft.com/office/drawing/2014/main" id="{4186E613-E717-421A-A57B-235DC4B1DBC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4" name="PoljeZBesedilom 2">
          <a:extLst>
            <a:ext uri="{FF2B5EF4-FFF2-40B4-BE49-F238E27FC236}">
              <a16:creationId xmlns:a16="http://schemas.microsoft.com/office/drawing/2014/main" id="{7223EB5B-95FA-4A9B-8D7C-AA71CE37E1E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5" name="PoljeZBesedilom 4304">
          <a:extLst>
            <a:ext uri="{FF2B5EF4-FFF2-40B4-BE49-F238E27FC236}">
              <a16:creationId xmlns:a16="http://schemas.microsoft.com/office/drawing/2014/main" id="{3B397210-2EB9-4BF1-A331-89566ADAC34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6" name="PoljeZBesedilom 2">
          <a:extLst>
            <a:ext uri="{FF2B5EF4-FFF2-40B4-BE49-F238E27FC236}">
              <a16:creationId xmlns:a16="http://schemas.microsoft.com/office/drawing/2014/main" id="{D926D5A6-406E-4198-A1C8-78B42AA45BC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7" name="PoljeZBesedilom 2">
          <a:extLst>
            <a:ext uri="{FF2B5EF4-FFF2-40B4-BE49-F238E27FC236}">
              <a16:creationId xmlns:a16="http://schemas.microsoft.com/office/drawing/2014/main" id="{5CD7612D-C235-451A-94A8-A90AF3A1DC2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8" name="PoljeZBesedilom 2">
          <a:extLst>
            <a:ext uri="{FF2B5EF4-FFF2-40B4-BE49-F238E27FC236}">
              <a16:creationId xmlns:a16="http://schemas.microsoft.com/office/drawing/2014/main" id="{1ABCB341-5333-4071-A696-1324EFA081F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09" name="PoljeZBesedilom 2">
          <a:extLst>
            <a:ext uri="{FF2B5EF4-FFF2-40B4-BE49-F238E27FC236}">
              <a16:creationId xmlns:a16="http://schemas.microsoft.com/office/drawing/2014/main" id="{89845D13-E54A-41E5-92B0-65991BF571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0" name="PoljeZBesedilom 2">
          <a:extLst>
            <a:ext uri="{FF2B5EF4-FFF2-40B4-BE49-F238E27FC236}">
              <a16:creationId xmlns:a16="http://schemas.microsoft.com/office/drawing/2014/main" id="{E2174980-D425-4D47-9146-36403EDAE86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1" name="PoljeZBesedilom 4310">
          <a:extLst>
            <a:ext uri="{FF2B5EF4-FFF2-40B4-BE49-F238E27FC236}">
              <a16:creationId xmlns:a16="http://schemas.microsoft.com/office/drawing/2014/main" id="{FF3292A4-71C9-45A2-990D-F368B55AA81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2" name="PoljeZBesedilom 2">
          <a:extLst>
            <a:ext uri="{FF2B5EF4-FFF2-40B4-BE49-F238E27FC236}">
              <a16:creationId xmlns:a16="http://schemas.microsoft.com/office/drawing/2014/main" id="{FC48D33B-81D3-4AA7-9C45-D40B2833940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3" name="PoljeZBesedilom 2">
          <a:extLst>
            <a:ext uri="{FF2B5EF4-FFF2-40B4-BE49-F238E27FC236}">
              <a16:creationId xmlns:a16="http://schemas.microsoft.com/office/drawing/2014/main" id="{D3CB6884-0251-4E45-B382-899E2587CA3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4" name="PoljeZBesedilom 2">
          <a:extLst>
            <a:ext uri="{FF2B5EF4-FFF2-40B4-BE49-F238E27FC236}">
              <a16:creationId xmlns:a16="http://schemas.microsoft.com/office/drawing/2014/main" id="{D6E592C4-C564-4DDD-919D-4CBAD804D19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15" name="PoljeZBesedilom 2">
          <a:extLst>
            <a:ext uri="{FF2B5EF4-FFF2-40B4-BE49-F238E27FC236}">
              <a16:creationId xmlns:a16="http://schemas.microsoft.com/office/drawing/2014/main" id="{94889F84-BC4C-48C1-8044-04ECE31BC04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16" name="PoljeZBesedilom 4315">
          <a:extLst>
            <a:ext uri="{FF2B5EF4-FFF2-40B4-BE49-F238E27FC236}">
              <a16:creationId xmlns:a16="http://schemas.microsoft.com/office/drawing/2014/main" id="{27AFD5DD-C999-41A3-9AE2-3B18353C20F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17" name="PoljeZBesedilom 2">
          <a:extLst>
            <a:ext uri="{FF2B5EF4-FFF2-40B4-BE49-F238E27FC236}">
              <a16:creationId xmlns:a16="http://schemas.microsoft.com/office/drawing/2014/main" id="{E1B3E42A-240C-4027-955A-324A2749B9B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18" name="PoljeZBesedilom 2">
          <a:extLst>
            <a:ext uri="{FF2B5EF4-FFF2-40B4-BE49-F238E27FC236}">
              <a16:creationId xmlns:a16="http://schemas.microsoft.com/office/drawing/2014/main" id="{29F07E59-485E-4F60-B3CE-100ABDA922C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19" name="PoljeZBesedilom 2">
          <a:extLst>
            <a:ext uri="{FF2B5EF4-FFF2-40B4-BE49-F238E27FC236}">
              <a16:creationId xmlns:a16="http://schemas.microsoft.com/office/drawing/2014/main" id="{544C51D5-AAC3-47DC-B6DD-04D5630A57D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20" name="PoljeZBesedilom 2">
          <a:extLst>
            <a:ext uri="{FF2B5EF4-FFF2-40B4-BE49-F238E27FC236}">
              <a16:creationId xmlns:a16="http://schemas.microsoft.com/office/drawing/2014/main" id="{DEF63F75-2162-442B-B421-76AD2603215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1" name="PoljeZBesedilom 2">
          <a:extLst>
            <a:ext uri="{FF2B5EF4-FFF2-40B4-BE49-F238E27FC236}">
              <a16:creationId xmlns:a16="http://schemas.microsoft.com/office/drawing/2014/main" id="{35C29B54-7AC0-416B-AFAB-A132011E742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2" name="PoljeZBesedilom 4321">
          <a:extLst>
            <a:ext uri="{FF2B5EF4-FFF2-40B4-BE49-F238E27FC236}">
              <a16:creationId xmlns:a16="http://schemas.microsoft.com/office/drawing/2014/main" id="{3441D3E1-9315-4AA3-9390-FCBD96F62AD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3" name="PoljeZBesedilom 2">
          <a:extLst>
            <a:ext uri="{FF2B5EF4-FFF2-40B4-BE49-F238E27FC236}">
              <a16:creationId xmlns:a16="http://schemas.microsoft.com/office/drawing/2014/main" id="{4A03B2D6-7B62-47CF-875F-B275E22430B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4" name="PoljeZBesedilom 2">
          <a:extLst>
            <a:ext uri="{FF2B5EF4-FFF2-40B4-BE49-F238E27FC236}">
              <a16:creationId xmlns:a16="http://schemas.microsoft.com/office/drawing/2014/main" id="{CBC7E55C-EE88-47D2-B8C8-12E8372BF56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5" name="PoljeZBesedilom 2">
          <a:extLst>
            <a:ext uri="{FF2B5EF4-FFF2-40B4-BE49-F238E27FC236}">
              <a16:creationId xmlns:a16="http://schemas.microsoft.com/office/drawing/2014/main" id="{D0BE4CDD-3C4C-4DF9-A3A6-9B4EAD5A5D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918</xdr:row>
      <xdr:rowOff>0</xdr:rowOff>
    </xdr:from>
    <xdr:ext cx="184731" cy="264560"/>
    <xdr:sp macro="" textlink="">
      <xdr:nvSpPr>
        <xdr:cNvPr id="4326" name="PoljeZBesedilom 2">
          <a:extLst>
            <a:ext uri="{FF2B5EF4-FFF2-40B4-BE49-F238E27FC236}">
              <a16:creationId xmlns:a16="http://schemas.microsoft.com/office/drawing/2014/main" id="{3C942056-FF64-4FC2-8475-5F5FACD1D2E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27" name="PoljeZBesedilom 2">
          <a:extLst>
            <a:ext uri="{FF2B5EF4-FFF2-40B4-BE49-F238E27FC236}">
              <a16:creationId xmlns:a16="http://schemas.microsoft.com/office/drawing/2014/main" id="{3D95F5CD-931D-4046-9B86-AAA9C123BBD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28" name="PoljeZBesedilom 4327">
          <a:extLst>
            <a:ext uri="{FF2B5EF4-FFF2-40B4-BE49-F238E27FC236}">
              <a16:creationId xmlns:a16="http://schemas.microsoft.com/office/drawing/2014/main" id="{D8325119-D478-4261-988B-7835526EE50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29" name="PoljeZBesedilom 2">
          <a:extLst>
            <a:ext uri="{FF2B5EF4-FFF2-40B4-BE49-F238E27FC236}">
              <a16:creationId xmlns:a16="http://schemas.microsoft.com/office/drawing/2014/main" id="{6C9A1131-CEA3-493C-8978-9E5ECB03727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0" name="PoljeZBesedilom 2">
          <a:extLst>
            <a:ext uri="{FF2B5EF4-FFF2-40B4-BE49-F238E27FC236}">
              <a16:creationId xmlns:a16="http://schemas.microsoft.com/office/drawing/2014/main" id="{3B85F5B3-A9C8-404C-A72D-5955E4AD14C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1" name="PoljeZBesedilom 2">
          <a:extLst>
            <a:ext uri="{FF2B5EF4-FFF2-40B4-BE49-F238E27FC236}">
              <a16:creationId xmlns:a16="http://schemas.microsoft.com/office/drawing/2014/main" id="{E912CFAF-DB06-4B59-970A-ACEEF04067C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2" name="PoljeZBesedilom 2">
          <a:extLst>
            <a:ext uri="{FF2B5EF4-FFF2-40B4-BE49-F238E27FC236}">
              <a16:creationId xmlns:a16="http://schemas.microsoft.com/office/drawing/2014/main" id="{CA172F79-771E-44F4-B4F9-F7B0B697D7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3" name="PoljeZBesedilom 2">
          <a:extLst>
            <a:ext uri="{FF2B5EF4-FFF2-40B4-BE49-F238E27FC236}">
              <a16:creationId xmlns:a16="http://schemas.microsoft.com/office/drawing/2014/main" id="{DA24C64E-DEB9-47C9-8A9B-4A30760A353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4" name="PoljeZBesedilom 4333">
          <a:extLst>
            <a:ext uri="{FF2B5EF4-FFF2-40B4-BE49-F238E27FC236}">
              <a16:creationId xmlns:a16="http://schemas.microsoft.com/office/drawing/2014/main" id="{3BEA361C-8488-4FE6-A878-85C13EC4F34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5" name="PoljeZBesedilom 2">
          <a:extLst>
            <a:ext uri="{FF2B5EF4-FFF2-40B4-BE49-F238E27FC236}">
              <a16:creationId xmlns:a16="http://schemas.microsoft.com/office/drawing/2014/main" id="{18EBC80F-B7F4-4F18-A790-20B0945CC77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6" name="PoljeZBesedilom 2">
          <a:extLst>
            <a:ext uri="{FF2B5EF4-FFF2-40B4-BE49-F238E27FC236}">
              <a16:creationId xmlns:a16="http://schemas.microsoft.com/office/drawing/2014/main" id="{9E7139A1-2EF5-45C6-8876-BC0EB16914E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7" name="PoljeZBesedilom 2">
          <a:extLst>
            <a:ext uri="{FF2B5EF4-FFF2-40B4-BE49-F238E27FC236}">
              <a16:creationId xmlns:a16="http://schemas.microsoft.com/office/drawing/2014/main" id="{077FE89E-168D-48F2-A16D-84474265D0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338" name="PoljeZBesedilom 2">
          <a:extLst>
            <a:ext uri="{FF2B5EF4-FFF2-40B4-BE49-F238E27FC236}">
              <a16:creationId xmlns:a16="http://schemas.microsoft.com/office/drawing/2014/main" id="{4BE7140C-C413-46D2-A6CF-F1AE1D98F36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39" name="PoljeZBesedilom 2">
          <a:extLst>
            <a:ext uri="{FF2B5EF4-FFF2-40B4-BE49-F238E27FC236}">
              <a16:creationId xmlns:a16="http://schemas.microsoft.com/office/drawing/2014/main" id="{2FA13446-5267-4985-B6C3-093C33EAD09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0" name="PoljeZBesedilom 4339">
          <a:extLst>
            <a:ext uri="{FF2B5EF4-FFF2-40B4-BE49-F238E27FC236}">
              <a16:creationId xmlns:a16="http://schemas.microsoft.com/office/drawing/2014/main" id="{59192683-C791-45FF-B3D5-45B1724A314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1" name="PoljeZBesedilom 2">
          <a:extLst>
            <a:ext uri="{FF2B5EF4-FFF2-40B4-BE49-F238E27FC236}">
              <a16:creationId xmlns:a16="http://schemas.microsoft.com/office/drawing/2014/main" id="{5213C9BF-3874-434E-8ECA-AE1BF125317A}"/>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2" name="PoljeZBesedilom 2">
          <a:extLst>
            <a:ext uri="{FF2B5EF4-FFF2-40B4-BE49-F238E27FC236}">
              <a16:creationId xmlns:a16="http://schemas.microsoft.com/office/drawing/2014/main" id="{E97826B9-6690-469C-A28D-B1127359C80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3" name="PoljeZBesedilom 2">
          <a:extLst>
            <a:ext uri="{FF2B5EF4-FFF2-40B4-BE49-F238E27FC236}">
              <a16:creationId xmlns:a16="http://schemas.microsoft.com/office/drawing/2014/main" id="{67B5D889-3043-46B7-8FFE-59F0E14509B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4" name="PoljeZBesedilom 2">
          <a:extLst>
            <a:ext uri="{FF2B5EF4-FFF2-40B4-BE49-F238E27FC236}">
              <a16:creationId xmlns:a16="http://schemas.microsoft.com/office/drawing/2014/main" id="{632A1B09-8232-483A-9352-F5DE86382C0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5" name="PoljeZBesedilom 2">
          <a:extLst>
            <a:ext uri="{FF2B5EF4-FFF2-40B4-BE49-F238E27FC236}">
              <a16:creationId xmlns:a16="http://schemas.microsoft.com/office/drawing/2014/main" id="{227DD43E-1EC8-4F6F-915B-F1BD1F9F518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6" name="PoljeZBesedilom 4345">
          <a:extLst>
            <a:ext uri="{FF2B5EF4-FFF2-40B4-BE49-F238E27FC236}">
              <a16:creationId xmlns:a16="http://schemas.microsoft.com/office/drawing/2014/main" id="{7BC5B9BF-7DAA-480E-8E94-0FFA4EBB1A2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7" name="PoljeZBesedilom 2">
          <a:extLst>
            <a:ext uri="{FF2B5EF4-FFF2-40B4-BE49-F238E27FC236}">
              <a16:creationId xmlns:a16="http://schemas.microsoft.com/office/drawing/2014/main" id="{BB7A43CC-F902-47C6-A1D0-E60AC91AE4F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8" name="PoljeZBesedilom 2">
          <a:extLst>
            <a:ext uri="{FF2B5EF4-FFF2-40B4-BE49-F238E27FC236}">
              <a16:creationId xmlns:a16="http://schemas.microsoft.com/office/drawing/2014/main" id="{4509E7AC-95DE-424A-87D8-6E60E31109E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49" name="PoljeZBesedilom 2">
          <a:extLst>
            <a:ext uri="{FF2B5EF4-FFF2-40B4-BE49-F238E27FC236}">
              <a16:creationId xmlns:a16="http://schemas.microsoft.com/office/drawing/2014/main" id="{A3D8ECA0-FD55-4681-A868-3D3A002E219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350" name="PoljeZBesedilom 2">
          <a:extLst>
            <a:ext uri="{FF2B5EF4-FFF2-40B4-BE49-F238E27FC236}">
              <a16:creationId xmlns:a16="http://schemas.microsoft.com/office/drawing/2014/main" id="{1587946A-9DB6-47F6-9A47-DF5DC0F9B58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51" name="PoljeZBesedilom 4350">
          <a:extLst>
            <a:ext uri="{FF2B5EF4-FFF2-40B4-BE49-F238E27FC236}">
              <a16:creationId xmlns:a16="http://schemas.microsoft.com/office/drawing/2014/main" id="{EDDF2429-8EFB-4368-94C6-234E2BEFEB2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52" name="PoljeZBesedilom 2">
          <a:extLst>
            <a:ext uri="{FF2B5EF4-FFF2-40B4-BE49-F238E27FC236}">
              <a16:creationId xmlns:a16="http://schemas.microsoft.com/office/drawing/2014/main" id="{87A693AF-7763-4621-A9B5-DB3AC699F42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53" name="PoljeZBesedilom 2">
          <a:extLst>
            <a:ext uri="{FF2B5EF4-FFF2-40B4-BE49-F238E27FC236}">
              <a16:creationId xmlns:a16="http://schemas.microsoft.com/office/drawing/2014/main" id="{FC384E30-34CE-4845-9ED1-B84B473966F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54" name="PoljeZBesedilom 2">
          <a:extLst>
            <a:ext uri="{FF2B5EF4-FFF2-40B4-BE49-F238E27FC236}">
              <a16:creationId xmlns:a16="http://schemas.microsoft.com/office/drawing/2014/main" id="{337E15D2-3DC5-441F-8910-64489B9F9E0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355" name="PoljeZBesedilom 2">
          <a:extLst>
            <a:ext uri="{FF2B5EF4-FFF2-40B4-BE49-F238E27FC236}">
              <a16:creationId xmlns:a16="http://schemas.microsoft.com/office/drawing/2014/main" id="{432F1EB5-8629-4DF2-9D36-DCDB8125806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56" name="PoljeZBesedilom 2">
          <a:extLst>
            <a:ext uri="{FF2B5EF4-FFF2-40B4-BE49-F238E27FC236}">
              <a16:creationId xmlns:a16="http://schemas.microsoft.com/office/drawing/2014/main" id="{5853C2BA-B3DF-424E-8811-25F324D3DB4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57" name="PoljeZBesedilom 4356">
          <a:extLst>
            <a:ext uri="{FF2B5EF4-FFF2-40B4-BE49-F238E27FC236}">
              <a16:creationId xmlns:a16="http://schemas.microsoft.com/office/drawing/2014/main" id="{91F79EFD-AFB9-48CA-A714-45BFA81AF22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58" name="PoljeZBesedilom 2">
          <a:extLst>
            <a:ext uri="{FF2B5EF4-FFF2-40B4-BE49-F238E27FC236}">
              <a16:creationId xmlns:a16="http://schemas.microsoft.com/office/drawing/2014/main" id="{8DB0858D-EB20-4433-B6CE-55712B944B0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59" name="PoljeZBesedilom 2">
          <a:extLst>
            <a:ext uri="{FF2B5EF4-FFF2-40B4-BE49-F238E27FC236}">
              <a16:creationId xmlns:a16="http://schemas.microsoft.com/office/drawing/2014/main" id="{4339FF7D-DA73-452D-9AE3-7E5CA32DC6D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0" name="PoljeZBesedilom 2">
          <a:extLst>
            <a:ext uri="{FF2B5EF4-FFF2-40B4-BE49-F238E27FC236}">
              <a16:creationId xmlns:a16="http://schemas.microsoft.com/office/drawing/2014/main" id="{3DA22324-C233-40B0-881F-4F95909A7DD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1" name="PoljeZBesedilom 2">
          <a:extLst>
            <a:ext uri="{FF2B5EF4-FFF2-40B4-BE49-F238E27FC236}">
              <a16:creationId xmlns:a16="http://schemas.microsoft.com/office/drawing/2014/main" id="{8F21A9EA-ABA0-4714-8ED8-9ABA69CD0BD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2" name="PoljeZBesedilom 2">
          <a:extLst>
            <a:ext uri="{FF2B5EF4-FFF2-40B4-BE49-F238E27FC236}">
              <a16:creationId xmlns:a16="http://schemas.microsoft.com/office/drawing/2014/main" id="{8B035FCE-6AB3-4660-B0EA-4C2926119AA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3" name="PoljeZBesedilom 4362">
          <a:extLst>
            <a:ext uri="{FF2B5EF4-FFF2-40B4-BE49-F238E27FC236}">
              <a16:creationId xmlns:a16="http://schemas.microsoft.com/office/drawing/2014/main" id="{ED333C66-D1B0-4730-B669-0DD32782332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4" name="PoljeZBesedilom 2">
          <a:extLst>
            <a:ext uri="{FF2B5EF4-FFF2-40B4-BE49-F238E27FC236}">
              <a16:creationId xmlns:a16="http://schemas.microsoft.com/office/drawing/2014/main" id="{6D5085A2-1FB5-4CA2-85B3-72B29CDC2DA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5" name="PoljeZBesedilom 2">
          <a:extLst>
            <a:ext uri="{FF2B5EF4-FFF2-40B4-BE49-F238E27FC236}">
              <a16:creationId xmlns:a16="http://schemas.microsoft.com/office/drawing/2014/main" id="{BAB3085D-DA4A-4C7F-8CCB-477EA96E9CD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6" name="PoljeZBesedilom 2">
          <a:extLst>
            <a:ext uri="{FF2B5EF4-FFF2-40B4-BE49-F238E27FC236}">
              <a16:creationId xmlns:a16="http://schemas.microsoft.com/office/drawing/2014/main" id="{4158280A-E263-43DE-AABF-05D7D590100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7" name="PoljeZBesedilom 2">
          <a:extLst>
            <a:ext uri="{FF2B5EF4-FFF2-40B4-BE49-F238E27FC236}">
              <a16:creationId xmlns:a16="http://schemas.microsoft.com/office/drawing/2014/main" id="{131F4D17-A80F-4F40-9A52-06FE394D78B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8" name="PoljeZBesedilom 2">
          <a:extLst>
            <a:ext uri="{FF2B5EF4-FFF2-40B4-BE49-F238E27FC236}">
              <a16:creationId xmlns:a16="http://schemas.microsoft.com/office/drawing/2014/main" id="{8FCFABB2-2D79-400D-B5B1-83C9D049454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69" name="PoljeZBesedilom 4368">
          <a:extLst>
            <a:ext uri="{FF2B5EF4-FFF2-40B4-BE49-F238E27FC236}">
              <a16:creationId xmlns:a16="http://schemas.microsoft.com/office/drawing/2014/main" id="{843A9B11-8B23-4823-8DEC-B64A02222EE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0" name="PoljeZBesedilom 2">
          <a:extLst>
            <a:ext uri="{FF2B5EF4-FFF2-40B4-BE49-F238E27FC236}">
              <a16:creationId xmlns:a16="http://schemas.microsoft.com/office/drawing/2014/main" id="{C61A4FCA-A440-4467-A940-5D829333D26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1" name="PoljeZBesedilom 2">
          <a:extLst>
            <a:ext uri="{FF2B5EF4-FFF2-40B4-BE49-F238E27FC236}">
              <a16:creationId xmlns:a16="http://schemas.microsoft.com/office/drawing/2014/main" id="{6AAE695A-779F-4F48-AB74-AB5BDE8A2A7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2" name="PoljeZBesedilom 2">
          <a:extLst>
            <a:ext uri="{FF2B5EF4-FFF2-40B4-BE49-F238E27FC236}">
              <a16:creationId xmlns:a16="http://schemas.microsoft.com/office/drawing/2014/main" id="{24955909-9CF5-4515-969A-EED6FBE6CB2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3" name="PoljeZBesedilom 2">
          <a:extLst>
            <a:ext uri="{FF2B5EF4-FFF2-40B4-BE49-F238E27FC236}">
              <a16:creationId xmlns:a16="http://schemas.microsoft.com/office/drawing/2014/main" id="{98C3DDDE-08C0-44B5-8F64-17819B3D7B5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4" name="PoljeZBesedilom 2">
          <a:extLst>
            <a:ext uri="{FF2B5EF4-FFF2-40B4-BE49-F238E27FC236}">
              <a16:creationId xmlns:a16="http://schemas.microsoft.com/office/drawing/2014/main" id="{518FD9DA-6892-4402-BF74-751FBB849BD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5" name="PoljeZBesedilom 4374">
          <a:extLst>
            <a:ext uri="{FF2B5EF4-FFF2-40B4-BE49-F238E27FC236}">
              <a16:creationId xmlns:a16="http://schemas.microsoft.com/office/drawing/2014/main" id="{C005E864-D23C-4794-93D4-4F00A4E8C87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6" name="PoljeZBesedilom 2">
          <a:extLst>
            <a:ext uri="{FF2B5EF4-FFF2-40B4-BE49-F238E27FC236}">
              <a16:creationId xmlns:a16="http://schemas.microsoft.com/office/drawing/2014/main" id="{34C64045-D2C4-43ED-8B3B-D88EB3ADA16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7" name="PoljeZBesedilom 2">
          <a:extLst>
            <a:ext uri="{FF2B5EF4-FFF2-40B4-BE49-F238E27FC236}">
              <a16:creationId xmlns:a16="http://schemas.microsoft.com/office/drawing/2014/main" id="{AF9EA46B-9CF7-4B36-904E-FB1E5FE9CF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8" name="PoljeZBesedilom 2">
          <a:extLst>
            <a:ext uri="{FF2B5EF4-FFF2-40B4-BE49-F238E27FC236}">
              <a16:creationId xmlns:a16="http://schemas.microsoft.com/office/drawing/2014/main" id="{FDABA899-0EE5-4293-A21A-5A02A17B01F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79" name="PoljeZBesedilom 2">
          <a:extLst>
            <a:ext uri="{FF2B5EF4-FFF2-40B4-BE49-F238E27FC236}">
              <a16:creationId xmlns:a16="http://schemas.microsoft.com/office/drawing/2014/main" id="{28C012F0-5EAE-41F6-BD4C-0DC1866A328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0" name="PoljeZBesedilom 2">
          <a:extLst>
            <a:ext uri="{FF2B5EF4-FFF2-40B4-BE49-F238E27FC236}">
              <a16:creationId xmlns:a16="http://schemas.microsoft.com/office/drawing/2014/main" id="{C96C7FB1-3EC9-4332-813D-30C0C6BF38F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1" name="PoljeZBesedilom 4380">
          <a:extLst>
            <a:ext uri="{FF2B5EF4-FFF2-40B4-BE49-F238E27FC236}">
              <a16:creationId xmlns:a16="http://schemas.microsoft.com/office/drawing/2014/main" id="{DF568985-04F5-4F48-91C9-142E9201973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2" name="PoljeZBesedilom 2">
          <a:extLst>
            <a:ext uri="{FF2B5EF4-FFF2-40B4-BE49-F238E27FC236}">
              <a16:creationId xmlns:a16="http://schemas.microsoft.com/office/drawing/2014/main" id="{6707CC75-CE9A-42DC-A2D4-1275D3F87D9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3" name="PoljeZBesedilom 2">
          <a:extLst>
            <a:ext uri="{FF2B5EF4-FFF2-40B4-BE49-F238E27FC236}">
              <a16:creationId xmlns:a16="http://schemas.microsoft.com/office/drawing/2014/main" id="{8254C303-4667-490E-9567-14B61AA44AC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4" name="PoljeZBesedilom 2">
          <a:extLst>
            <a:ext uri="{FF2B5EF4-FFF2-40B4-BE49-F238E27FC236}">
              <a16:creationId xmlns:a16="http://schemas.microsoft.com/office/drawing/2014/main" id="{2F632870-9F9E-47C3-A7CC-D35070D84B5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5" name="PoljeZBesedilom 2">
          <a:extLst>
            <a:ext uri="{FF2B5EF4-FFF2-40B4-BE49-F238E27FC236}">
              <a16:creationId xmlns:a16="http://schemas.microsoft.com/office/drawing/2014/main" id="{3AACDB1F-CAA8-4206-8458-CEBCACB5A1D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6" name="PoljeZBesedilom 2">
          <a:extLst>
            <a:ext uri="{FF2B5EF4-FFF2-40B4-BE49-F238E27FC236}">
              <a16:creationId xmlns:a16="http://schemas.microsoft.com/office/drawing/2014/main" id="{E601AA16-9561-4627-9E4E-8586A335BD6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7" name="PoljeZBesedilom 4386">
          <a:extLst>
            <a:ext uri="{FF2B5EF4-FFF2-40B4-BE49-F238E27FC236}">
              <a16:creationId xmlns:a16="http://schemas.microsoft.com/office/drawing/2014/main" id="{C32EAE6B-20EF-46B1-831D-EDBE0796284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8" name="PoljeZBesedilom 2">
          <a:extLst>
            <a:ext uri="{FF2B5EF4-FFF2-40B4-BE49-F238E27FC236}">
              <a16:creationId xmlns:a16="http://schemas.microsoft.com/office/drawing/2014/main" id="{60845986-5B30-4D7F-977C-1125F4EEF5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89" name="PoljeZBesedilom 2">
          <a:extLst>
            <a:ext uri="{FF2B5EF4-FFF2-40B4-BE49-F238E27FC236}">
              <a16:creationId xmlns:a16="http://schemas.microsoft.com/office/drawing/2014/main" id="{965F21CD-5BC5-430F-8A3E-77BB252459F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90" name="PoljeZBesedilom 2">
          <a:extLst>
            <a:ext uri="{FF2B5EF4-FFF2-40B4-BE49-F238E27FC236}">
              <a16:creationId xmlns:a16="http://schemas.microsoft.com/office/drawing/2014/main" id="{362EA2A2-278E-4AC2-8713-1A5F2BFB2C7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91" name="PoljeZBesedilom 2">
          <a:extLst>
            <a:ext uri="{FF2B5EF4-FFF2-40B4-BE49-F238E27FC236}">
              <a16:creationId xmlns:a16="http://schemas.microsoft.com/office/drawing/2014/main" id="{2A748C19-5DCB-475C-99FB-5D1AC593C4D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2" name="PoljeZBesedilom 2">
          <a:extLst>
            <a:ext uri="{FF2B5EF4-FFF2-40B4-BE49-F238E27FC236}">
              <a16:creationId xmlns:a16="http://schemas.microsoft.com/office/drawing/2014/main" id="{D10ACC2D-FF38-4AEE-BE4C-55C1D94383E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3" name="PoljeZBesedilom 4392">
          <a:extLst>
            <a:ext uri="{FF2B5EF4-FFF2-40B4-BE49-F238E27FC236}">
              <a16:creationId xmlns:a16="http://schemas.microsoft.com/office/drawing/2014/main" id="{CDB1D616-7E08-4E2D-8D0D-506BD8324E1A}"/>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4" name="PoljeZBesedilom 2">
          <a:extLst>
            <a:ext uri="{FF2B5EF4-FFF2-40B4-BE49-F238E27FC236}">
              <a16:creationId xmlns:a16="http://schemas.microsoft.com/office/drawing/2014/main" id="{DE90AD98-15B4-4EE3-990A-61ECB9D3362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5" name="PoljeZBesedilom 2">
          <a:extLst>
            <a:ext uri="{FF2B5EF4-FFF2-40B4-BE49-F238E27FC236}">
              <a16:creationId xmlns:a16="http://schemas.microsoft.com/office/drawing/2014/main" id="{D1976F54-5D65-4937-B624-25D14985F6F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6" name="PoljeZBesedilom 2">
          <a:extLst>
            <a:ext uri="{FF2B5EF4-FFF2-40B4-BE49-F238E27FC236}">
              <a16:creationId xmlns:a16="http://schemas.microsoft.com/office/drawing/2014/main" id="{53B496A2-4ACA-4588-A1E3-AB9379FC60F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397" name="PoljeZBesedilom 2">
          <a:extLst>
            <a:ext uri="{FF2B5EF4-FFF2-40B4-BE49-F238E27FC236}">
              <a16:creationId xmlns:a16="http://schemas.microsoft.com/office/drawing/2014/main" id="{3AF4D6A9-D549-4944-83D7-320722CC9F5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98" name="PoljeZBesedilom 2">
          <a:extLst>
            <a:ext uri="{FF2B5EF4-FFF2-40B4-BE49-F238E27FC236}">
              <a16:creationId xmlns:a16="http://schemas.microsoft.com/office/drawing/2014/main" id="{48F2825B-5832-4D79-8052-0F0D880A406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399" name="PoljeZBesedilom 4398">
          <a:extLst>
            <a:ext uri="{FF2B5EF4-FFF2-40B4-BE49-F238E27FC236}">
              <a16:creationId xmlns:a16="http://schemas.microsoft.com/office/drawing/2014/main" id="{BFEB9A4C-B1E1-40D1-9280-F64C101DFE8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0" name="PoljeZBesedilom 2">
          <a:extLst>
            <a:ext uri="{FF2B5EF4-FFF2-40B4-BE49-F238E27FC236}">
              <a16:creationId xmlns:a16="http://schemas.microsoft.com/office/drawing/2014/main" id="{ABABCE04-5E4C-458D-9D70-FB777AF0BAF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1" name="PoljeZBesedilom 2">
          <a:extLst>
            <a:ext uri="{FF2B5EF4-FFF2-40B4-BE49-F238E27FC236}">
              <a16:creationId xmlns:a16="http://schemas.microsoft.com/office/drawing/2014/main" id="{3E24B2DF-8620-463A-A940-F57AADF8BE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2" name="PoljeZBesedilom 2">
          <a:extLst>
            <a:ext uri="{FF2B5EF4-FFF2-40B4-BE49-F238E27FC236}">
              <a16:creationId xmlns:a16="http://schemas.microsoft.com/office/drawing/2014/main" id="{A496D891-46B5-4751-94B1-4481C19821D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3" name="PoljeZBesedilom 2">
          <a:extLst>
            <a:ext uri="{FF2B5EF4-FFF2-40B4-BE49-F238E27FC236}">
              <a16:creationId xmlns:a16="http://schemas.microsoft.com/office/drawing/2014/main" id="{76750270-6B35-4C7A-9CAB-BFD3014041A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4" name="PoljeZBesedilom 2">
          <a:extLst>
            <a:ext uri="{FF2B5EF4-FFF2-40B4-BE49-F238E27FC236}">
              <a16:creationId xmlns:a16="http://schemas.microsoft.com/office/drawing/2014/main" id="{6C218DB1-7604-45A7-B3E7-D442DDB68DD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5" name="PoljeZBesedilom 4404">
          <a:extLst>
            <a:ext uri="{FF2B5EF4-FFF2-40B4-BE49-F238E27FC236}">
              <a16:creationId xmlns:a16="http://schemas.microsoft.com/office/drawing/2014/main" id="{FFD97021-3707-4F31-8DC9-E22A940AD53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6" name="PoljeZBesedilom 2">
          <a:extLst>
            <a:ext uri="{FF2B5EF4-FFF2-40B4-BE49-F238E27FC236}">
              <a16:creationId xmlns:a16="http://schemas.microsoft.com/office/drawing/2014/main" id="{4E806750-5B6E-483D-B944-DEAB3C82D49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7" name="PoljeZBesedilom 2">
          <a:extLst>
            <a:ext uri="{FF2B5EF4-FFF2-40B4-BE49-F238E27FC236}">
              <a16:creationId xmlns:a16="http://schemas.microsoft.com/office/drawing/2014/main" id="{EE87F7D1-DA15-4680-9299-8CFDA2BF955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8" name="PoljeZBesedilom 2">
          <a:extLst>
            <a:ext uri="{FF2B5EF4-FFF2-40B4-BE49-F238E27FC236}">
              <a16:creationId xmlns:a16="http://schemas.microsoft.com/office/drawing/2014/main" id="{BA40FB67-83D6-4993-8346-B2D0B1C1CD6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918</xdr:row>
      <xdr:rowOff>0</xdr:rowOff>
    </xdr:from>
    <xdr:ext cx="184731" cy="264560"/>
    <xdr:sp macro="" textlink="">
      <xdr:nvSpPr>
        <xdr:cNvPr id="4409" name="PoljeZBesedilom 2">
          <a:extLst>
            <a:ext uri="{FF2B5EF4-FFF2-40B4-BE49-F238E27FC236}">
              <a16:creationId xmlns:a16="http://schemas.microsoft.com/office/drawing/2014/main" id="{35AC864E-17FA-4AEE-817C-38073D1E8B6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0" name="PoljeZBesedilom 2">
          <a:extLst>
            <a:ext uri="{FF2B5EF4-FFF2-40B4-BE49-F238E27FC236}">
              <a16:creationId xmlns:a16="http://schemas.microsoft.com/office/drawing/2014/main" id="{9BF81F82-6C32-4C6B-BA07-8BBC6F85EFCA}"/>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1" name="PoljeZBesedilom 4410">
          <a:extLst>
            <a:ext uri="{FF2B5EF4-FFF2-40B4-BE49-F238E27FC236}">
              <a16:creationId xmlns:a16="http://schemas.microsoft.com/office/drawing/2014/main" id="{301FF1DA-C298-4AD2-BA44-B44C25A66C4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2" name="PoljeZBesedilom 2">
          <a:extLst>
            <a:ext uri="{FF2B5EF4-FFF2-40B4-BE49-F238E27FC236}">
              <a16:creationId xmlns:a16="http://schemas.microsoft.com/office/drawing/2014/main" id="{58AEC0D8-D4F2-40FB-B476-CA06AB02C14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3" name="PoljeZBesedilom 2">
          <a:extLst>
            <a:ext uri="{FF2B5EF4-FFF2-40B4-BE49-F238E27FC236}">
              <a16:creationId xmlns:a16="http://schemas.microsoft.com/office/drawing/2014/main" id="{F7E4832A-79AF-4155-A174-5DFA38EBEE0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4" name="PoljeZBesedilom 2">
          <a:extLst>
            <a:ext uri="{FF2B5EF4-FFF2-40B4-BE49-F238E27FC236}">
              <a16:creationId xmlns:a16="http://schemas.microsoft.com/office/drawing/2014/main" id="{BCCAED7E-78CC-4A36-BC89-59CAECF0C62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918</xdr:row>
      <xdr:rowOff>0</xdr:rowOff>
    </xdr:from>
    <xdr:ext cx="184731" cy="264560"/>
    <xdr:sp macro="" textlink="">
      <xdr:nvSpPr>
        <xdr:cNvPr id="4415" name="PoljeZBesedilom 2">
          <a:extLst>
            <a:ext uri="{FF2B5EF4-FFF2-40B4-BE49-F238E27FC236}">
              <a16:creationId xmlns:a16="http://schemas.microsoft.com/office/drawing/2014/main" id="{D7235FEB-C56F-4A82-A288-98FAA7937EC6}"/>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16" name="PoljeZBesedilom 2">
          <a:extLst>
            <a:ext uri="{FF2B5EF4-FFF2-40B4-BE49-F238E27FC236}">
              <a16:creationId xmlns:a16="http://schemas.microsoft.com/office/drawing/2014/main" id="{0AEA36E7-9965-4D4B-B62D-43F78D30332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17" name="PoljeZBesedilom 4416">
          <a:extLst>
            <a:ext uri="{FF2B5EF4-FFF2-40B4-BE49-F238E27FC236}">
              <a16:creationId xmlns:a16="http://schemas.microsoft.com/office/drawing/2014/main" id="{8128E083-1AB8-48EE-BF35-49BCA192A6B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18" name="PoljeZBesedilom 2">
          <a:extLst>
            <a:ext uri="{FF2B5EF4-FFF2-40B4-BE49-F238E27FC236}">
              <a16:creationId xmlns:a16="http://schemas.microsoft.com/office/drawing/2014/main" id="{50EEF4C1-FB42-475D-B2FB-F7FA969BF25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19" name="PoljeZBesedilom 2">
          <a:extLst>
            <a:ext uri="{FF2B5EF4-FFF2-40B4-BE49-F238E27FC236}">
              <a16:creationId xmlns:a16="http://schemas.microsoft.com/office/drawing/2014/main" id="{C603B1DA-7D40-4D64-A669-BD85BBB1974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20" name="PoljeZBesedilom 2">
          <a:extLst>
            <a:ext uri="{FF2B5EF4-FFF2-40B4-BE49-F238E27FC236}">
              <a16:creationId xmlns:a16="http://schemas.microsoft.com/office/drawing/2014/main" id="{6D81FFB0-9B77-4809-9B96-E1992D8CC37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21" name="PoljeZBesedilom 2">
          <a:extLst>
            <a:ext uri="{FF2B5EF4-FFF2-40B4-BE49-F238E27FC236}">
              <a16:creationId xmlns:a16="http://schemas.microsoft.com/office/drawing/2014/main" id="{862F8E48-EF92-402A-815E-7B40E2A361E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22" name="PoljeZBesedilom 4421">
          <a:extLst>
            <a:ext uri="{FF2B5EF4-FFF2-40B4-BE49-F238E27FC236}">
              <a16:creationId xmlns:a16="http://schemas.microsoft.com/office/drawing/2014/main" id="{A22E0C8E-7781-4E7E-A42C-A62F5D82C22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23" name="PoljeZBesedilom 2">
          <a:extLst>
            <a:ext uri="{FF2B5EF4-FFF2-40B4-BE49-F238E27FC236}">
              <a16:creationId xmlns:a16="http://schemas.microsoft.com/office/drawing/2014/main" id="{B157AEA9-31C3-4A96-8797-CD8EF5FCFC7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24" name="PoljeZBesedilom 2">
          <a:extLst>
            <a:ext uri="{FF2B5EF4-FFF2-40B4-BE49-F238E27FC236}">
              <a16:creationId xmlns:a16="http://schemas.microsoft.com/office/drawing/2014/main" id="{5291A01D-D4C8-4DD2-B14E-BEB0F1A8CB9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25" name="PoljeZBesedilom 2">
          <a:extLst>
            <a:ext uri="{FF2B5EF4-FFF2-40B4-BE49-F238E27FC236}">
              <a16:creationId xmlns:a16="http://schemas.microsoft.com/office/drawing/2014/main" id="{DBD5018E-35DF-433F-AC9C-9E3B90173D3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26" name="PoljeZBesedilom 2">
          <a:extLst>
            <a:ext uri="{FF2B5EF4-FFF2-40B4-BE49-F238E27FC236}">
              <a16:creationId xmlns:a16="http://schemas.microsoft.com/office/drawing/2014/main" id="{FBF4820F-B2E8-4FA6-95EC-0EA41E6260A7}"/>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27" name="PoljeZBesedilom 2">
          <a:extLst>
            <a:ext uri="{FF2B5EF4-FFF2-40B4-BE49-F238E27FC236}">
              <a16:creationId xmlns:a16="http://schemas.microsoft.com/office/drawing/2014/main" id="{ECE27F34-4E0B-41AF-BC50-B66310D9ED9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28" name="PoljeZBesedilom 4427">
          <a:extLst>
            <a:ext uri="{FF2B5EF4-FFF2-40B4-BE49-F238E27FC236}">
              <a16:creationId xmlns:a16="http://schemas.microsoft.com/office/drawing/2014/main" id="{6478BB17-332B-4581-BB43-7318EE55545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29" name="PoljeZBesedilom 2">
          <a:extLst>
            <a:ext uri="{FF2B5EF4-FFF2-40B4-BE49-F238E27FC236}">
              <a16:creationId xmlns:a16="http://schemas.microsoft.com/office/drawing/2014/main" id="{45BB8295-F7B2-47B1-B8EB-C3399A2E7FD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30" name="PoljeZBesedilom 2">
          <a:extLst>
            <a:ext uri="{FF2B5EF4-FFF2-40B4-BE49-F238E27FC236}">
              <a16:creationId xmlns:a16="http://schemas.microsoft.com/office/drawing/2014/main" id="{5A8B4A9A-2985-4CB8-ACF7-9A4CB8D1B03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31" name="PoljeZBesedilom 2">
          <a:extLst>
            <a:ext uri="{FF2B5EF4-FFF2-40B4-BE49-F238E27FC236}">
              <a16:creationId xmlns:a16="http://schemas.microsoft.com/office/drawing/2014/main" id="{33CCC6B5-525A-4E1D-9584-3D8F5E88893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64560"/>
    <xdr:sp macro="" textlink="">
      <xdr:nvSpPr>
        <xdr:cNvPr id="4432" name="PoljeZBesedilom 2">
          <a:extLst>
            <a:ext uri="{FF2B5EF4-FFF2-40B4-BE49-F238E27FC236}">
              <a16:creationId xmlns:a16="http://schemas.microsoft.com/office/drawing/2014/main" id="{0C8D56A5-AEA4-45CC-84EC-5B1175F50FF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33" name="PoljeZBesedilom 4432">
          <a:extLst>
            <a:ext uri="{FF2B5EF4-FFF2-40B4-BE49-F238E27FC236}">
              <a16:creationId xmlns:a16="http://schemas.microsoft.com/office/drawing/2014/main" id="{D71EA21B-F1CC-4782-B94A-61C5AB762F3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34" name="PoljeZBesedilom 2">
          <a:extLst>
            <a:ext uri="{FF2B5EF4-FFF2-40B4-BE49-F238E27FC236}">
              <a16:creationId xmlns:a16="http://schemas.microsoft.com/office/drawing/2014/main" id="{2EF35497-9074-4EF6-9175-F779E9058B5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35" name="PoljeZBesedilom 2">
          <a:extLst>
            <a:ext uri="{FF2B5EF4-FFF2-40B4-BE49-F238E27FC236}">
              <a16:creationId xmlns:a16="http://schemas.microsoft.com/office/drawing/2014/main" id="{AC5BE2F9-5030-4D9C-BBBF-96DCD353FCF3}"/>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36" name="PoljeZBesedilom 2">
          <a:extLst>
            <a:ext uri="{FF2B5EF4-FFF2-40B4-BE49-F238E27FC236}">
              <a16:creationId xmlns:a16="http://schemas.microsoft.com/office/drawing/2014/main" id="{EBD1EC55-BEBF-46A4-895A-2C696D3DA91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4437" name="PoljeZBesedilom 2">
          <a:extLst>
            <a:ext uri="{FF2B5EF4-FFF2-40B4-BE49-F238E27FC236}">
              <a16:creationId xmlns:a16="http://schemas.microsoft.com/office/drawing/2014/main" id="{B2F9E0C3-55FC-43E4-A204-90519E241E2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38" name="PoljeZBesedilom 2">
          <a:extLst>
            <a:ext uri="{FF2B5EF4-FFF2-40B4-BE49-F238E27FC236}">
              <a16:creationId xmlns:a16="http://schemas.microsoft.com/office/drawing/2014/main" id="{CA555FD6-D682-45B0-96A2-63CBCDBCFC5C}"/>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39" name="PoljeZBesedilom 4438">
          <a:extLst>
            <a:ext uri="{FF2B5EF4-FFF2-40B4-BE49-F238E27FC236}">
              <a16:creationId xmlns:a16="http://schemas.microsoft.com/office/drawing/2014/main" id="{22109798-FAF1-4DE2-BCAD-3AF52CCB097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0" name="PoljeZBesedilom 2">
          <a:extLst>
            <a:ext uri="{FF2B5EF4-FFF2-40B4-BE49-F238E27FC236}">
              <a16:creationId xmlns:a16="http://schemas.microsoft.com/office/drawing/2014/main" id="{BFDC8A50-D90E-4CEB-8F84-5400C5F8C51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1" name="PoljeZBesedilom 2">
          <a:extLst>
            <a:ext uri="{FF2B5EF4-FFF2-40B4-BE49-F238E27FC236}">
              <a16:creationId xmlns:a16="http://schemas.microsoft.com/office/drawing/2014/main" id="{E392434B-30F7-46A1-A4BE-83604443BD0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2" name="PoljeZBesedilom 2">
          <a:extLst>
            <a:ext uri="{FF2B5EF4-FFF2-40B4-BE49-F238E27FC236}">
              <a16:creationId xmlns:a16="http://schemas.microsoft.com/office/drawing/2014/main" id="{74B591A6-84A6-4E97-B66E-1C0E6FB09C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3" name="PoljeZBesedilom 2">
          <a:extLst>
            <a:ext uri="{FF2B5EF4-FFF2-40B4-BE49-F238E27FC236}">
              <a16:creationId xmlns:a16="http://schemas.microsoft.com/office/drawing/2014/main" id="{E8B0F1AD-9CF0-4511-A12F-1EBAF8F79DD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4" name="PoljeZBesedilom 2">
          <a:extLst>
            <a:ext uri="{FF2B5EF4-FFF2-40B4-BE49-F238E27FC236}">
              <a16:creationId xmlns:a16="http://schemas.microsoft.com/office/drawing/2014/main" id="{E94959D2-D65F-4C9C-B585-134F98CE586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5" name="PoljeZBesedilom 4444">
          <a:extLst>
            <a:ext uri="{FF2B5EF4-FFF2-40B4-BE49-F238E27FC236}">
              <a16:creationId xmlns:a16="http://schemas.microsoft.com/office/drawing/2014/main" id="{8CB567AB-5488-44CB-BB36-826C3C348B6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6" name="PoljeZBesedilom 2">
          <a:extLst>
            <a:ext uri="{FF2B5EF4-FFF2-40B4-BE49-F238E27FC236}">
              <a16:creationId xmlns:a16="http://schemas.microsoft.com/office/drawing/2014/main" id="{B62990BF-8C29-4DF8-8F5E-0638516BE38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7" name="PoljeZBesedilom 2">
          <a:extLst>
            <a:ext uri="{FF2B5EF4-FFF2-40B4-BE49-F238E27FC236}">
              <a16:creationId xmlns:a16="http://schemas.microsoft.com/office/drawing/2014/main" id="{3E65BA7C-54F8-4E0D-9ABF-55CBB26BAE0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8" name="PoljeZBesedilom 2">
          <a:extLst>
            <a:ext uri="{FF2B5EF4-FFF2-40B4-BE49-F238E27FC236}">
              <a16:creationId xmlns:a16="http://schemas.microsoft.com/office/drawing/2014/main" id="{8B6E2548-734B-4496-AA0F-9F8F31752E2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49" name="PoljeZBesedilom 2">
          <a:extLst>
            <a:ext uri="{FF2B5EF4-FFF2-40B4-BE49-F238E27FC236}">
              <a16:creationId xmlns:a16="http://schemas.microsoft.com/office/drawing/2014/main" id="{FF61B74F-99A8-46A5-B7D8-93C3A572A3C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0" name="PoljeZBesedilom 2">
          <a:extLst>
            <a:ext uri="{FF2B5EF4-FFF2-40B4-BE49-F238E27FC236}">
              <a16:creationId xmlns:a16="http://schemas.microsoft.com/office/drawing/2014/main" id="{85D14DB5-41C3-4E2D-A29D-FC5387F973E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1" name="PoljeZBesedilom 4450">
          <a:extLst>
            <a:ext uri="{FF2B5EF4-FFF2-40B4-BE49-F238E27FC236}">
              <a16:creationId xmlns:a16="http://schemas.microsoft.com/office/drawing/2014/main" id="{EE6464F1-8140-47CB-9560-00FD826B62C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2" name="PoljeZBesedilom 2">
          <a:extLst>
            <a:ext uri="{FF2B5EF4-FFF2-40B4-BE49-F238E27FC236}">
              <a16:creationId xmlns:a16="http://schemas.microsoft.com/office/drawing/2014/main" id="{BFBDB5A1-4463-4233-B773-B1F8CAF16DA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3" name="PoljeZBesedilom 2">
          <a:extLst>
            <a:ext uri="{FF2B5EF4-FFF2-40B4-BE49-F238E27FC236}">
              <a16:creationId xmlns:a16="http://schemas.microsoft.com/office/drawing/2014/main" id="{E833CD43-0F7E-4BCF-A2C6-6D914854737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4" name="PoljeZBesedilom 2">
          <a:extLst>
            <a:ext uri="{FF2B5EF4-FFF2-40B4-BE49-F238E27FC236}">
              <a16:creationId xmlns:a16="http://schemas.microsoft.com/office/drawing/2014/main" id="{1491781F-5DE5-4E45-AE98-A80E5CC212D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5" name="PoljeZBesedilom 2">
          <a:extLst>
            <a:ext uri="{FF2B5EF4-FFF2-40B4-BE49-F238E27FC236}">
              <a16:creationId xmlns:a16="http://schemas.microsoft.com/office/drawing/2014/main" id="{70CAC54A-5334-4FA4-8D7A-779979C8C45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6" name="PoljeZBesedilom 2">
          <a:extLst>
            <a:ext uri="{FF2B5EF4-FFF2-40B4-BE49-F238E27FC236}">
              <a16:creationId xmlns:a16="http://schemas.microsoft.com/office/drawing/2014/main" id="{6336923F-5088-4533-A1E4-77C10A267C4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7" name="PoljeZBesedilom 4456">
          <a:extLst>
            <a:ext uri="{FF2B5EF4-FFF2-40B4-BE49-F238E27FC236}">
              <a16:creationId xmlns:a16="http://schemas.microsoft.com/office/drawing/2014/main" id="{DEAD5E5F-9A48-40C4-8825-FA2F3571A40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8" name="PoljeZBesedilom 2">
          <a:extLst>
            <a:ext uri="{FF2B5EF4-FFF2-40B4-BE49-F238E27FC236}">
              <a16:creationId xmlns:a16="http://schemas.microsoft.com/office/drawing/2014/main" id="{91994701-FA4A-4E1F-8135-6E928F86A79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59" name="PoljeZBesedilom 2">
          <a:extLst>
            <a:ext uri="{FF2B5EF4-FFF2-40B4-BE49-F238E27FC236}">
              <a16:creationId xmlns:a16="http://schemas.microsoft.com/office/drawing/2014/main" id="{AEA8E70B-D498-401F-ABE2-000480B3A9A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60" name="PoljeZBesedilom 2">
          <a:extLst>
            <a:ext uri="{FF2B5EF4-FFF2-40B4-BE49-F238E27FC236}">
              <a16:creationId xmlns:a16="http://schemas.microsoft.com/office/drawing/2014/main" id="{0DD43FE3-22A9-42BB-A9CA-7C67D56B196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61" name="PoljeZBesedilom 2">
          <a:extLst>
            <a:ext uri="{FF2B5EF4-FFF2-40B4-BE49-F238E27FC236}">
              <a16:creationId xmlns:a16="http://schemas.microsoft.com/office/drawing/2014/main" id="{75DDE945-4790-4D6C-8E14-896527F031A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2" name="PoljeZBesedilom 2">
          <a:extLst>
            <a:ext uri="{FF2B5EF4-FFF2-40B4-BE49-F238E27FC236}">
              <a16:creationId xmlns:a16="http://schemas.microsoft.com/office/drawing/2014/main" id="{EA8BE96D-3AE8-4129-ABAE-F5CFE49B0FD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3" name="PoljeZBesedilom 4462">
          <a:extLst>
            <a:ext uri="{FF2B5EF4-FFF2-40B4-BE49-F238E27FC236}">
              <a16:creationId xmlns:a16="http://schemas.microsoft.com/office/drawing/2014/main" id="{E2BFC245-C931-4C3F-B61D-A33D21BF40C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4" name="PoljeZBesedilom 2">
          <a:extLst>
            <a:ext uri="{FF2B5EF4-FFF2-40B4-BE49-F238E27FC236}">
              <a16:creationId xmlns:a16="http://schemas.microsoft.com/office/drawing/2014/main" id="{932453C8-532A-4168-A7AC-F3631D4FED9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5" name="PoljeZBesedilom 2">
          <a:extLst>
            <a:ext uri="{FF2B5EF4-FFF2-40B4-BE49-F238E27FC236}">
              <a16:creationId xmlns:a16="http://schemas.microsoft.com/office/drawing/2014/main" id="{2687EF94-9146-4C36-A8E1-5DCA7CDBD1B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6" name="PoljeZBesedilom 2">
          <a:extLst>
            <a:ext uri="{FF2B5EF4-FFF2-40B4-BE49-F238E27FC236}">
              <a16:creationId xmlns:a16="http://schemas.microsoft.com/office/drawing/2014/main" id="{2DDD657C-F098-4C92-B552-DC5D991E4D9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7" name="PoljeZBesedilom 2">
          <a:extLst>
            <a:ext uri="{FF2B5EF4-FFF2-40B4-BE49-F238E27FC236}">
              <a16:creationId xmlns:a16="http://schemas.microsoft.com/office/drawing/2014/main" id="{BEFC2AC8-BEEE-415C-A391-FA70D78DDB3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8" name="PoljeZBesedilom 2">
          <a:extLst>
            <a:ext uri="{FF2B5EF4-FFF2-40B4-BE49-F238E27FC236}">
              <a16:creationId xmlns:a16="http://schemas.microsoft.com/office/drawing/2014/main" id="{D58BBC23-7CA0-4D78-94C1-7B72CD5007E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69" name="PoljeZBesedilom 4468">
          <a:extLst>
            <a:ext uri="{FF2B5EF4-FFF2-40B4-BE49-F238E27FC236}">
              <a16:creationId xmlns:a16="http://schemas.microsoft.com/office/drawing/2014/main" id="{EC84126E-5BD5-480C-A77E-E49D67A44E9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70" name="PoljeZBesedilom 2">
          <a:extLst>
            <a:ext uri="{FF2B5EF4-FFF2-40B4-BE49-F238E27FC236}">
              <a16:creationId xmlns:a16="http://schemas.microsoft.com/office/drawing/2014/main" id="{71AE6F2D-B462-4F70-8DA9-DE0EA295808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71" name="PoljeZBesedilom 2">
          <a:extLst>
            <a:ext uri="{FF2B5EF4-FFF2-40B4-BE49-F238E27FC236}">
              <a16:creationId xmlns:a16="http://schemas.microsoft.com/office/drawing/2014/main" id="{839A6FB0-5973-4111-AED4-D4E2240BF13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72" name="PoljeZBesedilom 2">
          <a:extLst>
            <a:ext uri="{FF2B5EF4-FFF2-40B4-BE49-F238E27FC236}">
              <a16:creationId xmlns:a16="http://schemas.microsoft.com/office/drawing/2014/main" id="{183E5DB2-0B3D-4302-99BB-DCAD261C8D6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473" name="PoljeZBesedilom 2">
          <a:extLst>
            <a:ext uri="{FF2B5EF4-FFF2-40B4-BE49-F238E27FC236}">
              <a16:creationId xmlns:a16="http://schemas.microsoft.com/office/drawing/2014/main" id="{6E4AA582-7D61-4FCF-B0C6-A9AB621D20F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4" name="PoljeZBesedilom 2">
          <a:extLst>
            <a:ext uri="{FF2B5EF4-FFF2-40B4-BE49-F238E27FC236}">
              <a16:creationId xmlns:a16="http://schemas.microsoft.com/office/drawing/2014/main" id="{9D45F47D-605D-46C9-9978-D60A0E31681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5" name="PoljeZBesedilom 4474">
          <a:extLst>
            <a:ext uri="{FF2B5EF4-FFF2-40B4-BE49-F238E27FC236}">
              <a16:creationId xmlns:a16="http://schemas.microsoft.com/office/drawing/2014/main" id="{BB59F91A-580A-45AC-9B1D-BBB080C10F1B}"/>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6" name="PoljeZBesedilom 2">
          <a:extLst>
            <a:ext uri="{FF2B5EF4-FFF2-40B4-BE49-F238E27FC236}">
              <a16:creationId xmlns:a16="http://schemas.microsoft.com/office/drawing/2014/main" id="{C25AB147-22F7-4966-9C74-1D9911A32CC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7" name="PoljeZBesedilom 2">
          <a:extLst>
            <a:ext uri="{FF2B5EF4-FFF2-40B4-BE49-F238E27FC236}">
              <a16:creationId xmlns:a16="http://schemas.microsoft.com/office/drawing/2014/main" id="{DBAB5D06-5C53-44D4-B507-C3A09DC5C0DC}"/>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8" name="PoljeZBesedilom 2">
          <a:extLst>
            <a:ext uri="{FF2B5EF4-FFF2-40B4-BE49-F238E27FC236}">
              <a16:creationId xmlns:a16="http://schemas.microsoft.com/office/drawing/2014/main" id="{DFC08EBD-738F-4196-98E7-790D902C8C5F}"/>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479" name="PoljeZBesedilom 2">
          <a:extLst>
            <a:ext uri="{FF2B5EF4-FFF2-40B4-BE49-F238E27FC236}">
              <a16:creationId xmlns:a16="http://schemas.microsoft.com/office/drawing/2014/main" id="{C0C9A700-1414-4629-A0B0-E6CF91E4885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0" name="PoljeZBesedilom 2">
          <a:extLst>
            <a:ext uri="{FF2B5EF4-FFF2-40B4-BE49-F238E27FC236}">
              <a16:creationId xmlns:a16="http://schemas.microsoft.com/office/drawing/2014/main" id="{8E63B1F6-5C2E-4659-96CB-09EB03284FAE}"/>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1" name="PoljeZBesedilom 4480">
          <a:extLst>
            <a:ext uri="{FF2B5EF4-FFF2-40B4-BE49-F238E27FC236}">
              <a16:creationId xmlns:a16="http://schemas.microsoft.com/office/drawing/2014/main" id="{C72D6E0E-8EE5-4A50-BB13-803DAFE03B72}"/>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2" name="PoljeZBesedilom 2">
          <a:extLst>
            <a:ext uri="{FF2B5EF4-FFF2-40B4-BE49-F238E27FC236}">
              <a16:creationId xmlns:a16="http://schemas.microsoft.com/office/drawing/2014/main" id="{F6EFA435-C29C-406A-B71F-79F4572857C7}"/>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3" name="PoljeZBesedilom 2">
          <a:extLst>
            <a:ext uri="{FF2B5EF4-FFF2-40B4-BE49-F238E27FC236}">
              <a16:creationId xmlns:a16="http://schemas.microsoft.com/office/drawing/2014/main" id="{C615EB1A-A34A-4E5C-B1DA-4210935084BB}"/>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4" name="PoljeZBesedilom 2">
          <a:extLst>
            <a:ext uri="{FF2B5EF4-FFF2-40B4-BE49-F238E27FC236}">
              <a16:creationId xmlns:a16="http://schemas.microsoft.com/office/drawing/2014/main" id="{CE1B3C78-9E8A-4D93-8B16-152A00DF7F23}"/>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485" name="PoljeZBesedilom 2">
          <a:extLst>
            <a:ext uri="{FF2B5EF4-FFF2-40B4-BE49-F238E27FC236}">
              <a16:creationId xmlns:a16="http://schemas.microsoft.com/office/drawing/2014/main" id="{1C5432AD-AB61-48F0-9DB4-C04C6BBFC06A}"/>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486" name="PoljeZBesedilom 4485">
          <a:extLst>
            <a:ext uri="{FF2B5EF4-FFF2-40B4-BE49-F238E27FC236}">
              <a16:creationId xmlns:a16="http://schemas.microsoft.com/office/drawing/2014/main" id="{E3D33168-344F-4F12-BCAF-DDA566B93673}"/>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487" name="PoljeZBesedilom 2">
          <a:extLst>
            <a:ext uri="{FF2B5EF4-FFF2-40B4-BE49-F238E27FC236}">
              <a16:creationId xmlns:a16="http://schemas.microsoft.com/office/drawing/2014/main" id="{6A765923-3DA5-4F95-A199-6AC3DE01486A}"/>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488" name="PoljeZBesedilom 2">
          <a:extLst>
            <a:ext uri="{FF2B5EF4-FFF2-40B4-BE49-F238E27FC236}">
              <a16:creationId xmlns:a16="http://schemas.microsoft.com/office/drawing/2014/main" id="{4EF275FD-371C-46FC-B2CF-E2C93A4FAF12}"/>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489" name="PoljeZBesedilom 2">
          <a:extLst>
            <a:ext uri="{FF2B5EF4-FFF2-40B4-BE49-F238E27FC236}">
              <a16:creationId xmlns:a16="http://schemas.microsoft.com/office/drawing/2014/main" id="{42229EBF-C448-4A08-93C1-FEDFA473E12A}"/>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490" name="PoljeZBesedilom 2">
          <a:extLst>
            <a:ext uri="{FF2B5EF4-FFF2-40B4-BE49-F238E27FC236}">
              <a16:creationId xmlns:a16="http://schemas.microsoft.com/office/drawing/2014/main" id="{595FB0C7-2D42-410B-9BEE-DD2BD2106B6D}"/>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1" name="PoljeZBesedilom 2">
          <a:extLst>
            <a:ext uri="{FF2B5EF4-FFF2-40B4-BE49-F238E27FC236}">
              <a16:creationId xmlns:a16="http://schemas.microsoft.com/office/drawing/2014/main" id="{3372E761-9805-4502-B50D-1606BA95C75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2" name="PoljeZBesedilom 4491">
          <a:extLst>
            <a:ext uri="{FF2B5EF4-FFF2-40B4-BE49-F238E27FC236}">
              <a16:creationId xmlns:a16="http://schemas.microsoft.com/office/drawing/2014/main" id="{817308DC-D697-4650-8D8A-31C77912F8B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3" name="PoljeZBesedilom 2">
          <a:extLst>
            <a:ext uri="{FF2B5EF4-FFF2-40B4-BE49-F238E27FC236}">
              <a16:creationId xmlns:a16="http://schemas.microsoft.com/office/drawing/2014/main" id="{D8038346-9674-44C8-A37A-FB9930D6221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4" name="PoljeZBesedilom 2">
          <a:extLst>
            <a:ext uri="{FF2B5EF4-FFF2-40B4-BE49-F238E27FC236}">
              <a16:creationId xmlns:a16="http://schemas.microsoft.com/office/drawing/2014/main" id="{ADDC059D-F69B-4452-B213-1AB8DE39428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5" name="PoljeZBesedilom 2">
          <a:extLst>
            <a:ext uri="{FF2B5EF4-FFF2-40B4-BE49-F238E27FC236}">
              <a16:creationId xmlns:a16="http://schemas.microsoft.com/office/drawing/2014/main" id="{30496022-212E-4F2C-9A43-EB5C2111ECA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6" name="PoljeZBesedilom 2">
          <a:extLst>
            <a:ext uri="{FF2B5EF4-FFF2-40B4-BE49-F238E27FC236}">
              <a16:creationId xmlns:a16="http://schemas.microsoft.com/office/drawing/2014/main" id="{AE11A6CD-B644-4289-A68D-57E6590CBBD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7" name="PoljeZBesedilom 2">
          <a:extLst>
            <a:ext uri="{FF2B5EF4-FFF2-40B4-BE49-F238E27FC236}">
              <a16:creationId xmlns:a16="http://schemas.microsoft.com/office/drawing/2014/main" id="{80E4BD46-AB0F-4A84-9D83-AC22C151FD7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8" name="PoljeZBesedilom 4497">
          <a:extLst>
            <a:ext uri="{FF2B5EF4-FFF2-40B4-BE49-F238E27FC236}">
              <a16:creationId xmlns:a16="http://schemas.microsoft.com/office/drawing/2014/main" id="{B968EE0B-C395-4270-BC5F-1B7798F02B0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499" name="PoljeZBesedilom 2">
          <a:extLst>
            <a:ext uri="{FF2B5EF4-FFF2-40B4-BE49-F238E27FC236}">
              <a16:creationId xmlns:a16="http://schemas.microsoft.com/office/drawing/2014/main" id="{D482DD2B-8FCA-4359-8ECB-6C726BD4502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0" name="PoljeZBesedilom 2">
          <a:extLst>
            <a:ext uri="{FF2B5EF4-FFF2-40B4-BE49-F238E27FC236}">
              <a16:creationId xmlns:a16="http://schemas.microsoft.com/office/drawing/2014/main" id="{F4387B29-B475-4F5B-8622-B6AA3DBDC25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1" name="PoljeZBesedilom 2">
          <a:extLst>
            <a:ext uri="{FF2B5EF4-FFF2-40B4-BE49-F238E27FC236}">
              <a16:creationId xmlns:a16="http://schemas.microsoft.com/office/drawing/2014/main" id="{EF5D5142-9E32-483A-B0F4-7593EB32B74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2" name="PoljeZBesedilom 2">
          <a:extLst>
            <a:ext uri="{FF2B5EF4-FFF2-40B4-BE49-F238E27FC236}">
              <a16:creationId xmlns:a16="http://schemas.microsoft.com/office/drawing/2014/main" id="{61A87C3F-5F96-493B-AEAE-2DEC0A2D735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3" name="PoljeZBesedilom 2">
          <a:extLst>
            <a:ext uri="{FF2B5EF4-FFF2-40B4-BE49-F238E27FC236}">
              <a16:creationId xmlns:a16="http://schemas.microsoft.com/office/drawing/2014/main" id="{9FAB6596-ED8D-4B6D-A942-F74D1814AFD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4" name="PoljeZBesedilom 4503">
          <a:extLst>
            <a:ext uri="{FF2B5EF4-FFF2-40B4-BE49-F238E27FC236}">
              <a16:creationId xmlns:a16="http://schemas.microsoft.com/office/drawing/2014/main" id="{95D18033-F1B8-4E82-8114-7E93A3079B1F}"/>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5" name="PoljeZBesedilom 2">
          <a:extLst>
            <a:ext uri="{FF2B5EF4-FFF2-40B4-BE49-F238E27FC236}">
              <a16:creationId xmlns:a16="http://schemas.microsoft.com/office/drawing/2014/main" id="{234A2F19-8E95-4A51-B01A-63882FE0633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6" name="PoljeZBesedilom 2">
          <a:extLst>
            <a:ext uri="{FF2B5EF4-FFF2-40B4-BE49-F238E27FC236}">
              <a16:creationId xmlns:a16="http://schemas.microsoft.com/office/drawing/2014/main" id="{33285168-8325-4C2C-A692-995825402F1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7" name="PoljeZBesedilom 2">
          <a:extLst>
            <a:ext uri="{FF2B5EF4-FFF2-40B4-BE49-F238E27FC236}">
              <a16:creationId xmlns:a16="http://schemas.microsoft.com/office/drawing/2014/main" id="{B9AB64CD-6B1C-468B-8BF2-492DE947EFB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8" name="PoljeZBesedilom 2">
          <a:extLst>
            <a:ext uri="{FF2B5EF4-FFF2-40B4-BE49-F238E27FC236}">
              <a16:creationId xmlns:a16="http://schemas.microsoft.com/office/drawing/2014/main" id="{77D5D623-2367-4A03-B08C-8FC94A11DBF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09" name="PoljeZBesedilom 2">
          <a:extLst>
            <a:ext uri="{FF2B5EF4-FFF2-40B4-BE49-F238E27FC236}">
              <a16:creationId xmlns:a16="http://schemas.microsoft.com/office/drawing/2014/main" id="{31FD71C0-D5B8-4AD7-855B-1C9D88461A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10" name="PoljeZBesedilom 4509">
          <a:extLst>
            <a:ext uri="{FF2B5EF4-FFF2-40B4-BE49-F238E27FC236}">
              <a16:creationId xmlns:a16="http://schemas.microsoft.com/office/drawing/2014/main" id="{38E5FC23-6E96-49FF-90DD-90F3ACE6239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11" name="PoljeZBesedilom 2">
          <a:extLst>
            <a:ext uri="{FF2B5EF4-FFF2-40B4-BE49-F238E27FC236}">
              <a16:creationId xmlns:a16="http://schemas.microsoft.com/office/drawing/2014/main" id="{7E3A9D82-A5BA-4B23-A2A4-F0A140E9197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12" name="PoljeZBesedilom 2">
          <a:extLst>
            <a:ext uri="{FF2B5EF4-FFF2-40B4-BE49-F238E27FC236}">
              <a16:creationId xmlns:a16="http://schemas.microsoft.com/office/drawing/2014/main" id="{597FC29D-1EE8-44C1-A7F9-515C3B95AB3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13" name="PoljeZBesedilom 2">
          <a:extLst>
            <a:ext uri="{FF2B5EF4-FFF2-40B4-BE49-F238E27FC236}">
              <a16:creationId xmlns:a16="http://schemas.microsoft.com/office/drawing/2014/main" id="{9FB59530-1F8C-4FBF-A076-7391DB02FC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14" name="PoljeZBesedilom 2">
          <a:extLst>
            <a:ext uri="{FF2B5EF4-FFF2-40B4-BE49-F238E27FC236}">
              <a16:creationId xmlns:a16="http://schemas.microsoft.com/office/drawing/2014/main" id="{6D1ADD71-24EC-4400-8855-EEF957CF266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15" name="PoljeZBesedilom 2">
          <a:extLst>
            <a:ext uri="{FF2B5EF4-FFF2-40B4-BE49-F238E27FC236}">
              <a16:creationId xmlns:a16="http://schemas.microsoft.com/office/drawing/2014/main" id="{BF2D3D97-CA39-4C29-B334-FE2EED9A24B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16" name="PoljeZBesedilom 4515">
          <a:extLst>
            <a:ext uri="{FF2B5EF4-FFF2-40B4-BE49-F238E27FC236}">
              <a16:creationId xmlns:a16="http://schemas.microsoft.com/office/drawing/2014/main" id="{615F15DE-8264-48FF-A905-1F56827068F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17" name="PoljeZBesedilom 2">
          <a:extLst>
            <a:ext uri="{FF2B5EF4-FFF2-40B4-BE49-F238E27FC236}">
              <a16:creationId xmlns:a16="http://schemas.microsoft.com/office/drawing/2014/main" id="{AB887909-9AF6-4B6F-9ECC-770188E932D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18" name="PoljeZBesedilom 2">
          <a:extLst>
            <a:ext uri="{FF2B5EF4-FFF2-40B4-BE49-F238E27FC236}">
              <a16:creationId xmlns:a16="http://schemas.microsoft.com/office/drawing/2014/main" id="{5375F18B-EF5D-4A5E-BFC5-6DC199E7CCD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19" name="PoljeZBesedilom 2">
          <a:extLst>
            <a:ext uri="{FF2B5EF4-FFF2-40B4-BE49-F238E27FC236}">
              <a16:creationId xmlns:a16="http://schemas.microsoft.com/office/drawing/2014/main" id="{C91F914D-16AC-4301-BF23-7676B56EABA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0" name="PoljeZBesedilom 2">
          <a:extLst>
            <a:ext uri="{FF2B5EF4-FFF2-40B4-BE49-F238E27FC236}">
              <a16:creationId xmlns:a16="http://schemas.microsoft.com/office/drawing/2014/main" id="{B3F3979F-4424-48F4-8280-D205D9112FA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1" name="PoljeZBesedilom 2">
          <a:extLst>
            <a:ext uri="{FF2B5EF4-FFF2-40B4-BE49-F238E27FC236}">
              <a16:creationId xmlns:a16="http://schemas.microsoft.com/office/drawing/2014/main" id="{292FD55F-69CB-4505-B385-A3BFEEFF132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2" name="PoljeZBesedilom 4521">
          <a:extLst>
            <a:ext uri="{FF2B5EF4-FFF2-40B4-BE49-F238E27FC236}">
              <a16:creationId xmlns:a16="http://schemas.microsoft.com/office/drawing/2014/main" id="{11A749F1-B783-45F1-BB8B-9D90D0956AB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3" name="PoljeZBesedilom 2">
          <a:extLst>
            <a:ext uri="{FF2B5EF4-FFF2-40B4-BE49-F238E27FC236}">
              <a16:creationId xmlns:a16="http://schemas.microsoft.com/office/drawing/2014/main" id="{5E36ED8A-7D79-4A6D-AC61-07B5AF42E65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4" name="PoljeZBesedilom 2">
          <a:extLst>
            <a:ext uri="{FF2B5EF4-FFF2-40B4-BE49-F238E27FC236}">
              <a16:creationId xmlns:a16="http://schemas.microsoft.com/office/drawing/2014/main" id="{6F17EA14-50E6-4C0E-BB03-711F2074EF8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5" name="PoljeZBesedilom 2">
          <a:extLst>
            <a:ext uri="{FF2B5EF4-FFF2-40B4-BE49-F238E27FC236}">
              <a16:creationId xmlns:a16="http://schemas.microsoft.com/office/drawing/2014/main" id="{3F1E5CD8-B8AB-4D5D-8686-07883CEC65C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526" name="PoljeZBesedilom 2">
          <a:extLst>
            <a:ext uri="{FF2B5EF4-FFF2-40B4-BE49-F238E27FC236}">
              <a16:creationId xmlns:a16="http://schemas.microsoft.com/office/drawing/2014/main" id="{3443014D-FB11-4D90-A4B0-4EBEAA0C10B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27" name="PoljeZBesedilom 2">
          <a:extLst>
            <a:ext uri="{FF2B5EF4-FFF2-40B4-BE49-F238E27FC236}">
              <a16:creationId xmlns:a16="http://schemas.microsoft.com/office/drawing/2014/main" id="{F8C54BA6-F25C-4293-9467-D6606DCA5A40}"/>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28" name="PoljeZBesedilom 4527">
          <a:extLst>
            <a:ext uri="{FF2B5EF4-FFF2-40B4-BE49-F238E27FC236}">
              <a16:creationId xmlns:a16="http://schemas.microsoft.com/office/drawing/2014/main" id="{1F7737DF-C841-4CBF-96CF-3942DE645F3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29" name="PoljeZBesedilom 2">
          <a:extLst>
            <a:ext uri="{FF2B5EF4-FFF2-40B4-BE49-F238E27FC236}">
              <a16:creationId xmlns:a16="http://schemas.microsoft.com/office/drawing/2014/main" id="{7BBD4311-6EEE-4E35-97A2-294A7CB0E5E4}"/>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30" name="PoljeZBesedilom 2">
          <a:extLst>
            <a:ext uri="{FF2B5EF4-FFF2-40B4-BE49-F238E27FC236}">
              <a16:creationId xmlns:a16="http://schemas.microsoft.com/office/drawing/2014/main" id="{F6C9FC50-E58F-4032-9B37-34650408EC25}"/>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31" name="PoljeZBesedilom 2">
          <a:extLst>
            <a:ext uri="{FF2B5EF4-FFF2-40B4-BE49-F238E27FC236}">
              <a16:creationId xmlns:a16="http://schemas.microsoft.com/office/drawing/2014/main" id="{64A1063A-EA82-4857-8222-153C2A1BBE34}"/>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532" name="PoljeZBesedilom 2">
          <a:extLst>
            <a:ext uri="{FF2B5EF4-FFF2-40B4-BE49-F238E27FC236}">
              <a16:creationId xmlns:a16="http://schemas.microsoft.com/office/drawing/2014/main" id="{EA0138DB-8DBD-4EBC-932D-027B0F6F8D0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3" name="PoljeZBesedilom 2">
          <a:extLst>
            <a:ext uri="{FF2B5EF4-FFF2-40B4-BE49-F238E27FC236}">
              <a16:creationId xmlns:a16="http://schemas.microsoft.com/office/drawing/2014/main" id="{A89345E2-A6C5-47EF-A050-EC1A4BBE6B55}"/>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4" name="PoljeZBesedilom 4533">
          <a:extLst>
            <a:ext uri="{FF2B5EF4-FFF2-40B4-BE49-F238E27FC236}">
              <a16:creationId xmlns:a16="http://schemas.microsoft.com/office/drawing/2014/main" id="{13E27956-1746-4488-9692-BCF855D5C829}"/>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5" name="PoljeZBesedilom 2">
          <a:extLst>
            <a:ext uri="{FF2B5EF4-FFF2-40B4-BE49-F238E27FC236}">
              <a16:creationId xmlns:a16="http://schemas.microsoft.com/office/drawing/2014/main" id="{8F5A3E63-8CC0-48E8-BEF5-B1E47ACC307E}"/>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6" name="PoljeZBesedilom 2">
          <a:extLst>
            <a:ext uri="{FF2B5EF4-FFF2-40B4-BE49-F238E27FC236}">
              <a16:creationId xmlns:a16="http://schemas.microsoft.com/office/drawing/2014/main" id="{EAA5F3BF-072E-410C-A139-45F25DEE2FF2}"/>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7" name="PoljeZBesedilom 2">
          <a:extLst>
            <a:ext uri="{FF2B5EF4-FFF2-40B4-BE49-F238E27FC236}">
              <a16:creationId xmlns:a16="http://schemas.microsoft.com/office/drawing/2014/main" id="{88E09742-9A21-42CA-8634-D52E5B039EA1}"/>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8428"/>
    <xdr:sp macro="" textlink="">
      <xdr:nvSpPr>
        <xdr:cNvPr id="4538" name="PoljeZBesedilom 2">
          <a:extLst>
            <a:ext uri="{FF2B5EF4-FFF2-40B4-BE49-F238E27FC236}">
              <a16:creationId xmlns:a16="http://schemas.microsoft.com/office/drawing/2014/main" id="{DEAF4CFF-CCDC-44AC-8702-95FC5F4056E8}"/>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539" name="PoljeZBesedilom 4538">
          <a:extLst>
            <a:ext uri="{FF2B5EF4-FFF2-40B4-BE49-F238E27FC236}">
              <a16:creationId xmlns:a16="http://schemas.microsoft.com/office/drawing/2014/main" id="{52811085-253F-4A92-BCC0-79BA8AFA41DC}"/>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540" name="PoljeZBesedilom 2">
          <a:extLst>
            <a:ext uri="{FF2B5EF4-FFF2-40B4-BE49-F238E27FC236}">
              <a16:creationId xmlns:a16="http://schemas.microsoft.com/office/drawing/2014/main" id="{145FAF64-2BBE-4D63-9E68-EDF5A90FAC9E}"/>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541" name="PoljeZBesedilom 2">
          <a:extLst>
            <a:ext uri="{FF2B5EF4-FFF2-40B4-BE49-F238E27FC236}">
              <a16:creationId xmlns:a16="http://schemas.microsoft.com/office/drawing/2014/main" id="{FEC58E21-50CF-445F-8C96-D0061E03FA42}"/>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542" name="PoljeZBesedilom 2">
          <a:extLst>
            <a:ext uri="{FF2B5EF4-FFF2-40B4-BE49-F238E27FC236}">
              <a16:creationId xmlns:a16="http://schemas.microsoft.com/office/drawing/2014/main" id="{7F9BE9A2-6BE8-4513-B1C6-FA24797E4974}"/>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74009"/>
    <xdr:sp macro="" textlink="">
      <xdr:nvSpPr>
        <xdr:cNvPr id="4543" name="PoljeZBesedilom 2">
          <a:extLst>
            <a:ext uri="{FF2B5EF4-FFF2-40B4-BE49-F238E27FC236}">
              <a16:creationId xmlns:a16="http://schemas.microsoft.com/office/drawing/2014/main" id="{5088FC80-1B08-4AA2-9C62-B98854FDF938}"/>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4" name="PoljeZBesedilom 2">
          <a:extLst>
            <a:ext uri="{FF2B5EF4-FFF2-40B4-BE49-F238E27FC236}">
              <a16:creationId xmlns:a16="http://schemas.microsoft.com/office/drawing/2014/main" id="{AECFDE0E-C20E-4CCB-8A39-D36E7C3358A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5" name="PoljeZBesedilom 4544">
          <a:extLst>
            <a:ext uri="{FF2B5EF4-FFF2-40B4-BE49-F238E27FC236}">
              <a16:creationId xmlns:a16="http://schemas.microsoft.com/office/drawing/2014/main" id="{87EA1CE6-80CA-4CF1-BB16-98A30739A72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6" name="PoljeZBesedilom 2">
          <a:extLst>
            <a:ext uri="{FF2B5EF4-FFF2-40B4-BE49-F238E27FC236}">
              <a16:creationId xmlns:a16="http://schemas.microsoft.com/office/drawing/2014/main" id="{A55AA635-61D1-4619-B63A-C4059721B7E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7" name="PoljeZBesedilom 2">
          <a:extLst>
            <a:ext uri="{FF2B5EF4-FFF2-40B4-BE49-F238E27FC236}">
              <a16:creationId xmlns:a16="http://schemas.microsoft.com/office/drawing/2014/main" id="{B6A5DD6F-286A-4F5D-97B8-63A5B22F051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8" name="PoljeZBesedilom 2">
          <a:extLst>
            <a:ext uri="{FF2B5EF4-FFF2-40B4-BE49-F238E27FC236}">
              <a16:creationId xmlns:a16="http://schemas.microsoft.com/office/drawing/2014/main" id="{B1B2EFCC-CBEC-456C-A108-707378382AD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49" name="PoljeZBesedilom 2">
          <a:extLst>
            <a:ext uri="{FF2B5EF4-FFF2-40B4-BE49-F238E27FC236}">
              <a16:creationId xmlns:a16="http://schemas.microsoft.com/office/drawing/2014/main" id="{54B46688-D7C4-49B1-B3E9-5E7A0C955053}"/>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0" name="PoljeZBesedilom 2">
          <a:extLst>
            <a:ext uri="{FF2B5EF4-FFF2-40B4-BE49-F238E27FC236}">
              <a16:creationId xmlns:a16="http://schemas.microsoft.com/office/drawing/2014/main" id="{8C165418-E4C2-49C6-AF55-422F63D362AA}"/>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1" name="PoljeZBesedilom 4550">
          <a:extLst>
            <a:ext uri="{FF2B5EF4-FFF2-40B4-BE49-F238E27FC236}">
              <a16:creationId xmlns:a16="http://schemas.microsoft.com/office/drawing/2014/main" id="{3701A8B4-9049-4255-8C35-CFF40A1E601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2" name="PoljeZBesedilom 2">
          <a:extLst>
            <a:ext uri="{FF2B5EF4-FFF2-40B4-BE49-F238E27FC236}">
              <a16:creationId xmlns:a16="http://schemas.microsoft.com/office/drawing/2014/main" id="{DE7138AC-98FE-43A5-8A05-3F0C2993398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3" name="PoljeZBesedilom 2">
          <a:extLst>
            <a:ext uri="{FF2B5EF4-FFF2-40B4-BE49-F238E27FC236}">
              <a16:creationId xmlns:a16="http://schemas.microsoft.com/office/drawing/2014/main" id="{E8512B9C-F89D-4971-B467-4423FB73064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4" name="PoljeZBesedilom 2">
          <a:extLst>
            <a:ext uri="{FF2B5EF4-FFF2-40B4-BE49-F238E27FC236}">
              <a16:creationId xmlns:a16="http://schemas.microsoft.com/office/drawing/2014/main" id="{C2CD0181-6514-4129-B777-2EA84DBDEBAB}"/>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5" name="PoljeZBesedilom 2">
          <a:extLst>
            <a:ext uri="{FF2B5EF4-FFF2-40B4-BE49-F238E27FC236}">
              <a16:creationId xmlns:a16="http://schemas.microsoft.com/office/drawing/2014/main" id="{6EDE2A81-3713-4CA8-A54E-5D9B3BDD141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6" name="PoljeZBesedilom 2">
          <a:extLst>
            <a:ext uri="{FF2B5EF4-FFF2-40B4-BE49-F238E27FC236}">
              <a16:creationId xmlns:a16="http://schemas.microsoft.com/office/drawing/2014/main" id="{21255380-769C-4A55-99A8-A9F56C041F2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7" name="PoljeZBesedilom 4556">
          <a:extLst>
            <a:ext uri="{FF2B5EF4-FFF2-40B4-BE49-F238E27FC236}">
              <a16:creationId xmlns:a16="http://schemas.microsoft.com/office/drawing/2014/main" id="{8CD3C1DF-E7CB-48DC-A438-C47E749B54C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8" name="PoljeZBesedilom 2">
          <a:extLst>
            <a:ext uri="{FF2B5EF4-FFF2-40B4-BE49-F238E27FC236}">
              <a16:creationId xmlns:a16="http://schemas.microsoft.com/office/drawing/2014/main" id="{F8D03EA8-65DF-4879-A92F-20F5CD98AEB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59" name="PoljeZBesedilom 2">
          <a:extLst>
            <a:ext uri="{FF2B5EF4-FFF2-40B4-BE49-F238E27FC236}">
              <a16:creationId xmlns:a16="http://schemas.microsoft.com/office/drawing/2014/main" id="{E9DAAA02-431B-4D8C-A13A-DC4443FFE4D0}"/>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0" name="PoljeZBesedilom 2">
          <a:extLst>
            <a:ext uri="{FF2B5EF4-FFF2-40B4-BE49-F238E27FC236}">
              <a16:creationId xmlns:a16="http://schemas.microsoft.com/office/drawing/2014/main" id="{FDC95A53-55B7-455F-95AC-42936FCF7275}"/>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1" name="PoljeZBesedilom 2">
          <a:extLst>
            <a:ext uri="{FF2B5EF4-FFF2-40B4-BE49-F238E27FC236}">
              <a16:creationId xmlns:a16="http://schemas.microsoft.com/office/drawing/2014/main" id="{9218CCCD-AA33-487F-9087-C55A0DAB1417}"/>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2" name="PoljeZBesedilom 2">
          <a:extLst>
            <a:ext uri="{FF2B5EF4-FFF2-40B4-BE49-F238E27FC236}">
              <a16:creationId xmlns:a16="http://schemas.microsoft.com/office/drawing/2014/main" id="{126AE856-B620-434B-B11E-C22F065A87A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3" name="PoljeZBesedilom 4562">
          <a:extLst>
            <a:ext uri="{FF2B5EF4-FFF2-40B4-BE49-F238E27FC236}">
              <a16:creationId xmlns:a16="http://schemas.microsoft.com/office/drawing/2014/main" id="{C5800C1D-2C58-45F6-8BD7-5028E74EECD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4" name="PoljeZBesedilom 2">
          <a:extLst>
            <a:ext uri="{FF2B5EF4-FFF2-40B4-BE49-F238E27FC236}">
              <a16:creationId xmlns:a16="http://schemas.microsoft.com/office/drawing/2014/main" id="{42C02B06-3795-45D2-827B-14E12ADAE87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5" name="PoljeZBesedilom 2">
          <a:extLst>
            <a:ext uri="{FF2B5EF4-FFF2-40B4-BE49-F238E27FC236}">
              <a16:creationId xmlns:a16="http://schemas.microsoft.com/office/drawing/2014/main" id="{A8D14359-2A35-4D73-88A1-F396ECDEB41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6" name="PoljeZBesedilom 2">
          <a:extLst>
            <a:ext uri="{FF2B5EF4-FFF2-40B4-BE49-F238E27FC236}">
              <a16:creationId xmlns:a16="http://schemas.microsoft.com/office/drawing/2014/main" id="{85CB7F2C-C30D-4CCF-B10D-BB640F4B4B3B}"/>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7" name="PoljeZBesedilom 2">
          <a:extLst>
            <a:ext uri="{FF2B5EF4-FFF2-40B4-BE49-F238E27FC236}">
              <a16:creationId xmlns:a16="http://schemas.microsoft.com/office/drawing/2014/main" id="{9B86E119-45C4-415E-B19F-9D91C938F37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8" name="PoljeZBesedilom 2">
          <a:extLst>
            <a:ext uri="{FF2B5EF4-FFF2-40B4-BE49-F238E27FC236}">
              <a16:creationId xmlns:a16="http://schemas.microsoft.com/office/drawing/2014/main" id="{09010310-9071-41E5-A2CF-E5841B6FB98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69" name="PoljeZBesedilom 4568">
          <a:extLst>
            <a:ext uri="{FF2B5EF4-FFF2-40B4-BE49-F238E27FC236}">
              <a16:creationId xmlns:a16="http://schemas.microsoft.com/office/drawing/2014/main" id="{4F03200B-3E86-498B-B9C2-D1FBA3CAB41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70" name="PoljeZBesedilom 2">
          <a:extLst>
            <a:ext uri="{FF2B5EF4-FFF2-40B4-BE49-F238E27FC236}">
              <a16:creationId xmlns:a16="http://schemas.microsoft.com/office/drawing/2014/main" id="{B02BD37F-3BAA-4A3F-A980-0B80C37DBA35}"/>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71" name="PoljeZBesedilom 2">
          <a:extLst>
            <a:ext uri="{FF2B5EF4-FFF2-40B4-BE49-F238E27FC236}">
              <a16:creationId xmlns:a16="http://schemas.microsoft.com/office/drawing/2014/main" id="{4B89C00F-BB3D-4D68-89FA-A9526D1B1A3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72" name="PoljeZBesedilom 2">
          <a:extLst>
            <a:ext uri="{FF2B5EF4-FFF2-40B4-BE49-F238E27FC236}">
              <a16:creationId xmlns:a16="http://schemas.microsoft.com/office/drawing/2014/main" id="{760D32E7-4530-4F68-8C26-A06581A08ED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573" name="PoljeZBesedilom 2">
          <a:extLst>
            <a:ext uri="{FF2B5EF4-FFF2-40B4-BE49-F238E27FC236}">
              <a16:creationId xmlns:a16="http://schemas.microsoft.com/office/drawing/2014/main" id="{A28059ED-4B68-44E7-BCAD-8038A4BC6F6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4" name="PoljeZBesedilom 2">
          <a:extLst>
            <a:ext uri="{FF2B5EF4-FFF2-40B4-BE49-F238E27FC236}">
              <a16:creationId xmlns:a16="http://schemas.microsoft.com/office/drawing/2014/main" id="{D82DB169-EA90-4F47-A0BE-327EA661E27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5" name="PoljeZBesedilom 4574">
          <a:extLst>
            <a:ext uri="{FF2B5EF4-FFF2-40B4-BE49-F238E27FC236}">
              <a16:creationId xmlns:a16="http://schemas.microsoft.com/office/drawing/2014/main" id="{0F7F03C0-3D1C-444B-BFF3-C9554C77675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6" name="PoljeZBesedilom 2">
          <a:extLst>
            <a:ext uri="{FF2B5EF4-FFF2-40B4-BE49-F238E27FC236}">
              <a16:creationId xmlns:a16="http://schemas.microsoft.com/office/drawing/2014/main" id="{AD5DD556-28EA-48EC-928A-1443968A1E0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7" name="PoljeZBesedilom 2">
          <a:extLst>
            <a:ext uri="{FF2B5EF4-FFF2-40B4-BE49-F238E27FC236}">
              <a16:creationId xmlns:a16="http://schemas.microsoft.com/office/drawing/2014/main" id="{746FB5AE-5770-4559-A0E8-FD2BC3966DD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8" name="PoljeZBesedilom 2">
          <a:extLst>
            <a:ext uri="{FF2B5EF4-FFF2-40B4-BE49-F238E27FC236}">
              <a16:creationId xmlns:a16="http://schemas.microsoft.com/office/drawing/2014/main" id="{8574922E-C903-427F-BEE7-CB9D608E824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79" name="PoljeZBesedilom 2">
          <a:extLst>
            <a:ext uri="{FF2B5EF4-FFF2-40B4-BE49-F238E27FC236}">
              <a16:creationId xmlns:a16="http://schemas.microsoft.com/office/drawing/2014/main" id="{BBF6B272-4D24-4E3C-8920-E230F92D614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0" name="PoljeZBesedilom 2">
          <a:extLst>
            <a:ext uri="{FF2B5EF4-FFF2-40B4-BE49-F238E27FC236}">
              <a16:creationId xmlns:a16="http://schemas.microsoft.com/office/drawing/2014/main" id="{1E435FFA-4F5F-449E-B7E0-7D34C397E21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1" name="PoljeZBesedilom 4580">
          <a:extLst>
            <a:ext uri="{FF2B5EF4-FFF2-40B4-BE49-F238E27FC236}">
              <a16:creationId xmlns:a16="http://schemas.microsoft.com/office/drawing/2014/main" id="{4CACBE43-5625-434C-B561-AAC19B083F1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2" name="PoljeZBesedilom 2">
          <a:extLst>
            <a:ext uri="{FF2B5EF4-FFF2-40B4-BE49-F238E27FC236}">
              <a16:creationId xmlns:a16="http://schemas.microsoft.com/office/drawing/2014/main" id="{C0E5C6BB-03E3-437D-BBBF-71CE4B28C42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3" name="PoljeZBesedilom 2">
          <a:extLst>
            <a:ext uri="{FF2B5EF4-FFF2-40B4-BE49-F238E27FC236}">
              <a16:creationId xmlns:a16="http://schemas.microsoft.com/office/drawing/2014/main" id="{29131B36-1CF4-4E78-B946-B032967DAD0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4" name="PoljeZBesedilom 2">
          <a:extLst>
            <a:ext uri="{FF2B5EF4-FFF2-40B4-BE49-F238E27FC236}">
              <a16:creationId xmlns:a16="http://schemas.microsoft.com/office/drawing/2014/main" id="{F52653D4-7DE3-4488-B957-BFEDF95B8D5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585" name="PoljeZBesedilom 2">
          <a:extLst>
            <a:ext uri="{FF2B5EF4-FFF2-40B4-BE49-F238E27FC236}">
              <a16:creationId xmlns:a16="http://schemas.microsoft.com/office/drawing/2014/main" id="{20D2ABE6-2540-4CF9-9B66-B9D2ECCA517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86" name="PoljeZBesedilom 2">
          <a:extLst>
            <a:ext uri="{FF2B5EF4-FFF2-40B4-BE49-F238E27FC236}">
              <a16:creationId xmlns:a16="http://schemas.microsoft.com/office/drawing/2014/main" id="{30B18F48-744C-41AA-AE0A-81283E42857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87" name="PoljeZBesedilom 4586">
          <a:extLst>
            <a:ext uri="{FF2B5EF4-FFF2-40B4-BE49-F238E27FC236}">
              <a16:creationId xmlns:a16="http://schemas.microsoft.com/office/drawing/2014/main" id="{8E5E63EE-FB88-4A2A-A04C-66CDCF954102}"/>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88" name="PoljeZBesedilom 2">
          <a:extLst>
            <a:ext uri="{FF2B5EF4-FFF2-40B4-BE49-F238E27FC236}">
              <a16:creationId xmlns:a16="http://schemas.microsoft.com/office/drawing/2014/main" id="{B89284DC-DBC1-4685-ADDF-F0B279F26812}"/>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89" name="PoljeZBesedilom 2">
          <a:extLst>
            <a:ext uri="{FF2B5EF4-FFF2-40B4-BE49-F238E27FC236}">
              <a16:creationId xmlns:a16="http://schemas.microsoft.com/office/drawing/2014/main" id="{EF0FD9D1-BF7C-4271-9D25-00A14043103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0" name="PoljeZBesedilom 2">
          <a:extLst>
            <a:ext uri="{FF2B5EF4-FFF2-40B4-BE49-F238E27FC236}">
              <a16:creationId xmlns:a16="http://schemas.microsoft.com/office/drawing/2014/main" id="{ABE4E0B2-77F9-4C2C-9181-467A0A8838A6}"/>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1" name="PoljeZBesedilom 2">
          <a:extLst>
            <a:ext uri="{FF2B5EF4-FFF2-40B4-BE49-F238E27FC236}">
              <a16:creationId xmlns:a16="http://schemas.microsoft.com/office/drawing/2014/main" id="{385F9B63-4360-438D-865F-0FB988EF91FB}"/>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2" name="PoljeZBesedilom 2">
          <a:extLst>
            <a:ext uri="{FF2B5EF4-FFF2-40B4-BE49-F238E27FC236}">
              <a16:creationId xmlns:a16="http://schemas.microsoft.com/office/drawing/2014/main" id="{74A5CE23-6996-4D9E-B085-AAE5833EAA7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3" name="PoljeZBesedilom 4592">
          <a:extLst>
            <a:ext uri="{FF2B5EF4-FFF2-40B4-BE49-F238E27FC236}">
              <a16:creationId xmlns:a16="http://schemas.microsoft.com/office/drawing/2014/main" id="{9CC3DAD1-E826-4449-A6CF-A0937CD97B1B}"/>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4" name="PoljeZBesedilom 2">
          <a:extLst>
            <a:ext uri="{FF2B5EF4-FFF2-40B4-BE49-F238E27FC236}">
              <a16:creationId xmlns:a16="http://schemas.microsoft.com/office/drawing/2014/main" id="{E5D5FDB2-D8CB-42C1-AC7B-675D3E024DD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5" name="PoljeZBesedilom 2">
          <a:extLst>
            <a:ext uri="{FF2B5EF4-FFF2-40B4-BE49-F238E27FC236}">
              <a16:creationId xmlns:a16="http://schemas.microsoft.com/office/drawing/2014/main" id="{6FA91BE8-4ED9-429C-BD6A-9DEC433757C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6" name="PoljeZBesedilom 2">
          <a:extLst>
            <a:ext uri="{FF2B5EF4-FFF2-40B4-BE49-F238E27FC236}">
              <a16:creationId xmlns:a16="http://schemas.microsoft.com/office/drawing/2014/main" id="{73DB2E64-CAF9-4DFF-BDCB-AB73F8C2FA2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597" name="PoljeZBesedilom 2">
          <a:extLst>
            <a:ext uri="{FF2B5EF4-FFF2-40B4-BE49-F238E27FC236}">
              <a16:creationId xmlns:a16="http://schemas.microsoft.com/office/drawing/2014/main" id="{DD48D9D2-8919-491A-8012-B05132C36395}"/>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598" name="PoljeZBesedilom 4597">
          <a:extLst>
            <a:ext uri="{FF2B5EF4-FFF2-40B4-BE49-F238E27FC236}">
              <a16:creationId xmlns:a16="http://schemas.microsoft.com/office/drawing/2014/main" id="{42523B56-91B0-448E-9532-7C570084F6E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599" name="PoljeZBesedilom 2">
          <a:extLst>
            <a:ext uri="{FF2B5EF4-FFF2-40B4-BE49-F238E27FC236}">
              <a16:creationId xmlns:a16="http://schemas.microsoft.com/office/drawing/2014/main" id="{447661D6-1304-4ED3-BBE5-623A5FF8EDA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00" name="PoljeZBesedilom 2">
          <a:extLst>
            <a:ext uri="{FF2B5EF4-FFF2-40B4-BE49-F238E27FC236}">
              <a16:creationId xmlns:a16="http://schemas.microsoft.com/office/drawing/2014/main" id="{E76A7440-4D19-4EF6-8BDE-179F841A9A4F}"/>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01" name="PoljeZBesedilom 2">
          <a:extLst>
            <a:ext uri="{FF2B5EF4-FFF2-40B4-BE49-F238E27FC236}">
              <a16:creationId xmlns:a16="http://schemas.microsoft.com/office/drawing/2014/main" id="{B5A6CA9D-7DCC-42BF-88B0-B225EDD6BFF5}"/>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02" name="PoljeZBesedilom 2">
          <a:extLst>
            <a:ext uri="{FF2B5EF4-FFF2-40B4-BE49-F238E27FC236}">
              <a16:creationId xmlns:a16="http://schemas.microsoft.com/office/drawing/2014/main" id="{1492B339-0DCA-4A5A-A6BD-FBBCB607684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3" name="PoljeZBesedilom 2">
          <a:extLst>
            <a:ext uri="{FF2B5EF4-FFF2-40B4-BE49-F238E27FC236}">
              <a16:creationId xmlns:a16="http://schemas.microsoft.com/office/drawing/2014/main" id="{3EB0B0F9-57F6-4CF2-B3AC-CEA54D831BBD}"/>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4" name="PoljeZBesedilom 4603">
          <a:extLst>
            <a:ext uri="{FF2B5EF4-FFF2-40B4-BE49-F238E27FC236}">
              <a16:creationId xmlns:a16="http://schemas.microsoft.com/office/drawing/2014/main" id="{A3910B6D-99F8-494E-8C03-342FBCA0741E}"/>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5" name="PoljeZBesedilom 2">
          <a:extLst>
            <a:ext uri="{FF2B5EF4-FFF2-40B4-BE49-F238E27FC236}">
              <a16:creationId xmlns:a16="http://schemas.microsoft.com/office/drawing/2014/main" id="{A450F1CC-BF77-4098-8045-211E6F442FA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6" name="PoljeZBesedilom 2">
          <a:extLst>
            <a:ext uri="{FF2B5EF4-FFF2-40B4-BE49-F238E27FC236}">
              <a16:creationId xmlns:a16="http://schemas.microsoft.com/office/drawing/2014/main" id="{877524F5-CB26-4F0F-BA09-A2F731F0C80F}"/>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7" name="PoljeZBesedilom 2">
          <a:extLst>
            <a:ext uri="{FF2B5EF4-FFF2-40B4-BE49-F238E27FC236}">
              <a16:creationId xmlns:a16="http://schemas.microsoft.com/office/drawing/2014/main" id="{44EB5D1A-0B61-41D9-B58B-AEC5CE1ABD4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955</xdr:row>
      <xdr:rowOff>0</xdr:rowOff>
    </xdr:from>
    <xdr:ext cx="184731" cy="264560"/>
    <xdr:sp macro="" textlink="">
      <xdr:nvSpPr>
        <xdr:cNvPr id="4608" name="PoljeZBesedilom 2">
          <a:extLst>
            <a:ext uri="{FF2B5EF4-FFF2-40B4-BE49-F238E27FC236}">
              <a16:creationId xmlns:a16="http://schemas.microsoft.com/office/drawing/2014/main" id="{F02C9637-8A90-4260-BDF6-E3CD1A68385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09" name="PoljeZBesedilom 2">
          <a:extLst>
            <a:ext uri="{FF2B5EF4-FFF2-40B4-BE49-F238E27FC236}">
              <a16:creationId xmlns:a16="http://schemas.microsoft.com/office/drawing/2014/main" id="{A2001D91-B451-4623-9336-DA84B1F1BC9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0" name="PoljeZBesedilom 4609">
          <a:extLst>
            <a:ext uri="{FF2B5EF4-FFF2-40B4-BE49-F238E27FC236}">
              <a16:creationId xmlns:a16="http://schemas.microsoft.com/office/drawing/2014/main" id="{7CCDF07B-1319-4288-BB92-DEDA05DBF1BC}"/>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1" name="PoljeZBesedilom 2">
          <a:extLst>
            <a:ext uri="{FF2B5EF4-FFF2-40B4-BE49-F238E27FC236}">
              <a16:creationId xmlns:a16="http://schemas.microsoft.com/office/drawing/2014/main" id="{C3210D0C-23C3-4F1B-8C70-E67D6ECAFB7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2" name="PoljeZBesedilom 2">
          <a:extLst>
            <a:ext uri="{FF2B5EF4-FFF2-40B4-BE49-F238E27FC236}">
              <a16:creationId xmlns:a16="http://schemas.microsoft.com/office/drawing/2014/main" id="{D06BE729-C519-402E-95AB-A442E00F281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3" name="PoljeZBesedilom 2">
          <a:extLst>
            <a:ext uri="{FF2B5EF4-FFF2-40B4-BE49-F238E27FC236}">
              <a16:creationId xmlns:a16="http://schemas.microsoft.com/office/drawing/2014/main" id="{508F17CA-AF1D-4799-B00C-25A3A7BCC11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4" name="PoljeZBesedilom 2">
          <a:extLst>
            <a:ext uri="{FF2B5EF4-FFF2-40B4-BE49-F238E27FC236}">
              <a16:creationId xmlns:a16="http://schemas.microsoft.com/office/drawing/2014/main" id="{769640C3-BDFF-4F38-8068-2044D5D59EC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5" name="PoljeZBesedilom 2">
          <a:extLst>
            <a:ext uri="{FF2B5EF4-FFF2-40B4-BE49-F238E27FC236}">
              <a16:creationId xmlns:a16="http://schemas.microsoft.com/office/drawing/2014/main" id="{26F12D7D-08FD-4306-8C78-84C67F1EE1F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6" name="PoljeZBesedilom 4615">
          <a:extLst>
            <a:ext uri="{FF2B5EF4-FFF2-40B4-BE49-F238E27FC236}">
              <a16:creationId xmlns:a16="http://schemas.microsoft.com/office/drawing/2014/main" id="{3F7782FE-9BD4-4B24-A7E4-EB0FD2C2C37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7" name="PoljeZBesedilom 2">
          <a:extLst>
            <a:ext uri="{FF2B5EF4-FFF2-40B4-BE49-F238E27FC236}">
              <a16:creationId xmlns:a16="http://schemas.microsoft.com/office/drawing/2014/main" id="{0144C76B-E5A8-400D-9406-0B1BCC6FBFB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8" name="PoljeZBesedilom 2">
          <a:extLst>
            <a:ext uri="{FF2B5EF4-FFF2-40B4-BE49-F238E27FC236}">
              <a16:creationId xmlns:a16="http://schemas.microsoft.com/office/drawing/2014/main" id="{90206C40-4964-427E-A036-076F49B8A6F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19" name="PoljeZBesedilom 2">
          <a:extLst>
            <a:ext uri="{FF2B5EF4-FFF2-40B4-BE49-F238E27FC236}">
              <a16:creationId xmlns:a16="http://schemas.microsoft.com/office/drawing/2014/main" id="{ED31B4CE-AE9E-48DE-AA02-C4DAA07C7AC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955</xdr:row>
      <xdr:rowOff>0</xdr:rowOff>
    </xdr:from>
    <xdr:ext cx="184731" cy="264560"/>
    <xdr:sp macro="" textlink="">
      <xdr:nvSpPr>
        <xdr:cNvPr id="4620" name="PoljeZBesedilom 2">
          <a:extLst>
            <a:ext uri="{FF2B5EF4-FFF2-40B4-BE49-F238E27FC236}">
              <a16:creationId xmlns:a16="http://schemas.microsoft.com/office/drawing/2014/main" id="{5804DCE9-690B-49A4-BDC2-ADD19E42AC9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1" name="PoljeZBesedilom 2">
          <a:extLst>
            <a:ext uri="{FF2B5EF4-FFF2-40B4-BE49-F238E27FC236}">
              <a16:creationId xmlns:a16="http://schemas.microsoft.com/office/drawing/2014/main" id="{949DA4CE-7A05-43E1-A138-4BA8036E25B6}"/>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2" name="PoljeZBesedilom 4621">
          <a:extLst>
            <a:ext uri="{FF2B5EF4-FFF2-40B4-BE49-F238E27FC236}">
              <a16:creationId xmlns:a16="http://schemas.microsoft.com/office/drawing/2014/main" id="{A025A74C-BA26-422B-8859-91D3603229D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3" name="PoljeZBesedilom 2">
          <a:extLst>
            <a:ext uri="{FF2B5EF4-FFF2-40B4-BE49-F238E27FC236}">
              <a16:creationId xmlns:a16="http://schemas.microsoft.com/office/drawing/2014/main" id="{242A844D-5F7A-41C5-97AB-CC1C87B5A0A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4" name="PoljeZBesedilom 2">
          <a:extLst>
            <a:ext uri="{FF2B5EF4-FFF2-40B4-BE49-F238E27FC236}">
              <a16:creationId xmlns:a16="http://schemas.microsoft.com/office/drawing/2014/main" id="{98D1C6C5-8E60-4197-B54F-AB2A2271E45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5" name="PoljeZBesedilom 2">
          <a:extLst>
            <a:ext uri="{FF2B5EF4-FFF2-40B4-BE49-F238E27FC236}">
              <a16:creationId xmlns:a16="http://schemas.microsoft.com/office/drawing/2014/main" id="{3F6AEBB4-BB14-4A10-A78F-494E34A9A268}"/>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6" name="PoljeZBesedilom 2">
          <a:extLst>
            <a:ext uri="{FF2B5EF4-FFF2-40B4-BE49-F238E27FC236}">
              <a16:creationId xmlns:a16="http://schemas.microsoft.com/office/drawing/2014/main" id="{01A373DC-DBEA-4A7D-B1FA-61567DC1C2A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7" name="PoljeZBesedilom 2">
          <a:extLst>
            <a:ext uri="{FF2B5EF4-FFF2-40B4-BE49-F238E27FC236}">
              <a16:creationId xmlns:a16="http://schemas.microsoft.com/office/drawing/2014/main" id="{83B464E7-8C9C-473D-9519-2F377EC4CE1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8" name="PoljeZBesedilom 4627">
          <a:extLst>
            <a:ext uri="{FF2B5EF4-FFF2-40B4-BE49-F238E27FC236}">
              <a16:creationId xmlns:a16="http://schemas.microsoft.com/office/drawing/2014/main" id="{0A1B4651-A739-49C0-B4BD-EDC4DCF8DBA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29" name="PoljeZBesedilom 2">
          <a:extLst>
            <a:ext uri="{FF2B5EF4-FFF2-40B4-BE49-F238E27FC236}">
              <a16:creationId xmlns:a16="http://schemas.microsoft.com/office/drawing/2014/main" id="{F0B14917-2880-45E9-A924-F32E8C8C141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30" name="PoljeZBesedilom 2">
          <a:extLst>
            <a:ext uri="{FF2B5EF4-FFF2-40B4-BE49-F238E27FC236}">
              <a16:creationId xmlns:a16="http://schemas.microsoft.com/office/drawing/2014/main" id="{DBEA6DF1-1188-4CA7-9E4B-A913BAD3830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31" name="PoljeZBesedilom 2">
          <a:extLst>
            <a:ext uri="{FF2B5EF4-FFF2-40B4-BE49-F238E27FC236}">
              <a16:creationId xmlns:a16="http://schemas.microsoft.com/office/drawing/2014/main" id="{E4936364-2477-4BDF-93B3-AC6B206D5D6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32" name="PoljeZBesedilom 2">
          <a:extLst>
            <a:ext uri="{FF2B5EF4-FFF2-40B4-BE49-F238E27FC236}">
              <a16:creationId xmlns:a16="http://schemas.microsoft.com/office/drawing/2014/main" id="{4520C918-79B4-4AD7-9D1D-043EE52B440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33" name="PoljeZBesedilom 4632">
          <a:extLst>
            <a:ext uri="{FF2B5EF4-FFF2-40B4-BE49-F238E27FC236}">
              <a16:creationId xmlns:a16="http://schemas.microsoft.com/office/drawing/2014/main" id="{ED769F8C-B05F-4444-B739-16B8C4B11BEA}"/>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34" name="PoljeZBesedilom 2">
          <a:extLst>
            <a:ext uri="{FF2B5EF4-FFF2-40B4-BE49-F238E27FC236}">
              <a16:creationId xmlns:a16="http://schemas.microsoft.com/office/drawing/2014/main" id="{8A28D0AF-8969-4FFC-9228-BF1A79507CB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35" name="PoljeZBesedilom 2">
          <a:extLst>
            <a:ext uri="{FF2B5EF4-FFF2-40B4-BE49-F238E27FC236}">
              <a16:creationId xmlns:a16="http://schemas.microsoft.com/office/drawing/2014/main" id="{A20FBB93-3BAB-4882-89E0-79A398FFD90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36" name="PoljeZBesedilom 2">
          <a:extLst>
            <a:ext uri="{FF2B5EF4-FFF2-40B4-BE49-F238E27FC236}">
              <a16:creationId xmlns:a16="http://schemas.microsoft.com/office/drawing/2014/main" id="{92E05993-2315-4E35-8ED5-E940A3310496}"/>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637" name="PoljeZBesedilom 2">
          <a:extLst>
            <a:ext uri="{FF2B5EF4-FFF2-40B4-BE49-F238E27FC236}">
              <a16:creationId xmlns:a16="http://schemas.microsoft.com/office/drawing/2014/main" id="{20EF57EB-F631-4B00-B735-C28555942CDA}"/>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38" name="PoljeZBesedilom 2">
          <a:extLst>
            <a:ext uri="{FF2B5EF4-FFF2-40B4-BE49-F238E27FC236}">
              <a16:creationId xmlns:a16="http://schemas.microsoft.com/office/drawing/2014/main" id="{94D93CE7-5411-4BC3-BBDC-D0DC7DB04E5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39" name="PoljeZBesedilom 4638">
          <a:extLst>
            <a:ext uri="{FF2B5EF4-FFF2-40B4-BE49-F238E27FC236}">
              <a16:creationId xmlns:a16="http://schemas.microsoft.com/office/drawing/2014/main" id="{35CB6210-7A12-4A81-9565-9116D6F37D9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0" name="PoljeZBesedilom 2">
          <a:extLst>
            <a:ext uri="{FF2B5EF4-FFF2-40B4-BE49-F238E27FC236}">
              <a16:creationId xmlns:a16="http://schemas.microsoft.com/office/drawing/2014/main" id="{A7CDFB3D-6E07-4295-AE0E-3DD5FEA90D1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1" name="PoljeZBesedilom 2">
          <a:extLst>
            <a:ext uri="{FF2B5EF4-FFF2-40B4-BE49-F238E27FC236}">
              <a16:creationId xmlns:a16="http://schemas.microsoft.com/office/drawing/2014/main" id="{3A702990-B8CB-4926-8242-871457A776C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2" name="PoljeZBesedilom 2">
          <a:extLst>
            <a:ext uri="{FF2B5EF4-FFF2-40B4-BE49-F238E27FC236}">
              <a16:creationId xmlns:a16="http://schemas.microsoft.com/office/drawing/2014/main" id="{78B446A7-03CE-43FE-8BB3-FB1F920A4B2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3" name="PoljeZBesedilom 2">
          <a:extLst>
            <a:ext uri="{FF2B5EF4-FFF2-40B4-BE49-F238E27FC236}">
              <a16:creationId xmlns:a16="http://schemas.microsoft.com/office/drawing/2014/main" id="{1D28BD4F-2D7E-42E7-907B-17D4C230B92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4" name="PoljeZBesedilom 2">
          <a:extLst>
            <a:ext uri="{FF2B5EF4-FFF2-40B4-BE49-F238E27FC236}">
              <a16:creationId xmlns:a16="http://schemas.microsoft.com/office/drawing/2014/main" id="{870B2707-A8FA-4B4A-A792-A82479F0215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5" name="PoljeZBesedilom 4644">
          <a:extLst>
            <a:ext uri="{FF2B5EF4-FFF2-40B4-BE49-F238E27FC236}">
              <a16:creationId xmlns:a16="http://schemas.microsoft.com/office/drawing/2014/main" id="{7C7D2E81-6C70-411F-94B9-482804295BF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6" name="PoljeZBesedilom 2">
          <a:extLst>
            <a:ext uri="{FF2B5EF4-FFF2-40B4-BE49-F238E27FC236}">
              <a16:creationId xmlns:a16="http://schemas.microsoft.com/office/drawing/2014/main" id="{547EC96C-E574-48AF-856D-D6BF9F80C06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7" name="PoljeZBesedilom 2">
          <a:extLst>
            <a:ext uri="{FF2B5EF4-FFF2-40B4-BE49-F238E27FC236}">
              <a16:creationId xmlns:a16="http://schemas.microsoft.com/office/drawing/2014/main" id="{3398F92F-1547-45E7-9E01-3E8F66DBA95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8" name="PoljeZBesedilom 2">
          <a:extLst>
            <a:ext uri="{FF2B5EF4-FFF2-40B4-BE49-F238E27FC236}">
              <a16:creationId xmlns:a16="http://schemas.microsoft.com/office/drawing/2014/main" id="{763C7836-C86E-40E0-9266-56B07F3980C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49" name="PoljeZBesedilom 2">
          <a:extLst>
            <a:ext uri="{FF2B5EF4-FFF2-40B4-BE49-F238E27FC236}">
              <a16:creationId xmlns:a16="http://schemas.microsoft.com/office/drawing/2014/main" id="{98A4A04E-C952-4378-B857-D9494520C08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0" name="PoljeZBesedilom 2">
          <a:extLst>
            <a:ext uri="{FF2B5EF4-FFF2-40B4-BE49-F238E27FC236}">
              <a16:creationId xmlns:a16="http://schemas.microsoft.com/office/drawing/2014/main" id="{5F1C94E9-7948-4DE7-9E6D-6728D49529B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1" name="PoljeZBesedilom 4650">
          <a:extLst>
            <a:ext uri="{FF2B5EF4-FFF2-40B4-BE49-F238E27FC236}">
              <a16:creationId xmlns:a16="http://schemas.microsoft.com/office/drawing/2014/main" id="{298A46F8-49E9-46BD-B5A8-F4BC195BAEC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2" name="PoljeZBesedilom 2">
          <a:extLst>
            <a:ext uri="{FF2B5EF4-FFF2-40B4-BE49-F238E27FC236}">
              <a16:creationId xmlns:a16="http://schemas.microsoft.com/office/drawing/2014/main" id="{D0BC4BED-F102-4C39-9D31-89F6C15523D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3" name="PoljeZBesedilom 2">
          <a:extLst>
            <a:ext uri="{FF2B5EF4-FFF2-40B4-BE49-F238E27FC236}">
              <a16:creationId xmlns:a16="http://schemas.microsoft.com/office/drawing/2014/main" id="{B5241259-7CEC-4757-99A9-47580D7EB1F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4" name="PoljeZBesedilom 2">
          <a:extLst>
            <a:ext uri="{FF2B5EF4-FFF2-40B4-BE49-F238E27FC236}">
              <a16:creationId xmlns:a16="http://schemas.microsoft.com/office/drawing/2014/main" id="{C20C2C18-557E-42DF-83B3-6CFF61A904F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5" name="PoljeZBesedilom 2">
          <a:extLst>
            <a:ext uri="{FF2B5EF4-FFF2-40B4-BE49-F238E27FC236}">
              <a16:creationId xmlns:a16="http://schemas.microsoft.com/office/drawing/2014/main" id="{521CDF1C-B08D-4F6C-8AA7-5C99DE12BEA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6" name="PoljeZBesedilom 2">
          <a:extLst>
            <a:ext uri="{FF2B5EF4-FFF2-40B4-BE49-F238E27FC236}">
              <a16:creationId xmlns:a16="http://schemas.microsoft.com/office/drawing/2014/main" id="{F993E07E-DC21-411E-B352-AFF0403E2F2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7" name="PoljeZBesedilom 4656">
          <a:extLst>
            <a:ext uri="{FF2B5EF4-FFF2-40B4-BE49-F238E27FC236}">
              <a16:creationId xmlns:a16="http://schemas.microsoft.com/office/drawing/2014/main" id="{F558849A-4BDC-45E8-A146-4398946B5B2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8" name="PoljeZBesedilom 2">
          <a:extLst>
            <a:ext uri="{FF2B5EF4-FFF2-40B4-BE49-F238E27FC236}">
              <a16:creationId xmlns:a16="http://schemas.microsoft.com/office/drawing/2014/main" id="{A3FF8CA3-A66A-474D-8E24-8728294F44B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59" name="PoljeZBesedilom 2">
          <a:extLst>
            <a:ext uri="{FF2B5EF4-FFF2-40B4-BE49-F238E27FC236}">
              <a16:creationId xmlns:a16="http://schemas.microsoft.com/office/drawing/2014/main" id="{EF5FB59C-9C2F-4699-AD16-2B75B694C72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0" name="PoljeZBesedilom 2">
          <a:extLst>
            <a:ext uri="{FF2B5EF4-FFF2-40B4-BE49-F238E27FC236}">
              <a16:creationId xmlns:a16="http://schemas.microsoft.com/office/drawing/2014/main" id="{91B1DF43-99B3-4130-AD70-9471864ECB7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1" name="PoljeZBesedilom 2">
          <a:extLst>
            <a:ext uri="{FF2B5EF4-FFF2-40B4-BE49-F238E27FC236}">
              <a16:creationId xmlns:a16="http://schemas.microsoft.com/office/drawing/2014/main" id="{CCF4D744-F5D3-4702-AA86-438F0031018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2" name="PoljeZBesedilom 2">
          <a:extLst>
            <a:ext uri="{FF2B5EF4-FFF2-40B4-BE49-F238E27FC236}">
              <a16:creationId xmlns:a16="http://schemas.microsoft.com/office/drawing/2014/main" id="{C6CB7662-0725-4BE6-88BF-39E84C09EDD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3" name="PoljeZBesedilom 4662">
          <a:extLst>
            <a:ext uri="{FF2B5EF4-FFF2-40B4-BE49-F238E27FC236}">
              <a16:creationId xmlns:a16="http://schemas.microsoft.com/office/drawing/2014/main" id="{464A87EE-92EE-4A1E-8DBF-432C2B153E5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4" name="PoljeZBesedilom 2">
          <a:extLst>
            <a:ext uri="{FF2B5EF4-FFF2-40B4-BE49-F238E27FC236}">
              <a16:creationId xmlns:a16="http://schemas.microsoft.com/office/drawing/2014/main" id="{EC8CDC52-A9EE-4A28-8ACB-129BE7775DA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5" name="PoljeZBesedilom 2">
          <a:extLst>
            <a:ext uri="{FF2B5EF4-FFF2-40B4-BE49-F238E27FC236}">
              <a16:creationId xmlns:a16="http://schemas.microsoft.com/office/drawing/2014/main" id="{5594D07C-C562-4ED6-B57E-F27A6EC6169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6" name="PoljeZBesedilom 2">
          <a:extLst>
            <a:ext uri="{FF2B5EF4-FFF2-40B4-BE49-F238E27FC236}">
              <a16:creationId xmlns:a16="http://schemas.microsoft.com/office/drawing/2014/main" id="{8E802DCD-C863-4AD4-95DA-A542577B46B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7" name="PoljeZBesedilom 2">
          <a:extLst>
            <a:ext uri="{FF2B5EF4-FFF2-40B4-BE49-F238E27FC236}">
              <a16:creationId xmlns:a16="http://schemas.microsoft.com/office/drawing/2014/main" id="{549CCB5F-B19E-4B4C-A360-F6CA4BE5772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8" name="PoljeZBesedilom 2">
          <a:extLst>
            <a:ext uri="{FF2B5EF4-FFF2-40B4-BE49-F238E27FC236}">
              <a16:creationId xmlns:a16="http://schemas.microsoft.com/office/drawing/2014/main" id="{6EBD65B1-03B5-4321-8CFD-0AC6BD9A66B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69" name="PoljeZBesedilom 4668">
          <a:extLst>
            <a:ext uri="{FF2B5EF4-FFF2-40B4-BE49-F238E27FC236}">
              <a16:creationId xmlns:a16="http://schemas.microsoft.com/office/drawing/2014/main" id="{CB180CC1-9CA5-4669-BDBA-7BFEADF47FC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70" name="PoljeZBesedilom 2">
          <a:extLst>
            <a:ext uri="{FF2B5EF4-FFF2-40B4-BE49-F238E27FC236}">
              <a16:creationId xmlns:a16="http://schemas.microsoft.com/office/drawing/2014/main" id="{F3FCE67B-8A74-4BE4-A2AD-F45B8FC2372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71" name="PoljeZBesedilom 2">
          <a:extLst>
            <a:ext uri="{FF2B5EF4-FFF2-40B4-BE49-F238E27FC236}">
              <a16:creationId xmlns:a16="http://schemas.microsoft.com/office/drawing/2014/main" id="{EEADD5B1-21F4-456F-ACB4-80B8036C71E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72" name="PoljeZBesedilom 2">
          <a:extLst>
            <a:ext uri="{FF2B5EF4-FFF2-40B4-BE49-F238E27FC236}">
              <a16:creationId xmlns:a16="http://schemas.microsoft.com/office/drawing/2014/main" id="{DBD0B644-4DD2-4D92-968A-5532E99A010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73" name="PoljeZBesedilom 2">
          <a:extLst>
            <a:ext uri="{FF2B5EF4-FFF2-40B4-BE49-F238E27FC236}">
              <a16:creationId xmlns:a16="http://schemas.microsoft.com/office/drawing/2014/main" id="{39AB16E8-25FA-4636-A257-F9ECDDCFD09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4" name="PoljeZBesedilom 2">
          <a:extLst>
            <a:ext uri="{FF2B5EF4-FFF2-40B4-BE49-F238E27FC236}">
              <a16:creationId xmlns:a16="http://schemas.microsoft.com/office/drawing/2014/main" id="{63C0B12D-912B-4333-B170-CDD84C87C64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5" name="PoljeZBesedilom 4674">
          <a:extLst>
            <a:ext uri="{FF2B5EF4-FFF2-40B4-BE49-F238E27FC236}">
              <a16:creationId xmlns:a16="http://schemas.microsoft.com/office/drawing/2014/main" id="{5CBF2B55-3243-4EAA-AE4E-21D88A414B0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6" name="PoljeZBesedilom 2">
          <a:extLst>
            <a:ext uri="{FF2B5EF4-FFF2-40B4-BE49-F238E27FC236}">
              <a16:creationId xmlns:a16="http://schemas.microsoft.com/office/drawing/2014/main" id="{99CD4988-FE69-48E8-9309-B90C6F23A80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7" name="PoljeZBesedilom 2">
          <a:extLst>
            <a:ext uri="{FF2B5EF4-FFF2-40B4-BE49-F238E27FC236}">
              <a16:creationId xmlns:a16="http://schemas.microsoft.com/office/drawing/2014/main" id="{1460076E-42E2-44FA-A624-31F70F239C59}"/>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8" name="PoljeZBesedilom 2">
          <a:extLst>
            <a:ext uri="{FF2B5EF4-FFF2-40B4-BE49-F238E27FC236}">
              <a16:creationId xmlns:a16="http://schemas.microsoft.com/office/drawing/2014/main" id="{B56CDA5D-BC91-4EBB-82A1-CB24D95EEAC7}"/>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79" name="PoljeZBesedilom 2">
          <a:extLst>
            <a:ext uri="{FF2B5EF4-FFF2-40B4-BE49-F238E27FC236}">
              <a16:creationId xmlns:a16="http://schemas.microsoft.com/office/drawing/2014/main" id="{5339998B-7686-4443-BC25-6EA01395D1E8}"/>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0" name="PoljeZBesedilom 2">
          <a:extLst>
            <a:ext uri="{FF2B5EF4-FFF2-40B4-BE49-F238E27FC236}">
              <a16:creationId xmlns:a16="http://schemas.microsoft.com/office/drawing/2014/main" id="{088A2386-8BF1-47E4-A5E0-C9AC14F394F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1" name="PoljeZBesedilom 4680">
          <a:extLst>
            <a:ext uri="{FF2B5EF4-FFF2-40B4-BE49-F238E27FC236}">
              <a16:creationId xmlns:a16="http://schemas.microsoft.com/office/drawing/2014/main" id="{3D90FFC5-3DDF-4B62-84A9-DB1DD1CED9C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2" name="PoljeZBesedilom 2">
          <a:extLst>
            <a:ext uri="{FF2B5EF4-FFF2-40B4-BE49-F238E27FC236}">
              <a16:creationId xmlns:a16="http://schemas.microsoft.com/office/drawing/2014/main" id="{70FD1C53-2537-405A-AD9D-9A8404E0286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3" name="PoljeZBesedilom 2">
          <a:extLst>
            <a:ext uri="{FF2B5EF4-FFF2-40B4-BE49-F238E27FC236}">
              <a16:creationId xmlns:a16="http://schemas.microsoft.com/office/drawing/2014/main" id="{456A6AF7-75C5-4B86-B865-EA2BEE6AE62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4" name="PoljeZBesedilom 2">
          <a:extLst>
            <a:ext uri="{FF2B5EF4-FFF2-40B4-BE49-F238E27FC236}">
              <a16:creationId xmlns:a16="http://schemas.microsoft.com/office/drawing/2014/main" id="{BFEFF4FA-4160-4936-8C7D-5F091EB1A45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5" name="PoljeZBesedilom 2">
          <a:extLst>
            <a:ext uri="{FF2B5EF4-FFF2-40B4-BE49-F238E27FC236}">
              <a16:creationId xmlns:a16="http://schemas.microsoft.com/office/drawing/2014/main" id="{1CF0D110-5619-40C6-8B3B-DC072EAE16B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6" name="PoljeZBesedilom 2">
          <a:extLst>
            <a:ext uri="{FF2B5EF4-FFF2-40B4-BE49-F238E27FC236}">
              <a16:creationId xmlns:a16="http://schemas.microsoft.com/office/drawing/2014/main" id="{F90F7666-4C0C-4509-993C-140860FC873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7" name="PoljeZBesedilom 4686">
          <a:extLst>
            <a:ext uri="{FF2B5EF4-FFF2-40B4-BE49-F238E27FC236}">
              <a16:creationId xmlns:a16="http://schemas.microsoft.com/office/drawing/2014/main" id="{12D5544E-CD01-4043-9CA6-02B4205BDFE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8" name="PoljeZBesedilom 2">
          <a:extLst>
            <a:ext uri="{FF2B5EF4-FFF2-40B4-BE49-F238E27FC236}">
              <a16:creationId xmlns:a16="http://schemas.microsoft.com/office/drawing/2014/main" id="{92A49C65-0DCE-44E4-8035-03FC526F167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89" name="PoljeZBesedilom 2">
          <a:extLst>
            <a:ext uri="{FF2B5EF4-FFF2-40B4-BE49-F238E27FC236}">
              <a16:creationId xmlns:a16="http://schemas.microsoft.com/office/drawing/2014/main" id="{45F59A81-4D0C-40D5-B01C-221EE5F19FC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90" name="PoljeZBesedilom 2">
          <a:extLst>
            <a:ext uri="{FF2B5EF4-FFF2-40B4-BE49-F238E27FC236}">
              <a16:creationId xmlns:a16="http://schemas.microsoft.com/office/drawing/2014/main" id="{19FDA054-D91A-409E-8FA7-7078FD01311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955</xdr:row>
      <xdr:rowOff>0</xdr:rowOff>
    </xdr:from>
    <xdr:ext cx="184731" cy="264560"/>
    <xdr:sp macro="" textlink="">
      <xdr:nvSpPr>
        <xdr:cNvPr id="4691" name="PoljeZBesedilom 2">
          <a:extLst>
            <a:ext uri="{FF2B5EF4-FFF2-40B4-BE49-F238E27FC236}">
              <a16:creationId xmlns:a16="http://schemas.microsoft.com/office/drawing/2014/main" id="{F4208353-C6DA-464F-9F85-C0C17C9D43A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2" name="PoljeZBesedilom 2">
          <a:extLst>
            <a:ext uri="{FF2B5EF4-FFF2-40B4-BE49-F238E27FC236}">
              <a16:creationId xmlns:a16="http://schemas.microsoft.com/office/drawing/2014/main" id="{15CB7517-4F7A-4DF0-877F-B5C923F4F923}"/>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3" name="PoljeZBesedilom 4692">
          <a:extLst>
            <a:ext uri="{FF2B5EF4-FFF2-40B4-BE49-F238E27FC236}">
              <a16:creationId xmlns:a16="http://schemas.microsoft.com/office/drawing/2014/main" id="{5AF57568-6345-4498-91C3-7B66C5874B0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4" name="PoljeZBesedilom 2">
          <a:extLst>
            <a:ext uri="{FF2B5EF4-FFF2-40B4-BE49-F238E27FC236}">
              <a16:creationId xmlns:a16="http://schemas.microsoft.com/office/drawing/2014/main" id="{5AC11705-86EB-4B62-8F31-5E70603BC02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5" name="PoljeZBesedilom 2">
          <a:extLst>
            <a:ext uri="{FF2B5EF4-FFF2-40B4-BE49-F238E27FC236}">
              <a16:creationId xmlns:a16="http://schemas.microsoft.com/office/drawing/2014/main" id="{01BCBEF8-FEDC-407C-832B-6B5FC34497B3}"/>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6" name="PoljeZBesedilom 2">
          <a:extLst>
            <a:ext uri="{FF2B5EF4-FFF2-40B4-BE49-F238E27FC236}">
              <a16:creationId xmlns:a16="http://schemas.microsoft.com/office/drawing/2014/main" id="{945F7A41-A986-4AF4-B50D-3B59DA7174F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955</xdr:row>
      <xdr:rowOff>0</xdr:rowOff>
    </xdr:from>
    <xdr:ext cx="184731" cy="264560"/>
    <xdr:sp macro="" textlink="">
      <xdr:nvSpPr>
        <xdr:cNvPr id="4697" name="PoljeZBesedilom 2">
          <a:extLst>
            <a:ext uri="{FF2B5EF4-FFF2-40B4-BE49-F238E27FC236}">
              <a16:creationId xmlns:a16="http://schemas.microsoft.com/office/drawing/2014/main" id="{9B9C5346-F1C5-4F34-BAB3-1ABEF63AF370}"/>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98" name="PoljeZBesedilom 2">
          <a:extLst>
            <a:ext uri="{FF2B5EF4-FFF2-40B4-BE49-F238E27FC236}">
              <a16:creationId xmlns:a16="http://schemas.microsoft.com/office/drawing/2014/main" id="{82670146-E61F-41AA-B448-73E6757628F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699" name="PoljeZBesedilom 4698">
          <a:extLst>
            <a:ext uri="{FF2B5EF4-FFF2-40B4-BE49-F238E27FC236}">
              <a16:creationId xmlns:a16="http://schemas.microsoft.com/office/drawing/2014/main" id="{BDA56A5B-2656-4A84-B981-30EB1D43274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00" name="PoljeZBesedilom 2">
          <a:extLst>
            <a:ext uri="{FF2B5EF4-FFF2-40B4-BE49-F238E27FC236}">
              <a16:creationId xmlns:a16="http://schemas.microsoft.com/office/drawing/2014/main" id="{6E237650-1A89-4827-9D65-297DD31505B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01" name="PoljeZBesedilom 2">
          <a:extLst>
            <a:ext uri="{FF2B5EF4-FFF2-40B4-BE49-F238E27FC236}">
              <a16:creationId xmlns:a16="http://schemas.microsoft.com/office/drawing/2014/main" id="{0D7BA98A-62BD-4792-8B91-620C987566E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02" name="PoljeZBesedilom 2">
          <a:extLst>
            <a:ext uri="{FF2B5EF4-FFF2-40B4-BE49-F238E27FC236}">
              <a16:creationId xmlns:a16="http://schemas.microsoft.com/office/drawing/2014/main" id="{9281E2C0-7C79-46DB-A1AA-05DCE6C4C08C}"/>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03" name="PoljeZBesedilom 2">
          <a:extLst>
            <a:ext uri="{FF2B5EF4-FFF2-40B4-BE49-F238E27FC236}">
              <a16:creationId xmlns:a16="http://schemas.microsoft.com/office/drawing/2014/main" id="{7DE1B5A9-3A60-4C68-AD87-71986F498AF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04" name="PoljeZBesedilom 4703">
          <a:extLst>
            <a:ext uri="{FF2B5EF4-FFF2-40B4-BE49-F238E27FC236}">
              <a16:creationId xmlns:a16="http://schemas.microsoft.com/office/drawing/2014/main" id="{75CA7271-254E-463D-95B4-A14DF32E688E}"/>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05" name="PoljeZBesedilom 2">
          <a:extLst>
            <a:ext uri="{FF2B5EF4-FFF2-40B4-BE49-F238E27FC236}">
              <a16:creationId xmlns:a16="http://schemas.microsoft.com/office/drawing/2014/main" id="{180E4558-ADB6-45B9-9C86-556CCFD893D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06" name="PoljeZBesedilom 2">
          <a:extLst>
            <a:ext uri="{FF2B5EF4-FFF2-40B4-BE49-F238E27FC236}">
              <a16:creationId xmlns:a16="http://schemas.microsoft.com/office/drawing/2014/main" id="{A58D0480-48EA-4386-B70A-056EABBFB9F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07" name="PoljeZBesedilom 2">
          <a:extLst>
            <a:ext uri="{FF2B5EF4-FFF2-40B4-BE49-F238E27FC236}">
              <a16:creationId xmlns:a16="http://schemas.microsoft.com/office/drawing/2014/main" id="{31D1F569-07A8-4FF4-8775-42187099558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08" name="PoljeZBesedilom 2">
          <a:extLst>
            <a:ext uri="{FF2B5EF4-FFF2-40B4-BE49-F238E27FC236}">
              <a16:creationId xmlns:a16="http://schemas.microsoft.com/office/drawing/2014/main" id="{95607AF2-631F-4AE8-ADE5-9ED70FA20545}"/>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09" name="PoljeZBesedilom 2">
          <a:extLst>
            <a:ext uri="{FF2B5EF4-FFF2-40B4-BE49-F238E27FC236}">
              <a16:creationId xmlns:a16="http://schemas.microsoft.com/office/drawing/2014/main" id="{92B37763-7452-43E9-97E5-066F70BF53F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10" name="PoljeZBesedilom 4709">
          <a:extLst>
            <a:ext uri="{FF2B5EF4-FFF2-40B4-BE49-F238E27FC236}">
              <a16:creationId xmlns:a16="http://schemas.microsoft.com/office/drawing/2014/main" id="{24F957FE-D930-4636-97C6-A1A3614CD078}"/>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11" name="PoljeZBesedilom 2">
          <a:extLst>
            <a:ext uri="{FF2B5EF4-FFF2-40B4-BE49-F238E27FC236}">
              <a16:creationId xmlns:a16="http://schemas.microsoft.com/office/drawing/2014/main" id="{3B4EDFC5-36B0-4FBF-9F18-5303025AD19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12" name="PoljeZBesedilom 2">
          <a:extLst>
            <a:ext uri="{FF2B5EF4-FFF2-40B4-BE49-F238E27FC236}">
              <a16:creationId xmlns:a16="http://schemas.microsoft.com/office/drawing/2014/main" id="{8A4AD501-7629-4714-9C20-F1C664D7E6B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13" name="PoljeZBesedilom 2">
          <a:extLst>
            <a:ext uri="{FF2B5EF4-FFF2-40B4-BE49-F238E27FC236}">
              <a16:creationId xmlns:a16="http://schemas.microsoft.com/office/drawing/2014/main" id="{0FF97719-4BD5-4C19-8E84-E313DCF2947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714" name="PoljeZBesedilom 2">
          <a:extLst>
            <a:ext uri="{FF2B5EF4-FFF2-40B4-BE49-F238E27FC236}">
              <a16:creationId xmlns:a16="http://schemas.microsoft.com/office/drawing/2014/main" id="{F887B4B1-50E6-4E46-905D-AF7BCA278F3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15" name="PoljeZBesedilom 4714">
          <a:extLst>
            <a:ext uri="{FF2B5EF4-FFF2-40B4-BE49-F238E27FC236}">
              <a16:creationId xmlns:a16="http://schemas.microsoft.com/office/drawing/2014/main" id="{9C4EDE8B-D973-46A7-8E74-D613DD52D09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16" name="PoljeZBesedilom 2">
          <a:extLst>
            <a:ext uri="{FF2B5EF4-FFF2-40B4-BE49-F238E27FC236}">
              <a16:creationId xmlns:a16="http://schemas.microsoft.com/office/drawing/2014/main" id="{538A62E1-2996-4649-9F92-DE3482782EAB}"/>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17" name="PoljeZBesedilom 2">
          <a:extLst>
            <a:ext uri="{FF2B5EF4-FFF2-40B4-BE49-F238E27FC236}">
              <a16:creationId xmlns:a16="http://schemas.microsoft.com/office/drawing/2014/main" id="{E567D550-F9CD-4BA9-8425-CBDA3664FDE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18" name="PoljeZBesedilom 2">
          <a:extLst>
            <a:ext uri="{FF2B5EF4-FFF2-40B4-BE49-F238E27FC236}">
              <a16:creationId xmlns:a16="http://schemas.microsoft.com/office/drawing/2014/main" id="{D6FFCE8C-C72C-45C1-93F2-6B04E759136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74009"/>
    <xdr:sp macro="" textlink="">
      <xdr:nvSpPr>
        <xdr:cNvPr id="4719" name="PoljeZBesedilom 2">
          <a:extLst>
            <a:ext uri="{FF2B5EF4-FFF2-40B4-BE49-F238E27FC236}">
              <a16:creationId xmlns:a16="http://schemas.microsoft.com/office/drawing/2014/main" id="{B1025F9B-CB4F-46D4-A648-A407FD711C1D}"/>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0" name="PoljeZBesedilom 2">
          <a:extLst>
            <a:ext uri="{FF2B5EF4-FFF2-40B4-BE49-F238E27FC236}">
              <a16:creationId xmlns:a16="http://schemas.microsoft.com/office/drawing/2014/main" id="{F8BEE4AD-7108-4100-B505-B69F473A295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1" name="PoljeZBesedilom 4720">
          <a:extLst>
            <a:ext uri="{FF2B5EF4-FFF2-40B4-BE49-F238E27FC236}">
              <a16:creationId xmlns:a16="http://schemas.microsoft.com/office/drawing/2014/main" id="{FE1EA87C-0922-4995-BD3F-326BC2A932D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2" name="PoljeZBesedilom 2">
          <a:extLst>
            <a:ext uri="{FF2B5EF4-FFF2-40B4-BE49-F238E27FC236}">
              <a16:creationId xmlns:a16="http://schemas.microsoft.com/office/drawing/2014/main" id="{C67F9540-6504-4E0B-93FD-26666CF4204B}"/>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3" name="PoljeZBesedilom 2">
          <a:extLst>
            <a:ext uri="{FF2B5EF4-FFF2-40B4-BE49-F238E27FC236}">
              <a16:creationId xmlns:a16="http://schemas.microsoft.com/office/drawing/2014/main" id="{E001F5B0-FEAE-451D-8165-9F9E04AF1A9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4" name="PoljeZBesedilom 2">
          <a:extLst>
            <a:ext uri="{FF2B5EF4-FFF2-40B4-BE49-F238E27FC236}">
              <a16:creationId xmlns:a16="http://schemas.microsoft.com/office/drawing/2014/main" id="{EFFFBA11-4D34-4A3B-9664-AE99677B705B}"/>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5" name="PoljeZBesedilom 2">
          <a:extLst>
            <a:ext uri="{FF2B5EF4-FFF2-40B4-BE49-F238E27FC236}">
              <a16:creationId xmlns:a16="http://schemas.microsoft.com/office/drawing/2014/main" id="{1C035707-86B3-4BB5-8B02-677470ACCC40}"/>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6" name="PoljeZBesedilom 2">
          <a:extLst>
            <a:ext uri="{FF2B5EF4-FFF2-40B4-BE49-F238E27FC236}">
              <a16:creationId xmlns:a16="http://schemas.microsoft.com/office/drawing/2014/main" id="{BC830DAC-AA80-4FA2-A0FA-C0B3CBB501E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7" name="PoljeZBesedilom 4726">
          <a:extLst>
            <a:ext uri="{FF2B5EF4-FFF2-40B4-BE49-F238E27FC236}">
              <a16:creationId xmlns:a16="http://schemas.microsoft.com/office/drawing/2014/main" id="{E50E2E90-CB82-40DE-8343-92F91C5BC85A}"/>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8" name="PoljeZBesedilom 2">
          <a:extLst>
            <a:ext uri="{FF2B5EF4-FFF2-40B4-BE49-F238E27FC236}">
              <a16:creationId xmlns:a16="http://schemas.microsoft.com/office/drawing/2014/main" id="{AD7BC43D-C761-4B4D-98D8-9047E7A03295}"/>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29" name="PoljeZBesedilom 2">
          <a:extLst>
            <a:ext uri="{FF2B5EF4-FFF2-40B4-BE49-F238E27FC236}">
              <a16:creationId xmlns:a16="http://schemas.microsoft.com/office/drawing/2014/main" id="{FBF63778-C336-4775-8F84-D6A81A19F69E}"/>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30" name="PoljeZBesedilom 2">
          <a:extLst>
            <a:ext uri="{FF2B5EF4-FFF2-40B4-BE49-F238E27FC236}">
              <a16:creationId xmlns:a16="http://schemas.microsoft.com/office/drawing/2014/main" id="{FA5CA3B7-2D36-4D57-ADC5-AEBD9B02098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31" name="PoljeZBesedilom 2">
          <a:extLst>
            <a:ext uri="{FF2B5EF4-FFF2-40B4-BE49-F238E27FC236}">
              <a16:creationId xmlns:a16="http://schemas.microsoft.com/office/drawing/2014/main" id="{2A125702-AF6A-4190-8F45-09037EA1E98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2" name="PoljeZBesedilom 2">
          <a:extLst>
            <a:ext uri="{FF2B5EF4-FFF2-40B4-BE49-F238E27FC236}">
              <a16:creationId xmlns:a16="http://schemas.microsoft.com/office/drawing/2014/main" id="{7168ECB8-5650-44C8-AE5F-029F5A0D24D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3" name="PoljeZBesedilom 4732">
          <a:extLst>
            <a:ext uri="{FF2B5EF4-FFF2-40B4-BE49-F238E27FC236}">
              <a16:creationId xmlns:a16="http://schemas.microsoft.com/office/drawing/2014/main" id="{43656E1F-999B-43AA-9444-46BFCBA0B9B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4" name="PoljeZBesedilom 2">
          <a:extLst>
            <a:ext uri="{FF2B5EF4-FFF2-40B4-BE49-F238E27FC236}">
              <a16:creationId xmlns:a16="http://schemas.microsoft.com/office/drawing/2014/main" id="{E215D351-8973-4D9A-A0CF-D77F08A6AA0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5" name="PoljeZBesedilom 2">
          <a:extLst>
            <a:ext uri="{FF2B5EF4-FFF2-40B4-BE49-F238E27FC236}">
              <a16:creationId xmlns:a16="http://schemas.microsoft.com/office/drawing/2014/main" id="{D1B25A37-C6FC-4AA8-8384-0573D876F05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6" name="PoljeZBesedilom 2">
          <a:extLst>
            <a:ext uri="{FF2B5EF4-FFF2-40B4-BE49-F238E27FC236}">
              <a16:creationId xmlns:a16="http://schemas.microsoft.com/office/drawing/2014/main" id="{697EC90D-C059-4BD1-8EC2-BE41D1666EF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7" name="PoljeZBesedilom 2">
          <a:extLst>
            <a:ext uri="{FF2B5EF4-FFF2-40B4-BE49-F238E27FC236}">
              <a16:creationId xmlns:a16="http://schemas.microsoft.com/office/drawing/2014/main" id="{C8DF116C-8E82-4066-BD82-B0BBBFBE219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8" name="PoljeZBesedilom 2">
          <a:extLst>
            <a:ext uri="{FF2B5EF4-FFF2-40B4-BE49-F238E27FC236}">
              <a16:creationId xmlns:a16="http://schemas.microsoft.com/office/drawing/2014/main" id="{77B4C638-3A3B-49FD-9F95-3336E8C6A1F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39" name="PoljeZBesedilom 4738">
          <a:extLst>
            <a:ext uri="{FF2B5EF4-FFF2-40B4-BE49-F238E27FC236}">
              <a16:creationId xmlns:a16="http://schemas.microsoft.com/office/drawing/2014/main" id="{23F4DE61-A6DB-49F9-AA0E-B1F6F669149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40" name="PoljeZBesedilom 2">
          <a:extLst>
            <a:ext uri="{FF2B5EF4-FFF2-40B4-BE49-F238E27FC236}">
              <a16:creationId xmlns:a16="http://schemas.microsoft.com/office/drawing/2014/main" id="{A9738D71-15B4-4FC5-ACDD-84CAF4EFF02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41" name="PoljeZBesedilom 2">
          <a:extLst>
            <a:ext uri="{FF2B5EF4-FFF2-40B4-BE49-F238E27FC236}">
              <a16:creationId xmlns:a16="http://schemas.microsoft.com/office/drawing/2014/main" id="{A7AAF2AB-8B94-4041-B48B-6F688E97DA8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42" name="PoljeZBesedilom 2">
          <a:extLst>
            <a:ext uri="{FF2B5EF4-FFF2-40B4-BE49-F238E27FC236}">
              <a16:creationId xmlns:a16="http://schemas.microsoft.com/office/drawing/2014/main" id="{6D5052FA-D2D2-4D9B-BB02-95CBFA229E3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43" name="PoljeZBesedilom 2">
          <a:extLst>
            <a:ext uri="{FF2B5EF4-FFF2-40B4-BE49-F238E27FC236}">
              <a16:creationId xmlns:a16="http://schemas.microsoft.com/office/drawing/2014/main" id="{D03BC135-E78F-489E-9A6F-117A459A93A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4" name="PoljeZBesedilom 2">
          <a:extLst>
            <a:ext uri="{FF2B5EF4-FFF2-40B4-BE49-F238E27FC236}">
              <a16:creationId xmlns:a16="http://schemas.microsoft.com/office/drawing/2014/main" id="{C609F3A1-9C71-477E-8F07-87E0CEAA9D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5" name="PoljeZBesedilom 4744">
          <a:extLst>
            <a:ext uri="{FF2B5EF4-FFF2-40B4-BE49-F238E27FC236}">
              <a16:creationId xmlns:a16="http://schemas.microsoft.com/office/drawing/2014/main" id="{B6D4070B-F031-40E2-A185-B25941E41267}"/>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6" name="PoljeZBesedilom 2">
          <a:extLst>
            <a:ext uri="{FF2B5EF4-FFF2-40B4-BE49-F238E27FC236}">
              <a16:creationId xmlns:a16="http://schemas.microsoft.com/office/drawing/2014/main" id="{5370BD46-4861-4113-9B23-6FFA3A4882B0}"/>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7" name="PoljeZBesedilom 2">
          <a:extLst>
            <a:ext uri="{FF2B5EF4-FFF2-40B4-BE49-F238E27FC236}">
              <a16:creationId xmlns:a16="http://schemas.microsoft.com/office/drawing/2014/main" id="{F4110CD9-C470-4FBB-AED1-A78D1DB57E7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8" name="PoljeZBesedilom 2">
          <a:extLst>
            <a:ext uri="{FF2B5EF4-FFF2-40B4-BE49-F238E27FC236}">
              <a16:creationId xmlns:a16="http://schemas.microsoft.com/office/drawing/2014/main" id="{139C146E-3886-4FDA-B37F-224EEAB8C9F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49" name="PoljeZBesedilom 2">
          <a:extLst>
            <a:ext uri="{FF2B5EF4-FFF2-40B4-BE49-F238E27FC236}">
              <a16:creationId xmlns:a16="http://schemas.microsoft.com/office/drawing/2014/main" id="{771BF5D2-5FAB-4848-B6A9-33924FE34A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0" name="PoljeZBesedilom 2">
          <a:extLst>
            <a:ext uri="{FF2B5EF4-FFF2-40B4-BE49-F238E27FC236}">
              <a16:creationId xmlns:a16="http://schemas.microsoft.com/office/drawing/2014/main" id="{124D68D3-D995-4CD4-A826-57DCB7ED591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1" name="PoljeZBesedilom 4750">
          <a:extLst>
            <a:ext uri="{FF2B5EF4-FFF2-40B4-BE49-F238E27FC236}">
              <a16:creationId xmlns:a16="http://schemas.microsoft.com/office/drawing/2014/main" id="{14A0B4F1-521E-47D9-8E2F-A3992AA1D87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2" name="PoljeZBesedilom 2">
          <a:extLst>
            <a:ext uri="{FF2B5EF4-FFF2-40B4-BE49-F238E27FC236}">
              <a16:creationId xmlns:a16="http://schemas.microsoft.com/office/drawing/2014/main" id="{2F555C25-0C98-41B1-B038-1CBE11CE623A}"/>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3" name="PoljeZBesedilom 2">
          <a:extLst>
            <a:ext uri="{FF2B5EF4-FFF2-40B4-BE49-F238E27FC236}">
              <a16:creationId xmlns:a16="http://schemas.microsoft.com/office/drawing/2014/main" id="{3A07B932-76B8-4C01-98CB-3CAAA90CFA9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4" name="PoljeZBesedilom 2">
          <a:extLst>
            <a:ext uri="{FF2B5EF4-FFF2-40B4-BE49-F238E27FC236}">
              <a16:creationId xmlns:a16="http://schemas.microsoft.com/office/drawing/2014/main" id="{8A80268B-BE87-4C66-91BC-8CC1A535190B}"/>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55" name="PoljeZBesedilom 2">
          <a:extLst>
            <a:ext uri="{FF2B5EF4-FFF2-40B4-BE49-F238E27FC236}">
              <a16:creationId xmlns:a16="http://schemas.microsoft.com/office/drawing/2014/main" id="{14D0834F-4519-493E-840F-D8D917840B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56" name="PoljeZBesedilom 2">
          <a:extLst>
            <a:ext uri="{FF2B5EF4-FFF2-40B4-BE49-F238E27FC236}">
              <a16:creationId xmlns:a16="http://schemas.microsoft.com/office/drawing/2014/main" id="{BAA7801C-67F9-4A12-B66C-4B58C1A9AFB6}"/>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57" name="PoljeZBesedilom 4756">
          <a:extLst>
            <a:ext uri="{FF2B5EF4-FFF2-40B4-BE49-F238E27FC236}">
              <a16:creationId xmlns:a16="http://schemas.microsoft.com/office/drawing/2014/main" id="{83D9052F-1F52-43FC-86C4-FC1916229B1B}"/>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58" name="PoljeZBesedilom 2">
          <a:extLst>
            <a:ext uri="{FF2B5EF4-FFF2-40B4-BE49-F238E27FC236}">
              <a16:creationId xmlns:a16="http://schemas.microsoft.com/office/drawing/2014/main" id="{566F0592-E057-4AAA-ACDA-164AEBB4378D}"/>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59" name="PoljeZBesedilom 2">
          <a:extLst>
            <a:ext uri="{FF2B5EF4-FFF2-40B4-BE49-F238E27FC236}">
              <a16:creationId xmlns:a16="http://schemas.microsoft.com/office/drawing/2014/main" id="{FCBF35CA-9CDC-4895-A1E1-91934D60A5B5}"/>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60" name="PoljeZBesedilom 2">
          <a:extLst>
            <a:ext uri="{FF2B5EF4-FFF2-40B4-BE49-F238E27FC236}">
              <a16:creationId xmlns:a16="http://schemas.microsoft.com/office/drawing/2014/main" id="{704861A8-209F-4C4E-83DD-991CC9BC6FA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761" name="PoljeZBesedilom 2">
          <a:extLst>
            <a:ext uri="{FF2B5EF4-FFF2-40B4-BE49-F238E27FC236}">
              <a16:creationId xmlns:a16="http://schemas.microsoft.com/office/drawing/2014/main" id="{C1704158-2CB7-4FE6-9DEF-9DFAFC6C9871}"/>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2" name="PoljeZBesedilom 2">
          <a:extLst>
            <a:ext uri="{FF2B5EF4-FFF2-40B4-BE49-F238E27FC236}">
              <a16:creationId xmlns:a16="http://schemas.microsoft.com/office/drawing/2014/main" id="{90A63014-2F65-4D41-AAC1-293EA14CDF0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3" name="PoljeZBesedilom 4762">
          <a:extLst>
            <a:ext uri="{FF2B5EF4-FFF2-40B4-BE49-F238E27FC236}">
              <a16:creationId xmlns:a16="http://schemas.microsoft.com/office/drawing/2014/main" id="{79E63850-5505-4E4B-910E-3409D5773085}"/>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4" name="PoljeZBesedilom 2">
          <a:extLst>
            <a:ext uri="{FF2B5EF4-FFF2-40B4-BE49-F238E27FC236}">
              <a16:creationId xmlns:a16="http://schemas.microsoft.com/office/drawing/2014/main" id="{12D990BB-2AC9-46E9-9AAB-A17DA40ACD8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5" name="PoljeZBesedilom 2">
          <a:extLst>
            <a:ext uri="{FF2B5EF4-FFF2-40B4-BE49-F238E27FC236}">
              <a16:creationId xmlns:a16="http://schemas.microsoft.com/office/drawing/2014/main" id="{82E53817-F759-4254-B660-83CDC4A73F57}"/>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6" name="PoljeZBesedilom 2">
          <a:extLst>
            <a:ext uri="{FF2B5EF4-FFF2-40B4-BE49-F238E27FC236}">
              <a16:creationId xmlns:a16="http://schemas.microsoft.com/office/drawing/2014/main" id="{8E8B20D6-1594-4309-9BE6-6825FEE64D70}"/>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767" name="PoljeZBesedilom 2">
          <a:extLst>
            <a:ext uri="{FF2B5EF4-FFF2-40B4-BE49-F238E27FC236}">
              <a16:creationId xmlns:a16="http://schemas.microsoft.com/office/drawing/2014/main" id="{F84879D7-CD6E-4E14-A839-93D8B3F40FE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768" name="PoljeZBesedilom 4767">
          <a:extLst>
            <a:ext uri="{FF2B5EF4-FFF2-40B4-BE49-F238E27FC236}">
              <a16:creationId xmlns:a16="http://schemas.microsoft.com/office/drawing/2014/main" id="{D3A0847C-6E8E-4CDF-99E7-4CF53DA5A818}"/>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769" name="PoljeZBesedilom 2">
          <a:extLst>
            <a:ext uri="{FF2B5EF4-FFF2-40B4-BE49-F238E27FC236}">
              <a16:creationId xmlns:a16="http://schemas.microsoft.com/office/drawing/2014/main" id="{D17D4FE6-59BD-48F0-B402-0AC57043EC10}"/>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770" name="PoljeZBesedilom 2">
          <a:extLst>
            <a:ext uri="{FF2B5EF4-FFF2-40B4-BE49-F238E27FC236}">
              <a16:creationId xmlns:a16="http://schemas.microsoft.com/office/drawing/2014/main" id="{FF82CD91-4AED-4A40-9050-3C7140AF5717}"/>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771" name="PoljeZBesedilom 2">
          <a:extLst>
            <a:ext uri="{FF2B5EF4-FFF2-40B4-BE49-F238E27FC236}">
              <a16:creationId xmlns:a16="http://schemas.microsoft.com/office/drawing/2014/main" id="{5783BE82-B264-4BD2-A9DB-0A8C4573AC94}"/>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772" name="PoljeZBesedilom 2">
          <a:extLst>
            <a:ext uri="{FF2B5EF4-FFF2-40B4-BE49-F238E27FC236}">
              <a16:creationId xmlns:a16="http://schemas.microsoft.com/office/drawing/2014/main" id="{834C4CDB-7B2B-40DD-A620-A14656EE0BBC}"/>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3" name="PoljeZBesedilom 2">
          <a:extLst>
            <a:ext uri="{FF2B5EF4-FFF2-40B4-BE49-F238E27FC236}">
              <a16:creationId xmlns:a16="http://schemas.microsoft.com/office/drawing/2014/main" id="{B6F5DE28-11AD-40E7-AF51-E8CD34B0AB2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4" name="PoljeZBesedilom 4773">
          <a:extLst>
            <a:ext uri="{FF2B5EF4-FFF2-40B4-BE49-F238E27FC236}">
              <a16:creationId xmlns:a16="http://schemas.microsoft.com/office/drawing/2014/main" id="{3517A329-8612-4814-AE0F-70461E424719}"/>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5" name="PoljeZBesedilom 2">
          <a:extLst>
            <a:ext uri="{FF2B5EF4-FFF2-40B4-BE49-F238E27FC236}">
              <a16:creationId xmlns:a16="http://schemas.microsoft.com/office/drawing/2014/main" id="{0DF68537-77AF-47B0-A56B-AD0116994ACA}"/>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6" name="PoljeZBesedilom 2">
          <a:extLst>
            <a:ext uri="{FF2B5EF4-FFF2-40B4-BE49-F238E27FC236}">
              <a16:creationId xmlns:a16="http://schemas.microsoft.com/office/drawing/2014/main" id="{F7C9D403-C771-4215-80AA-5EEA64B4C909}"/>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7" name="PoljeZBesedilom 2">
          <a:extLst>
            <a:ext uri="{FF2B5EF4-FFF2-40B4-BE49-F238E27FC236}">
              <a16:creationId xmlns:a16="http://schemas.microsoft.com/office/drawing/2014/main" id="{3FCD8E01-554D-46C5-B765-E66962FA6756}"/>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8" name="PoljeZBesedilom 2">
          <a:extLst>
            <a:ext uri="{FF2B5EF4-FFF2-40B4-BE49-F238E27FC236}">
              <a16:creationId xmlns:a16="http://schemas.microsoft.com/office/drawing/2014/main" id="{37DB9D9E-9AB8-4CC0-9325-8852076F2785}"/>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79" name="PoljeZBesedilom 2">
          <a:extLst>
            <a:ext uri="{FF2B5EF4-FFF2-40B4-BE49-F238E27FC236}">
              <a16:creationId xmlns:a16="http://schemas.microsoft.com/office/drawing/2014/main" id="{7C786ABA-C12A-4588-B083-7562D636AEF2}"/>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80" name="PoljeZBesedilom 4779">
          <a:extLst>
            <a:ext uri="{FF2B5EF4-FFF2-40B4-BE49-F238E27FC236}">
              <a16:creationId xmlns:a16="http://schemas.microsoft.com/office/drawing/2014/main" id="{1A76A5A8-CF1F-41DE-AF76-9C51C2929FF0}"/>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81" name="PoljeZBesedilom 2">
          <a:extLst>
            <a:ext uri="{FF2B5EF4-FFF2-40B4-BE49-F238E27FC236}">
              <a16:creationId xmlns:a16="http://schemas.microsoft.com/office/drawing/2014/main" id="{B2334F3F-A027-4771-B0E1-5C28E39ACC74}"/>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82" name="PoljeZBesedilom 2">
          <a:extLst>
            <a:ext uri="{FF2B5EF4-FFF2-40B4-BE49-F238E27FC236}">
              <a16:creationId xmlns:a16="http://schemas.microsoft.com/office/drawing/2014/main" id="{6A739BDA-CFF6-4412-9087-65A478BE9DE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83" name="PoljeZBesedilom 2">
          <a:extLst>
            <a:ext uri="{FF2B5EF4-FFF2-40B4-BE49-F238E27FC236}">
              <a16:creationId xmlns:a16="http://schemas.microsoft.com/office/drawing/2014/main" id="{DD628D29-0A08-4D9C-AF93-A7B74D045B0D}"/>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4784" name="PoljeZBesedilom 2">
          <a:extLst>
            <a:ext uri="{FF2B5EF4-FFF2-40B4-BE49-F238E27FC236}">
              <a16:creationId xmlns:a16="http://schemas.microsoft.com/office/drawing/2014/main" id="{EF7DA1B7-C6E7-4017-BEDE-0BE8BF63586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85" name="PoljeZBesedilom 2">
          <a:extLst>
            <a:ext uri="{FF2B5EF4-FFF2-40B4-BE49-F238E27FC236}">
              <a16:creationId xmlns:a16="http://schemas.microsoft.com/office/drawing/2014/main" id="{895AFD91-C13B-477C-B9B6-82A1769B16E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86" name="PoljeZBesedilom 4785">
          <a:extLst>
            <a:ext uri="{FF2B5EF4-FFF2-40B4-BE49-F238E27FC236}">
              <a16:creationId xmlns:a16="http://schemas.microsoft.com/office/drawing/2014/main" id="{C1176483-BE34-45DB-96A0-73B68AA7C71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87" name="PoljeZBesedilom 2">
          <a:extLst>
            <a:ext uri="{FF2B5EF4-FFF2-40B4-BE49-F238E27FC236}">
              <a16:creationId xmlns:a16="http://schemas.microsoft.com/office/drawing/2014/main" id="{1CAF7E0D-9516-4B70-A0E2-65CA23794CC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88" name="PoljeZBesedilom 2">
          <a:extLst>
            <a:ext uri="{FF2B5EF4-FFF2-40B4-BE49-F238E27FC236}">
              <a16:creationId xmlns:a16="http://schemas.microsoft.com/office/drawing/2014/main" id="{2BA34820-02D7-49C3-AFDF-AF43D4FE63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89" name="PoljeZBesedilom 2">
          <a:extLst>
            <a:ext uri="{FF2B5EF4-FFF2-40B4-BE49-F238E27FC236}">
              <a16:creationId xmlns:a16="http://schemas.microsoft.com/office/drawing/2014/main" id="{B59756B1-D477-42ED-8017-B18A1164DBF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0" name="PoljeZBesedilom 2">
          <a:extLst>
            <a:ext uri="{FF2B5EF4-FFF2-40B4-BE49-F238E27FC236}">
              <a16:creationId xmlns:a16="http://schemas.microsoft.com/office/drawing/2014/main" id="{8D3A2B0B-B1E9-43D6-9999-BBB45821E15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1" name="PoljeZBesedilom 2">
          <a:extLst>
            <a:ext uri="{FF2B5EF4-FFF2-40B4-BE49-F238E27FC236}">
              <a16:creationId xmlns:a16="http://schemas.microsoft.com/office/drawing/2014/main" id="{47384034-7524-4625-9CCC-7551417C154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2" name="PoljeZBesedilom 4791">
          <a:extLst>
            <a:ext uri="{FF2B5EF4-FFF2-40B4-BE49-F238E27FC236}">
              <a16:creationId xmlns:a16="http://schemas.microsoft.com/office/drawing/2014/main" id="{C388CD9F-188E-4140-BA16-CAE7605B5CC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3" name="PoljeZBesedilom 2">
          <a:extLst>
            <a:ext uri="{FF2B5EF4-FFF2-40B4-BE49-F238E27FC236}">
              <a16:creationId xmlns:a16="http://schemas.microsoft.com/office/drawing/2014/main" id="{3DC1A8EE-CA09-44C5-94DB-E1ECD1E9087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4" name="PoljeZBesedilom 2">
          <a:extLst>
            <a:ext uri="{FF2B5EF4-FFF2-40B4-BE49-F238E27FC236}">
              <a16:creationId xmlns:a16="http://schemas.microsoft.com/office/drawing/2014/main" id="{464AE819-C0FB-4516-9D76-4F931D5A24E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5" name="PoljeZBesedilom 2">
          <a:extLst>
            <a:ext uri="{FF2B5EF4-FFF2-40B4-BE49-F238E27FC236}">
              <a16:creationId xmlns:a16="http://schemas.microsoft.com/office/drawing/2014/main" id="{9CA5025C-F7E5-4C42-83D9-2E1F53C89C1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918</xdr:row>
      <xdr:rowOff>0</xdr:rowOff>
    </xdr:from>
    <xdr:ext cx="184731" cy="264560"/>
    <xdr:sp macro="" textlink="">
      <xdr:nvSpPr>
        <xdr:cNvPr id="4796" name="PoljeZBesedilom 2">
          <a:extLst>
            <a:ext uri="{FF2B5EF4-FFF2-40B4-BE49-F238E27FC236}">
              <a16:creationId xmlns:a16="http://schemas.microsoft.com/office/drawing/2014/main" id="{FDF7BE9E-55E5-4EA5-B541-6AC94BD6730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97" name="PoljeZBesedilom 2">
          <a:extLst>
            <a:ext uri="{FF2B5EF4-FFF2-40B4-BE49-F238E27FC236}">
              <a16:creationId xmlns:a16="http://schemas.microsoft.com/office/drawing/2014/main" id="{0BC69303-158B-4304-9AEE-63AAB12D1CB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98" name="PoljeZBesedilom 4797">
          <a:extLst>
            <a:ext uri="{FF2B5EF4-FFF2-40B4-BE49-F238E27FC236}">
              <a16:creationId xmlns:a16="http://schemas.microsoft.com/office/drawing/2014/main" id="{45BDADBD-9C87-4977-9A58-7213D87C0C3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799" name="PoljeZBesedilom 2">
          <a:extLst>
            <a:ext uri="{FF2B5EF4-FFF2-40B4-BE49-F238E27FC236}">
              <a16:creationId xmlns:a16="http://schemas.microsoft.com/office/drawing/2014/main" id="{8A4663FD-54C7-4442-9232-FCDC06AAE68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0" name="PoljeZBesedilom 2">
          <a:extLst>
            <a:ext uri="{FF2B5EF4-FFF2-40B4-BE49-F238E27FC236}">
              <a16:creationId xmlns:a16="http://schemas.microsoft.com/office/drawing/2014/main" id="{22F180CF-DACB-44D2-A043-2476B886B070}"/>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1" name="PoljeZBesedilom 2">
          <a:extLst>
            <a:ext uri="{FF2B5EF4-FFF2-40B4-BE49-F238E27FC236}">
              <a16:creationId xmlns:a16="http://schemas.microsoft.com/office/drawing/2014/main" id="{6C9067A3-EEDC-4C30-8966-779E30E0D95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2" name="PoljeZBesedilom 2">
          <a:extLst>
            <a:ext uri="{FF2B5EF4-FFF2-40B4-BE49-F238E27FC236}">
              <a16:creationId xmlns:a16="http://schemas.microsoft.com/office/drawing/2014/main" id="{9303DF60-A442-4AD2-B732-DE4B8F09E32B}"/>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3" name="PoljeZBesedilom 2">
          <a:extLst>
            <a:ext uri="{FF2B5EF4-FFF2-40B4-BE49-F238E27FC236}">
              <a16:creationId xmlns:a16="http://schemas.microsoft.com/office/drawing/2014/main" id="{443FAA3A-B21A-4E14-838E-4E8FAD32134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4" name="PoljeZBesedilom 4803">
          <a:extLst>
            <a:ext uri="{FF2B5EF4-FFF2-40B4-BE49-F238E27FC236}">
              <a16:creationId xmlns:a16="http://schemas.microsoft.com/office/drawing/2014/main" id="{3C8D4C4E-F01B-4ACC-99E8-703974BEC9E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5" name="PoljeZBesedilom 2">
          <a:extLst>
            <a:ext uri="{FF2B5EF4-FFF2-40B4-BE49-F238E27FC236}">
              <a16:creationId xmlns:a16="http://schemas.microsoft.com/office/drawing/2014/main" id="{16F2407A-6911-47C5-9CC2-7F99B5990C2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6" name="PoljeZBesedilom 2">
          <a:extLst>
            <a:ext uri="{FF2B5EF4-FFF2-40B4-BE49-F238E27FC236}">
              <a16:creationId xmlns:a16="http://schemas.microsoft.com/office/drawing/2014/main" id="{83685980-02C1-4A82-AB86-0E4AA8B92245}"/>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7" name="PoljeZBesedilom 2">
          <a:extLst>
            <a:ext uri="{FF2B5EF4-FFF2-40B4-BE49-F238E27FC236}">
              <a16:creationId xmlns:a16="http://schemas.microsoft.com/office/drawing/2014/main" id="{758BBAD7-3980-4967-943C-0E6317F67A2C}"/>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4808" name="PoljeZBesedilom 2">
          <a:extLst>
            <a:ext uri="{FF2B5EF4-FFF2-40B4-BE49-F238E27FC236}">
              <a16:creationId xmlns:a16="http://schemas.microsoft.com/office/drawing/2014/main" id="{333E4BBC-97A1-468D-B2BC-EF12F772EA5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09" name="PoljeZBesedilom 2">
          <a:extLst>
            <a:ext uri="{FF2B5EF4-FFF2-40B4-BE49-F238E27FC236}">
              <a16:creationId xmlns:a16="http://schemas.microsoft.com/office/drawing/2014/main" id="{1F296BCF-1745-4F52-8443-7DBCBF804CCF}"/>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10" name="PoljeZBesedilom 4809">
          <a:extLst>
            <a:ext uri="{FF2B5EF4-FFF2-40B4-BE49-F238E27FC236}">
              <a16:creationId xmlns:a16="http://schemas.microsoft.com/office/drawing/2014/main" id="{A25F430C-7A7B-4FA9-ADF5-9D85BF89D3B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11" name="PoljeZBesedilom 2">
          <a:extLst>
            <a:ext uri="{FF2B5EF4-FFF2-40B4-BE49-F238E27FC236}">
              <a16:creationId xmlns:a16="http://schemas.microsoft.com/office/drawing/2014/main" id="{D8094290-A8EB-499F-8F48-5700FC31F9A9}"/>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12" name="PoljeZBesedilom 2">
          <a:extLst>
            <a:ext uri="{FF2B5EF4-FFF2-40B4-BE49-F238E27FC236}">
              <a16:creationId xmlns:a16="http://schemas.microsoft.com/office/drawing/2014/main" id="{D4025EB1-D0B5-41A3-9609-8D09C9AB3E41}"/>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13" name="PoljeZBesedilom 2">
          <a:extLst>
            <a:ext uri="{FF2B5EF4-FFF2-40B4-BE49-F238E27FC236}">
              <a16:creationId xmlns:a16="http://schemas.microsoft.com/office/drawing/2014/main" id="{63EB6AE8-0935-4C09-8A70-8A9C1A342C69}"/>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4814" name="PoljeZBesedilom 2">
          <a:extLst>
            <a:ext uri="{FF2B5EF4-FFF2-40B4-BE49-F238E27FC236}">
              <a16:creationId xmlns:a16="http://schemas.microsoft.com/office/drawing/2014/main" id="{8F1D61B5-4612-45E9-8BBD-C726FA5E5BE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15" name="PoljeZBesedilom 2">
          <a:extLst>
            <a:ext uri="{FF2B5EF4-FFF2-40B4-BE49-F238E27FC236}">
              <a16:creationId xmlns:a16="http://schemas.microsoft.com/office/drawing/2014/main" id="{7817AC92-9BC2-4C1D-BD59-E9F4F319B411}"/>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16" name="PoljeZBesedilom 4815">
          <a:extLst>
            <a:ext uri="{FF2B5EF4-FFF2-40B4-BE49-F238E27FC236}">
              <a16:creationId xmlns:a16="http://schemas.microsoft.com/office/drawing/2014/main" id="{AD996230-9859-4DC1-9077-5CC0F5D4D0E5}"/>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17" name="PoljeZBesedilom 2">
          <a:extLst>
            <a:ext uri="{FF2B5EF4-FFF2-40B4-BE49-F238E27FC236}">
              <a16:creationId xmlns:a16="http://schemas.microsoft.com/office/drawing/2014/main" id="{ED377840-E1EB-42E0-81ED-062F6727FF28}"/>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18" name="PoljeZBesedilom 2">
          <a:extLst>
            <a:ext uri="{FF2B5EF4-FFF2-40B4-BE49-F238E27FC236}">
              <a16:creationId xmlns:a16="http://schemas.microsoft.com/office/drawing/2014/main" id="{1BC6FD78-511D-4DB6-A802-DC3F8565F052}"/>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19" name="PoljeZBesedilom 2">
          <a:extLst>
            <a:ext uri="{FF2B5EF4-FFF2-40B4-BE49-F238E27FC236}">
              <a16:creationId xmlns:a16="http://schemas.microsoft.com/office/drawing/2014/main" id="{0FC8E20F-02D7-48EB-B54A-644993E89834}"/>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4820" name="PoljeZBesedilom 2">
          <a:extLst>
            <a:ext uri="{FF2B5EF4-FFF2-40B4-BE49-F238E27FC236}">
              <a16:creationId xmlns:a16="http://schemas.microsoft.com/office/drawing/2014/main" id="{5F088723-389B-45ED-B95A-E7EEA6A727AD}"/>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821" name="PoljeZBesedilom 4820">
          <a:extLst>
            <a:ext uri="{FF2B5EF4-FFF2-40B4-BE49-F238E27FC236}">
              <a16:creationId xmlns:a16="http://schemas.microsoft.com/office/drawing/2014/main" id="{0ECE1525-47EB-4EF7-B55F-5D52197B6E2D}"/>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822" name="PoljeZBesedilom 2">
          <a:extLst>
            <a:ext uri="{FF2B5EF4-FFF2-40B4-BE49-F238E27FC236}">
              <a16:creationId xmlns:a16="http://schemas.microsoft.com/office/drawing/2014/main" id="{131D9A75-731D-4060-997E-46EFC83233E6}"/>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823" name="PoljeZBesedilom 2">
          <a:extLst>
            <a:ext uri="{FF2B5EF4-FFF2-40B4-BE49-F238E27FC236}">
              <a16:creationId xmlns:a16="http://schemas.microsoft.com/office/drawing/2014/main" id="{97D31D95-F021-46C4-A030-48E0CAADD214}"/>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824" name="PoljeZBesedilom 2">
          <a:extLst>
            <a:ext uri="{FF2B5EF4-FFF2-40B4-BE49-F238E27FC236}">
              <a16:creationId xmlns:a16="http://schemas.microsoft.com/office/drawing/2014/main" id="{16D1FCD8-DBDC-4ECE-9EB8-7969754BB48F}"/>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4825" name="PoljeZBesedilom 2">
          <a:extLst>
            <a:ext uri="{FF2B5EF4-FFF2-40B4-BE49-F238E27FC236}">
              <a16:creationId xmlns:a16="http://schemas.microsoft.com/office/drawing/2014/main" id="{6B587C56-FC25-4283-B043-F57B42166A5F}"/>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26" name="PoljeZBesedilom 2">
          <a:extLst>
            <a:ext uri="{FF2B5EF4-FFF2-40B4-BE49-F238E27FC236}">
              <a16:creationId xmlns:a16="http://schemas.microsoft.com/office/drawing/2014/main" id="{991B7E00-5E86-4AF6-8945-43448FAC9B8F}"/>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27" name="PoljeZBesedilom 4826">
          <a:extLst>
            <a:ext uri="{FF2B5EF4-FFF2-40B4-BE49-F238E27FC236}">
              <a16:creationId xmlns:a16="http://schemas.microsoft.com/office/drawing/2014/main" id="{3F1D0E5B-5A68-4A26-AC7F-7DE1F8C05EB8}"/>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28" name="PoljeZBesedilom 2">
          <a:extLst>
            <a:ext uri="{FF2B5EF4-FFF2-40B4-BE49-F238E27FC236}">
              <a16:creationId xmlns:a16="http://schemas.microsoft.com/office/drawing/2014/main" id="{30CE650D-B177-4FB6-867E-E89FFF95DBE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29" name="PoljeZBesedilom 2">
          <a:extLst>
            <a:ext uri="{FF2B5EF4-FFF2-40B4-BE49-F238E27FC236}">
              <a16:creationId xmlns:a16="http://schemas.microsoft.com/office/drawing/2014/main" id="{F5CC5C27-724D-4F35-8F94-F1390A3DD16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30" name="PoljeZBesedilom 2">
          <a:extLst>
            <a:ext uri="{FF2B5EF4-FFF2-40B4-BE49-F238E27FC236}">
              <a16:creationId xmlns:a16="http://schemas.microsoft.com/office/drawing/2014/main" id="{7B24EEFC-3401-4E6E-8B53-C5B141C4DE4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31" name="PoljeZBesedilom 2">
          <a:extLst>
            <a:ext uri="{FF2B5EF4-FFF2-40B4-BE49-F238E27FC236}">
              <a16:creationId xmlns:a16="http://schemas.microsoft.com/office/drawing/2014/main" id="{C38C4FF9-A8B8-4B97-BA8F-8AD836AA33A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2" name="PoljeZBesedilom 2">
          <a:extLst>
            <a:ext uri="{FF2B5EF4-FFF2-40B4-BE49-F238E27FC236}">
              <a16:creationId xmlns:a16="http://schemas.microsoft.com/office/drawing/2014/main" id="{9C6556B4-7BEA-47CD-A13B-9B02DA9C3B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3" name="PoljeZBesedilom 4832">
          <a:extLst>
            <a:ext uri="{FF2B5EF4-FFF2-40B4-BE49-F238E27FC236}">
              <a16:creationId xmlns:a16="http://schemas.microsoft.com/office/drawing/2014/main" id="{5AAEE5AC-E5C3-40E0-8E1C-356B6AC3CEBE}"/>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4" name="PoljeZBesedilom 2">
          <a:extLst>
            <a:ext uri="{FF2B5EF4-FFF2-40B4-BE49-F238E27FC236}">
              <a16:creationId xmlns:a16="http://schemas.microsoft.com/office/drawing/2014/main" id="{3297D47D-341C-4C77-AD74-038FEB74D65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5" name="PoljeZBesedilom 2">
          <a:extLst>
            <a:ext uri="{FF2B5EF4-FFF2-40B4-BE49-F238E27FC236}">
              <a16:creationId xmlns:a16="http://schemas.microsoft.com/office/drawing/2014/main" id="{4F9653DE-9657-4DC2-A9B6-F2FA38D849E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6" name="PoljeZBesedilom 2">
          <a:extLst>
            <a:ext uri="{FF2B5EF4-FFF2-40B4-BE49-F238E27FC236}">
              <a16:creationId xmlns:a16="http://schemas.microsoft.com/office/drawing/2014/main" id="{3ABC537B-EE4F-4FF1-9FFB-7D9CD15E23A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37" name="PoljeZBesedilom 2">
          <a:extLst>
            <a:ext uri="{FF2B5EF4-FFF2-40B4-BE49-F238E27FC236}">
              <a16:creationId xmlns:a16="http://schemas.microsoft.com/office/drawing/2014/main" id="{456A67EB-6942-4A2F-ABC8-F4D06EC915C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38" name="PoljeZBesedilom 2">
          <a:extLst>
            <a:ext uri="{FF2B5EF4-FFF2-40B4-BE49-F238E27FC236}">
              <a16:creationId xmlns:a16="http://schemas.microsoft.com/office/drawing/2014/main" id="{00BFC65E-C05F-4B45-A767-838D95ED0D8B}"/>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39" name="PoljeZBesedilom 4838">
          <a:extLst>
            <a:ext uri="{FF2B5EF4-FFF2-40B4-BE49-F238E27FC236}">
              <a16:creationId xmlns:a16="http://schemas.microsoft.com/office/drawing/2014/main" id="{2699BBA5-B304-410B-B2CF-7391D6E5C6BE}"/>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40" name="PoljeZBesedilom 2">
          <a:extLst>
            <a:ext uri="{FF2B5EF4-FFF2-40B4-BE49-F238E27FC236}">
              <a16:creationId xmlns:a16="http://schemas.microsoft.com/office/drawing/2014/main" id="{1047DBFF-9113-464F-97B3-01F9B5818FD3}"/>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41" name="PoljeZBesedilom 2">
          <a:extLst>
            <a:ext uri="{FF2B5EF4-FFF2-40B4-BE49-F238E27FC236}">
              <a16:creationId xmlns:a16="http://schemas.microsoft.com/office/drawing/2014/main" id="{38246FAA-4F1B-4997-84A8-F2BCBA24EFA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42" name="PoljeZBesedilom 2">
          <a:extLst>
            <a:ext uri="{FF2B5EF4-FFF2-40B4-BE49-F238E27FC236}">
              <a16:creationId xmlns:a16="http://schemas.microsoft.com/office/drawing/2014/main" id="{1C93CECC-AA76-4605-8EF6-7C8C87F398AB}"/>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43" name="PoljeZBesedilom 2">
          <a:extLst>
            <a:ext uri="{FF2B5EF4-FFF2-40B4-BE49-F238E27FC236}">
              <a16:creationId xmlns:a16="http://schemas.microsoft.com/office/drawing/2014/main" id="{75040E35-7456-497E-AC4F-26784FD874A7}"/>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4" name="PoljeZBesedilom 2">
          <a:extLst>
            <a:ext uri="{FF2B5EF4-FFF2-40B4-BE49-F238E27FC236}">
              <a16:creationId xmlns:a16="http://schemas.microsoft.com/office/drawing/2014/main" id="{BCD32EE0-EA8F-42A3-BA86-27E17F506A6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5" name="PoljeZBesedilom 4844">
          <a:extLst>
            <a:ext uri="{FF2B5EF4-FFF2-40B4-BE49-F238E27FC236}">
              <a16:creationId xmlns:a16="http://schemas.microsoft.com/office/drawing/2014/main" id="{7918D320-BB3E-4759-AAF3-1BC872FBA1B4}"/>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6" name="PoljeZBesedilom 2">
          <a:extLst>
            <a:ext uri="{FF2B5EF4-FFF2-40B4-BE49-F238E27FC236}">
              <a16:creationId xmlns:a16="http://schemas.microsoft.com/office/drawing/2014/main" id="{61745260-DC9B-4731-B4F9-9127F0D2CB3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7" name="PoljeZBesedilom 2">
          <a:extLst>
            <a:ext uri="{FF2B5EF4-FFF2-40B4-BE49-F238E27FC236}">
              <a16:creationId xmlns:a16="http://schemas.microsoft.com/office/drawing/2014/main" id="{331A15A0-2675-466D-8E49-96857037ACC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8" name="PoljeZBesedilom 2">
          <a:extLst>
            <a:ext uri="{FF2B5EF4-FFF2-40B4-BE49-F238E27FC236}">
              <a16:creationId xmlns:a16="http://schemas.microsoft.com/office/drawing/2014/main" id="{5EA8EBEB-2AD4-4856-8AC4-134C5FA0492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4849" name="PoljeZBesedilom 2">
          <a:extLst>
            <a:ext uri="{FF2B5EF4-FFF2-40B4-BE49-F238E27FC236}">
              <a16:creationId xmlns:a16="http://schemas.microsoft.com/office/drawing/2014/main" id="{C98EEEE1-D818-4205-B821-C4AC323A708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0" name="PoljeZBesedilom 2">
          <a:extLst>
            <a:ext uri="{FF2B5EF4-FFF2-40B4-BE49-F238E27FC236}">
              <a16:creationId xmlns:a16="http://schemas.microsoft.com/office/drawing/2014/main" id="{ABE903F3-8AC9-4488-A06D-601B5BEB9A3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1" name="PoljeZBesedilom 4850">
          <a:extLst>
            <a:ext uri="{FF2B5EF4-FFF2-40B4-BE49-F238E27FC236}">
              <a16:creationId xmlns:a16="http://schemas.microsoft.com/office/drawing/2014/main" id="{55776C06-1520-4C3A-86AC-4938C762288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2" name="PoljeZBesedilom 2">
          <a:extLst>
            <a:ext uri="{FF2B5EF4-FFF2-40B4-BE49-F238E27FC236}">
              <a16:creationId xmlns:a16="http://schemas.microsoft.com/office/drawing/2014/main" id="{E5BE7350-2604-454B-B893-B4867CDDC267}"/>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3" name="PoljeZBesedilom 2">
          <a:extLst>
            <a:ext uri="{FF2B5EF4-FFF2-40B4-BE49-F238E27FC236}">
              <a16:creationId xmlns:a16="http://schemas.microsoft.com/office/drawing/2014/main" id="{775088DF-9E9C-4251-85B1-4199B2F9856D}"/>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4" name="PoljeZBesedilom 2">
          <a:extLst>
            <a:ext uri="{FF2B5EF4-FFF2-40B4-BE49-F238E27FC236}">
              <a16:creationId xmlns:a16="http://schemas.microsoft.com/office/drawing/2014/main" id="{403508E2-5291-4DEB-AD03-C9D0771FB773}"/>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55" name="PoljeZBesedilom 2">
          <a:extLst>
            <a:ext uri="{FF2B5EF4-FFF2-40B4-BE49-F238E27FC236}">
              <a16:creationId xmlns:a16="http://schemas.microsoft.com/office/drawing/2014/main" id="{A0B692A1-E6BC-43B3-92B2-ED707DAC009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56" name="PoljeZBesedilom 2">
          <a:extLst>
            <a:ext uri="{FF2B5EF4-FFF2-40B4-BE49-F238E27FC236}">
              <a16:creationId xmlns:a16="http://schemas.microsoft.com/office/drawing/2014/main" id="{90DB3DEA-6C74-4629-AD3E-821A56EA8131}"/>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57" name="PoljeZBesedilom 4856">
          <a:extLst>
            <a:ext uri="{FF2B5EF4-FFF2-40B4-BE49-F238E27FC236}">
              <a16:creationId xmlns:a16="http://schemas.microsoft.com/office/drawing/2014/main" id="{E00F9539-3713-4A92-8912-9D098B573E32}"/>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58" name="PoljeZBesedilom 2">
          <a:extLst>
            <a:ext uri="{FF2B5EF4-FFF2-40B4-BE49-F238E27FC236}">
              <a16:creationId xmlns:a16="http://schemas.microsoft.com/office/drawing/2014/main" id="{280B7992-4FBD-4A25-A133-C55D64F06504}"/>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59" name="PoljeZBesedilom 2">
          <a:extLst>
            <a:ext uri="{FF2B5EF4-FFF2-40B4-BE49-F238E27FC236}">
              <a16:creationId xmlns:a16="http://schemas.microsoft.com/office/drawing/2014/main" id="{AFD9527F-E912-4F47-8E37-024209D9E5D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0" name="PoljeZBesedilom 2">
          <a:extLst>
            <a:ext uri="{FF2B5EF4-FFF2-40B4-BE49-F238E27FC236}">
              <a16:creationId xmlns:a16="http://schemas.microsoft.com/office/drawing/2014/main" id="{8A6B1D2E-5C21-4E97-B807-6BD96BA7D031}"/>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1" name="PoljeZBesedilom 2">
          <a:extLst>
            <a:ext uri="{FF2B5EF4-FFF2-40B4-BE49-F238E27FC236}">
              <a16:creationId xmlns:a16="http://schemas.microsoft.com/office/drawing/2014/main" id="{2A243EA5-DF91-4CA7-AF9D-EE4FEFB73C1E}"/>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2" name="PoljeZBesedilom 2">
          <a:extLst>
            <a:ext uri="{FF2B5EF4-FFF2-40B4-BE49-F238E27FC236}">
              <a16:creationId xmlns:a16="http://schemas.microsoft.com/office/drawing/2014/main" id="{36D89C9F-E41B-49BF-BCC5-F5AF090B766A}"/>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3" name="PoljeZBesedilom 4862">
          <a:extLst>
            <a:ext uri="{FF2B5EF4-FFF2-40B4-BE49-F238E27FC236}">
              <a16:creationId xmlns:a16="http://schemas.microsoft.com/office/drawing/2014/main" id="{9D22CA12-549C-41B5-8581-8122434B0F7D}"/>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4" name="PoljeZBesedilom 2">
          <a:extLst>
            <a:ext uri="{FF2B5EF4-FFF2-40B4-BE49-F238E27FC236}">
              <a16:creationId xmlns:a16="http://schemas.microsoft.com/office/drawing/2014/main" id="{C5EFB75B-B2A6-4B08-AA47-5D489E33F28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5" name="PoljeZBesedilom 2">
          <a:extLst>
            <a:ext uri="{FF2B5EF4-FFF2-40B4-BE49-F238E27FC236}">
              <a16:creationId xmlns:a16="http://schemas.microsoft.com/office/drawing/2014/main" id="{3037D374-473C-4DEE-BC9F-8EA587D2F43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6" name="PoljeZBesedilom 2">
          <a:extLst>
            <a:ext uri="{FF2B5EF4-FFF2-40B4-BE49-F238E27FC236}">
              <a16:creationId xmlns:a16="http://schemas.microsoft.com/office/drawing/2014/main" id="{36CEF63F-50FB-4715-A68C-9A2EACA728A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67" name="PoljeZBesedilom 2">
          <a:extLst>
            <a:ext uri="{FF2B5EF4-FFF2-40B4-BE49-F238E27FC236}">
              <a16:creationId xmlns:a16="http://schemas.microsoft.com/office/drawing/2014/main" id="{3665F6D9-D8DB-4F5D-92B3-23B057E7ADA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68" name="PoljeZBesedilom 2">
          <a:extLst>
            <a:ext uri="{FF2B5EF4-FFF2-40B4-BE49-F238E27FC236}">
              <a16:creationId xmlns:a16="http://schemas.microsoft.com/office/drawing/2014/main" id="{42264D1D-0224-4A92-9D30-40BBA17DE1CF}"/>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69" name="PoljeZBesedilom 4868">
          <a:extLst>
            <a:ext uri="{FF2B5EF4-FFF2-40B4-BE49-F238E27FC236}">
              <a16:creationId xmlns:a16="http://schemas.microsoft.com/office/drawing/2014/main" id="{A328B739-AC7E-4FB2-9E43-068640E2B929}"/>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70" name="PoljeZBesedilom 2">
          <a:extLst>
            <a:ext uri="{FF2B5EF4-FFF2-40B4-BE49-F238E27FC236}">
              <a16:creationId xmlns:a16="http://schemas.microsoft.com/office/drawing/2014/main" id="{18C01CB5-2649-4F34-9F02-E81B888F2EB6}"/>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71" name="PoljeZBesedilom 2">
          <a:extLst>
            <a:ext uri="{FF2B5EF4-FFF2-40B4-BE49-F238E27FC236}">
              <a16:creationId xmlns:a16="http://schemas.microsoft.com/office/drawing/2014/main" id="{919C778C-B571-47E7-875D-77D62136837B}"/>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72" name="PoljeZBesedilom 2">
          <a:extLst>
            <a:ext uri="{FF2B5EF4-FFF2-40B4-BE49-F238E27FC236}">
              <a16:creationId xmlns:a16="http://schemas.microsoft.com/office/drawing/2014/main" id="{31734F03-F37C-4742-AD42-51F673485EE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873" name="PoljeZBesedilom 2">
          <a:extLst>
            <a:ext uri="{FF2B5EF4-FFF2-40B4-BE49-F238E27FC236}">
              <a16:creationId xmlns:a16="http://schemas.microsoft.com/office/drawing/2014/main" id="{AB32A23B-2B69-485E-8229-D507F9E6201E}"/>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4" name="PoljeZBesedilom 2">
          <a:extLst>
            <a:ext uri="{FF2B5EF4-FFF2-40B4-BE49-F238E27FC236}">
              <a16:creationId xmlns:a16="http://schemas.microsoft.com/office/drawing/2014/main" id="{E827EEA9-ED12-4DC8-B203-0F948FC7CCE6}"/>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5" name="PoljeZBesedilom 4874">
          <a:extLst>
            <a:ext uri="{FF2B5EF4-FFF2-40B4-BE49-F238E27FC236}">
              <a16:creationId xmlns:a16="http://schemas.microsoft.com/office/drawing/2014/main" id="{5BB9EC2F-5F7C-4783-8859-F2C92465BF29}"/>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6" name="PoljeZBesedilom 2">
          <a:extLst>
            <a:ext uri="{FF2B5EF4-FFF2-40B4-BE49-F238E27FC236}">
              <a16:creationId xmlns:a16="http://schemas.microsoft.com/office/drawing/2014/main" id="{4ACAB00E-0F19-4EF7-BD69-8C291A27308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7" name="PoljeZBesedilom 2">
          <a:extLst>
            <a:ext uri="{FF2B5EF4-FFF2-40B4-BE49-F238E27FC236}">
              <a16:creationId xmlns:a16="http://schemas.microsoft.com/office/drawing/2014/main" id="{BEE0D5C0-A690-4F7C-8F70-2CCC187DBF1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8" name="PoljeZBesedilom 2">
          <a:extLst>
            <a:ext uri="{FF2B5EF4-FFF2-40B4-BE49-F238E27FC236}">
              <a16:creationId xmlns:a16="http://schemas.microsoft.com/office/drawing/2014/main" id="{C5C8D03E-2FC1-485B-B793-53F08D37BDAC}"/>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879" name="PoljeZBesedilom 2">
          <a:extLst>
            <a:ext uri="{FF2B5EF4-FFF2-40B4-BE49-F238E27FC236}">
              <a16:creationId xmlns:a16="http://schemas.microsoft.com/office/drawing/2014/main" id="{96A73D42-FC98-459A-B03C-6EF9C5BF9DC9}"/>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880" name="PoljeZBesedilom 4879">
          <a:extLst>
            <a:ext uri="{FF2B5EF4-FFF2-40B4-BE49-F238E27FC236}">
              <a16:creationId xmlns:a16="http://schemas.microsoft.com/office/drawing/2014/main" id="{CA140175-F51F-4504-9AF1-9F557F74BEC7}"/>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881" name="PoljeZBesedilom 2">
          <a:extLst>
            <a:ext uri="{FF2B5EF4-FFF2-40B4-BE49-F238E27FC236}">
              <a16:creationId xmlns:a16="http://schemas.microsoft.com/office/drawing/2014/main" id="{0477F54B-8676-4746-AA6F-60ABE8EA15B2}"/>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882" name="PoljeZBesedilom 2">
          <a:extLst>
            <a:ext uri="{FF2B5EF4-FFF2-40B4-BE49-F238E27FC236}">
              <a16:creationId xmlns:a16="http://schemas.microsoft.com/office/drawing/2014/main" id="{13EF7706-5BA5-4B92-83D4-94C0DEE16F72}"/>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883" name="PoljeZBesedilom 2">
          <a:extLst>
            <a:ext uri="{FF2B5EF4-FFF2-40B4-BE49-F238E27FC236}">
              <a16:creationId xmlns:a16="http://schemas.microsoft.com/office/drawing/2014/main" id="{03FBA316-C629-4719-8C17-C8DA1132AA51}"/>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884" name="PoljeZBesedilom 2">
          <a:extLst>
            <a:ext uri="{FF2B5EF4-FFF2-40B4-BE49-F238E27FC236}">
              <a16:creationId xmlns:a16="http://schemas.microsoft.com/office/drawing/2014/main" id="{6A987B52-7C64-4BE0-99F2-7DFE04F712FC}"/>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85" name="PoljeZBesedilom 2">
          <a:extLst>
            <a:ext uri="{FF2B5EF4-FFF2-40B4-BE49-F238E27FC236}">
              <a16:creationId xmlns:a16="http://schemas.microsoft.com/office/drawing/2014/main" id="{B0057588-3BF5-41F7-8D5A-0F87F6A516E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86" name="PoljeZBesedilom 4885">
          <a:extLst>
            <a:ext uri="{FF2B5EF4-FFF2-40B4-BE49-F238E27FC236}">
              <a16:creationId xmlns:a16="http://schemas.microsoft.com/office/drawing/2014/main" id="{07D84473-4284-45E8-9D29-81F426F606B4}"/>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87" name="PoljeZBesedilom 2">
          <a:extLst>
            <a:ext uri="{FF2B5EF4-FFF2-40B4-BE49-F238E27FC236}">
              <a16:creationId xmlns:a16="http://schemas.microsoft.com/office/drawing/2014/main" id="{3AB36BC6-A096-487C-A9DB-86C227603B0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88" name="PoljeZBesedilom 2">
          <a:extLst>
            <a:ext uri="{FF2B5EF4-FFF2-40B4-BE49-F238E27FC236}">
              <a16:creationId xmlns:a16="http://schemas.microsoft.com/office/drawing/2014/main" id="{F1F028CA-BC5E-4A11-9455-F26E48AA9AA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89" name="PoljeZBesedilom 2">
          <a:extLst>
            <a:ext uri="{FF2B5EF4-FFF2-40B4-BE49-F238E27FC236}">
              <a16:creationId xmlns:a16="http://schemas.microsoft.com/office/drawing/2014/main" id="{8DB87E4E-8991-4CF9-B540-D6BDBD01343C}"/>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4890" name="PoljeZBesedilom 2">
          <a:extLst>
            <a:ext uri="{FF2B5EF4-FFF2-40B4-BE49-F238E27FC236}">
              <a16:creationId xmlns:a16="http://schemas.microsoft.com/office/drawing/2014/main" id="{4F2F55DD-FEB1-4014-B7E6-71F3E6CDC14C}"/>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1" name="PoljeZBesedilom 2">
          <a:extLst>
            <a:ext uri="{FF2B5EF4-FFF2-40B4-BE49-F238E27FC236}">
              <a16:creationId xmlns:a16="http://schemas.microsoft.com/office/drawing/2014/main" id="{F196D377-0C03-4DF6-A66A-0055036899EA}"/>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2" name="PoljeZBesedilom 4891">
          <a:extLst>
            <a:ext uri="{FF2B5EF4-FFF2-40B4-BE49-F238E27FC236}">
              <a16:creationId xmlns:a16="http://schemas.microsoft.com/office/drawing/2014/main" id="{AE2D58F5-0036-432C-975C-2362A56CEC6F}"/>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3" name="PoljeZBesedilom 2">
          <a:extLst>
            <a:ext uri="{FF2B5EF4-FFF2-40B4-BE49-F238E27FC236}">
              <a16:creationId xmlns:a16="http://schemas.microsoft.com/office/drawing/2014/main" id="{DB2D04EC-B1C5-4BDF-B701-0013EA104CA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4" name="PoljeZBesedilom 2">
          <a:extLst>
            <a:ext uri="{FF2B5EF4-FFF2-40B4-BE49-F238E27FC236}">
              <a16:creationId xmlns:a16="http://schemas.microsoft.com/office/drawing/2014/main" id="{18563B6C-8157-4A63-8BB2-81C7EEE83EF8}"/>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5" name="PoljeZBesedilom 2">
          <a:extLst>
            <a:ext uri="{FF2B5EF4-FFF2-40B4-BE49-F238E27FC236}">
              <a16:creationId xmlns:a16="http://schemas.microsoft.com/office/drawing/2014/main" id="{0BC58D1A-7E1C-471A-80D6-46D72B74A6AF}"/>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6" name="PoljeZBesedilom 2">
          <a:extLst>
            <a:ext uri="{FF2B5EF4-FFF2-40B4-BE49-F238E27FC236}">
              <a16:creationId xmlns:a16="http://schemas.microsoft.com/office/drawing/2014/main" id="{FF23CDF7-3D5C-4533-933A-50799E1B503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7" name="PoljeZBesedilom 2">
          <a:extLst>
            <a:ext uri="{FF2B5EF4-FFF2-40B4-BE49-F238E27FC236}">
              <a16:creationId xmlns:a16="http://schemas.microsoft.com/office/drawing/2014/main" id="{92A7FAEE-5E73-4559-9B52-87A5989984C5}"/>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8" name="PoljeZBesedilom 4897">
          <a:extLst>
            <a:ext uri="{FF2B5EF4-FFF2-40B4-BE49-F238E27FC236}">
              <a16:creationId xmlns:a16="http://schemas.microsoft.com/office/drawing/2014/main" id="{43FB844A-7246-4EAD-83F3-2C0DB82644F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899" name="PoljeZBesedilom 2">
          <a:extLst>
            <a:ext uri="{FF2B5EF4-FFF2-40B4-BE49-F238E27FC236}">
              <a16:creationId xmlns:a16="http://schemas.microsoft.com/office/drawing/2014/main" id="{17003433-3401-4891-A7F9-FDF5C3E4B41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900" name="PoljeZBesedilom 2">
          <a:extLst>
            <a:ext uri="{FF2B5EF4-FFF2-40B4-BE49-F238E27FC236}">
              <a16:creationId xmlns:a16="http://schemas.microsoft.com/office/drawing/2014/main" id="{F3E1C655-29A0-479B-B116-C09C2FCA111E}"/>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901" name="PoljeZBesedilom 2">
          <a:extLst>
            <a:ext uri="{FF2B5EF4-FFF2-40B4-BE49-F238E27FC236}">
              <a16:creationId xmlns:a16="http://schemas.microsoft.com/office/drawing/2014/main" id="{CBAAA991-387B-43ED-98F9-746152A4C4C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4902" name="PoljeZBesedilom 2">
          <a:extLst>
            <a:ext uri="{FF2B5EF4-FFF2-40B4-BE49-F238E27FC236}">
              <a16:creationId xmlns:a16="http://schemas.microsoft.com/office/drawing/2014/main" id="{58AF1B7D-A603-405A-B993-AC03A94E6D7C}"/>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3" name="PoljeZBesedilom 2">
          <a:extLst>
            <a:ext uri="{FF2B5EF4-FFF2-40B4-BE49-F238E27FC236}">
              <a16:creationId xmlns:a16="http://schemas.microsoft.com/office/drawing/2014/main" id="{EAD3E8F6-903C-4A30-AA24-4A2A78EE45D5}"/>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4" name="PoljeZBesedilom 4903">
          <a:extLst>
            <a:ext uri="{FF2B5EF4-FFF2-40B4-BE49-F238E27FC236}">
              <a16:creationId xmlns:a16="http://schemas.microsoft.com/office/drawing/2014/main" id="{A444AA2D-1046-43A3-9879-1C88BB9064BD}"/>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5" name="PoljeZBesedilom 2">
          <a:extLst>
            <a:ext uri="{FF2B5EF4-FFF2-40B4-BE49-F238E27FC236}">
              <a16:creationId xmlns:a16="http://schemas.microsoft.com/office/drawing/2014/main" id="{4965CF03-DC88-4E58-B550-BFCFFB985C9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6" name="PoljeZBesedilom 2">
          <a:extLst>
            <a:ext uri="{FF2B5EF4-FFF2-40B4-BE49-F238E27FC236}">
              <a16:creationId xmlns:a16="http://schemas.microsoft.com/office/drawing/2014/main" id="{5613343F-F93A-4AF5-8472-960D740ED62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7" name="PoljeZBesedilom 2">
          <a:extLst>
            <a:ext uri="{FF2B5EF4-FFF2-40B4-BE49-F238E27FC236}">
              <a16:creationId xmlns:a16="http://schemas.microsoft.com/office/drawing/2014/main" id="{F33B2A68-701E-4D51-B60B-C11E97EB0164}"/>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4908" name="PoljeZBesedilom 2">
          <a:extLst>
            <a:ext uri="{FF2B5EF4-FFF2-40B4-BE49-F238E27FC236}">
              <a16:creationId xmlns:a16="http://schemas.microsoft.com/office/drawing/2014/main" id="{D7758594-3AA6-4ED9-A3FE-DF247E48055F}"/>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09" name="PoljeZBesedilom 2">
          <a:extLst>
            <a:ext uri="{FF2B5EF4-FFF2-40B4-BE49-F238E27FC236}">
              <a16:creationId xmlns:a16="http://schemas.microsoft.com/office/drawing/2014/main" id="{95F54866-9B89-468C-B156-DA1068EB32B5}"/>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10" name="PoljeZBesedilom 4909">
          <a:extLst>
            <a:ext uri="{FF2B5EF4-FFF2-40B4-BE49-F238E27FC236}">
              <a16:creationId xmlns:a16="http://schemas.microsoft.com/office/drawing/2014/main" id="{710CAF1D-7047-4CBA-BA2A-6F51AB44FC16}"/>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11" name="PoljeZBesedilom 2">
          <a:extLst>
            <a:ext uri="{FF2B5EF4-FFF2-40B4-BE49-F238E27FC236}">
              <a16:creationId xmlns:a16="http://schemas.microsoft.com/office/drawing/2014/main" id="{21B8F161-D23B-40C2-B5F1-021C5640A9F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12" name="PoljeZBesedilom 2">
          <a:extLst>
            <a:ext uri="{FF2B5EF4-FFF2-40B4-BE49-F238E27FC236}">
              <a16:creationId xmlns:a16="http://schemas.microsoft.com/office/drawing/2014/main" id="{496DD8FB-A45F-439F-B303-D920B8AC684C}"/>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13" name="PoljeZBesedilom 2">
          <a:extLst>
            <a:ext uri="{FF2B5EF4-FFF2-40B4-BE49-F238E27FC236}">
              <a16:creationId xmlns:a16="http://schemas.microsoft.com/office/drawing/2014/main" id="{619FADC2-D725-42EE-8392-C5FFD143C4C8}"/>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4914" name="PoljeZBesedilom 2">
          <a:extLst>
            <a:ext uri="{FF2B5EF4-FFF2-40B4-BE49-F238E27FC236}">
              <a16:creationId xmlns:a16="http://schemas.microsoft.com/office/drawing/2014/main" id="{DAC5EE92-B436-489F-9436-33F8C966E914}"/>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915" name="PoljeZBesedilom 4914">
          <a:extLst>
            <a:ext uri="{FF2B5EF4-FFF2-40B4-BE49-F238E27FC236}">
              <a16:creationId xmlns:a16="http://schemas.microsoft.com/office/drawing/2014/main" id="{5047D095-B3E5-414E-9700-EAD9FA5951F4}"/>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916" name="PoljeZBesedilom 2">
          <a:extLst>
            <a:ext uri="{FF2B5EF4-FFF2-40B4-BE49-F238E27FC236}">
              <a16:creationId xmlns:a16="http://schemas.microsoft.com/office/drawing/2014/main" id="{AD648D5A-3BCA-4D0F-B87E-1F5226EC60D0}"/>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917" name="PoljeZBesedilom 2">
          <a:extLst>
            <a:ext uri="{FF2B5EF4-FFF2-40B4-BE49-F238E27FC236}">
              <a16:creationId xmlns:a16="http://schemas.microsoft.com/office/drawing/2014/main" id="{A7BC2BBC-4F79-4B33-AE61-408238512A6D}"/>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918" name="PoljeZBesedilom 2">
          <a:extLst>
            <a:ext uri="{FF2B5EF4-FFF2-40B4-BE49-F238E27FC236}">
              <a16:creationId xmlns:a16="http://schemas.microsoft.com/office/drawing/2014/main" id="{6F8AC8A3-2148-45B9-8F2C-AC9DE26E128B}"/>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4919" name="PoljeZBesedilom 2">
          <a:extLst>
            <a:ext uri="{FF2B5EF4-FFF2-40B4-BE49-F238E27FC236}">
              <a16:creationId xmlns:a16="http://schemas.microsoft.com/office/drawing/2014/main" id="{034F9F49-9B5B-4510-A3F4-6F875B22333C}"/>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0" name="PoljeZBesedilom 2">
          <a:extLst>
            <a:ext uri="{FF2B5EF4-FFF2-40B4-BE49-F238E27FC236}">
              <a16:creationId xmlns:a16="http://schemas.microsoft.com/office/drawing/2014/main" id="{6D64C138-B971-40DE-BD8F-55FC28238A2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1" name="PoljeZBesedilom 4920">
          <a:extLst>
            <a:ext uri="{FF2B5EF4-FFF2-40B4-BE49-F238E27FC236}">
              <a16:creationId xmlns:a16="http://schemas.microsoft.com/office/drawing/2014/main" id="{A6043C3B-73FD-41FC-BAF5-130001C70F7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2" name="PoljeZBesedilom 2">
          <a:extLst>
            <a:ext uri="{FF2B5EF4-FFF2-40B4-BE49-F238E27FC236}">
              <a16:creationId xmlns:a16="http://schemas.microsoft.com/office/drawing/2014/main" id="{639158CF-FF36-4FEB-8AE0-D69069745B0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3" name="PoljeZBesedilom 2">
          <a:extLst>
            <a:ext uri="{FF2B5EF4-FFF2-40B4-BE49-F238E27FC236}">
              <a16:creationId xmlns:a16="http://schemas.microsoft.com/office/drawing/2014/main" id="{91A2B563-BA16-449C-A676-342CAD5F70C2}"/>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4" name="PoljeZBesedilom 2">
          <a:extLst>
            <a:ext uri="{FF2B5EF4-FFF2-40B4-BE49-F238E27FC236}">
              <a16:creationId xmlns:a16="http://schemas.microsoft.com/office/drawing/2014/main" id="{E4AA9585-02DB-4665-AF1F-EB6724BEA0EA}"/>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5" name="PoljeZBesedilom 2">
          <a:extLst>
            <a:ext uri="{FF2B5EF4-FFF2-40B4-BE49-F238E27FC236}">
              <a16:creationId xmlns:a16="http://schemas.microsoft.com/office/drawing/2014/main" id="{D71F3B7F-BECE-4EF4-8E0C-DC1418C1F71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6" name="PoljeZBesedilom 2">
          <a:extLst>
            <a:ext uri="{FF2B5EF4-FFF2-40B4-BE49-F238E27FC236}">
              <a16:creationId xmlns:a16="http://schemas.microsoft.com/office/drawing/2014/main" id="{49EC8E4D-19CD-420A-B62F-C43970C6F7F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7" name="PoljeZBesedilom 4926">
          <a:extLst>
            <a:ext uri="{FF2B5EF4-FFF2-40B4-BE49-F238E27FC236}">
              <a16:creationId xmlns:a16="http://schemas.microsoft.com/office/drawing/2014/main" id="{C72464F9-5964-444C-A452-66ED2C7FEB9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8" name="PoljeZBesedilom 2">
          <a:extLst>
            <a:ext uri="{FF2B5EF4-FFF2-40B4-BE49-F238E27FC236}">
              <a16:creationId xmlns:a16="http://schemas.microsoft.com/office/drawing/2014/main" id="{C754ACCC-8F82-4BB8-93FA-CFF1D13203A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29" name="PoljeZBesedilom 2">
          <a:extLst>
            <a:ext uri="{FF2B5EF4-FFF2-40B4-BE49-F238E27FC236}">
              <a16:creationId xmlns:a16="http://schemas.microsoft.com/office/drawing/2014/main" id="{B647C21C-673C-46D6-8B05-56A2657A843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0" name="PoljeZBesedilom 2">
          <a:extLst>
            <a:ext uri="{FF2B5EF4-FFF2-40B4-BE49-F238E27FC236}">
              <a16:creationId xmlns:a16="http://schemas.microsoft.com/office/drawing/2014/main" id="{6D7D14CB-B2AC-478B-8129-0735BB1393C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1" name="PoljeZBesedilom 2">
          <a:extLst>
            <a:ext uri="{FF2B5EF4-FFF2-40B4-BE49-F238E27FC236}">
              <a16:creationId xmlns:a16="http://schemas.microsoft.com/office/drawing/2014/main" id="{7374F3B0-B623-4E64-8A3A-0444EDCFBDE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2" name="PoljeZBesedilom 2">
          <a:extLst>
            <a:ext uri="{FF2B5EF4-FFF2-40B4-BE49-F238E27FC236}">
              <a16:creationId xmlns:a16="http://schemas.microsoft.com/office/drawing/2014/main" id="{00701578-DFBE-46B9-A5FD-B799418453A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3" name="PoljeZBesedilom 4932">
          <a:extLst>
            <a:ext uri="{FF2B5EF4-FFF2-40B4-BE49-F238E27FC236}">
              <a16:creationId xmlns:a16="http://schemas.microsoft.com/office/drawing/2014/main" id="{40F0C409-7495-40F2-88CC-8332B143FAD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4" name="PoljeZBesedilom 2">
          <a:extLst>
            <a:ext uri="{FF2B5EF4-FFF2-40B4-BE49-F238E27FC236}">
              <a16:creationId xmlns:a16="http://schemas.microsoft.com/office/drawing/2014/main" id="{09BDEE24-3FB0-47F9-B996-8B8DDB8C0F7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5" name="PoljeZBesedilom 2">
          <a:extLst>
            <a:ext uri="{FF2B5EF4-FFF2-40B4-BE49-F238E27FC236}">
              <a16:creationId xmlns:a16="http://schemas.microsoft.com/office/drawing/2014/main" id="{694D63FA-AAEC-45B7-8108-F99BDA48590A}"/>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6" name="PoljeZBesedilom 2">
          <a:extLst>
            <a:ext uri="{FF2B5EF4-FFF2-40B4-BE49-F238E27FC236}">
              <a16:creationId xmlns:a16="http://schemas.microsoft.com/office/drawing/2014/main" id="{A0BBA61D-9DF5-4714-B674-331E5040C5F1}"/>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7" name="PoljeZBesedilom 2">
          <a:extLst>
            <a:ext uri="{FF2B5EF4-FFF2-40B4-BE49-F238E27FC236}">
              <a16:creationId xmlns:a16="http://schemas.microsoft.com/office/drawing/2014/main" id="{CF4B3593-10AA-49CA-8467-0A0C8C7117B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8" name="PoljeZBesedilom 2">
          <a:extLst>
            <a:ext uri="{FF2B5EF4-FFF2-40B4-BE49-F238E27FC236}">
              <a16:creationId xmlns:a16="http://schemas.microsoft.com/office/drawing/2014/main" id="{5CB13515-F7AC-4312-9FA2-D0C564861986}"/>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39" name="PoljeZBesedilom 4938">
          <a:extLst>
            <a:ext uri="{FF2B5EF4-FFF2-40B4-BE49-F238E27FC236}">
              <a16:creationId xmlns:a16="http://schemas.microsoft.com/office/drawing/2014/main" id="{E29FAF12-3A55-4AE3-B09B-97E6F417515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0" name="PoljeZBesedilom 2">
          <a:extLst>
            <a:ext uri="{FF2B5EF4-FFF2-40B4-BE49-F238E27FC236}">
              <a16:creationId xmlns:a16="http://schemas.microsoft.com/office/drawing/2014/main" id="{61E46438-40D0-4930-9D0F-FC588C1EC6A2}"/>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1" name="PoljeZBesedilom 2">
          <a:extLst>
            <a:ext uri="{FF2B5EF4-FFF2-40B4-BE49-F238E27FC236}">
              <a16:creationId xmlns:a16="http://schemas.microsoft.com/office/drawing/2014/main" id="{6333EC55-D911-483C-BF78-3A2117798DA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2" name="PoljeZBesedilom 2">
          <a:extLst>
            <a:ext uri="{FF2B5EF4-FFF2-40B4-BE49-F238E27FC236}">
              <a16:creationId xmlns:a16="http://schemas.microsoft.com/office/drawing/2014/main" id="{44C0C37A-C715-47A6-BABA-58908AA8530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3" name="PoljeZBesedilom 2">
          <a:extLst>
            <a:ext uri="{FF2B5EF4-FFF2-40B4-BE49-F238E27FC236}">
              <a16:creationId xmlns:a16="http://schemas.microsoft.com/office/drawing/2014/main" id="{C4103207-2172-4F85-BA3A-C235CE2A512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4" name="PoljeZBesedilom 2">
          <a:extLst>
            <a:ext uri="{FF2B5EF4-FFF2-40B4-BE49-F238E27FC236}">
              <a16:creationId xmlns:a16="http://schemas.microsoft.com/office/drawing/2014/main" id="{7F43CDB5-8999-484C-834B-FDC6DDBCA195}"/>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5" name="PoljeZBesedilom 4944">
          <a:extLst>
            <a:ext uri="{FF2B5EF4-FFF2-40B4-BE49-F238E27FC236}">
              <a16:creationId xmlns:a16="http://schemas.microsoft.com/office/drawing/2014/main" id="{D93E7216-3565-49D1-A0BC-0CB74AE84BD8}"/>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6" name="PoljeZBesedilom 2">
          <a:extLst>
            <a:ext uri="{FF2B5EF4-FFF2-40B4-BE49-F238E27FC236}">
              <a16:creationId xmlns:a16="http://schemas.microsoft.com/office/drawing/2014/main" id="{104A3868-F589-402D-92E2-2A559442C29D}"/>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7" name="PoljeZBesedilom 2">
          <a:extLst>
            <a:ext uri="{FF2B5EF4-FFF2-40B4-BE49-F238E27FC236}">
              <a16:creationId xmlns:a16="http://schemas.microsoft.com/office/drawing/2014/main" id="{D69D2FF8-40DE-4152-ABAF-65347F34AE5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8" name="PoljeZBesedilom 2">
          <a:extLst>
            <a:ext uri="{FF2B5EF4-FFF2-40B4-BE49-F238E27FC236}">
              <a16:creationId xmlns:a16="http://schemas.microsoft.com/office/drawing/2014/main" id="{9E3AFEF7-1D5E-480B-8BA1-1F87DD4DB85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49" name="PoljeZBesedilom 2">
          <a:extLst>
            <a:ext uri="{FF2B5EF4-FFF2-40B4-BE49-F238E27FC236}">
              <a16:creationId xmlns:a16="http://schemas.microsoft.com/office/drawing/2014/main" id="{B9EB905E-E2F2-4337-86AD-3D9C11D0D8F7}"/>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0" name="PoljeZBesedilom 2">
          <a:extLst>
            <a:ext uri="{FF2B5EF4-FFF2-40B4-BE49-F238E27FC236}">
              <a16:creationId xmlns:a16="http://schemas.microsoft.com/office/drawing/2014/main" id="{BD4E54A3-4F12-4C58-A162-549C002F665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1" name="PoljeZBesedilom 4950">
          <a:extLst>
            <a:ext uri="{FF2B5EF4-FFF2-40B4-BE49-F238E27FC236}">
              <a16:creationId xmlns:a16="http://schemas.microsoft.com/office/drawing/2014/main" id="{E6F0DB45-425B-45A0-98C9-DE91C3DE2A86}"/>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2" name="PoljeZBesedilom 2">
          <a:extLst>
            <a:ext uri="{FF2B5EF4-FFF2-40B4-BE49-F238E27FC236}">
              <a16:creationId xmlns:a16="http://schemas.microsoft.com/office/drawing/2014/main" id="{ACB3E01B-D65D-4BBA-AFD3-FEF6D45CA4F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3" name="PoljeZBesedilom 2">
          <a:extLst>
            <a:ext uri="{FF2B5EF4-FFF2-40B4-BE49-F238E27FC236}">
              <a16:creationId xmlns:a16="http://schemas.microsoft.com/office/drawing/2014/main" id="{A2F07121-D300-450F-BF8D-2B0B8CAD236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4" name="PoljeZBesedilom 2">
          <a:extLst>
            <a:ext uri="{FF2B5EF4-FFF2-40B4-BE49-F238E27FC236}">
              <a16:creationId xmlns:a16="http://schemas.microsoft.com/office/drawing/2014/main" id="{08BCFF11-60DC-4D0A-8A76-462366F8315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55" name="PoljeZBesedilom 2">
          <a:extLst>
            <a:ext uri="{FF2B5EF4-FFF2-40B4-BE49-F238E27FC236}">
              <a16:creationId xmlns:a16="http://schemas.microsoft.com/office/drawing/2014/main" id="{5119A25F-716A-4313-8C28-07F75060386D}"/>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56" name="PoljeZBesedilom 2">
          <a:extLst>
            <a:ext uri="{FF2B5EF4-FFF2-40B4-BE49-F238E27FC236}">
              <a16:creationId xmlns:a16="http://schemas.microsoft.com/office/drawing/2014/main" id="{C44422B8-394D-41DB-BC83-DA17CCFB2703}"/>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57" name="PoljeZBesedilom 4956">
          <a:extLst>
            <a:ext uri="{FF2B5EF4-FFF2-40B4-BE49-F238E27FC236}">
              <a16:creationId xmlns:a16="http://schemas.microsoft.com/office/drawing/2014/main" id="{D726712C-8BA8-4961-B865-EBCCE7E5B6E3}"/>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58" name="PoljeZBesedilom 2">
          <a:extLst>
            <a:ext uri="{FF2B5EF4-FFF2-40B4-BE49-F238E27FC236}">
              <a16:creationId xmlns:a16="http://schemas.microsoft.com/office/drawing/2014/main" id="{192B2813-913C-48C7-B652-50478B0FAE72}"/>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59" name="PoljeZBesedilom 2">
          <a:extLst>
            <a:ext uri="{FF2B5EF4-FFF2-40B4-BE49-F238E27FC236}">
              <a16:creationId xmlns:a16="http://schemas.microsoft.com/office/drawing/2014/main" id="{71A1C0F2-1B3F-4356-AD66-10BE99FD4EA4}"/>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60" name="PoljeZBesedilom 2">
          <a:extLst>
            <a:ext uri="{FF2B5EF4-FFF2-40B4-BE49-F238E27FC236}">
              <a16:creationId xmlns:a16="http://schemas.microsoft.com/office/drawing/2014/main" id="{32908F80-1D76-4654-9F3B-016DFFA1B5F8}"/>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61" name="PoljeZBesedilom 2">
          <a:extLst>
            <a:ext uri="{FF2B5EF4-FFF2-40B4-BE49-F238E27FC236}">
              <a16:creationId xmlns:a16="http://schemas.microsoft.com/office/drawing/2014/main" id="{1BE07185-677D-4DEF-956A-3446C02CAC72}"/>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2" name="PoljeZBesedilom 2">
          <a:extLst>
            <a:ext uri="{FF2B5EF4-FFF2-40B4-BE49-F238E27FC236}">
              <a16:creationId xmlns:a16="http://schemas.microsoft.com/office/drawing/2014/main" id="{56E5DAAE-5010-4FB9-8A54-70812704EF01}"/>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3" name="PoljeZBesedilom 4962">
          <a:extLst>
            <a:ext uri="{FF2B5EF4-FFF2-40B4-BE49-F238E27FC236}">
              <a16:creationId xmlns:a16="http://schemas.microsoft.com/office/drawing/2014/main" id="{21AE9A75-0786-4076-BA12-19C5008D1CF5}"/>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4" name="PoljeZBesedilom 2">
          <a:extLst>
            <a:ext uri="{FF2B5EF4-FFF2-40B4-BE49-F238E27FC236}">
              <a16:creationId xmlns:a16="http://schemas.microsoft.com/office/drawing/2014/main" id="{6BECFB93-16AB-480A-BA75-9BA2F4A0FB2B}"/>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5" name="PoljeZBesedilom 2">
          <a:extLst>
            <a:ext uri="{FF2B5EF4-FFF2-40B4-BE49-F238E27FC236}">
              <a16:creationId xmlns:a16="http://schemas.microsoft.com/office/drawing/2014/main" id="{202313D1-79BC-4B2F-ABBF-03644F2E27B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6" name="PoljeZBesedilom 2">
          <a:extLst>
            <a:ext uri="{FF2B5EF4-FFF2-40B4-BE49-F238E27FC236}">
              <a16:creationId xmlns:a16="http://schemas.microsoft.com/office/drawing/2014/main" id="{67DC8D1F-6079-4BF2-9056-CA9650DA682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7" name="PoljeZBesedilom 2">
          <a:extLst>
            <a:ext uri="{FF2B5EF4-FFF2-40B4-BE49-F238E27FC236}">
              <a16:creationId xmlns:a16="http://schemas.microsoft.com/office/drawing/2014/main" id="{42A0123C-DBF7-49CB-B298-A62E295424F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8" name="PoljeZBesedilom 2">
          <a:extLst>
            <a:ext uri="{FF2B5EF4-FFF2-40B4-BE49-F238E27FC236}">
              <a16:creationId xmlns:a16="http://schemas.microsoft.com/office/drawing/2014/main" id="{F43AFC71-505F-4726-AF1A-775B779DB690}"/>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69" name="PoljeZBesedilom 4968">
          <a:extLst>
            <a:ext uri="{FF2B5EF4-FFF2-40B4-BE49-F238E27FC236}">
              <a16:creationId xmlns:a16="http://schemas.microsoft.com/office/drawing/2014/main" id="{89EB588D-FC83-4029-8926-D649CB27AA7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70" name="PoljeZBesedilom 2">
          <a:extLst>
            <a:ext uri="{FF2B5EF4-FFF2-40B4-BE49-F238E27FC236}">
              <a16:creationId xmlns:a16="http://schemas.microsoft.com/office/drawing/2014/main" id="{B7CD4CC3-73E8-4023-B318-7BC99562B0DB}"/>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71" name="PoljeZBesedilom 2">
          <a:extLst>
            <a:ext uri="{FF2B5EF4-FFF2-40B4-BE49-F238E27FC236}">
              <a16:creationId xmlns:a16="http://schemas.microsoft.com/office/drawing/2014/main" id="{D104B0C4-2A14-490F-8097-8AF12FC241D8}"/>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72" name="PoljeZBesedilom 2">
          <a:extLst>
            <a:ext uri="{FF2B5EF4-FFF2-40B4-BE49-F238E27FC236}">
              <a16:creationId xmlns:a16="http://schemas.microsoft.com/office/drawing/2014/main" id="{5346A698-5B66-4886-A488-6F546394DC9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4973" name="PoljeZBesedilom 2">
          <a:extLst>
            <a:ext uri="{FF2B5EF4-FFF2-40B4-BE49-F238E27FC236}">
              <a16:creationId xmlns:a16="http://schemas.microsoft.com/office/drawing/2014/main" id="{19E17098-A10E-4B23-AC56-000FCBECF37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4" name="PoljeZBesedilom 2">
          <a:extLst>
            <a:ext uri="{FF2B5EF4-FFF2-40B4-BE49-F238E27FC236}">
              <a16:creationId xmlns:a16="http://schemas.microsoft.com/office/drawing/2014/main" id="{81AC83FC-D986-4A2F-9C34-6753ED555B8B}"/>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5" name="PoljeZBesedilom 4974">
          <a:extLst>
            <a:ext uri="{FF2B5EF4-FFF2-40B4-BE49-F238E27FC236}">
              <a16:creationId xmlns:a16="http://schemas.microsoft.com/office/drawing/2014/main" id="{C0AD4A6C-3820-4700-A8C5-CFD7F27070F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6" name="PoljeZBesedilom 2">
          <a:extLst>
            <a:ext uri="{FF2B5EF4-FFF2-40B4-BE49-F238E27FC236}">
              <a16:creationId xmlns:a16="http://schemas.microsoft.com/office/drawing/2014/main" id="{E9DD832C-20C8-46B9-8913-58E13621FBFA}"/>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7" name="PoljeZBesedilom 2">
          <a:extLst>
            <a:ext uri="{FF2B5EF4-FFF2-40B4-BE49-F238E27FC236}">
              <a16:creationId xmlns:a16="http://schemas.microsoft.com/office/drawing/2014/main" id="{68E1F8BE-51AD-4748-A704-B7A9936FD2A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8" name="PoljeZBesedilom 2">
          <a:extLst>
            <a:ext uri="{FF2B5EF4-FFF2-40B4-BE49-F238E27FC236}">
              <a16:creationId xmlns:a16="http://schemas.microsoft.com/office/drawing/2014/main" id="{F67919A2-6CA5-4715-80CF-BBA5E3681CF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4979" name="PoljeZBesedilom 2">
          <a:extLst>
            <a:ext uri="{FF2B5EF4-FFF2-40B4-BE49-F238E27FC236}">
              <a16:creationId xmlns:a16="http://schemas.microsoft.com/office/drawing/2014/main" id="{52BDF282-BD6F-42E1-BF42-249EE1641D5E}"/>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0" name="PoljeZBesedilom 2">
          <a:extLst>
            <a:ext uri="{FF2B5EF4-FFF2-40B4-BE49-F238E27FC236}">
              <a16:creationId xmlns:a16="http://schemas.microsoft.com/office/drawing/2014/main" id="{E9CC4873-C44B-4294-BCC7-3FC01C52737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1" name="PoljeZBesedilom 4980">
          <a:extLst>
            <a:ext uri="{FF2B5EF4-FFF2-40B4-BE49-F238E27FC236}">
              <a16:creationId xmlns:a16="http://schemas.microsoft.com/office/drawing/2014/main" id="{4CC1D13A-A625-433E-A6FF-6B5CA48928B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2" name="PoljeZBesedilom 2">
          <a:extLst>
            <a:ext uri="{FF2B5EF4-FFF2-40B4-BE49-F238E27FC236}">
              <a16:creationId xmlns:a16="http://schemas.microsoft.com/office/drawing/2014/main" id="{898D1518-DCA3-469B-BF4D-BEA207AA6AA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3" name="PoljeZBesedilom 2">
          <a:extLst>
            <a:ext uri="{FF2B5EF4-FFF2-40B4-BE49-F238E27FC236}">
              <a16:creationId xmlns:a16="http://schemas.microsoft.com/office/drawing/2014/main" id="{D5F68903-36E6-4426-985E-920958DFE00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4" name="PoljeZBesedilom 2">
          <a:extLst>
            <a:ext uri="{FF2B5EF4-FFF2-40B4-BE49-F238E27FC236}">
              <a16:creationId xmlns:a16="http://schemas.microsoft.com/office/drawing/2014/main" id="{B3EF61AF-E145-46B7-A7AB-3F774CCC8D7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85" name="PoljeZBesedilom 2">
          <a:extLst>
            <a:ext uri="{FF2B5EF4-FFF2-40B4-BE49-F238E27FC236}">
              <a16:creationId xmlns:a16="http://schemas.microsoft.com/office/drawing/2014/main" id="{A8B2AD78-20F7-44F7-9588-53C6F111304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86" name="PoljeZBesedilom 4985">
          <a:extLst>
            <a:ext uri="{FF2B5EF4-FFF2-40B4-BE49-F238E27FC236}">
              <a16:creationId xmlns:a16="http://schemas.microsoft.com/office/drawing/2014/main" id="{853BD5AD-6B8C-49ED-B9BE-7865B64FEB9E}"/>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87" name="PoljeZBesedilom 2">
          <a:extLst>
            <a:ext uri="{FF2B5EF4-FFF2-40B4-BE49-F238E27FC236}">
              <a16:creationId xmlns:a16="http://schemas.microsoft.com/office/drawing/2014/main" id="{4E189204-3F86-4315-85DA-DB9D1D02526D}"/>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88" name="PoljeZBesedilom 2">
          <a:extLst>
            <a:ext uri="{FF2B5EF4-FFF2-40B4-BE49-F238E27FC236}">
              <a16:creationId xmlns:a16="http://schemas.microsoft.com/office/drawing/2014/main" id="{F96E6A34-B6B4-4BB8-90F1-1A52DF0F6E26}"/>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89" name="PoljeZBesedilom 2">
          <a:extLst>
            <a:ext uri="{FF2B5EF4-FFF2-40B4-BE49-F238E27FC236}">
              <a16:creationId xmlns:a16="http://schemas.microsoft.com/office/drawing/2014/main" id="{E4F29808-A7DA-4E1B-BE69-9830E16CEFDC}"/>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90" name="PoljeZBesedilom 2">
          <a:extLst>
            <a:ext uri="{FF2B5EF4-FFF2-40B4-BE49-F238E27FC236}">
              <a16:creationId xmlns:a16="http://schemas.microsoft.com/office/drawing/2014/main" id="{2246B5B6-5D2E-4E9A-B0C9-011024BFAC7C}"/>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1" name="PoljeZBesedilom 2">
          <a:extLst>
            <a:ext uri="{FF2B5EF4-FFF2-40B4-BE49-F238E27FC236}">
              <a16:creationId xmlns:a16="http://schemas.microsoft.com/office/drawing/2014/main" id="{2C351252-7876-4AC5-969C-3CBC4B0B4E0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2" name="PoljeZBesedilom 4991">
          <a:extLst>
            <a:ext uri="{FF2B5EF4-FFF2-40B4-BE49-F238E27FC236}">
              <a16:creationId xmlns:a16="http://schemas.microsoft.com/office/drawing/2014/main" id="{3590C6B7-8D88-4615-ADA6-AC28E682DAB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3" name="PoljeZBesedilom 2">
          <a:extLst>
            <a:ext uri="{FF2B5EF4-FFF2-40B4-BE49-F238E27FC236}">
              <a16:creationId xmlns:a16="http://schemas.microsoft.com/office/drawing/2014/main" id="{CECE9662-5273-4AEC-AEB3-5246A534050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4" name="PoljeZBesedilom 2">
          <a:extLst>
            <a:ext uri="{FF2B5EF4-FFF2-40B4-BE49-F238E27FC236}">
              <a16:creationId xmlns:a16="http://schemas.microsoft.com/office/drawing/2014/main" id="{2FA962B4-69CE-489F-B888-FBD04808079C}"/>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5" name="PoljeZBesedilom 2">
          <a:extLst>
            <a:ext uri="{FF2B5EF4-FFF2-40B4-BE49-F238E27FC236}">
              <a16:creationId xmlns:a16="http://schemas.microsoft.com/office/drawing/2014/main" id="{23C3018E-639F-4A32-A9F3-A40DF7D3BCA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955</xdr:row>
      <xdr:rowOff>0</xdr:rowOff>
    </xdr:from>
    <xdr:ext cx="184731" cy="264560"/>
    <xdr:sp macro="" textlink="">
      <xdr:nvSpPr>
        <xdr:cNvPr id="4996" name="PoljeZBesedilom 2">
          <a:extLst>
            <a:ext uri="{FF2B5EF4-FFF2-40B4-BE49-F238E27FC236}">
              <a16:creationId xmlns:a16="http://schemas.microsoft.com/office/drawing/2014/main" id="{01FC1C1E-2098-49D0-85CF-AAA132BA925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97" name="PoljeZBesedilom 4996">
          <a:extLst>
            <a:ext uri="{FF2B5EF4-FFF2-40B4-BE49-F238E27FC236}">
              <a16:creationId xmlns:a16="http://schemas.microsoft.com/office/drawing/2014/main" id="{9ED7C028-DEE6-4E3E-ADD1-380EA8B49D20}"/>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98" name="PoljeZBesedilom 2">
          <a:extLst>
            <a:ext uri="{FF2B5EF4-FFF2-40B4-BE49-F238E27FC236}">
              <a16:creationId xmlns:a16="http://schemas.microsoft.com/office/drawing/2014/main" id="{262E04B9-D617-46F2-944E-FA943285E7DA}"/>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4999" name="PoljeZBesedilom 2">
          <a:extLst>
            <a:ext uri="{FF2B5EF4-FFF2-40B4-BE49-F238E27FC236}">
              <a16:creationId xmlns:a16="http://schemas.microsoft.com/office/drawing/2014/main" id="{81A13CDA-6072-4939-86F7-0ADFB63B912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5000" name="PoljeZBesedilom 2">
          <a:extLst>
            <a:ext uri="{FF2B5EF4-FFF2-40B4-BE49-F238E27FC236}">
              <a16:creationId xmlns:a16="http://schemas.microsoft.com/office/drawing/2014/main" id="{5F52A545-BB40-4695-9AA3-07B9A4C1099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956</xdr:row>
      <xdr:rowOff>0</xdr:rowOff>
    </xdr:from>
    <xdr:ext cx="184731" cy="274009"/>
    <xdr:sp macro="" textlink="">
      <xdr:nvSpPr>
        <xdr:cNvPr id="5001" name="PoljeZBesedilom 2">
          <a:extLst>
            <a:ext uri="{FF2B5EF4-FFF2-40B4-BE49-F238E27FC236}">
              <a16:creationId xmlns:a16="http://schemas.microsoft.com/office/drawing/2014/main" id="{F26E80FC-79E6-4F66-99D1-94CAFFCF813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1070</xdr:row>
      <xdr:rowOff>0</xdr:rowOff>
    </xdr:from>
    <xdr:ext cx="191101" cy="272341"/>
    <xdr:sp macro="" textlink="">
      <xdr:nvSpPr>
        <xdr:cNvPr id="5002" name="PoljeZBesedilom 2">
          <a:extLst>
            <a:ext uri="{FF2B5EF4-FFF2-40B4-BE49-F238E27FC236}">
              <a16:creationId xmlns:a16="http://schemas.microsoft.com/office/drawing/2014/main" id="{293D6C02-9791-4B4C-91B6-7DAF3B10F99D}"/>
            </a:ext>
          </a:extLst>
        </xdr:cNvPr>
        <xdr:cNvSpPr txBox="1"/>
      </xdr:nvSpPr>
      <xdr:spPr>
        <a:xfrm>
          <a:off x="6226629" y="18627688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1070</xdr:row>
      <xdr:rowOff>0</xdr:rowOff>
    </xdr:from>
    <xdr:ext cx="191101" cy="272341"/>
    <xdr:sp macro="" textlink="">
      <xdr:nvSpPr>
        <xdr:cNvPr id="5003" name="PoljeZBesedilom 5002">
          <a:extLst>
            <a:ext uri="{FF2B5EF4-FFF2-40B4-BE49-F238E27FC236}">
              <a16:creationId xmlns:a16="http://schemas.microsoft.com/office/drawing/2014/main" id="{E0C16932-1355-4D7B-89C5-64F5FF112420}"/>
            </a:ext>
          </a:extLst>
        </xdr:cNvPr>
        <xdr:cNvSpPr txBox="1"/>
      </xdr:nvSpPr>
      <xdr:spPr>
        <a:xfrm>
          <a:off x="6226629" y="18627688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135262</xdr:rowOff>
    </xdr:from>
    <xdr:ext cx="184731" cy="264560"/>
    <xdr:sp macro="" textlink="">
      <xdr:nvSpPr>
        <xdr:cNvPr id="5004" name="PoljeZBesedilom 2">
          <a:extLst>
            <a:ext uri="{FF2B5EF4-FFF2-40B4-BE49-F238E27FC236}">
              <a16:creationId xmlns:a16="http://schemas.microsoft.com/office/drawing/2014/main" id="{52E61F5F-5644-492C-8C05-360DC7F05C4D}"/>
            </a:ext>
          </a:extLst>
        </xdr:cNvPr>
        <xdr:cNvSpPr txBox="1"/>
      </xdr:nvSpPr>
      <xdr:spPr>
        <a:xfrm>
          <a:off x="6226629" y="1811469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1043</xdr:row>
      <xdr:rowOff>135262</xdr:rowOff>
    </xdr:from>
    <xdr:ext cx="184731" cy="264560"/>
    <xdr:sp macro="" textlink="">
      <xdr:nvSpPr>
        <xdr:cNvPr id="5005" name="PoljeZBesedilom 5004">
          <a:extLst>
            <a:ext uri="{FF2B5EF4-FFF2-40B4-BE49-F238E27FC236}">
              <a16:creationId xmlns:a16="http://schemas.microsoft.com/office/drawing/2014/main" id="{9FC9B708-94A0-4C12-9D7D-545B7A4DF1F4}"/>
            </a:ext>
          </a:extLst>
        </xdr:cNvPr>
        <xdr:cNvSpPr txBox="1"/>
      </xdr:nvSpPr>
      <xdr:spPr>
        <a:xfrm>
          <a:off x="6226629" y="1811469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06" name="PoljeZBesedilom 2">
          <a:extLst>
            <a:ext uri="{FF2B5EF4-FFF2-40B4-BE49-F238E27FC236}">
              <a16:creationId xmlns:a16="http://schemas.microsoft.com/office/drawing/2014/main" id="{CE1D31CC-098D-4268-A580-EA93DE95614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07" name="PoljeZBesedilom 566">
          <a:extLst>
            <a:ext uri="{FF2B5EF4-FFF2-40B4-BE49-F238E27FC236}">
              <a16:creationId xmlns:a16="http://schemas.microsoft.com/office/drawing/2014/main" id="{F42D173E-6421-4E18-AE88-E1FC0D09ED1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08" name="PoljeZBesedilom 2">
          <a:extLst>
            <a:ext uri="{FF2B5EF4-FFF2-40B4-BE49-F238E27FC236}">
              <a16:creationId xmlns:a16="http://schemas.microsoft.com/office/drawing/2014/main" id="{FC8D74F2-65B4-433B-B5DB-DBFB52D4C4B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09" name="PoljeZBesedilom 2">
          <a:extLst>
            <a:ext uri="{FF2B5EF4-FFF2-40B4-BE49-F238E27FC236}">
              <a16:creationId xmlns:a16="http://schemas.microsoft.com/office/drawing/2014/main" id="{10C57468-5C85-41BC-805B-B1D53A5177C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0" name="PoljeZBesedilom 2">
          <a:extLst>
            <a:ext uri="{FF2B5EF4-FFF2-40B4-BE49-F238E27FC236}">
              <a16:creationId xmlns:a16="http://schemas.microsoft.com/office/drawing/2014/main" id="{81950131-6968-4DAB-90A2-947AB1180D0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1" name="PoljeZBesedilom 2">
          <a:extLst>
            <a:ext uri="{FF2B5EF4-FFF2-40B4-BE49-F238E27FC236}">
              <a16:creationId xmlns:a16="http://schemas.microsoft.com/office/drawing/2014/main" id="{B4BC16FF-4559-480E-8828-803B0A58553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2" name="PoljeZBesedilom 2">
          <a:extLst>
            <a:ext uri="{FF2B5EF4-FFF2-40B4-BE49-F238E27FC236}">
              <a16:creationId xmlns:a16="http://schemas.microsoft.com/office/drawing/2014/main" id="{EF426514-F320-4197-BBA6-9D11967D8EE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3" name="PoljeZBesedilom 572">
          <a:extLst>
            <a:ext uri="{FF2B5EF4-FFF2-40B4-BE49-F238E27FC236}">
              <a16:creationId xmlns:a16="http://schemas.microsoft.com/office/drawing/2014/main" id="{C677D345-ACDB-40C4-AAD4-098128838B3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4" name="PoljeZBesedilom 2">
          <a:extLst>
            <a:ext uri="{FF2B5EF4-FFF2-40B4-BE49-F238E27FC236}">
              <a16:creationId xmlns:a16="http://schemas.microsoft.com/office/drawing/2014/main" id="{F4B2F828-D051-4D87-9965-DEA91C7223A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5" name="PoljeZBesedilom 2">
          <a:extLst>
            <a:ext uri="{FF2B5EF4-FFF2-40B4-BE49-F238E27FC236}">
              <a16:creationId xmlns:a16="http://schemas.microsoft.com/office/drawing/2014/main" id="{C175ED9C-D4C8-442C-A447-F79E3B28D49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6" name="PoljeZBesedilom 2">
          <a:extLst>
            <a:ext uri="{FF2B5EF4-FFF2-40B4-BE49-F238E27FC236}">
              <a16:creationId xmlns:a16="http://schemas.microsoft.com/office/drawing/2014/main" id="{8F02159A-65EE-4224-93F8-C39C64A55CF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7" name="PoljeZBesedilom 2">
          <a:extLst>
            <a:ext uri="{FF2B5EF4-FFF2-40B4-BE49-F238E27FC236}">
              <a16:creationId xmlns:a16="http://schemas.microsoft.com/office/drawing/2014/main" id="{54506F89-18DF-4E7A-9C2A-E7E9CE66209B}"/>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8" name="PoljeZBesedilom 2">
          <a:extLst>
            <a:ext uri="{FF2B5EF4-FFF2-40B4-BE49-F238E27FC236}">
              <a16:creationId xmlns:a16="http://schemas.microsoft.com/office/drawing/2014/main" id="{1D43BD95-00B5-4A4B-A9E3-0944B15C19A3}"/>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19" name="PoljeZBesedilom 578">
          <a:extLst>
            <a:ext uri="{FF2B5EF4-FFF2-40B4-BE49-F238E27FC236}">
              <a16:creationId xmlns:a16="http://schemas.microsoft.com/office/drawing/2014/main" id="{FFD5640F-E10A-4AB8-92A4-F861E8F2E2D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0" name="PoljeZBesedilom 2">
          <a:extLst>
            <a:ext uri="{FF2B5EF4-FFF2-40B4-BE49-F238E27FC236}">
              <a16:creationId xmlns:a16="http://schemas.microsoft.com/office/drawing/2014/main" id="{9332F18A-30F7-453C-BC46-AEE8835E29E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1" name="PoljeZBesedilom 2">
          <a:extLst>
            <a:ext uri="{FF2B5EF4-FFF2-40B4-BE49-F238E27FC236}">
              <a16:creationId xmlns:a16="http://schemas.microsoft.com/office/drawing/2014/main" id="{2B2E8635-CF16-420E-82C9-E36AE1BA10D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2" name="PoljeZBesedilom 2">
          <a:extLst>
            <a:ext uri="{FF2B5EF4-FFF2-40B4-BE49-F238E27FC236}">
              <a16:creationId xmlns:a16="http://schemas.microsoft.com/office/drawing/2014/main" id="{FD17E151-9F3E-4121-BE49-753AA4FEC32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3" name="PoljeZBesedilom 2">
          <a:extLst>
            <a:ext uri="{FF2B5EF4-FFF2-40B4-BE49-F238E27FC236}">
              <a16:creationId xmlns:a16="http://schemas.microsoft.com/office/drawing/2014/main" id="{D5D3B2C0-6C35-4138-857F-0FDB0584ECF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4" name="PoljeZBesedilom 2">
          <a:extLst>
            <a:ext uri="{FF2B5EF4-FFF2-40B4-BE49-F238E27FC236}">
              <a16:creationId xmlns:a16="http://schemas.microsoft.com/office/drawing/2014/main" id="{761EA12A-F23D-4C45-AA0E-501E63183AA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5" name="PoljeZBesedilom 584">
          <a:extLst>
            <a:ext uri="{FF2B5EF4-FFF2-40B4-BE49-F238E27FC236}">
              <a16:creationId xmlns:a16="http://schemas.microsoft.com/office/drawing/2014/main" id="{F2B6C463-5693-4728-96B4-B91789B6B2D6}"/>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6" name="PoljeZBesedilom 2">
          <a:extLst>
            <a:ext uri="{FF2B5EF4-FFF2-40B4-BE49-F238E27FC236}">
              <a16:creationId xmlns:a16="http://schemas.microsoft.com/office/drawing/2014/main" id="{88AC7DAD-37C1-4219-BBCE-DFAA0B5F468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7" name="PoljeZBesedilom 2">
          <a:extLst>
            <a:ext uri="{FF2B5EF4-FFF2-40B4-BE49-F238E27FC236}">
              <a16:creationId xmlns:a16="http://schemas.microsoft.com/office/drawing/2014/main" id="{AE574001-891A-4CDA-8DFB-D24F50A618F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8" name="PoljeZBesedilom 2">
          <a:extLst>
            <a:ext uri="{FF2B5EF4-FFF2-40B4-BE49-F238E27FC236}">
              <a16:creationId xmlns:a16="http://schemas.microsoft.com/office/drawing/2014/main" id="{893ACA06-306D-47BE-9A44-3389A541CA07}"/>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29" name="PoljeZBesedilom 2">
          <a:extLst>
            <a:ext uri="{FF2B5EF4-FFF2-40B4-BE49-F238E27FC236}">
              <a16:creationId xmlns:a16="http://schemas.microsoft.com/office/drawing/2014/main" id="{D311A905-6A77-419B-99BF-90768D98198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0" name="PoljeZBesedilom 2">
          <a:extLst>
            <a:ext uri="{FF2B5EF4-FFF2-40B4-BE49-F238E27FC236}">
              <a16:creationId xmlns:a16="http://schemas.microsoft.com/office/drawing/2014/main" id="{02BDF2EB-AC4D-4B91-83BE-7EE2C4933FB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1" name="PoljeZBesedilom 590">
          <a:extLst>
            <a:ext uri="{FF2B5EF4-FFF2-40B4-BE49-F238E27FC236}">
              <a16:creationId xmlns:a16="http://schemas.microsoft.com/office/drawing/2014/main" id="{7DA3C9C6-9F68-4C3E-80C9-086E79B5923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2" name="PoljeZBesedilom 2">
          <a:extLst>
            <a:ext uri="{FF2B5EF4-FFF2-40B4-BE49-F238E27FC236}">
              <a16:creationId xmlns:a16="http://schemas.microsoft.com/office/drawing/2014/main" id="{828FDB21-22DB-40FD-99F1-C053D7971A0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3" name="PoljeZBesedilom 2">
          <a:extLst>
            <a:ext uri="{FF2B5EF4-FFF2-40B4-BE49-F238E27FC236}">
              <a16:creationId xmlns:a16="http://schemas.microsoft.com/office/drawing/2014/main" id="{032FFB9D-58C7-4035-A015-F566C0E6BC2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4" name="PoljeZBesedilom 2">
          <a:extLst>
            <a:ext uri="{FF2B5EF4-FFF2-40B4-BE49-F238E27FC236}">
              <a16:creationId xmlns:a16="http://schemas.microsoft.com/office/drawing/2014/main" id="{702DC00F-8B1F-48E9-BA08-7FFEFB3C42B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5" name="PoljeZBesedilom 2">
          <a:extLst>
            <a:ext uri="{FF2B5EF4-FFF2-40B4-BE49-F238E27FC236}">
              <a16:creationId xmlns:a16="http://schemas.microsoft.com/office/drawing/2014/main" id="{CA9A798B-C701-46BD-AA6C-135A3240D17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6" name="PoljeZBesedilom 2">
          <a:extLst>
            <a:ext uri="{FF2B5EF4-FFF2-40B4-BE49-F238E27FC236}">
              <a16:creationId xmlns:a16="http://schemas.microsoft.com/office/drawing/2014/main" id="{0E28064A-B023-4EDC-A4AA-3EEC4EB9E83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7" name="PoljeZBesedilom 596">
          <a:extLst>
            <a:ext uri="{FF2B5EF4-FFF2-40B4-BE49-F238E27FC236}">
              <a16:creationId xmlns:a16="http://schemas.microsoft.com/office/drawing/2014/main" id="{9C3AADFE-4D9A-4F5A-B512-16C6DCE1C3CD}"/>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8" name="PoljeZBesedilom 2">
          <a:extLst>
            <a:ext uri="{FF2B5EF4-FFF2-40B4-BE49-F238E27FC236}">
              <a16:creationId xmlns:a16="http://schemas.microsoft.com/office/drawing/2014/main" id="{978C6533-F0FB-450A-A96E-4F86F429A6F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39" name="PoljeZBesedilom 2">
          <a:extLst>
            <a:ext uri="{FF2B5EF4-FFF2-40B4-BE49-F238E27FC236}">
              <a16:creationId xmlns:a16="http://schemas.microsoft.com/office/drawing/2014/main" id="{79B9AAD6-58BF-4641-862D-F6082338664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40" name="PoljeZBesedilom 2">
          <a:extLst>
            <a:ext uri="{FF2B5EF4-FFF2-40B4-BE49-F238E27FC236}">
              <a16:creationId xmlns:a16="http://schemas.microsoft.com/office/drawing/2014/main" id="{8948CFB3-2217-4F31-A2BD-B7613378722D}"/>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41" name="PoljeZBesedilom 2">
          <a:extLst>
            <a:ext uri="{FF2B5EF4-FFF2-40B4-BE49-F238E27FC236}">
              <a16:creationId xmlns:a16="http://schemas.microsoft.com/office/drawing/2014/main" id="{8A0083B8-B72D-442C-A092-1F5EEC296D5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2" name="PoljeZBesedilom 2">
          <a:extLst>
            <a:ext uri="{FF2B5EF4-FFF2-40B4-BE49-F238E27FC236}">
              <a16:creationId xmlns:a16="http://schemas.microsoft.com/office/drawing/2014/main" id="{D767C8B3-E51A-4440-8AA2-21717A6FFFD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3" name="PoljeZBesedilom 602">
          <a:extLst>
            <a:ext uri="{FF2B5EF4-FFF2-40B4-BE49-F238E27FC236}">
              <a16:creationId xmlns:a16="http://schemas.microsoft.com/office/drawing/2014/main" id="{89044004-3BF9-4F2C-8641-157E0A69E3A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4" name="PoljeZBesedilom 2">
          <a:extLst>
            <a:ext uri="{FF2B5EF4-FFF2-40B4-BE49-F238E27FC236}">
              <a16:creationId xmlns:a16="http://schemas.microsoft.com/office/drawing/2014/main" id="{9EBCE9A8-A760-471A-9D4A-EBED55BE0304}"/>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5" name="PoljeZBesedilom 2">
          <a:extLst>
            <a:ext uri="{FF2B5EF4-FFF2-40B4-BE49-F238E27FC236}">
              <a16:creationId xmlns:a16="http://schemas.microsoft.com/office/drawing/2014/main" id="{27BEF9F4-07B6-4897-BEA5-C67C59B293F8}"/>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6" name="PoljeZBesedilom 2">
          <a:extLst>
            <a:ext uri="{FF2B5EF4-FFF2-40B4-BE49-F238E27FC236}">
              <a16:creationId xmlns:a16="http://schemas.microsoft.com/office/drawing/2014/main" id="{AE2C779E-09C6-4BD3-BCB7-A90B089BC551}"/>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7" name="PoljeZBesedilom 2">
          <a:extLst>
            <a:ext uri="{FF2B5EF4-FFF2-40B4-BE49-F238E27FC236}">
              <a16:creationId xmlns:a16="http://schemas.microsoft.com/office/drawing/2014/main" id="{5734ED5F-75AA-4B63-95D5-751A46C6AF6E}"/>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8" name="PoljeZBesedilom 2">
          <a:extLst>
            <a:ext uri="{FF2B5EF4-FFF2-40B4-BE49-F238E27FC236}">
              <a16:creationId xmlns:a16="http://schemas.microsoft.com/office/drawing/2014/main" id="{99E53419-FA4C-4F80-8C22-EBBADD7B177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49" name="PoljeZBesedilom 608">
          <a:extLst>
            <a:ext uri="{FF2B5EF4-FFF2-40B4-BE49-F238E27FC236}">
              <a16:creationId xmlns:a16="http://schemas.microsoft.com/office/drawing/2014/main" id="{C92007E6-AB0A-494C-B4E0-5DAEB16D368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0" name="PoljeZBesedilom 2">
          <a:extLst>
            <a:ext uri="{FF2B5EF4-FFF2-40B4-BE49-F238E27FC236}">
              <a16:creationId xmlns:a16="http://schemas.microsoft.com/office/drawing/2014/main" id="{AAC5FE1B-51DB-4959-B46F-4302F8BD0D5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1" name="PoljeZBesedilom 2">
          <a:extLst>
            <a:ext uri="{FF2B5EF4-FFF2-40B4-BE49-F238E27FC236}">
              <a16:creationId xmlns:a16="http://schemas.microsoft.com/office/drawing/2014/main" id="{AB93CE91-8FCA-49AF-ABF4-D5F29882ADD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2" name="PoljeZBesedilom 2">
          <a:extLst>
            <a:ext uri="{FF2B5EF4-FFF2-40B4-BE49-F238E27FC236}">
              <a16:creationId xmlns:a16="http://schemas.microsoft.com/office/drawing/2014/main" id="{CEBCE0DB-292E-4BDF-ACC3-550A0BDABB8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3" name="PoljeZBesedilom 2">
          <a:extLst>
            <a:ext uri="{FF2B5EF4-FFF2-40B4-BE49-F238E27FC236}">
              <a16:creationId xmlns:a16="http://schemas.microsoft.com/office/drawing/2014/main" id="{13799450-67DF-480D-AC12-66AF2F9886C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4" name="PoljeZBesedilom 613">
          <a:extLst>
            <a:ext uri="{FF2B5EF4-FFF2-40B4-BE49-F238E27FC236}">
              <a16:creationId xmlns:a16="http://schemas.microsoft.com/office/drawing/2014/main" id="{AA6F7936-4F34-4C50-8D28-B2ACCFB6FE9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5" name="PoljeZBesedilom 2">
          <a:extLst>
            <a:ext uri="{FF2B5EF4-FFF2-40B4-BE49-F238E27FC236}">
              <a16:creationId xmlns:a16="http://schemas.microsoft.com/office/drawing/2014/main" id="{821DD481-C3EB-4D3E-B4D7-9E467EF4CB8F}"/>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6" name="PoljeZBesedilom 2">
          <a:extLst>
            <a:ext uri="{FF2B5EF4-FFF2-40B4-BE49-F238E27FC236}">
              <a16:creationId xmlns:a16="http://schemas.microsoft.com/office/drawing/2014/main" id="{6CCC3A53-33AA-4B59-AD72-5274DF0B243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7" name="PoljeZBesedilom 2">
          <a:extLst>
            <a:ext uri="{FF2B5EF4-FFF2-40B4-BE49-F238E27FC236}">
              <a16:creationId xmlns:a16="http://schemas.microsoft.com/office/drawing/2014/main" id="{141937EB-C2AC-40EA-8BBC-A5FD494ACAA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58" name="PoljeZBesedilom 2">
          <a:extLst>
            <a:ext uri="{FF2B5EF4-FFF2-40B4-BE49-F238E27FC236}">
              <a16:creationId xmlns:a16="http://schemas.microsoft.com/office/drawing/2014/main" id="{74040DF3-FAB9-44F3-B5CA-628D1E95AA9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59" name="PoljeZBesedilom 2">
          <a:extLst>
            <a:ext uri="{FF2B5EF4-FFF2-40B4-BE49-F238E27FC236}">
              <a16:creationId xmlns:a16="http://schemas.microsoft.com/office/drawing/2014/main" id="{A4624785-82B6-4B18-AD9A-C0F56483F10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0" name="PoljeZBesedilom 619">
          <a:extLst>
            <a:ext uri="{FF2B5EF4-FFF2-40B4-BE49-F238E27FC236}">
              <a16:creationId xmlns:a16="http://schemas.microsoft.com/office/drawing/2014/main" id="{8B2AA321-25FB-4DA1-95DE-489AD71EDE3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1" name="PoljeZBesedilom 2">
          <a:extLst>
            <a:ext uri="{FF2B5EF4-FFF2-40B4-BE49-F238E27FC236}">
              <a16:creationId xmlns:a16="http://schemas.microsoft.com/office/drawing/2014/main" id="{F562C923-F399-4DCA-89FA-1DAAD5E2541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2" name="PoljeZBesedilom 2">
          <a:extLst>
            <a:ext uri="{FF2B5EF4-FFF2-40B4-BE49-F238E27FC236}">
              <a16:creationId xmlns:a16="http://schemas.microsoft.com/office/drawing/2014/main" id="{D7AA9EA9-7AE1-4A6A-8971-3E35E9292E8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3" name="PoljeZBesedilom 2">
          <a:extLst>
            <a:ext uri="{FF2B5EF4-FFF2-40B4-BE49-F238E27FC236}">
              <a16:creationId xmlns:a16="http://schemas.microsoft.com/office/drawing/2014/main" id="{E4382EDB-CB02-49E3-8854-E586BD9C8F4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4" name="PoljeZBesedilom 2">
          <a:extLst>
            <a:ext uri="{FF2B5EF4-FFF2-40B4-BE49-F238E27FC236}">
              <a16:creationId xmlns:a16="http://schemas.microsoft.com/office/drawing/2014/main" id="{02A4AAAF-FD41-4CF6-AD7D-C83032FC7AC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5" name="PoljeZBesedilom 2">
          <a:extLst>
            <a:ext uri="{FF2B5EF4-FFF2-40B4-BE49-F238E27FC236}">
              <a16:creationId xmlns:a16="http://schemas.microsoft.com/office/drawing/2014/main" id="{030638A3-47A0-4366-A409-E0135FE0D89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6" name="PoljeZBesedilom 625">
          <a:extLst>
            <a:ext uri="{FF2B5EF4-FFF2-40B4-BE49-F238E27FC236}">
              <a16:creationId xmlns:a16="http://schemas.microsoft.com/office/drawing/2014/main" id="{6942F352-83FE-483E-A37E-02E5BF28656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7" name="PoljeZBesedilom 2">
          <a:extLst>
            <a:ext uri="{FF2B5EF4-FFF2-40B4-BE49-F238E27FC236}">
              <a16:creationId xmlns:a16="http://schemas.microsoft.com/office/drawing/2014/main" id="{B67CD520-CEF0-4934-A012-49BA40BFE71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8" name="PoljeZBesedilom 2">
          <a:extLst>
            <a:ext uri="{FF2B5EF4-FFF2-40B4-BE49-F238E27FC236}">
              <a16:creationId xmlns:a16="http://schemas.microsoft.com/office/drawing/2014/main" id="{B6A84365-6155-4BDE-B7EC-5DDB4A617BA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69" name="PoljeZBesedilom 2">
          <a:extLst>
            <a:ext uri="{FF2B5EF4-FFF2-40B4-BE49-F238E27FC236}">
              <a16:creationId xmlns:a16="http://schemas.microsoft.com/office/drawing/2014/main" id="{A9A3F769-4FCB-4446-A0C0-72DFA8CB14B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0" name="PoljeZBesedilom 2">
          <a:extLst>
            <a:ext uri="{FF2B5EF4-FFF2-40B4-BE49-F238E27FC236}">
              <a16:creationId xmlns:a16="http://schemas.microsoft.com/office/drawing/2014/main" id="{13F3DB48-1D90-4B4C-92F9-35F40EE6895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1" name="PoljeZBesedilom 2">
          <a:extLst>
            <a:ext uri="{FF2B5EF4-FFF2-40B4-BE49-F238E27FC236}">
              <a16:creationId xmlns:a16="http://schemas.microsoft.com/office/drawing/2014/main" id="{632F52CE-6667-444F-9314-9C316ED94ED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2" name="PoljeZBesedilom 631">
          <a:extLst>
            <a:ext uri="{FF2B5EF4-FFF2-40B4-BE49-F238E27FC236}">
              <a16:creationId xmlns:a16="http://schemas.microsoft.com/office/drawing/2014/main" id="{FA2ADCF7-998C-4298-9E93-1D35886AA2C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3" name="PoljeZBesedilom 2">
          <a:extLst>
            <a:ext uri="{FF2B5EF4-FFF2-40B4-BE49-F238E27FC236}">
              <a16:creationId xmlns:a16="http://schemas.microsoft.com/office/drawing/2014/main" id="{3D889186-830C-4B0E-840C-DD366172C19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4" name="PoljeZBesedilom 2">
          <a:extLst>
            <a:ext uri="{FF2B5EF4-FFF2-40B4-BE49-F238E27FC236}">
              <a16:creationId xmlns:a16="http://schemas.microsoft.com/office/drawing/2014/main" id="{4C753C98-432F-4B1E-B87D-9F75AFA4AC3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5" name="PoljeZBesedilom 2">
          <a:extLst>
            <a:ext uri="{FF2B5EF4-FFF2-40B4-BE49-F238E27FC236}">
              <a16:creationId xmlns:a16="http://schemas.microsoft.com/office/drawing/2014/main" id="{72665E58-43F3-41E0-9BB2-955698122C6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6" name="PoljeZBesedilom 2">
          <a:extLst>
            <a:ext uri="{FF2B5EF4-FFF2-40B4-BE49-F238E27FC236}">
              <a16:creationId xmlns:a16="http://schemas.microsoft.com/office/drawing/2014/main" id="{42C26CF1-9BEC-42F7-86CA-783A2D7BE11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7" name="PoljeZBesedilom 2">
          <a:extLst>
            <a:ext uri="{FF2B5EF4-FFF2-40B4-BE49-F238E27FC236}">
              <a16:creationId xmlns:a16="http://schemas.microsoft.com/office/drawing/2014/main" id="{FE06AAC0-5B66-4A78-AF1F-09FB68C895D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8" name="PoljeZBesedilom 637">
          <a:extLst>
            <a:ext uri="{FF2B5EF4-FFF2-40B4-BE49-F238E27FC236}">
              <a16:creationId xmlns:a16="http://schemas.microsoft.com/office/drawing/2014/main" id="{831B905D-0370-4B8B-9F00-114984BC780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79" name="PoljeZBesedilom 2">
          <a:extLst>
            <a:ext uri="{FF2B5EF4-FFF2-40B4-BE49-F238E27FC236}">
              <a16:creationId xmlns:a16="http://schemas.microsoft.com/office/drawing/2014/main" id="{E088DC05-8471-4331-842C-0E0D5690DA8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80" name="PoljeZBesedilom 2">
          <a:extLst>
            <a:ext uri="{FF2B5EF4-FFF2-40B4-BE49-F238E27FC236}">
              <a16:creationId xmlns:a16="http://schemas.microsoft.com/office/drawing/2014/main" id="{9EF47725-5F1D-476A-9CD0-BCD8E8A6C4B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81" name="PoljeZBesedilom 2">
          <a:extLst>
            <a:ext uri="{FF2B5EF4-FFF2-40B4-BE49-F238E27FC236}">
              <a16:creationId xmlns:a16="http://schemas.microsoft.com/office/drawing/2014/main" id="{02917F56-2F5B-4FF8-A828-29A7AFAA9D5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082" name="PoljeZBesedilom 2">
          <a:extLst>
            <a:ext uri="{FF2B5EF4-FFF2-40B4-BE49-F238E27FC236}">
              <a16:creationId xmlns:a16="http://schemas.microsoft.com/office/drawing/2014/main" id="{75A9D074-7D59-4913-9AD3-27648DD5143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3" name="PoljeZBesedilom 2">
          <a:extLst>
            <a:ext uri="{FF2B5EF4-FFF2-40B4-BE49-F238E27FC236}">
              <a16:creationId xmlns:a16="http://schemas.microsoft.com/office/drawing/2014/main" id="{93A2E533-FA79-4CFA-B492-74884E15B55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4" name="PoljeZBesedilom 643">
          <a:extLst>
            <a:ext uri="{FF2B5EF4-FFF2-40B4-BE49-F238E27FC236}">
              <a16:creationId xmlns:a16="http://schemas.microsoft.com/office/drawing/2014/main" id="{AC1DB9D3-39DA-4DAE-9349-DED0E24CB4F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5" name="PoljeZBesedilom 2">
          <a:extLst>
            <a:ext uri="{FF2B5EF4-FFF2-40B4-BE49-F238E27FC236}">
              <a16:creationId xmlns:a16="http://schemas.microsoft.com/office/drawing/2014/main" id="{7ADC885C-726C-4EB5-95A6-D279C44DEB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6" name="PoljeZBesedilom 2">
          <a:extLst>
            <a:ext uri="{FF2B5EF4-FFF2-40B4-BE49-F238E27FC236}">
              <a16:creationId xmlns:a16="http://schemas.microsoft.com/office/drawing/2014/main" id="{D23FD2C6-6C96-45B7-8E4B-7C2814B3032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7" name="PoljeZBesedilom 2">
          <a:extLst>
            <a:ext uri="{FF2B5EF4-FFF2-40B4-BE49-F238E27FC236}">
              <a16:creationId xmlns:a16="http://schemas.microsoft.com/office/drawing/2014/main" id="{B58B9001-7564-4680-870F-F9C5AB5FF9C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8" name="PoljeZBesedilom 2">
          <a:extLst>
            <a:ext uri="{FF2B5EF4-FFF2-40B4-BE49-F238E27FC236}">
              <a16:creationId xmlns:a16="http://schemas.microsoft.com/office/drawing/2014/main" id="{843C0336-CAB3-4C62-B5D0-1131824C839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89" name="PoljeZBesedilom 2">
          <a:extLst>
            <a:ext uri="{FF2B5EF4-FFF2-40B4-BE49-F238E27FC236}">
              <a16:creationId xmlns:a16="http://schemas.microsoft.com/office/drawing/2014/main" id="{B2C85DDA-B338-4C07-8B72-CA84FEDF914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90" name="PoljeZBesedilom 649">
          <a:extLst>
            <a:ext uri="{FF2B5EF4-FFF2-40B4-BE49-F238E27FC236}">
              <a16:creationId xmlns:a16="http://schemas.microsoft.com/office/drawing/2014/main" id="{415E0398-EDAB-49FA-B5EF-16EBCC6A7D3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91" name="PoljeZBesedilom 2">
          <a:extLst>
            <a:ext uri="{FF2B5EF4-FFF2-40B4-BE49-F238E27FC236}">
              <a16:creationId xmlns:a16="http://schemas.microsoft.com/office/drawing/2014/main" id="{748AE7E7-3D1B-4BFA-A591-B519BBF6934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92" name="PoljeZBesedilom 2">
          <a:extLst>
            <a:ext uri="{FF2B5EF4-FFF2-40B4-BE49-F238E27FC236}">
              <a16:creationId xmlns:a16="http://schemas.microsoft.com/office/drawing/2014/main" id="{23F03B3C-1825-481E-9743-221C52AF115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93" name="PoljeZBesedilom 2">
          <a:extLst>
            <a:ext uri="{FF2B5EF4-FFF2-40B4-BE49-F238E27FC236}">
              <a16:creationId xmlns:a16="http://schemas.microsoft.com/office/drawing/2014/main" id="{19EFE263-BBE8-4C9F-8EBD-A27FFF41BB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094" name="PoljeZBesedilom 2">
          <a:extLst>
            <a:ext uri="{FF2B5EF4-FFF2-40B4-BE49-F238E27FC236}">
              <a16:creationId xmlns:a16="http://schemas.microsoft.com/office/drawing/2014/main" id="{05EC5A8D-CD5E-403A-9B7E-9BD3F420755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95" name="PoljeZBesedilom 2">
          <a:extLst>
            <a:ext uri="{FF2B5EF4-FFF2-40B4-BE49-F238E27FC236}">
              <a16:creationId xmlns:a16="http://schemas.microsoft.com/office/drawing/2014/main" id="{61DBEF63-9E06-4ACD-9A10-28A3DF40F4B6}"/>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96" name="PoljeZBesedilom 655">
          <a:extLst>
            <a:ext uri="{FF2B5EF4-FFF2-40B4-BE49-F238E27FC236}">
              <a16:creationId xmlns:a16="http://schemas.microsoft.com/office/drawing/2014/main" id="{C8E34C62-A3D6-42ED-8B21-CB3D99EEE48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97" name="PoljeZBesedilom 2">
          <a:extLst>
            <a:ext uri="{FF2B5EF4-FFF2-40B4-BE49-F238E27FC236}">
              <a16:creationId xmlns:a16="http://schemas.microsoft.com/office/drawing/2014/main" id="{A4068947-2414-43EE-A653-59FAA784683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98" name="PoljeZBesedilom 2">
          <a:extLst>
            <a:ext uri="{FF2B5EF4-FFF2-40B4-BE49-F238E27FC236}">
              <a16:creationId xmlns:a16="http://schemas.microsoft.com/office/drawing/2014/main" id="{342D7B70-7934-49F0-9B21-EFAC9297F81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099" name="PoljeZBesedilom 2">
          <a:extLst>
            <a:ext uri="{FF2B5EF4-FFF2-40B4-BE49-F238E27FC236}">
              <a16:creationId xmlns:a16="http://schemas.microsoft.com/office/drawing/2014/main" id="{3D770CDF-6ABC-4976-912D-BCBF6E4E927E}"/>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0" name="PoljeZBesedilom 2">
          <a:extLst>
            <a:ext uri="{FF2B5EF4-FFF2-40B4-BE49-F238E27FC236}">
              <a16:creationId xmlns:a16="http://schemas.microsoft.com/office/drawing/2014/main" id="{7F4B4336-CE79-4DB2-83C8-B8B2AC828E0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1" name="PoljeZBesedilom 2">
          <a:extLst>
            <a:ext uri="{FF2B5EF4-FFF2-40B4-BE49-F238E27FC236}">
              <a16:creationId xmlns:a16="http://schemas.microsoft.com/office/drawing/2014/main" id="{37D9319F-7665-4E6D-BB2A-26875354EF6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2" name="PoljeZBesedilom 661">
          <a:extLst>
            <a:ext uri="{FF2B5EF4-FFF2-40B4-BE49-F238E27FC236}">
              <a16:creationId xmlns:a16="http://schemas.microsoft.com/office/drawing/2014/main" id="{E18C045B-3529-4A15-B1E1-23469B1DF8B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3" name="PoljeZBesedilom 2">
          <a:extLst>
            <a:ext uri="{FF2B5EF4-FFF2-40B4-BE49-F238E27FC236}">
              <a16:creationId xmlns:a16="http://schemas.microsoft.com/office/drawing/2014/main" id="{1D3374FC-2D37-49BF-8D0C-08A16B7766A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4" name="PoljeZBesedilom 2">
          <a:extLst>
            <a:ext uri="{FF2B5EF4-FFF2-40B4-BE49-F238E27FC236}">
              <a16:creationId xmlns:a16="http://schemas.microsoft.com/office/drawing/2014/main" id="{BA1CE5AC-E1E8-40C2-AFE8-BC706B2B0B8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5" name="PoljeZBesedilom 2">
          <a:extLst>
            <a:ext uri="{FF2B5EF4-FFF2-40B4-BE49-F238E27FC236}">
              <a16:creationId xmlns:a16="http://schemas.microsoft.com/office/drawing/2014/main" id="{A80ACC89-C0DF-46AD-B8F5-BFE952AE339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6" name="PoljeZBesedilom 2">
          <a:extLst>
            <a:ext uri="{FF2B5EF4-FFF2-40B4-BE49-F238E27FC236}">
              <a16:creationId xmlns:a16="http://schemas.microsoft.com/office/drawing/2014/main" id="{8628DF5D-48DD-4675-A0CA-37688351FB8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7" name="PoljeZBesedilom 666">
          <a:extLst>
            <a:ext uri="{FF2B5EF4-FFF2-40B4-BE49-F238E27FC236}">
              <a16:creationId xmlns:a16="http://schemas.microsoft.com/office/drawing/2014/main" id="{7DA27CC9-2EA9-484B-A101-FDA2A86205E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8" name="PoljeZBesedilom 2">
          <a:extLst>
            <a:ext uri="{FF2B5EF4-FFF2-40B4-BE49-F238E27FC236}">
              <a16:creationId xmlns:a16="http://schemas.microsoft.com/office/drawing/2014/main" id="{C0ACA24A-943D-4C13-BC54-752FD33B1B3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09" name="PoljeZBesedilom 2">
          <a:extLst>
            <a:ext uri="{FF2B5EF4-FFF2-40B4-BE49-F238E27FC236}">
              <a16:creationId xmlns:a16="http://schemas.microsoft.com/office/drawing/2014/main" id="{58064024-AE8A-4F92-BF2B-1216F1947BA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10" name="PoljeZBesedilom 2">
          <a:extLst>
            <a:ext uri="{FF2B5EF4-FFF2-40B4-BE49-F238E27FC236}">
              <a16:creationId xmlns:a16="http://schemas.microsoft.com/office/drawing/2014/main" id="{560C4564-5682-458D-B538-D7EA7C2CF0D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111" name="PoljeZBesedilom 2">
          <a:extLst>
            <a:ext uri="{FF2B5EF4-FFF2-40B4-BE49-F238E27FC236}">
              <a16:creationId xmlns:a16="http://schemas.microsoft.com/office/drawing/2014/main" id="{0F1AF327-3ADF-4D2D-B9E4-62629FD7A2A6}"/>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2" name="PoljeZBesedilom 2">
          <a:extLst>
            <a:ext uri="{FF2B5EF4-FFF2-40B4-BE49-F238E27FC236}">
              <a16:creationId xmlns:a16="http://schemas.microsoft.com/office/drawing/2014/main" id="{B7C9CE24-F30E-4F56-9F78-12837E2EADE4}"/>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3" name="PoljeZBesedilom 672">
          <a:extLst>
            <a:ext uri="{FF2B5EF4-FFF2-40B4-BE49-F238E27FC236}">
              <a16:creationId xmlns:a16="http://schemas.microsoft.com/office/drawing/2014/main" id="{FAAC06C0-5D17-4D15-AADE-07497F8025E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4" name="PoljeZBesedilom 2">
          <a:extLst>
            <a:ext uri="{FF2B5EF4-FFF2-40B4-BE49-F238E27FC236}">
              <a16:creationId xmlns:a16="http://schemas.microsoft.com/office/drawing/2014/main" id="{E396B3BC-5026-42A1-9BCD-857D6D067836}"/>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5" name="PoljeZBesedilom 2">
          <a:extLst>
            <a:ext uri="{FF2B5EF4-FFF2-40B4-BE49-F238E27FC236}">
              <a16:creationId xmlns:a16="http://schemas.microsoft.com/office/drawing/2014/main" id="{EB12CFDF-0348-457F-8174-11DE6D973A2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6" name="PoljeZBesedilom 2">
          <a:extLst>
            <a:ext uri="{FF2B5EF4-FFF2-40B4-BE49-F238E27FC236}">
              <a16:creationId xmlns:a16="http://schemas.microsoft.com/office/drawing/2014/main" id="{A4565E8E-8E28-4211-9D00-EABC7BF880C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7" name="PoljeZBesedilom 2">
          <a:extLst>
            <a:ext uri="{FF2B5EF4-FFF2-40B4-BE49-F238E27FC236}">
              <a16:creationId xmlns:a16="http://schemas.microsoft.com/office/drawing/2014/main" id="{A1C0D857-75FE-42DD-BF78-EE7EFFEA214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8" name="PoljeZBesedilom 2">
          <a:extLst>
            <a:ext uri="{FF2B5EF4-FFF2-40B4-BE49-F238E27FC236}">
              <a16:creationId xmlns:a16="http://schemas.microsoft.com/office/drawing/2014/main" id="{CD4510F0-BE60-4CB9-A21A-82F579C54A71}"/>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19" name="PoljeZBesedilom 678">
          <a:extLst>
            <a:ext uri="{FF2B5EF4-FFF2-40B4-BE49-F238E27FC236}">
              <a16:creationId xmlns:a16="http://schemas.microsoft.com/office/drawing/2014/main" id="{876204B1-168D-4B75-8D51-64E41B5BC5E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0" name="PoljeZBesedilom 2">
          <a:extLst>
            <a:ext uri="{FF2B5EF4-FFF2-40B4-BE49-F238E27FC236}">
              <a16:creationId xmlns:a16="http://schemas.microsoft.com/office/drawing/2014/main" id="{9E662F9E-0CE9-466F-974C-EDD30DE7ED9E}"/>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1" name="PoljeZBesedilom 2">
          <a:extLst>
            <a:ext uri="{FF2B5EF4-FFF2-40B4-BE49-F238E27FC236}">
              <a16:creationId xmlns:a16="http://schemas.microsoft.com/office/drawing/2014/main" id="{16473ED2-2A31-4BE3-AA3B-6654E1612AF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2" name="PoljeZBesedilom 2">
          <a:extLst>
            <a:ext uri="{FF2B5EF4-FFF2-40B4-BE49-F238E27FC236}">
              <a16:creationId xmlns:a16="http://schemas.microsoft.com/office/drawing/2014/main" id="{214868E9-7A9B-4D39-BD89-A2C4A78BF6A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3" name="PoljeZBesedilom 2">
          <a:extLst>
            <a:ext uri="{FF2B5EF4-FFF2-40B4-BE49-F238E27FC236}">
              <a16:creationId xmlns:a16="http://schemas.microsoft.com/office/drawing/2014/main" id="{528DE41D-9988-450D-8BF6-9B47F6F732B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4" name="PoljeZBesedilom 2">
          <a:extLst>
            <a:ext uri="{FF2B5EF4-FFF2-40B4-BE49-F238E27FC236}">
              <a16:creationId xmlns:a16="http://schemas.microsoft.com/office/drawing/2014/main" id="{495A4398-B54D-4D38-95C1-234CFD4EA4F1}"/>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5" name="PoljeZBesedilom 684">
          <a:extLst>
            <a:ext uri="{FF2B5EF4-FFF2-40B4-BE49-F238E27FC236}">
              <a16:creationId xmlns:a16="http://schemas.microsoft.com/office/drawing/2014/main" id="{1DFAA5BD-7421-4946-9A5D-EF88C15ACA6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6" name="PoljeZBesedilom 2">
          <a:extLst>
            <a:ext uri="{FF2B5EF4-FFF2-40B4-BE49-F238E27FC236}">
              <a16:creationId xmlns:a16="http://schemas.microsoft.com/office/drawing/2014/main" id="{95D53308-E100-426D-B3D3-BD8EC8358A0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7" name="PoljeZBesedilom 2">
          <a:extLst>
            <a:ext uri="{FF2B5EF4-FFF2-40B4-BE49-F238E27FC236}">
              <a16:creationId xmlns:a16="http://schemas.microsoft.com/office/drawing/2014/main" id="{7D641D37-DCFD-4934-874B-E1D1BD76CFF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8" name="PoljeZBesedilom 2">
          <a:extLst>
            <a:ext uri="{FF2B5EF4-FFF2-40B4-BE49-F238E27FC236}">
              <a16:creationId xmlns:a16="http://schemas.microsoft.com/office/drawing/2014/main" id="{B60B2295-4B69-4431-89BF-D9B0FC16548D}"/>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29" name="PoljeZBesedilom 2">
          <a:extLst>
            <a:ext uri="{FF2B5EF4-FFF2-40B4-BE49-F238E27FC236}">
              <a16:creationId xmlns:a16="http://schemas.microsoft.com/office/drawing/2014/main" id="{55FEF9AE-EFCD-4607-96DC-BE9CA65FC88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0" name="PoljeZBesedilom 2">
          <a:extLst>
            <a:ext uri="{FF2B5EF4-FFF2-40B4-BE49-F238E27FC236}">
              <a16:creationId xmlns:a16="http://schemas.microsoft.com/office/drawing/2014/main" id="{35971F8D-DB9F-4F13-9E9B-0296F9736EF7}"/>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1" name="PoljeZBesedilom 690">
          <a:extLst>
            <a:ext uri="{FF2B5EF4-FFF2-40B4-BE49-F238E27FC236}">
              <a16:creationId xmlns:a16="http://schemas.microsoft.com/office/drawing/2014/main" id="{88C68C35-6746-4596-9364-EA791E1BC22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2" name="PoljeZBesedilom 2">
          <a:extLst>
            <a:ext uri="{FF2B5EF4-FFF2-40B4-BE49-F238E27FC236}">
              <a16:creationId xmlns:a16="http://schemas.microsoft.com/office/drawing/2014/main" id="{C65833C3-9465-4B0A-82FC-C7304C9CF9C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3" name="PoljeZBesedilom 2">
          <a:extLst>
            <a:ext uri="{FF2B5EF4-FFF2-40B4-BE49-F238E27FC236}">
              <a16:creationId xmlns:a16="http://schemas.microsoft.com/office/drawing/2014/main" id="{B20A8003-ED73-4834-87C8-657DD5908914}"/>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4" name="PoljeZBesedilom 2">
          <a:extLst>
            <a:ext uri="{FF2B5EF4-FFF2-40B4-BE49-F238E27FC236}">
              <a16:creationId xmlns:a16="http://schemas.microsoft.com/office/drawing/2014/main" id="{442A44DE-28AB-48D0-BF84-5CC8168CAE7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5" name="PoljeZBesedilom 2">
          <a:extLst>
            <a:ext uri="{FF2B5EF4-FFF2-40B4-BE49-F238E27FC236}">
              <a16:creationId xmlns:a16="http://schemas.microsoft.com/office/drawing/2014/main" id="{402DABAB-66C0-452F-83DC-E9CF1EFCDF3F}"/>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6" name="PoljeZBesedilom 2">
          <a:extLst>
            <a:ext uri="{FF2B5EF4-FFF2-40B4-BE49-F238E27FC236}">
              <a16:creationId xmlns:a16="http://schemas.microsoft.com/office/drawing/2014/main" id="{5DFA55CD-C6F9-4233-BC1B-5210B0D9FC2D}"/>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7" name="PoljeZBesedilom 696">
          <a:extLst>
            <a:ext uri="{FF2B5EF4-FFF2-40B4-BE49-F238E27FC236}">
              <a16:creationId xmlns:a16="http://schemas.microsoft.com/office/drawing/2014/main" id="{3BB89C96-AC47-4632-805C-9A15D28A877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8" name="PoljeZBesedilom 2">
          <a:extLst>
            <a:ext uri="{FF2B5EF4-FFF2-40B4-BE49-F238E27FC236}">
              <a16:creationId xmlns:a16="http://schemas.microsoft.com/office/drawing/2014/main" id="{5CB3D1B2-2740-4B96-A6CA-67DE1B0B28A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39" name="PoljeZBesedilom 2">
          <a:extLst>
            <a:ext uri="{FF2B5EF4-FFF2-40B4-BE49-F238E27FC236}">
              <a16:creationId xmlns:a16="http://schemas.microsoft.com/office/drawing/2014/main" id="{D22B3E37-1CBB-4553-B79A-4CCD335A3A3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40" name="PoljeZBesedilom 2">
          <a:extLst>
            <a:ext uri="{FF2B5EF4-FFF2-40B4-BE49-F238E27FC236}">
              <a16:creationId xmlns:a16="http://schemas.microsoft.com/office/drawing/2014/main" id="{EEF248AC-C234-4F0F-8F8E-B548132B0328}"/>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41" name="PoljeZBesedilom 2">
          <a:extLst>
            <a:ext uri="{FF2B5EF4-FFF2-40B4-BE49-F238E27FC236}">
              <a16:creationId xmlns:a16="http://schemas.microsoft.com/office/drawing/2014/main" id="{7EE76E4D-99F8-44A4-B910-8D470A15CC4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2" name="PoljeZBesedilom 2">
          <a:extLst>
            <a:ext uri="{FF2B5EF4-FFF2-40B4-BE49-F238E27FC236}">
              <a16:creationId xmlns:a16="http://schemas.microsoft.com/office/drawing/2014/main" id="{0289D119-A508-4748-8B72-7DC75703155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3" name="PoljeZBesedilom 702">
          <a:extLst>
            <a:ext uri="{FF2B5EF4-FFF2-40B4-BE49-F238E27FC236}">
              <a16:creationId xmlns:a16="http://schemas.microsoft.com/office/drawing/2014/main" id="{A39EF473-AA20-409A-BCDD-87C04CCE91E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4" name="PoljeZBesedilom 2">
          <a:extLst>
            <a:ext uri="{FF2B5EF4-FFF2-40B4-BE49-F238E27FC236}">
              <a16:creationId xmlns:a16="http://schemas.microsoft.com/office/drawing/2014/main" id="{1CF8644A-EC62-4BAD-92EB-B01C9E06A9D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5" name="PoljeZBesedilom 2">
          <a:extLst>
            <a:ext uri="{FF2B5EF4-FFF2-40B4-BE49-F238E27FC236}">
              <a16:creationId xmlns:a16="http://schemas.microsoft.com/office/drawing/2014/main" id="{69C53D82-F999-4668-8AA6-9FA110BF560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6" name="PoljeZBesedilom 2">
          <a:extLst>
            <a:ext uri="{FF2B5EF4-FFF2-40B4-BE49-F238E27FC236}">
              <a16:creationId xmlns:a16="http://schemas.microsoft.com/office/drawing/2014/main" id="{6A13A14A-4577-455B-A880-B8A6A35E61D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7" name="PoljeZBesedilom 2">
          <a:extLst>
            <a:ext uri="{FF2B5EF4-FFF2-40B4-BE49-F238E27FC236}">
              <a16:creationId xmlns:a16="http://schemas.microsoft.com/office/drawing/2014/main" id="{967F5A36-EFCD-4A95-9245-53644F70CE5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8" name="PoljeZBesedilom 2">
          <a:extLst>
            <a:ext uri="{FF2B5EF4-FFF2-40B4-BE49-F238E27FC236}">
              <a16:creationId xmlns:a16="http://schemas.microsoft.com/office/drawing/2014/main" id="{23C6FBE4-9627-48B4-85E6-0B9E342BDC1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49" name="PoljeZBesedilom 708">
          <a:extLst>
            <a:ext uri="{FF2B5EF4-FFF2-40B4-BE49-F238E27FC236}">
              <a16:creationId xmlns:a16="http://schemas.microsoft.com/office/drawing/2014/main" id="{92A5030A-01A7-47F3-BA4D-A4053002307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50" name="PoljeZBesedilom 2">
          <a:extLst>
            <a:ext uri="{FF2B5EF4-FFF2-40B4-BE49-F238E27FC236}">
              <a16:creationId xmlns:a16="http://schemas.microsoft.com/office/drawing/2014/main" id="{AA6C458E-BF3E-41C4-B6BA-85E7B89DEC7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51" name="PoljeZBesedilom 2">
          <a:extLst>
            <a:ext uri="{FF2B5EF4-FFF2-40B4-BE49-F238E27FC236}">
              <a16:creationId xmlns:a16="http://schemas.microsoft.com/office/drawing/2014/main" id="{5FFA49DF-14DA-4C18-9873-7DF6D760FB9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52" name="PoljeZBesedilom 2">
          <a:extLst>
            <a:ext uri="{FF2B5EF4-FFF2-40B4-BE49-F238E27FC236}">
              <a16:creationId xmlns:a16="http://schemas.microsoft.com/office/drawing/2014/main" id="{397CAC41-CAD2-41F8-B32D-5D7C257FD36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53" name="PoljeZBesedilom 2">
          <a:extLst>
            <a:ext uri="{FF2B5EF4-FFF2-40B4-BE49-F238E27FC236}">
              <a16:creationId xmlns:a16="http://schemas.microsoft.com/office/drawing/2014/main" id="{1191C407-73ED-4784-82AF-C85471A2773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4" name="PoljeZBesedilom 2">
          <a:extLst>
            <a:ext uri="{FF2B5EF4-FFF2-40B4-BE49-F238E27FC236}">
              <a16:creationId xmlns:a16="http://schemas.microsoft.com/office/drawing/2014/main" id="{F347D82A-F0AB-4590-ABA0-A57783F8F350}"/>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5" name="PoljeZBesedilom 714">
          <a:extLst>
            <a:ext uri="{FF2B5EF4-FFF2-40B4-BE49-F238E27FC236}">
              <a16:creationId xmlns:a16="http://schemas.microsoft.com/office/drawing/2014/main" id="{3E0DA3C5-9EFB-45BB-BD23-A6D5F076175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6" name="PoljeZBesedilom 2">
          <a:extLst>
            <a:ext uri="{FF2B5EF4-FFF2-40B4-BE49-F238E27FC236}">
              <a16:creationId xmlns:a16="http://schemas.microsoft.com/office/drawing/2014/main" id="{A19D19A5-0F67-4E0F-97D3-4CDCC2B0E86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7" name="PoljeZBesedilom 2">
          <a:extLst>
            <a:ext uri="{FF2B5EF4-FFF2-40B4-BE49-F238E27FC236}">
              <a16:creationId xmlns:a16="http://schemas.microsoft.com/office/drawing/2014/main" id="{DD4889DA-5F66-47A1-9048-4723297D79F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8" name="PoljeZBesedilom 2">
          <a:extLst>
            <a:ext uri="{FF2B5EF4-FFF2-40B4-BE49-F238E27FC236}">
              <a16:creationId xmlns:a16="http://schemas.microsoft.com/office/drawing/2014/main" id="{F695818D-2D85-437F-803B-E16881E25DE4}"/>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59" name="PoljeZBesedilom 2">
          <a:extLst>
            <a:ext uri="{FF2B5EF4-FFF2-40B4-BE49-F238E27FC236}">
              <a16:creationId xmlns:a16="http://schemas.microsoft.com/office/drawing/2014/main" id="{3BAC0538-F6A3-43B0-ACCA-344A78E2A78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0" name="PoljeZBesedilom 2">
          <a:extLst>
            <a:ext uri="{FF2B5EF4-FFF2-40B4-BE49-F238E27FC236}">
              <a16:creationId xmlns:a16="http://schemas.microsoft.com/office/drawing/2014/main" id="{C3D81EA0-6BBC-4E53-AEA8-2A4E6232C1E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1" name="PoljeZBesedilom 720">
          <a:extLst>
            <a:ext uri="{FF2B5EF4-FFF2-40B4-BE49-F238E27FC236}">
              <a16:creationId xmlns:a16="http://schemas.microsoft.com/office/drawing/2014/main" id="{20C326FF-7132-4563-A5D9-27EB57F33C2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2" name="PoljeZBesedilom 2">
          <a:extLst>
            <a:ext uri="{FF2B5EF4-FFF2-40B4-BE49-F238E27FC236}">
              <a16:creationId xmlns:a16="http://schemas.microsoft.com/office/drawing/2014/main" id="{B1432276-5458-4BD7-927C-F4257B402AE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3" name="PoljeZBesedilom 2">
          <a:extLst>
            <a:ext uri="{FF2B5EF4-FFF2-40B4-BE49-F238E27FC236}">
              <a16:creationId xmlns:a16="http://schemas.microsoft.com/office/drawing/2014/main" id="{0A535D00-5CF9-4555-A8D9-6EDC8719E7D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4" name="PoljeZBesedilom 2">
          <a:extLst>
            <a:ext uri="{FF2B5EF4-FFF2-40B4-BE49-F238E27FC236}">
              <a16:creationId xmlns:a16="http://schemas.microsoft.com/office/drawing/2014/main" id="{1593312B-527A-452A-8ED7-653A0645BB0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5" name="PoljeZBesedilom 2">
          <a:extLst>
            <a:ext uri="{FF2B5EF4-FFF2-40B4-BE49-F238E27FC236}">
              <a16:creationId xmlns:a16="http://schemas.microsoft.com/office/drawing/2014/main" id="{08BFDA7F-DB61-421A-9973-BF4368F77F18}"/>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6" name="PoljeZBesedilom 725">
          <a:extLst>
            <a:ext uri="{FF2B5EF4-FFF2-40B4-BE49-F238E27FC236}">
              <a16:creationId xmlns:a16="http://schemas.microsoft.com/office/drawing/2014/main" id="{BFDC03DD-565A-44B8-903D-6680788FA00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7" name="PoljeZBesedilom 2">
          <a:extLst>
            <a:ext uri="{FF2B5EF4-FFF2-40B4-BE49-F238E27FC236}">
              <a16:creationId xmlns:a16="http://schemas.microsoft.com/office/drawing/2014/main" id="{076AB314-8B9F-4BA7-875C-0AB09683C51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8" name="PoljeZBesedilom 2">
          <a:extLst>
            <a:ext uri="{FF2B5EF4-FFF2-40B4-BE49-F238E27FC236}">
              <a16:creationId xmlns:a16="http://schemas.microsoft.com/office/drawing/2014/main" id="{CE71B0B7-BFD0-4C07-B319-538B261A2EB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69" name="PoljeZBesedilom 2">
          <a:extLst>
            <a:ext uri="{FF2B5EF4-FFF2-40B4-BE49-F238E27FC236}">
              <a16:creationId xmlns:a16="http://schemas.microsoft.com/office/drawing/2014/main" id="{70A60B75-34FB-4039-AB99-2E08E69208A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70" name="PoljeZBesedilom 2">
          <a:extLst>
            <a:ext uri="{FF2B5EF4-FFF2-40B4-BE49-F238E27FC236}">
              <a16:creationId xmlns:a16="http://schemas.microsoft.com/office/drawing/2014/main" id="{6D398460-8258-4851-A27F-C4589F00437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1" name="PoljeZBesedilom 2">
          <a:extLst>
            <a:ext uri="{FF2B5EF4-FFF2-40B4-BE49-F238E27FC236}">
              <a16:creationId xmlns:a16="http://schemas.microsoft.com/office/drawing/2014/main" id="{217C9A6A-879D-45D1-8D0B-7B51599384C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2" name="PoljeZBesedilom 731">
          <a:extLst>
            <a:ext uri="{FF2B5EF4-FFF2-40B4-BE49-F238E27FC236}">
              <a16:creationId xmlns:a16="http://schemas.microsoft.com/office/drawing/2014/main" id="{C0F06F49-415C-41B1-975D-F156E48219E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3" name="PoljeZBesedilom 2">
          <a:extLst>
            <a:ext uri="{FF2B5EF4-FFF2-40B4-BE49-F238E27FC236}">
              <a16:creationId xmlns:a16="http://schemas.microsoft.com/office/drawing/2014/main" id="{5D206551-B40C-44AD-ABDF-1CA54BF6FA2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4" name="PoljeZBesedilom 2">
          <a:extLst>
            <a:ext uri="{FF2B5EF4-FFF2-40B4-BE49-F238E27FC236}">
              <a16:creationId xmlns:a16="http://schemas.microsoft.com/office/drawing/2014/main" id="{588D6395-12B0-4879-B942-DD3F53F837E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5" name="PoljeZBesedilom 2">
          <a:extLst>
            <a:ext uri="{FF2B5EF4-FFF2-40B4-BE49-F238E27FC236}">
              <a16:creationId xmlns:a16="http://schemas.microsoft.com/office/drawing/2014/main" id="{3D690DA4-3888-4689-8202-DF668D98909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811</xdr:row>
      <xdr:rowOff>0</xdr:rowOff>
    </xdr:from>
    <xdr:ext cx="184731" cy="271710"/>
    <xdr:sp macro="" textlink="">
      <xdr:nvSpPr>
        <xdr:cNvPr id="5176" name="PoljeZBesedilom 2">
          <a:extLst>
            <a:ext uri="{FF2B5EF4-FFF2-40B4-BE49-F238E27FC236}">
              <a16:creationId xmlns:a16="http://schemas.microsoft.com/office/drawing/2014/main" id="{541B5660-DA84-4CDE-ADAC-807A374FA44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77" name="PoljeZBesedilom 2">
          <a:extLst>
            <a:ext uri="{FF2B5EF4-FFF2-40B4-BE49-F238E27FC236}">
              <a16:creationId xmlns:a16="http://schemas.microsoft.com/office/drawing/2014/main" id="{7B30BFEA-B46D-4E05-8E72-FA6132C37C9B}"/>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78" name="PoljeZBesedilom 737">
          <a:extLst>
            <a:ext uri="{FF2B5EF4-FFF2-40B4-BE49-F238E27FC236}">
              <a16:creationId xmlns:a16="http://schemas.microsoft.com/office/drawing/2014/main" id="{C12D3229-CBA0-4554-B34F-4EEF8C7C9E5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79" name="PoljeZBesedilom 2">
          <a:extLst>
            <a:ext uri="{FF2B5EF4-FFF2-40B4-BE49-F238E27FC236}">
              <a16:creationId xmlns:a16="http://schemas.microsoft.com/office/drawing/2014/main" id="{30674D91-3D7E-4678-8F2F-5CA405AAF35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0" name="PoljeZBesedilom 2">
          <a:extLst>
            <a:ext uri="{FF2B5EF4-FFF2-40B4-BE49-F238E27FC236}">
              <a16:creationId xmlns:a16="http://schemas.microsoft.com/office/drawing/2014/main" id="{BC67E24E-BB09-474C-89F2-AB2AED53FA6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1" name="PoljeZBesedilom 2">
          <a:extLst>
            <a:ext uri="{FF2B5EF4-FFF2-40B4-BE49-F238E27FC236}">
              <a16:creationId xmlns:a16="http://schemas.microsoft.com/office/drawing/2014/main" id="{CFF0C9F1-EA9F-40B4-AA32-61058084095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2" name="PoljeZBesedilom 2">
          <a:extLst>
            <a:ext uri="{FF2B5EF4-FFF2-40B4-BE49-F238E27FC236}">
              <a16:creationId xmlns:a16="http://schemas.microsoft.com/office/drawing/2014/main" id="{30C08786-FC5F-4CB7-9580-D091AB40CC0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3" name="PoljeZBesedilom 2">
          <a:extLst>
            <a:ext uri="{FF2B5EF4-FFF2-40B4-BE49-F238E27FC236}">
              <a16:creationId xmlns:a16="http://schemas.microsoft.com/office/drawing/2014/main" id="{42B63BA6-C5A1-46A5-A5DD-29FC2DB89F0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4" name="PoljeZBesedilom 743">
          <a:extLst>
            <a:ext uri="{FF2B5EF4-FFF2-40B4-BE49-F238E27FC236}">
              <a16:creationId xmlns:a16="http://schemas.microsoft.com/office/drawing/2014/main" id="{AF3643C9-0DBE-4D81-A8E2-ECF5233C5E0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5" name="PoljeZBesedilom 2">
          <a:extLst>
            <a:ext uri="{FF2B5EF4-FFF2-40B4-BE49-F238E27FC236}">
              <a16:creationId xmlns:a16="http://schemas.microsoft.com/office/drawing/2014/main" id="{39B6D715-7AA2-4FC4-A248-52E8BE20E38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6" name="PoljeZBesedilom 2">
          <a:extLst>
            <a:ext uri="{FF2B5EF4-FFF2-40B4-BE49-F238E27FC236}">
              <a16:creationId xmlns:a16="http://schemas.microsoft.com/office/drawing/2014/main" id="{F1E50809-930A-45EE-B6A4-8E5A4A04530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7" name="PoljeZBesedilom 2">
          <a:extLst>
            <a:ext uri="{FF2B5EF4-FFF2-40B4-BE49-F238E27FC236}">
              <a16:creationId xmlns:a16="http://schemas.microsoft.com/office/drawing/2014/main" id="{E0229CDA-9D2C-4972-A68E-8D4E77D119D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811</xdr:row>
      <xdr:rowOff>0</xdr:rowOff>
    </xdr:from>
    <xdr:ext cx="184731" cy="271710"/>
    <xdr:sp macro="" textlink="">
      <xdr:nvSpPr>
        <xdr:cNvPr id="5188" name="PoljeZBesedilom 2">
          <a:extLst>
            <a:ext uri="{FF2B5EF4-FFF2-40B4-BE49-F238E27FC236}">
              <a16:creationId xmlns:a16="http://schemas.microsoft.com/office/drawing/2014/main" id="{C040DDA3-0879-4FEA-B386-DEB28A0DC2C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89" name="PoljeZBesedilom 2">
          <a:extLst>
            <a:ext uri="{FF2B5EF4-FFF2-40B4-BE49-F238E27FC236}">
              <a16:creationId xmlns:a16="http://schemas.microsoft.com/office/drawing/2014/main" id="{A81ED185-01AC-419D-AB6F-7D660431CED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0" name="PoljeZBesedilom 749">
          <a:extLst>
            <a:ext uri="{FF2B5EF4-FFF2-40B4-BE49-F238E27FC236}">
              <a16:creationId xmlns:a16="http://schemas.microsoft.com/office/drawing/2014/main" id="{86BF0B5B-0D0C-4D1C-AA8E-326CFEE05941}"/>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1" name="PoljeZBesedilom 2">
          <a:extLst>
            <a:ext uri="{FF2B5EF4-FFF2-40B4-BE49-F238E27FC236}">
              <a16:creationId xmlns:a16="http://schemas.microsoft.com/office/drawing/2014/main" id="{6B7EB6E3-915E-42FF-BC52-51E50FC4F29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2" name="PoljeZBesedilom 2">
          <a:extLst>
            <a:ext uri="{FF2B5EF4-FFF2-40B4-BE49-F238E27FC236}">
              <a16:creationId xmlns:a16="http://schemas.microsoft.com/office/drawing/2014/main" id="{73766875-5EEC-4182-977A-A9A709FFDA4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3" name="PoljeZBesedilom 2">
          <a:extLst>
            <a:ext uri="{FF2B5EF4-FFF2-40B4-BE49-F238E27FC236}">
              <a16:creationId xmlns:a16="http://schemas.microsoft.com/office/drawing/2014/main" id="{A8C68118-F495-49B8-9DC0-5BAB1904854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4" name="PoljeZBesedilom 2">
          <a:extLst>
            <a:ext uri="{FF2B5EF4-FFF2-40B4-BE49-F238E27FC236}">
              <a16:creationId xmlns:a16="http://schemas.microsoft.com/office/drawing/2014/main" id="{E99A3AB6-5240-4405-8D1A-C5D791E32F30}"/>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5" name="PoljeZBesedilom 2">
          <a:extLst>
            <a:ext uri="{FF2B5EF4-FFF2-40B4-BE49-F238E27FC236}">
              <a16:creationId xmlns:a16="http://schemas.microsoft.com/office/drawing/2014/main" id="{D99C04F2-FD9D-4964-AC55-59D35E65EA2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6" name="PoljeZBesedilom 755">
          <a:extLst>
            <a:ext uri="{FF2B5EF4-FFF2-40B4-BE49-F238E27FC236}">
              <a16:creationId xmlns:a16="http://schemas.microsoft.com/office/drawing/2014/main" id="{F55D0D4B-FC6A-464B-839B-6E9054230B3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7" name="PoljeZBesedilom 2">
          <a:extLst>
            <a:ext uri="{FF2B5EF4-FFF2-40B4-BE49-F238E27FC236}">
              <a16:creationId xmlns:a16="http://schemas.microsoft.com/office/drawing/2014/main" id="{4F33B889-270B-4E1F-965A-71042CE1532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8" name="PoljeZBesedilom 2">
          <a:extLst>
            <a:ext uri="{FF2B5EF4-FFF2-40B4-BE49-F238E27FC236}">
              <a16:creationId xmlns:a16="http://schemas.microsoft.com/office/drawing/2014/main" id="{A14795A0-A833-468B-A896-6C53E46B55E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199" name="PoljeZBesedilom 2">
          <a:extLst>
            <a:ext uri="{FF2B5EF4-FFF2-40B4-BE49-F238E27FC236}">
              <a16:creationId xmlns:a16="http://schemas.microsoft.com/office/drawing/2014/main" id="{9484DF28-626D-4E61-A921-2804B3058C6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0" name="PoljeZBesedilom 2">
          <a:extLst>
            <a:ext uri="{FF2B5EF4-FFF2-40B4-BE49-F238E27FC236}">
              <a16:creationId xmlns:a16="http://schemas.microsoft.com/office/drawing/2014/main" id="{0E1433C8-EB6B-4446-952F-40A2D343A98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1" name="PoljeZBesedilom 760">
          <a:extLst>
            <a:ext uri="{FF2B5EF4-FFF2-40B4-BE49-F238E27FC236}">
              <a16:creationId xmlns:a16="http://schemas.microsoft.com/office/drawing/2014/main" id="{C8C1A27D-CE76-4644-A99F-2098A41CEC5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2" name="PoljeZBesedilom 2">
          <a:extLst>
            <a:ext uri="{FF2B5EF4-FFF2-40B4-BE49-F238E27FC236}">
              <a16:creationId xmlns:a16="http://schemas.microsoft.com/office/drawing/2014/main" id="{C32A25C0-9729-4DB5-84F4-59EE77CD8FE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3" name="PoljeZBesedilom 2">
          <a:extLst>
            <a:ext uri="{FF2B5EF4-FFF2-40B4-BE49-F238E27FC236}">
              <a16:creationId xmlns:a16="http://schemas.microsoft.com/office/drawing/2014/main" id="{EDD8302C-18FB-45AA-9E53-70CEA1B7FBB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4" name="PoljeZBesedilom 2">
          <a:extLst>
            <a:ext uri="{FF2B5EF4-FFF2-40B4-BE49-F238E27FC236}">
              <a16:creationId xmlns:a16="http://schemas.microsoft.com/office/drawing/2014/main" id="{391BE221-69EF-4B9E-9397-3E6E07BC881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05" name="PoljeZBesedilom 2">
          <a:extLst>
            <a:ext uri="{FF2B5EF4-FFF2-40B4-BE49-F238E27FC236}">
              <a16:creationId xmlns:a16="http://schemas.microsoft.com/office/drawing/2014/main" id="{225E3AEE-FFFF-4454-A806-6EBAB44A703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06" name="PoljeZBesedilom 2">
          <a:extLst>
            <a:ext uri="{FF2B5EF4-FFF2-40B4-BE49-F238E27FC236}">
              <a16:creationId xmlns:a16="http://schemas.microsoft.com/office/drawing/2014/main" id="{88495AE5-9B6C-4B61-B86A-4A41E1CD7DF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07" name="PoljeZBesedilom 766">
          <a:extLst>
            <a:ext uri="{FF2B5EF4-FFF2-40B4-BE49-F238E27FC236}">
              <a16:creationId xmlns:a16="http://schemas.microsoft.com/office/drawing/2014/main" id="{F6E7082A-B28D-4513-B2AA-C90999D8853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08" name="PoljeZBesedilom 2">
          <a:extLst>
            <a:ext uri="{FF2B5EF4-FFF2-40B4-BE49-F238E27FC236}">
              <a16:creationId xmlns:a16="http://schemas.microsoft.com/office/drawing/2014/main" id="{F4B75F4E-BB5A-42FE-97B6-AF65F76D251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09" name="PoljeZBesedilom 2">
          <a:extLst>
            <a:ext uri="{FF2B5EF4-FFF2-40B4-BE49-F238E27FC236}">
              <a16:creationId xmlns:a16="http://schemas.microsoft.com/office/drawing/2014/main" id="{B77D4702-C3D6-484A-BCFB-2A7B7E74925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0" name="PoljeZBesedilom 2">
          <a:extLst>
            <a:ext uri="{FF2B5EF4-FFF2-40B4-BE49-F238E27FC236}">
              <a16:creationId xmlns:a16="http://schemas.microsoft.com/office/drawing/2014/main" id="{D1141CF1-2006-4682-833D-9AEE6B66242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1" name="PoljeZBesedilom 2">
          <a:extLst>
            <a:ext uri="{FF2B5EF4-FFF2-40B4-BE49-F238E27FC236}">
              <a16:creationId xmlns:a16="http://schemas.microsoft.com/office/drawing/2014/main" id="{4340884C-9C19-4A8C-9E40-F12B5E2AF99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2" name="PoljeZBesedilom 2">
          <a:extLst>
            <a:ext uri="{FF2B5EF4-FFF2-40B4-BE49-F238E27FC236}">
              <a16:creationId xmlns:a16="http://schemas.microsoft.com/office/drawing/2014/main" id="{6AFCA3A2-461E-48DD-B941-4E41E1B428D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3" name="PoljeZBesedilom 772">
          <a:extLst>
            <a:ext uri="{FF2B5EF4-FFF2-40B4-BE49-F238E27FC236}">
              <a16:creationId xmlns:a16="http://schemas.microsoft.com/office/drawing/2014/main" id="{ADB07159-B5D3-4BCC-84F6-5DAAB135F8A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4" name="PoljeZBesedilom 2">
          <a:extLst>
            <a:ext uri="{FF2B5EF4-FFF2-40B4-BE49-F238E27FC236}">
              <a16:creationId xmlns:a16="http://schemas.microsoft.com/office/drawing/2014/main" id="{4EDE0012-BF4B-4AE0-846E-CBB16F9F438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5" name="PoljeZBesedilom 2">
          <a:extLst>
            <a:ext uri="{FF2B5EF4-FFF2-40B4-BE49-F238E27FC236}">
              <a16:creationId xmlns:a16="http://schemas.microsoft.com/office/drawing/2014/main" id="{F46C50D1-2139-4220-802B-D5D64AFC0E3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6" name="PoljeZBesedilom 2">
          <a:extLst>
            <a:ext uri="{FF2B5EF4-FFF2-40B4-BE49-F238E27FC236}">
              <a16:creationId xmlns:a16="http://schemas.microsoft.com/office/drawing/2014/main" id="{07731887-BEC4-48FB-8C96-1DC8200C745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7" name="PoljeZBesedilom 2">
          <a:extLst>
            <a:ext uri="{FF2B5EF4-FFF2-40B4-BE49-F238E27FC236}">
              <a16:creationId xmlns:a16="http://schemas.microsoft.com/office/drawing/2014/main" id="{147544AA-31CB-4C8B-AC72-78F29D936C2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8" name="PoljeZBesedilom 2">
          <a:extLst>
            <a:ext uri="{FF2B5EF4-FFF2-40B4-BE49-F238E27FC236}">
              <a16:creationId xmlns:a16="http://schemas.microsoft.com/office/drawing/2014/main" id="{2E07C321-4307-41AB-862D-F4908712B19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19" name="PoljeZBesedilom 778">
          <a:extLst>
            <a:ext uri="{FF2B5EF4-FFF2-40B4-BE49-F238E27FC236}">
              <a16:creationId xmlns:a16="http://schemas.microsoft.com/office/drawing/2014/main" id="{1AB09C34-794B-45A1-BB83-5B9D50916D3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0" name="PoljeZBesedilom 2">
          <a:extLst>
            <a:ext uri="{FF2B5EF4-FFF2-40B4-BE49-F238E27FC236}">
              <a16:creationId xmlns:a16="http://schemas.microsoft.com/office/drawing/2014/main" id="{1ABB7721-1F3E-4B4E-9445-079931DA42E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1" name="PoljeZBesedilom 2">
          <a:extLst>
            <a:ext uri="{FF2B5EF4-FFF2-40B4-BE49-F238E27FC236}">
              <a16:creationId xmlns:a16="http://schemas.microsoft.com/office/drawing/2014/main" id="{596A52B1-ADA8-43B4-987B-291C2F1565A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2" name="PoljeZBesedilom 2">
          <a:extLst>
            <a:ext uri="{FF2B5EF4-FFF2-40B4-BE49-F238E27FC236}">
              <a16:creationId xmlns:a16="http://schemas.microsoft.com/office/drawing/2014/main" id="{271B52A5-92CC-4A6D-9D03-946B40FE49C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3" name="PoljeZBesedilom 2">
          <a:extLst>
            <a:ext uri="{FF2B5EF4-FFF2-40B4-BE49-F238E27FC236}">
              <a16:creationId xmlns:a16="http://schemas.microsoft.com/office/drawing/2014/main" id="{CB9B34E0-569E-4DA5-9025-275C3D1F055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4" name="PoljeZBesedilom 2">
          <a:extLst>
            <a:ext uri="{FF2B5EF4-FFF2-40B4-BE49-F238E27FC236}">
              <a16:creationId xmlns:a16="http://schemas.microsoft.com/office/drawing/2014/main" id="{3911021D-618D-4284-8520-B498BA2193F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5" name="PoljeZBesedilom 784">
          <a:extLst>
            <a:ext uri="{FF2B5EF4-FFF2-40B4-BE49-F238E27FC236}">
              <a16:creationId xmlns:a16="http://schemas.microsoft.com/office/drawing/2014/main" id="{7FE4B9DE-8D4E-4F4B-A9F0-953CB5AD0A6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6" name="PoljeZBesedilom 2">
          <a:extLst>
            <a:ext uri="{FF2B5EF4-FFF2-40B4-BE49-F238E27FC236}">
              <a16:creationId xmlns:a16="http://schemas.microsoft.com/office/drawing/2014/main" id="{D4BC3724-C6AA-4102-A136-A62E41BEFB0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7" name="PoljeZBesedilom 2">
          <a:extLst>
            <a:ext uri="{FF2B5EF4-FFF2-40B4-BE49-F238E27FC236}">
              <a16:creationId xmlns:a16="http://schemas.microsoft.com/office/drawing/2014/main" id="{6A1644D4-8712-48D5-B21B-90C0E4404BB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8" name="PoljeZBesedilom 2">
          <a:extLst>
            <a:ext uri="{FF2B5EF4-FFF2-40B4-BE49-F238E27FC236}">
              <a16:creationId xmlns:a16="http://schemas.microsoft.com/office/drawing/2014/main" id="{6A1E358F-9BEE-476F-B40C-A708451D86D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29" name="PoljeZBesedilom 2">
          <a:extLst>
            <a:ext uri="{FF2B5EF4-FFF2-40B4-BE49-F238E27FC236}">
              <a16:creationId xmlns:a16="http://schemas.microsoft.com/office/drawing/2014/main" id="{41BC34DA-602A-4593-B5CF-48CC6EAC78B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0" name="PoljeZBesedilom 2">
          <a:extLst>
            <a:ext uri="{FF2B5EF4-FFF2-40B4-BE49-F238E27FC236}">
              <a16:creationId xmlns:a16="http://schemas.microsoft.com/office/drawing/2014/main" id="{BC710195-98B7-477D-8189-D0981421A0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1" name="PoljeZBesedilom 790">
          <a:extLst>
            <a:ext uri="{FF2B5EF4-FFF2-40B4-BE49-F238E27FC236}">
              <a16:creationId xmlns:a16="http://schemas.microsoft.com/office/drawing/2014/main" id="{5AE87F46-2C3B-40FC-9938-831EF982791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2" name="PoljeZBesedilom 2">
          <a:extLst>
            <a:ext uri="{FF2B5EF4-FFF2-40B4-BE49-F238E27FC236}">
              <a16:creationId xmlns:a16="http://schemas.microsoft.com/office/drawing/2014/main" id="{2E7DF5CB-67F1-4127-9155-C1B59352D7F0}"/>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3" name="PoljeZBesedilom 2">
          <a:extLst>
            <a:ext uri="{FF2B5EF4-FFF2-40B4-BE49-F238E27FC236}">
              <a16:creationId xmlns:a16="http://schemas.microsoft.com/office/drawing/2014/main" id="{DA197CD5-4786-438F-99F0-B35986FD945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4" name="PoljeZBesedilom 2">
          <a:extLst>
            <a:ext uri="{FF2B5EF4-FFF2-40B4-BE49-F238E27FC236}">
              <a16:creationId xmlns:a16="http://schemas.microsoft.com/office/drawing/2014/main" id="{72CCF517-6247-43CD-B206-B38B8254922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5" name="PoljeZBesedilom 2">
          <a:extLst>
            <a:ext uri="{FF2B5EF4-FFF2-40B4-BE49-F238E27FC236}">
              <a16:creationId xmlns:a16="http://schemas.microsoft.com/office/drawing/2014/main" id="{1007D15C-4904-4920-81DA-A5BBA39C8B8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6" name="PoljeZBesedilom 2">
          <a:extLst>
            <a:ext uri="{FF2B5EF4-FFF2-40B4-BE49-F238E27FC236}">
              <a16:creationId xmlns:a16="http://schemas.microsoft.com/office/drawing/2014/main" id="{8E2128FE-94D6-4526-A309-74AE9993A6A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7" name="PoljeZBesedilom 796">
          <a:extLst>
            <a:ext uri="{FF2B5EF4-FFF2-40B4-BE49-F238E27FC236}">
              <a16:creationId xmlns:a16="http://schemas.microsoft.com/office/drawing/2014/main" id="{4ADD4A9F-B8DC-40B8-B973-B7292551287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8" name="PoljeZBesedilom 2">
          <a:extLst>
            <a:ext uri="{FF2B5EF4-FFF2-40B4-BE49-F238E27FC236}">
              <a16:creationId xmlns:a16="http://schemas.microsoft.com/office/drawing/2014/main" id="{3CF7318F-D3D4-4833-8EF1-DECAB7CD59A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39" name="PoljeZBesedilom 2">
          <a:extLst>
            <a:ext uri="{FF2B5EF4-FFF2-40B4-BE49-F238E27FC236}">
              <a16:creationId xmlns:a16="http://schemas.microsoft.com/office/drawing/2014/main" id="{2D034288-B5B5-4779-A2A2-C4903AFCF72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40" name="PoljeZBesedilom 2">
          <a:extLst>
            <a:ext uri="{FF2B5EF4-FFF2-40B4-BE49-F238E27FC236}">
              <a16:creationId xmlns:a16="http://schemas.microsoft.com/office/drawing/2014/main" id="{11C38AC5-5D46-4654-A405-EC8659EB812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41" name="PoljeZBesedilom 2">
          <a:extLst>
            <a:ext uri="{FF2B5EF4-FFF2-40B4-BE49-F238E27FC236}">
              <a16:creationId xmlns:a16="http://schemas.microsoft.com/office/drawing/2014/main" id="{AD85185B-3468-4D2C-BA56-AA65BC6A62D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2" name="PoljeZBesedilom 2">
          <a:extLst>
            <a:ext uri="{FF2B5EF4-FFF2-40B4-BE49-F238E27FC236}">
              <a16:creationId xmlns:a16="http://schemas.microsoft.com/office/drawing/2014/main" id="{395297DE-B7A8-4E87-83B9-1A274D12272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3" name="PoljeZBesedilom 802">
          <a:extLst>
            <a:ext uri="{FF2B5EF4-FFF2-40B4-BE49-F238E27FC236}">
              <a16:creationId xmlns:a16="http://schemas.microsoft.com/office/drawing/2014/main" id="{055E14BB-B969-49CD-8532-EC1FBA73C40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4" name="PoljeZBesedilom 2">
          <a:extLst>
            <a:ext uri="{FF2B5EF4-FFF2-40B4-BE49-F238E27FC236}">
              <a16:creationId xmlns:a16="http://schemas.microsoft.com/office/drawing/2014/main" id="{23C1525F-1491-48CA-BD58-B5D9242B25B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5" name="PoljeZBesedilom 2">
          <a:extLst>
            <a:ext uri="{FF2B5EF4-FFF2-40B4-BE49-F238E27FC236}">
              <a16:creationId xmlns:a16="http://schemas.microsoft.com/office/drawing/2014/main" id="{5C07C07E-B0EB-47D8-9A96-40D4A54B89E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6" name="PoljeZBesedilom 2">
          <a:extLst>
            <a:ext uri="{FF2B5EF4-FFF2-40B4-BE49-F238E27FC236}">
              <a16:creationId xmlns:a16="http://schemas.microsoft.com/office/drawing/2014/main" id="{6569CEED-23C4-4704-8094-01DE9EC5174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47" name="PoljeZBesedilom 2">
          <a:extLst>
            <a:ext uri="{FF2B5EF4-FFF2-40B4-BE49-F238E27FC236}">
              <a16:creationId xmlns:a16="http://schemas.microsoft.com/office/drawing/2014/main" id="{E0BE2125-4BB7-4D19-8604-A845ED991B7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48" name="PoljeZBesedilom 2">
          <a:extLst>
            <a:ext uri="{FF2B5EF4-FFF2-40B4-BE49-F238E27FC236}">
              <a16:creationId xmlns:a16="http://schemas.microsoft.com/office/drawing/2014/main" id="{4775AA7E-69A2-4CDD-9CD0-3B41F863AF8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49" name="PoljeZBesedilom 808">
          <a:extLst>
            <a:ext uri="{FF2B5EF4-FFF2-40B4-BE49-F238E27FC236}">
              <a16:creationId xmlns:a16="http://schemas.microsoft.com/office/drawing/2014/main" id="{57FB89A6-A049-41F6-A356-C9EBB06D8C3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0" name="PoljeZBesedilom 2">
          <a:extLst>
            <a:ext uri="{FF2B5EF4-FFF2-40B4-BE49-F238E27FC236}">
              <a16:creationId xmlns:a16="http://schemas.microsoft.com/office/drawing/2014/main" id="{428E24AB-CE1E-4BBD-9E08-18A4880114F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1" name="PoljeZBesedilom 2">
          <a:extLst>
            <a:ext uri="{FF2B5EF4-FFF2-40B4-BE49-F238E27FC236}">
              <a16:creationId xmlns:a16="http://schemas.microsoft.com/office/drawing/2014/main" id="{7BD26EB9-3C49-4EF6-8396-63C4AB503B4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2" name="PoljeZBesedilom 2">
          <a:extLst>
            <a:ext uri="{FF2B5EF4-FFF2-40B4-BE49-F238E27FC236}">
              <a16:creationId xmlns:a16="http://schemas.microsoft.com/office/drawing/2014/main" id="{8BDE5824-F735-4A18-8C66-311BDDB1491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3" name="PoljeZBesedilom 2">
          <a:extLst>
            <a:ext uri="{FF2B5EF4-FFF2-40B4-BE49-F238E27FC236}">
              <a16:creationId xmlns:a16="http://schemas.microsoft.com/office/drawing/2014/main" id="{76A74F9E-AF10-4C8D-A3F7-29DA7A8D0D9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4" name="PoljeZBesedilom 2">
          <a:extLst>
            <a:ext uri="{FF2B5EF4-FFF2-40B4-BE49-F238E27FC236}">
              <a16:creationId xmlns:a16="http://schemas.microsoft.com/office/drawing/2014/main" id="{8B7191A5-57E4-4F26-A88B-A1AED4CB425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5" name="PoljeZBesedilom 814">
          <a:extLst>
            <a:ext uri="{FF2B5EF4-FFF2-40B4-BE49-F238E27FC236}">
              <a16:creationId xmlns:a16="http://schemas.microsoft.com/office/drawing/2014/main" id="{82997226-14D9-46A5-8B9F-2A94CC7A167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6" name="PoljeZBesedilom 2">
          <a:extLst>
            <a:ext uri="{FF2B5EF4-FFF2-40B4-BE49-F238E27FC236}">
              <a16:creationId xmlns:a16="http://schemas.microsoft.com/office/drawing/2014/main" id="{BE8539B1-4199-4054-8264-7F9F8502F8A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7" name="PoljeZBesedilom 2">
          <a:extLst>
            <a:ext uri="{FF2B5EF4-FFF2-40B4-BE49-F238E27FC236}">
              <a16:creationId xmlns:a16="http://schemas.microsoft.com/office/drawing/2014/main" id="{A462E03D-0ED2-4C19-8E85-5E74F8275E9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8" name="PoljeZBesedilom 2">
          <a:extLst>
            <a:ext uri="{FF2B5EF4-FFF2-40B4-BE49-F238E27FC236}">
              <a16:creationId xmlns:a16="http://schemas.microsoft.com/office/drawing/2014/main" id="{5F407EC1-F5E5-44CD-A909-98E431D3555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811</xdr:row>
      <xdr:rowOff>0</xdr:rowOff>
    </xdr:from>
    <xdr:ext cx="184731" cy="271710"/>
    <xdr:sp macro="" textlink="">
      <xdr:nvSpPr>
        <xdr:cNvPr id="5259" name="PoljeZBesedilom 2">
          <a:extLst>
            <a:ext uri="{FF2B5EF4-FFF2-40B4-BE49-F238E27FC236}">
              <a16:creationId xmlns:a16="http://schemas.microsoft.com/office/drawing/2014/main" id="{CA3E0C83-34D7-46DC-8B48-34287A79036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0" name="PoljeZBesedilom 2">
          <a:extLst>
            <a:ext uri="{FF2B5EF4-FFF2-40B4-BE49-F238E27FC236}">
              <a16:creationId xmlns:a16="http://schemas.microsoft.com/office/drawing/2014/main" id="{C7558C40-C7F7-4332-9AAA-BD8EA8B6133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1" name="PoljeZBesedilom 820">
          <a:extLst>
            <a:ext uri="{FF2B5EF4-FFF2-40B4-BE49-F238E27FC236}">
              <a16:creationId xmlns:a16="http://schemas.microsoft.com/office/drawing/2014/main" id="{E932D0E8-0841-473D-92A5-ACCFF4D4AA4C}"/>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2" name="PoljeZBesedilom 2">
          <a:extLst>
            <a:ext uri="{FF2B5EF4-FFF2-40B4-BE49-F238E27FC236}">
              <a16:creationId xmlns:a16="http://schemas.microsoft.com/office/drawing/2014/main" id="{177CA83C-6BA3-47D5-ACD5-D837AE24BF1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3" name="PoljeZBesedilom 2">
          <a:extLst>
            <a:ext uri="{FF2B5EF4-FFF2-40B4-BE49-F238E27FC236}">
              <a16:creationId xmlns:a16="http://schemas.microsoft.com/office/drawing/2014/main" id="{AD90FA66-2E2D-4968-B2BE-7AF27338A61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4" name="PoljeZBesedilom 2">
          <a:extLst>
            <a:ext uri="{FF2B5EF4-FFF2-40B4-BE49-F238E27FC236}">
              <a16:creationId xmlns:a16="http://schemas.microsoft.com/office/drawing/2014/main" id="{68DF532F-7FCE-45D8-AAA1-F9AF6A86D94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811</xdr:row>
      <xdr:rowOff>0</xdr:rowOff>
    </xdr:from>
    <xdr:ext cx="184731" cy="271710"/>
    <xdr:sp macro="" textlink="">
      <xdr:nvSpPr>
        <xdr:cNvPr id="5265" name="PoljeZBesedilom 2">
          <a:extLst>
            <a:ext uri="{FF2B5EF4-FFF2-40B4-BE49-F238E27FC236}">
              <a16:creationId xmlns:a16="http://schemas.microsoft.com/office/drawing/2014/main" id="{025996CE-E3CE-4408-B241-84FCE8756EE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66" name="PoljeZBesedilom 2">
          <a:extLst>
            <a:ext uri="{FF2B5EF4-FFF2-40B4-BE49-F238E27FC236}">
              <a16:creationId xmlns:a16="http://schemas.microsoft.com/office/drawing/2014/main" id="{7A1DD6D9-A114-46BA-BFDF-EB142A7B3C4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67" name="PoljeZBesedilom 826">
          <a:extLst>
            <a:ext uri="{FF2B5EF4-FFF2-40B4-BE49-F238E27FC236}">
              <a16:creationId xmlns:a16="http://schemas.microsoft.com/office/drawing/2014/main" id="{A6379D57-C40F-443B-9919-99C1BE5611B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68" name="PoljeZBesedilom 2">
          <a:extLst>
            <a:ext uri="{FF2B5EF4-FFF2-40B4-BE49-F238E27FC236}">
              <a16:creationId xmlns:a16="http://schemas.microsoft.com/office/drawing/2014/main" id="{5CD4FCD1-39B4-4D2C-A555-087BA69C2F27}"/>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69" name="PoljeZBesedilom 2">
          <a:extLst>
            <a:ext uri="{FF2B5EF4-FFF2-40B4-BE49-F238E27FC236}">
              <a16:creationId xmlns:a16="http://schemas.microsoft.com/office/drawing/2014/main" id="{1A315920-7B8A-4EA4-819F-CCD7CC1ADE3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0" name="PoljeZBesedilom 2">
          <a:extLst>
            <a:ext uri="{FF2B5EF4-FFF2-40B4-BE49-F238E27FC236}">
              <a16:creationId xmlns:a16="http://schemas.microsoft.com/office/drawing/2014/main" id="{CB93281D-8747-4448-9F1F-DB3936FB78D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1" name="PoljeZBesedilom 2">
          <a:extLst>
            <a:ext uri="{FF2B5EF4-FFF2-40B4-BE49-F238E27FC236}">
              <a16:creationId xmlns:a16="http://schemas.microsoft.com/office/drawing/2014/main" id="{50ED308A-76BD-41DA-94AE-020677046B1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2" name="PoljeZBesedilom 831">
          <a:extLst>
            <a:ext uri="{FF2B5EF4-FFF2-40B4-BE49-F238E27FC236}">
              <a16:creationId xmlns:a16="http://schemas.microsoft.com/office/drawing/2014/main" id="{550CCF6D-A61F-474A-A139-CEFC22657774}"/>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3" name="PoljeZBesedilom 2">
          <a:extLst>
            <a:ext uri="{FF2B5EF4-FFF2-40B4-BE49-F238E27FC236}">
              <a16:creationId xmlns:a16="http://schemas.microsoft.com/office/drawing/2014/main" id="{C8183ECC-39E9-496D-BE5D-46240D5F5D4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4" name="PoljeZBesedilom 2">
          <a:extLst>
            <a:ext uri="{FF2B5EF4-FFF2-40B4-BE49-F238E27FC236}">
              <a16:creationId xmlns:a16="http://schemas.microsoft.com/office/drawing/2014/main" id="{6B26808D-6913-4182-AE1B-07D31CB6730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5" name="PoljeZBesedilom 2">
          <a:extLst>
            <a:ext uri="{FF2B5EF4-FFF2-40B4-BE49-F238E27FC236}">
              <a16:creationId xmlns:a16="http://schemas.microsoft.com/office/drawing/2014/main" id="{24D3D1D1-7FDA-4D3E-9702-82EC0B768A3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6" name="PoljeZBesedilom 2">
          <a:extLst>
            <a:ext uri="{FF2B5EF4-FFF2-40B4-BE49-F238E27FC236}">
              <a16:creationId xmlns:a16="http://schemas.microsoft.com/office/drawing/2014/main" id="{76FB26FD-AC04-4848-9FD2-D454D1B8945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7" name="PoljeZBesedilom 2">
          <a:extLst>
            <a:ext uri="{FF2B5EF4-FFF2-40B4-BE49-F238E27FC236}">
              <a16:creationId xmlns:a16="http://schemas.microsoft.com/office/drawing/2014/main" id="{85D379BB-0BE0-4697-92DF-3879B5750E2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8" name="PoljeZBesedilom 837">
          <a:extLst>
            <a:ext uri="{FF2B5EF4-FFF2-40B4-BE49-F238E27FC236}">
              <a16:creationId xmlns:a16="http://schemas.microsoft.com/office/drawing/2014/main" id="{D3D5DE9A-F6C5-42AF-938A-B5636E0B784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79" name="PoljeZBesedilom 2">
          <a:extLst>
            <a:ext uri="{FF2B5EF4-FFF2-40B4-BE49-F238E27FC236}">
              <a16:creationId xmlns:a16="http://schemas.microsoft.com/office/drawing/2014/main" id="{939E2A42-BF0E-4754-9B0C-6EA2916FF0F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0" name="PoljeZBesedilom 2">
          <a:extLst>
            <a:ext uri="{FF2B5EF4-FFF2-40B4-BE49-F238E27FC236}">
              <a16:creationId xmlns:a16="http://schemas.microsoft.com/office/drawing/2014/main" id="{2DCC27CD-94D7-4B22-9DAB-620BC817C79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1" name="PoljeZBesedilom 2">
          <a:extLst>
            <a:ext uri="{FF2B5EF4-FFF2-40B4-BE49-F238E27FC236}">
              <a16:creationId xmlns:a16="http://schemas.microsoft.com/office/drawing/2014/main" id="{CC8E3302-F64C-44E0-8028-598872E53EA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2" name="PoljeZBesedilom 2">
          <a:extLst>
            <a:ext uri="{FF2B5EF4-FFF2-40B4-BE49-F238E27FC236}">
              <a16:creationId xmlns:a16="http://schemas.microsoft.com/office/drawing/2014/main" id="{36A34588-4E67-4B80-A11A-37D51D01B6F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3" name="PoljeZBesedilom 842">
          <a:extLst>
            <a:ext uri="{FF2B5EF4-FFF2-40B4-BE49-F238E27FC236}">
              <a16:creationId xmlns:a16="http://schemas.microsoft.com/office/drawing/2014/main" id="{65770890-1B67-4E7C-90C3-B502DB2F5B97}"/>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4" name="PoljeZBesedilom 2">
          <a:extLst>
            <a:ext uri="{FF2B5EF4-FFF2-40B4-BE49-F238E27FC236}">
              <a16:creationId xmlns:a16="http://schemas.microsoft.com/office/drawing/2014/main" id="{67A0F9B1-4519-4B8E-82A0-68941555329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5" name="PoljeZBesedilom 2">
          <a:extLst>
            <a:ext uri="{FF2B5EF4-FFF2-40B4-BE49-F238E27FC236}">
              <a16:creationId xmlns:a16="http://schemas.microsoft.com/office/drawing/2014/main" id="{521DC767-622F-4449-9B32-F1BADE4E035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6" name="PoljeZBesedilom 2">
          <a:extLst>
            <a:ext uri="{FF2B5EF4-FFF2-40B4-BE49-F238E27FC236}">
              <a16:creationId xmlns:a16="http://schemas.microsoft.com/office/drawing/2014/main" id="{D5B39814-57ED-4B8E-A768-8345B38AD3D1}"/>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811</xdr:row>
      <xdr:rowOff>0</xdr:rowOff>
    </xdr:from>
    <xdr:ext cx="184731" cy="271710"/>
    <xdr:sp macro="" textlink="">
      <xdr:nvSpPr>
        <xdr:cNvPr id="5287" name="PoljeZBesedilom 2">
          <a:extLst>
            <a:ext uri="{FF2B5EF4-FFF2-40B4-BE49-F238E27FC236}">
              <a16:creationId xmlns:a16="http://schemas.microsoft.com/office/drawing/2014/main" id="{316BA639-BF6D-45D0-BFFA-56935F9DC109}"/>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157850</xdr:rowOff>
    </xdr:from>
    <xdr:ext cx="184731" cy="264560"/>
    <xdr:sp macro="" textlink="">
      <xdr:nvSpPr>
        <xdr:cNvPr id="5288" name="PoljeZBesedilom 2">
          <a:extLst>
            <a:ext uri="{FF2B5EF4-FFF2-40B4-BE49-F238E27FC236}">
              <a16:creationId xmlns:a16="http://schemas.microsoft.com/office/drawing/2014/main" id="{5A810470-2810-483F-9B3B-D84102F574E9}"/>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157850</xdr:rowOff>
    </xdr:from>
    <xdr:ext cx="184731" cy="264560"/>
    <xdr:sp macro="" textlink="">
      <xdr:nvSpPr>
        <xdr:cNvPr id="5289" name="PoljeZBesedilom 5288">
          <a:extLst>
            <a:ext uri="{FF2B5EF4-FFF2-40B4-BE49-F238E27FC236}">
              <a16:creationId xmlns:a16="http://schemas.microsoft.com/office/drawing/2014/main" id="{F005EE5E-8E58-43B9-A4DE-2E428CACF905}"/>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157850</xdr:rowOff>
    </xdr:from>
    <xdr:ext cx="184731" cy="264560"/>
    <xdr:sp macro="" textlink="">
      <xdr:nvSpPr>
        <xdr:cNvPr id="5290" name="PoljeZBesedilom 2">
          <a:extLst>
            <a:ext uri="{FF2B5EF4-FFF2-40B4-BE49-F238E27FC236}">
              <a16:creationId xmlns:a16="http://schemas.microsoft.com/office/drawing/2014/main" id="{416D74B6-877A-492A-B992-77B4C4821D2D}"/>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157850</xdr:rowOff>
    </xdr:from>
    <xdr:ext cx="184731" cy="264560"/>
    <xdr:sp macro="" textlink="">
      <xdr:nvSpPr>
        <xdr:cNvPr id="5291" name="PoljeZBesedilom 5290">
          <a:extLst>
            <a:ext uri="{FF2B5EF4-FFF2-40B4-BE49-F238E27FC236}">
              <a16:creationId xmlns:a16="http://schemas.microsoft.com/office/drawing/2014/main" id="{05D58816-39FE-487D-964E-123D562A0574}"/>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2" name="PoljeZBesedilom 2">
          <a:extLst>
            <a:ext uri="{FF2B5EF4-FFF2-40B4-BE49-F238E27FC236}">
              <a16:creationId xmlns:a16="http://schemas.microsoft.com/office/drawing/2014/main" id="{425A95C3-1298-462D-A669-05FEE78D2A78}"/>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3" name="PoljeZBesedilom 5292">
          <a:extLst>
            <a:ext uri="{FF2B5EF4-FFF2-40B4-BE49-F238E27FC236}">
              <a16:creationId xmlns:a16="http://schemas.microsoft.com/office/drawing/2014/main" id="{66C18BB5-E5C2-4C24-96B9-75A1E50350A8}"/>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4" name="PoljeZBesedilom 2">
          <a:extLst>
            <a:ext uri="{FF2B5EF4-FFF2-40B4-BE49-F238E27FC236}">
              <a16:creationId xmlns:a16="http://schemas.microsoft.com/office/drawing/2014/main" id="{96DAB633-8893-4227-8147-552EA8571AC5}"/>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5" name="PoljeZBesedilom 2">
          <a:extLst>
            <a:ext uri="{FF2B5EF4-FFF2-40B4-BE49-F238E27FC236}">
              <a16:creationId xmlns:a16="http://schemas.microsoft.com/office/drawing/2014/main" id="{DA66CB76-3706-4F58-83EB-09FC36A640A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6" name="PoljeZBesedilom 2">
          <a:extLst>
            <a:ext uri="{FF2B5EF4-FFF2-40B4-BE49-F238E27FC236}">
              <a16:creationId xmlns:a16="http://schemas.microsoft.com/office/drawing/2014/main" id="{07073050-CC4E-4974-AD3F-FA7D0A95C22E}"/>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7" name="PoljeZBesedilom 2">
          <a:extLst>
            <a:ext uri="{FF2B5EF4-FFF2-40B4-BE49-F238E27FC236}">
              <a16:creationId xmlns:a16="http://schemas.microsoft.com/office/drawing/2014/main" id="{1716CDEE-91CA-43E0-80A9-614BDC2A5C5E}"/>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8" name="PoljeZBesedilom 2">
          <a:extLst>
            <a:ext uri="{FF2B5EF4-FFF2-40B4-BE49-F238E27FC236}">
              <a16:creationId xmlns:a16="http://schemas.microsoft.com/office/drawing/2014/main" id="{44278E3E-C35F-49A4-90A4-FC2948F8E101}"/>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299" name="PoljeZBesedilom 5298">
          <a:extLst>
            <a:ext uri="{FF2B5EF4-FFF2-40B4-BE49-F238E27FC236}">
              <a16:creationId xmlns:a16="http://schemas.microsoft.com/office/drawing/2014/main" id="{8D337EB3-E4F6-4D74-8EDC-226C1F94DF1D}"/>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00" name="PoljeZBesedilom 2">
          <a:extLst>
            <a:ext uri="{FF2B5EF4-FFF2-40B4-BE49-F238E27FC236}">
              <a16:creationId xmlns:a16="http://schemas.microsoft.com/office/drawing/2014/main" id="{699747F8-59E0-4297-B4F5-704592F26844}"/>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01" name="PoljeZBesedilom 2">
          <a:extLst>
            <a:ext uri="{FF2B5EF4-FFF2-40B4-BE49-F238E27FC236}">
              <a16:creationId xmlns:a16="http://schemas.microsoft.com/office/drawing/2014/main" id="{BCD2578B-2E11-4E0A-ACB6-999DC124E67F}"/>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02" name="PoljeZBesedilom 2">
          <a:extLst>
            <a:ext uri="{FF2B5EF4-FFF2-40B4-BE49-F238E27FC236}">
              <a16:creationId xmlns:a16="http://schemas.microsoft.com/office/drawing/2014/main" id="{6A4E6002-05F9-4C95-869A-4CDA26EDC004}"/>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03" name="PoljeZBesedilom 2">
          <a:extLst>
            <a:ext uri="{FF2B5EF4-FFF2-40B4-BE49-F238E27FC236}">
              <a16:creationId xmlns:a16="http://schemas.microsoft.com/office/drawing/2014/main" id="{F808BC44-69BF-4144-860D-394216462BD1}"/>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4" name="PoljeZBesedilom 2">
          <a:extLst>
            <a:ext uri="{FF2B5EF4-FFF2-40B4-BE49-F238E27FC236}">
              <a16:creationId xmlns:a16="http://schemas.microsoft.com/office/drawing/2014/main" id="{1BBDDF85-C4A8-4480-8C2C-CA4D29A7840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5" name="PoljeZBesedilom 5304">
          <a:extLst>
            <a:ext uri="{FF2B5EF4-FFF2-40B4-BE49-F238E27FC236}">
              <a16:creationId xmlns:a16="http://schemas.microsoft.com/office/drawing/2014/main" id="{E6330184-169A-4096-BD69-9838515D9E1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6" name="PoljeZBesedilom 2">
          <a:extLst>
            <a:ext uri="{FF2B5EF4-FFF2-40B4-BE49-F238E27FC236}">
              <a16:creationId xmlns:a16="http://schemas.microsoft.com/office/drawing/2014/main" id="{16FD19AE-6896-4368-8FC8-F9AC68C6A71A}"/>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7" name="PoljeZBesedilom 2">
          <a:extLst>
            <a:ext uri="{FF2B5EF4-FFF2-40B4-BE49-F238E27FC236}">
              <a16:creationId xmlns:a16="http://schemas.microsoft.com/office/drawing/2014/main" id="{6E198127-C369-4F4A-AE4F-893D564714F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8" name="PoljeZBesedilom 2">
          <a:extLst>
            <a:ext uri="{FF2B5EF4-FFF2-40B4-BE49-F238E27FC236}">
              <a16:creationId xmlns:a16="http://schemas.microsoft.com/office/drawing/2014/main" id="{80888ED5-D39B-4CC1-B7E2-947F30741391}"/>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09" name="PoljeZBesedilom 2">
          <a:extLst>
            <a:ext uri="{FF2B5EF4-FFF2-40B4-BE49-F238E27FC236}">
              <a16:creationId xmlns:a16="http://schemas.microsoft.com/office/drawing/2014/main" id="{F5867ED0-8C8F-4464-A760-4B40264FD933}"/>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0" name="PoljeZBesedilom 2">
          <a:extLst>
            <a:ext uri="{FF2B5EF4-FFF2-40B4-BE49-F238E27FC236}">
              <a16:creationId xmlns:a16="http://schemas.microsoft.com/office/drawing/2014/main" id="{B77FA31A-5491-472A-A59C-968550D70983}"/>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1" name="PoljeZBesedilom 5310">
          <a:extLst>
            <a:ext uri="{FF2B5EF4-FFF2-40B4-BE49-F238E27FC236}">
              <a16:creationId xmlns:a16="http://schemas.microsoft.com/office/drawing/2014/main" id="{7F8E8113-0FCB-4C85-8B81-9778BAADE535}"/>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2" name="PoljeZBesedilom 2">
          <a:extLst>
            <a:ext uri="{FF2B5EF4-FFF2-40B4-BE49-F238E27FC236}">
              <a16:creationId xmlns:a16="http://schemas.microsoft.com/office/drawing/2014/main" id="{1983B105-DB59-4231-AABF-D4BF6203E134}"/>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3" name="PoljeZBesedilom 2">
          <a:extLst>
            <a:ext uri="{FF2B5EF4-FFF2-40B4-BE49-F238E27FC236}">
              <a16:creationId xmlns:a16="http://schemas.microsoft.com/office/drawing/2014/main" id="{E9A8B99A-E067-4559-B3E6-72128C3A16AD}"/>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4" name="PoljeZBesedilom 2">
          <a:extLst>
            <a:ext uri="{FF2B5EF4-FFF2-40B4-BE49-F238E27FC236}">
              <a16:creationId xmlns:a16="http://schemas.microsoft.com/office/drawing/2014/main" id="{DEF3621E-1D7D-48AF-8867-4927C863B709}"/>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15" name="PoljeZBesedilom 2">
          <a:extLst>
            <a:ext uri="{FF2B5EF4-FFF2-40B4-BE49-F238E27FC236}">
              <a16:creationId xmlns:a16="http://schemas.microsoft.com/office/drawing/2014/main" id="{E3A2BD2A-2112-416A-AA20-C5234C566CE6}"/>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16" name="PoljeZBesedilom 2">
          <a:extLst>
            <a:ext uri="{FF2B5EF4-FFF2-40B4-BE49-F238E27FC236}">
              <a16:creationId xmlns:a16="http://schemas.microsoft.com/office/drawing/2014/main" id="{5363C997-D117-4C73-8D5F-B80E813DA97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17" name="PoljeZBesedilom 5316">
          <a:extLst>
            <a:ext uri="{FF2B5EF4-FFF2-40B4-BE49-F238E27FC236}">
              <a16:creationId xmlns:a16="http://schemas.microsoft.com/office/drawing/2014/main" id="{8820FEC8-C6A5-4C5C-8060-9A458AF5D9C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18" name="PoljeZBesedilom 2">
          <a:extLst>
            <a:ext uri="{FF2B5EF4-FFF2-40B4-BE49-F238E27FC236}">
              <a16:creationId xmlns:a16="http://schemas.microsoft.com/office/drawing/2014/main" id="{BE64B332-1C56-4F49-84B9-C30462F35FE6}"/>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19" name="PoljeZBesedilom 2">
          <a:extLst>
            <a:ext uri="{FF2B5EF4-FFF2-40B4-BE49-F238E27FC236}">
              <a16:creationId xmlns:a16="http://schemas.microsoft.com/office/drawing/2014/main" id="{41AFD95A-C294-4759-ABAA-6A4FBD0BA30A}"/>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0" name="PoljeZBesedilom 2">
          <a:extLst>
            <a:ext uri="{FF2B5EF4-FFF2-40B4-BE49-F238E27FC236}">
              <a16:creationId xmlns:a16="http://schemas.microsoft.com/office/drawing/2014/main" id="{5058D9F0-0DDB-4A6F-A5F5-BDDC9285DA6F}"/>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1" name="PoljeZBesedilom 2">
          <a:extLst>
            <a:ext uri="{FF2B5EF4-FFF2-40B4-BE49-F238E27FC236}">
              <a16:creationId xmlns:a16="http://schemas.microsoft.com/office/drawing/2014/main" id="{37CA8567-6C93-420A-A66F-D5E885D68701}"/>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2" name="PoljeZBesedilom 2">
          <a:extLst>
            <a:ext uri="{FF2B5EF4-FFF2-40B4-BE49-F238E27FC236}">
              <a16:creationId xmlns:a16="http://schemas.microsoft.com/office/drawing/2014/main" id="{3DAD5061-95A2-41FA-B4BF-743A190B218D}"/>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3" name="PoljeZBesedilom 5322">
          <a:extLst>
            <a:ext uri="{FF2B5EF4-FFF2-40B4-BE49-F238E27FC236}">
              <a16:creationId xmlns:a16="http://schemas.microsoft.com/office/drawing/2014/main" id="{3838CC2B-2519-4A86-9532-8FD179AB4396}"/>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4" name="PoljeZBesedilom 2">
          <a:extLst>
            <a:ext uri="{FF2B5EF4-FFF2-40B4-BE49-F238E27FC236}">
              <a16:creationId xmlns:a16="http://schemas.microsoft.com/office/drawing/2014/main" id="{9D717517-5F3A-46E4-AE3F-A65261D95D9E}"/>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5" name="PoljeZBesedilom 2">
          <a:extLst>
            <a:ext uri="{FF2B5EF4-FFF2-40B4-BE49-F238E27FC236}">
              <a16:creationId xmlns:a16="http://schemas.microsoft.com/office/drawing/2014/main" id="{C62499F5-598D-4356-A7A6-367528AE69B3}"/>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6" name="PoljeZBesedilom 2">
          <a:extLst>
            <a:ext uri="{FF2B5EF4-FFF2-40B4-BE49-F238E27FC236}">
              <a16:creationId xmlns:a16="http://schemas.microsoft.com/office/drawing/2014/main" id="{CFF4493A-2EA4-459F-9E0D-4EA5AEF29DE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27" name="PoljeZBesedilom 2">
          <a:extLst>
            <a:ext uri="{FF2B5EF4-FFF2-40B4-BE49-F238E27FC236}">
              <a16:creationId xmlns:a16="http://schemas.microsoft.com/office/drawing/2014/main" id="{86607D37-E479-4DCB-BA55-0DB7422D9AC4}"/>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28" name="PoljeZBesedilom 2">
          <a:extLst>
            <a:ext uri="{FF2B5EF4-FFF2-40B4-BE49-F238E27FC236}">
              <a16:creationId xmlns:a16="http://schemas.microsoft.com/office/drawing/2014/main" id="{D608CEA1-2E18-4037-AB4E-74413996B90D}"/>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29" name="PoljeZBesedilom 5328">
          <a:extLst>
            <a:ext uri="{FF2B5EF4-FFF2-40B4-BE49-F238E27FC236}">
              <a16:creationId xmlns:a16="http://schemas.microsoft.com/office/drawing/2014/main" id="{F4E7488D-F46A-44CE-B97B-AD3B81CFAEC6}"/>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30" name="PoljeZBesedilom 2">
          <a:extLst>
            <a:ext uri="{FF2B5EF4-FFF2-40B4-BE49-F238E27FC236}">
              <a16:creationId xmlns:a16="http://schemas.microsoft.com/office/drawing/2014/main" id="{2B69BDC9-96A1-44B4-B8A6-84FEEB795680}"/>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31" name="PoljeZBesedilom 2">
          <a:extLst>
            <a:ext uri="{FF2B5EF4-FFF2-40B4-BE49-F238E27FC236}">
              <a16:creationId xmlns:a16="http://schemas.microsoft.com/office/drawing/2014/main" id="{8D4414A7-BB48-459B-96BD-6DD33675655B}"/>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32" name="PoljeZBesedilom 2">
          <a:extLst>
            <a:ext uri="{FF2B5EF4-FFF2-40B4-BE49-F238E27FC236}">
              <a16:creationId xmlns:a16="http://schemas.microsoft.com/office/drawing/2014/main" id="{3F795156-23F6-4ECF-96DD-52C95A3502E4}"/>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33" name="PoljeZBesedilom 2">
          <a:extLst>
            <a:ext uri="{FF2B5EF4-FFF2-40B4-BE49-F238E27FC236}">
              <a16:creationId xmlns:a16="http://schemas.microsoft.com/office/drawing/2014/main" id="{782643F7-4710-4880-B285-1BD5ACF932E7}"/>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4" name="PoljeZBesedilom 2">
          <a:extLst>
            <a:ext uri="{FF2B5EF4-FFF2-40B4-BE49-F238E27FC236}">
              <a16:creationId xmlns:a16="http://schemas.microsoft.com/office/drawing/2014/main" id="{1A2F229D-0EBF-47E2-99CD-5CD781E9C537}"/>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5" name="PoljeZBesedilom 5334">
          <a:extLst>
            <a:ext uri="{FF2B5EF4-FFF2-40B4-BE49-F238E27FC236}">
              <a16:creationId xmlns:a16="http://schemas.microsoft.com/office/drawing/2014/main" id="{ADA0B3D5-A575-4122-A1B6-7884B913BE08}"/>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6" name="PoljeZBesedilom 2">
          <a:extLst>
            <a:ext uri="{FF2B5EF4-FFF2-40B4-BE49-F238E27FC236}">
              <a16:creationId xmlns:a16="http://schemas.microsoft.com/office/drawing/2014/main" id="{7FADD8B9-56BA-4490-808B-3E42F10BDC58}"/>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7" name="PoljeZBesedilom 2">
          <a:extLst>
            <a:ext uri="{FF2B5EF4-FFF2-40B4-BE49-F238E27FC236}">
              <a16:creationId xmlns:a16="http://schemas.microsoft.com/office/drawing/2014/main" id="{387A6F83-3EC4-456B-91DB-3B745BCD60E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8" name="PoljeZBesedilom 2">
          <a:extLst>
            <a:ext uri="{FF2B5EF4-FFF2-40B4-BE49-F238E27FC236}">
              <a16:creationId xmlns:a16="http://schemas.microsoft.com/office/drawing/2014/main" id="{CF43CDFA-5696-4CE3-B374-AAE6115C91FB}"/>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39" name="PoljeZBesedilom 2">
          <a:extLst>
            <a:ext uri="{FF2B5EF4-FFF2-40B4-BE49-F238E27FC236}">
              <a16:creationId xmlns:a16="http://schemas.microsoft.com/office/drawing/2014/main" id="{CBEDD605-DBB0-4E84-8FE0-DD48A6965E30}"/>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40" name="PoljeZBesedilom 5339">
          <a:extLst>
            <a:ext uri="{FF2B5EF4-FFF2-40B4-BE49-F238E27FC236}">
              <a16:creationId xmlns:a16="http://schemas.microsoft.com/office/drawing/2014/main" id="{BCF22EA1-D15F-41D0-A685-D08F479EB47E}"/>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41" name="PoljeZBesedilom 2">
          <a:extLst>
            <a:ext uri="{FF2B5EF4-FFF2-40B4-BE49-F238E27FC236}">
              <a16:creationId xmlns:a16="http://schemas.microsoft.com/office/drawing/2014/main" id="{C310001B-F43A-49A7-AA59-E62A6C7416AE}"/>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42" name="PoljeZBesedilom 2">
          <a:extLst>
            <a:ext uri="{FF2B5EF4-FFF2-40B4-BE49-F238E27FC236}">
              <a16:creationId xmlns:a16="http://schemas.microsoft.com/office/drawing/2014/main" id="{FBCCFEE8-6B3E-4268-AED7-C4AA128FACF5}"/>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43" name="PoljeZBesedilom 2">
          <a:extLst>
            <a:ext uri="{FF2B5EF4-FFF2-40B4-BE49-F238E27FC236}">
              <a16:creationId xmlns:a16="http://schemas.microsoft.com/office/drawing/2014/main" id="{F6951F8C-738C-4C15-AE48-25BE421DE71D}"/>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44" name="PoljeZBesedilom 2">
          <a:extLst>
            <a:ext uri="{FF2B5EF4-FFF2-40B4-BE49-F238E27FC236}">
              <a16:creationId xmlns:a16="http://schemas.microsoft.com/office/drawing/2014/main" id="{4A6D50EF-3721-4BC5-965C-F02EFD8E54AF}"/>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45" name="PoljeZBesedilom 2">
          <a:extLst>
            <a:ext uri="{FF2B5EF4-FFF2-40B4-BE49-F238E27FC236}">
              <a16:creationId xmlns:a16="http://schemas.microsoft.com/office/drawing/2014/main" id="{CAE9EBDC-648A-4CDA-841E-DD0912CF72A7}"/>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46" name="PoljeZBesedilom 5345">
          <a:extLst>
            <a:ext uri="{FF2B5EF4-FFF2-40B4-BE49-F238E27FC236}">
              <a16:creationId xmlns:a16="http://schemas.microsoft.com/office/drawing/2014/main" id="{0BC01C92-2399-4E9A-B6A6-9E7CABACE1D7}"/>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47" name="PoljeZBesedilom 2">
          <a:extLst>
            <a:ext uri="{FF2B5EF4-FFF2-40B4-BE49-F238E27FC236}">
              <a16:creationId xmlns:a16="http://schemas.microsoft.com/office/drawing/2014/main" id="{0B07A791-94E6-45A8-9AC3-5D0163A0688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48" name="PoljeZBesedilom 2">
          <a:extLst>
            <a:ext uri="{FF2B5EF4-FFF2-40B4-BE49-F238E27FC236}">
              <a16:creationId xmlns:a16="http://schemas.microsoft.com/office/drawing/2014/main" id="{1823E9FD-4C0A-4296-9ED9-D24CCE17FC0D}"/>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49" name="PoljeZBesedilom 2">
          <a:extLst>
            <a:ext uri="{FF2B5EF4-FFF2-40B4-BE49-F238E27FC236}">
              <a16:creationId xmlns:a16="http://schemas.microsoft.com/office/drawing/2014/main" id="{173E875F-98A1-4F0A-8FA1-B5F688BD4DE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0" name="PoljeZBesedilom 2">
          <a:extLst>
            <a:ext uri="{FF2B5EF4-FFF2-40B4-BE49-F238E27FC236}">
              <a16:creationId xmlns:a16="http://schemas.microsoft.com/office/drawing/2014/main" id="{38D3B5B3-7652-46AB-88F8-5AE4084F6C72}"/>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1" name="PoljeZBesedilom 2">
          <a:extLst>
            <a:ext uri="{FF2B5EF4-FFF2-40B4-BE49-F238E27FC236}">
              <a16:creationId xmlns:a16="http://schemas.microsoft.com/office/drawing/2014/main" id="{86890EF0-5EA0-4059-9962-E56747A1C6D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2" name="PoljeZBesedilom 5351">
          <a:extLst>
            <a:ext uri="{FF2B5EF4-FFF2-40B4-BE49-F238E27FC236}">
              <a16:creationId xmlns:a16="http://schemas.microsoft.com/office/drawing/2014/main" id="{08146C95-E1EC-40D7-B5A7-F95B779884D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3" name="PoljeZBesedilom 2">
          <a:extLst>
            <a:ext uri="{FF2B5EF4-FFF2-40B4-BE49-F238E27FC236}">
              <a16:creationId xmlns:a16="http://schemas.microsoft.com/office/drawing/2014/main" id="{EC05EA58-F409-4F7E-B837-E9A742AEBB26}"/>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4" name="PoljeZBesedilom 2">
          <a:extLst>
            <a:ext uri="{FF2B5EF4-FFF2-40B4-BE49-F238E27FC236}">
              <a16:creationId xmlns:a16="http://schemas.microsoft.com/office/drawing/2014/main" id="{5667883A-DCF1-4BE3-B38A-D9C846DB1725}"/>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5" name="PoljeZBesedilom 2">
          <a:extLst>
            <a:ext uri="{FF2B5EF4-FFF2-40B4-BE49-F238E27FC236}">
              <a16:creationId xmlns:a16="http://schemas.microsoft.com/office/drawing/2014/main" id="{2E5B9B2F-5CE0-417C-AF91-A3CA361A607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813</xdr:row>
      <xdr:rowOff>0</xdr:rowOff>
    </xdr:from>
    <xdr:ext cx="184731" cy="264560"/>
    <xdr:sp macro="" textlink="">
      <xdr:nvSpPr>
        <xdr:cNvPr id="5356" name="PoljeZBesedilom 2">
          <a:extLst>
            <a:ext uri="{FF2B5EF4-FFF2-40B4-BE49-F238E27FC236}">
              <a16:creationId xmlns:a16="http://schemas.microsoft.com/office/drawing/2014/main" id="{7E5A7939-F5E7-47E7-B029-D8C3EF4D568A}"/>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57" name="PoljeZBesedilom 2">
          <a:extLst>
            <a:ext uri="{FF2B5EF4-FFF2-40B4-BE49-F238E27FC236}">
              <a16:creationId xmlns:a16="http://schemas.microsoft.com/office/drawing/2014/main" id="{6BFD89E2-BA15-4077-A1FB-83D6243FDD05}"/>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58" name="PoljeZBesedilom 5357">
          <a:extLst>
            <a:ext uri="{FF2B5EF4-FFF2-40B4-BE49-F238E27FC236}">
              <a16:creationId xmlns:a16="http://schemas.microsoft.com/office/drawing/2014/main" id="{38E0334C-2BFD-4794-9E25-5784A8D2EB9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59" name="PoljeZBesedilom 2">
          <a:extLst>
            <a:ext uri="{FF2B5EF4-FFF2-40B4-BE49-F238E27FC236}">
              <a16:creationId xmlns:a16="http://schemas.microsoft.com/office/drawing/2014/main" id="{275B4383-3FB4-47D8-BDE0-6CD69DDF64F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60" name="PoljeZBesedilom 2">
          <a:extLst>
            <a:ext uri="{FF2B5EF4-FFF2-40B4-BE49-F238E27FC236}">
              <a16:creationId xmlns:a16="http://schemas.microsoft.com/office/drawing/2014/main" id="{28935A55-B362-4A7A-895A-F7480B94B6C0}"/>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61" name="PoljeZBesedilom 2">
          <a:extLst>
            <a:ext uri="{FF2B5EF4-FFF2-40B4-BE49-F238E27FC236}">
              <a16:creationId xmlns:a16="http://schemas.microsoft.com/office/drawing/2014/main" id="{17A48BEE-7E95-4F37-8C18-10839F0BDEC1}"/>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5362" name="PoljeZBesedilom 2">
          <a:extLst>
            <a:ext uri="{FF2B5EF4-FFF2-40B4-BE49-F238E27FC236}">
              <a16:creationId xmlns:a16="http://schemas.microsoft.com/office/drawing/2014/main" id="{359BBDA4-D022-4EAB-832B-7D7EB1C8F52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3" name="PoljeZBesedilom 2">
          <a:extLst>
            <a:ext uri="{FF2B5EF4-FFF2-40B4-BE49-F238E27FC236}">
              <a16:creationId xmlns:a16="http://schemas.microsoft.com/office/drawing/2014/main" id="{F9DE81A4-2D3B-488C-81D7-9C732B5285AC}"/>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4" name="PoljeZBesedilom 5363">
          <a:extLst>
            <a:ext uri="{FF2B5EF4-FFF2-40B4-BE49-F238E27FC236}">
              <a16:creationId xmlns:a16="http://schemas.microsoft.com/office/drawing/2014/main" id="{856F3B52-8254-4EC0-AD5B-E81A124A8603}"/>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5" name="PoljeZBesedilom 2">
          <a:extLst>
            <a:ext uri="{FF2B5EF4-FFF2-40B4-BE49-F238E27FC236}">
              <a16:creationId xmlns:a16="http://schemas.microsoft.com/office/drawing/2014/main" id="{78D03984-D0AB-47A4-9623-0DD67618E5A1}"/>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6" name="PoljeZBesedilom 2">
          <a:extLst>
            <a:ext uri="{FF2B5EF4-FFF2-40B4-BE49-F238E27FC236}">
              <a16:creationId xmlns:a16="http://schemas.microsoft.com/office/drawing/2014/main" id="{CCFC1FD6-27D1-4DB3-A908-CF82E3B7A50A}"/>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7" name="PoljeZBesedilom 2">
          <a:extLst>
            <a:ext uri="{FF2B5EF4-FFF2-40B4-BE49-F238E27FC236}">
              <a16:creationId xmlns:a16="http://schemas.microsoft.com/office/drawing/2014/main" id="{4CB6F611-6B84-4CE8-99A4-AD50F82C0D9C}"/>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823</xdr:row>
      <xdr:rowOff>0</xdr:rowOff>
    </xdr:from>
    <xdr:ext cx="184731" cy="264560"/>
    <xdr:sp macro="" textlink="">
      <xdr:nvSpPr>
        <xdr:cNvPr id="5368" name="PoljeZBesedilom 2">
          <a:extLst>
            <a:ext uri="{FF2B5EF4-FFF2-40B4-BE49-F238E27FC236}">
              <a16:creationId xmlns:a16="http://schemas.microsoft.com/office/drawing/2014/main" id="{9D15E1CC-A6CC-49A3-A2F0-482CDF0907C1}"/>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69" name="PoljeZBesedilom 2">
          <a:extLst>
            <a:ext uri="{FF2B5EF4-FFF2-40B4-BE49-F238E27FC236}">
              <a16:creationId xmlns:a16="http://schemas.microsoft.com/office/drawing/2014/main" id="{13A01700-776D-47DD-8F56-0EB87C652B49}"/>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0" name="PoljeZBesedilom 5369">
          <a:extLst>
            <a:ext uri="{FF2B5EF4-FFF2-40B4-BE49-F238E27FC236}">
              <a16:creationId xmlns:a16="http://schemas.microsoft.com/office/drawing/2014/main" id="{C799178D-6485-4910-8B34-C1CF67EE3D92}"/>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1" name="PoljeZBesedilom 2">
          <a:extLst>
            <a:ext uri="{FF2B5EF4-FFF2-40B4-BE49-F238E27FC236}">
              <a16:creationId xmlns:a16="http://schemas.microsoft.com/office/drawing/2014/main" id="{E7ACE81A-1D07-4148-8000-49D08EAA8544}"/>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2" name="PoljeZBesedilom 2">
          <a:extLst>
            <a:ext uri="{FF2B5EF4-FFF2-40B4-BE49-F238E27FC236}">
              <a16:creationId xmlns:a16="http://schemas.microsoft.com/office/drawing/2014/main" id="{0331D47A-B059-4603-B6D8-F141B29589FF}"/>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3" name="PoljeZBesedilom 2">
          <a:extLst>
            <a:ext uri="{FF2B5EF4-FFF2-40B4-BE49-F238E27FC236}">
              <a16:creationId xmlns:a16="http://schemas.microsoft.com/office/drawing/2014/main" id="{D6A48F13-0405-47E7-A601-8C8C4A462BE9}"/>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4" name="PoljeZBesedilom 2">
          <a:extLst>
            <a:ext uri="{FF2B5EF4-FFF2-40B4-BE49-F238E27FC236}">
              <a16:creationId xmlns:a16="http://schemas.microsoft.com/office/drawing/2014/main" id="{69A44A71-B372-4B56-A9D8-29F52E224DDE}"/>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5" name="PoljeZBesedilom 2">
          <a:extLst>
            <a:ext uri="{FF2B5EF4-FFF2-40B4-BE49-F238E27FC236}">
              <a16:creationId xmlns:a16="http://schemas.microsoft.com/office/drawing/2014/main" id="{7720D7E6-DE78-48D9-B1F3-F767341E563C}"/>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6" name="PoljeZBesedilom 5375">
          <a:extLst>
            <a:ext uri="{FF2B5EF4-FFF2-40B4-BE49-F238E27FC236}">
              <a16:creationId xmlns:a16="http://schemas.microsoft.com/office/drawing/2014/main" id="{62046263-5CE7-4E6A-BB9D-D25877DDADD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7" name="PoljeZBesedilom 2">
          <a:extLst>
            <a:ext uri="{FF2B5EF4-FFF2-40B4-BE49-F238E27FC236}">
              <a16:creationId xmlns:a16="http://schemas.microsoft.com/office/drawing/2014/main" id="{C8C491D6-6DEE-4E4D-8AA0-5E088591C3C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8" name="PoljeZBesedilom 2">
          <a:extLst>
            <a:ext uri="{FF2B5EF4-FFF2-40B4-BE49-F238E27FC236}">
              <a16:creationId xmlns:a16="http://schemas.microsoft.com/office/drawing/2014/main" id="{9A649536-F007-42B8-AABD-623169B4A79A}"/>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79" name="PoljeZBesedilom 2">
          <a:extLst>
            <a:ext uri="{FF2B5EF4-FFF2-40B4-BE49-F238E27FC236}">
              <a16:creationId xmlns:a16="http://schemas.microsoft.com/office/drawing/2014/main" id="{3EFA5B51-08AA-4C3A-9A66-132A72409670}"/>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838</xdr:row>
      <xdr:rowOff>0</xdr:rowOff>
    </xdr:from>
    <xdr:ext cx="184731" cy="269959"/>
    <xdr:sp macro="" textlink="">
      <xdr:nvSpPr>
        <xdr:cNvPr id="5380" name="PoljeZBesedilom 2">
          <a:extLst>
            <a:ext uri="{FF2B5EF4-FFF2-40B4-BE49-F238E27FC236}">
              <a16:creationId xmlns:a16="http://schemas.microsoft.com/office/drawing/2014/main" id="{75A389AF-EBFC-4D2C-BC30-9EDBC66C810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1" name="PoljeZBesedilom 2">
          <a:extLst>
            <a:ext uri="{FF2B5EF4-FFF2-40B4-BE49-F238E27FC236}">
              <a16:creationId xmlns:a16="http://schemas.microsoft.com/office/drawing/2014/main" id="{42358F66-63F3-4FCF-A9C8-3871643D9E92}"/>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2" name="PoljeZBesedilom 5381">
          <a:extLst>
            <a:ext uri="{FF2B5EF4-FFF2-40B4-BE49-F238E27FC236}">
              <a16:creationId xmlns:a16="http://schemas.microsoft.com/office/drawing/2014/main" id="{021C0650-A2BA-4F8C-90C5-057A57B31B0C}"/>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3" name="PoljeZBesedilom 2">
          <a:extLst>
            <a:ext uri="{FF2B5EF4-FFF2-40B4-BE49-F238E27FC236}">
              <a16:creationId xmlns:a16="http://schemas.microsoft.com/office/drawing/2014/main" id="{A5270780-C27A-40B4-B67E-644810866190}"/>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4" name="PoljeZBesedilom 2">
          <a:extLst>
            <a:ext uri="{FF2B5EF4-FFF2-40B4-BE49-F238E27FC236}">
              <a16:creationId xmlns:a16="http://schemas.microsoft.com/office/drawing/2014/main" id="{73A6E42A-1EEA-4CE4-AA2B-EE650841DCF6}"/>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5" name="PoljeZBesedilom 2">
          <a:extLst>
            <a:ext uri="{FF2B5EF4-FFF2-40B4-BE49-F238E27FC236}">
              <a16:creationId xmlns:a16="http://schemas.microsoft.com/office/drawing/2014/main" id="{F3978E74-DCCC-400D-B5AB-3AFA39B9828C}"/>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4560"/>
    <xdr:sp macro="" textlink="">
      <xdr:nvSpPr>
        <xdr:cNvPr id="5386" name="PoljeZBesedilom 2">
          <a:extLst>
            <a:ext uri="{FF2B5EF4-FFF2-40B4-BE49-F238E27FC236}">
              <a16:creationId xmlns:a16="http://schemas.microsoft.com/office/drawing/2014/main" id="{14D0F57D-EF41-48B4-9336-3CA332164918}"/>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87" name="PoljeZBesedilom 2">
          <a:extLst>
            <a:ext uri="{FF2B5EF4-FFF2-40B4-BE49-F238E27FC236}">
              <a16:creationId xmlns:a16="http://schemas.microsoft.com/office/drawing/2014/main" id="{1DA3979B-F686-4EB8-B242-43418D482B40}"/>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88" name="PoljeZBesedilom 5387">
          <a:extLst>
            <a:ext uri="{FF2B5EF4-FFF2-40B4-BE49-F238E27FC236}">
              <a16:creationId xmlns:a16="http://schemas.microsoft.com/office/drawing/2014/main" id="{DC4868DA-10B3-4BD4-A391-A615B34D8492}"/>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89" name="PoljeZBesedilom 2">
          <a:extLst>
            <a:ext uri="{FF2B5EF4-FFF2-40B4-BE49-F238E27FC236}">
              <a16:creationId xmlns:a16="http://schemas.microsoft.com/office/drawing/2014/main" id="{95A5CD4C-AA26-423E-B502-ECB6733277C2}"/>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90" name="PoljeZBesedilom 2">
          <a:extLst>
            <a:ext uri="{FF2B5EF4-FFF2-40B4-BE49-F238E27FC236}">
              <a16:creationId xmlns:a16="http://schemas.microsoft.com/office/drawing/2014/main" id="{7E5603AF-0049-43B4-99A6-49FEDC2ADBD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91" name="PoljeZBesedilom 2">
          <a:extLst>
            <a:ext uri="{FF2B5EF4-FFF2-40B4-BE49-F238E27FC236}">
              <a16:creationId xmlns:a16="http://schemas.microsoft.com/office/drawing/2014/main" id="{DFC8FEDB-8D61-4B0E-91F0-53264D0E27AC}"/>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62950"/>
    <xdr:sp macro="" textlink="">
      <xdr:nvSpPr>
        <xdr:cNvPr id="5392" name="PoljeZBesedilom 2">
          <a:extLst>
            <a:ext uri="{FF2B5EF4-FFF2-40B4-BE49-F238E27FC236}">
              <a16:creationId xmlns:a16="http://schemas.microsoft.com/office/drawing/2014/main" id="{90B6856A-91A1-448A-AADD-6E230228D97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93" name="PoljeZBesedilom 5392">
          <a:extLst>
            <a:ext uri="{FF2B5EF4-FFF2-40B4-BE49-F238E27FC236}">
              <a16:creationId xmlns:a16="http://schemas.microsoft.com/office/drawing/2014/main" id="{2074F925-0A01-4260-B9EA-D12482577374}"/>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94" name="PoljeZBesedilom 2">
          <a:extLst>
            <a:ext uri="{FF2B5EF4-FFF2-40B4-BE49-F238E27FC236}">
              <a16:creationId xmlns:a16="http://schemas.microsoft.com/office/drawing/2014/main" id="{737DF962-701D-41E5-930E-B2B53EE2AC29}"/>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95" name="PoljeZBesedilom 2">
          <a:extLst>
            <a:ext uri="{FF2B5EF4-FFF2-40B4-BE49-F238E27FC236}">
              <a16:creationId xmlns:a16="http://schemas.microsoft.com/office/drawing/2014/main" id="{567018C1-8761-49BF-8A97-A19669F336CB}"/>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96" name="PoljeZBesedilom 2">
          <a:extLst>
            <a:ext uri="{FF2B5EF4-FFF2-40B4-BE49-F238E27FC236}">
              <a16:creationId xmlns:a16="http://schemas.microsoft.com/office/drawing/2014/main" id="{AA7C3AA4-B14C-4CB8-BF36-6FA3C377F9DF}"/>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839</xdr:row>
      <xdr:rowOff>0</xdr:rowOff>
    </xdr:from>
    <xdr:ext cx="184731" cy="279489"/>
    <xdr:sp macro="" textlink="">
      <xdr:nvSpPr>
        <xdr:cNvPr id="5397" name="PoljeZBesedilom 2">
          <a:extLst>
            <a:ext uri="{FF2B5EF4-FFF2-40B4-BE49-F238E27FC236}">
              <a16:creationId xmlns:a16="http://schemas.microsoft.com/office/drawing/2014/main" id="{EC3207A2-E5BC-4A8D-8A76-8BF14A609336}"/>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398" name="PoljeZBesedilom 2">
          <a:extLst>
            <a:ext uri="{FF2B5EF4-FFF2-40B4-BE49-F238E27FC236}">
              <a16:creationId xmlns:a16="http://schemas.microsoft.com/office/drawing/2014/main" id="{6D64B415-A8FA-458F-9E82-F82923D42C7B}"/>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399" name="PoljeZBesedilom 5398">
          <a:extLst>
            <a:ext uri="{FF2B5EF4-FFF2-40B4-BE49-F238E27FC236}">
              <a16:creationId xmlns:a16="http://schemas.microsoft.com/office/drawing/2014/main" id="{91892999-4607-421A-8DD7-9FAF73C5713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0" name="PoljeZBesedilom 2">
          <a:extLst>
            <a:ext uri="{FF2B5EF4-FFF2-40B4-BE49-F238E27FC236}">
              <a16:creationId xmlns:a16="http://schemas.microsoft.com/office/drawing/2014/main" id="{4CA1D45A-12EB-493B-A9B7-D2F648335669}"/>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1" name="PoljeZBesedilom 2">
          <a:extLst>
            <a:ext uri="{FF2B5EF4-FFF2-40B4-BE49-F238E27FC236}">
              <a16:creationId xmlns:a16="http://schemas.microsoft.com/office/drawing/2014/main" id="{B0EE28E4-3D2F-4783-8592-5DD644793211}"/>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2" name="PoljeZBesedilom 2">
          <a:extLst>
            <a:ext uri="{FF2B5EF4-FFF2-40B4-BE49-F238E27FC236}">
              <a16:creationId xmlns:a16="http://schemas.microsoft.com/office/drawing/2014/main" id="{80AB9B35-1FCB-436A-9615-264B4CCF7D9B}"/>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3" name="PoljeZBesedilom 2">
          <a:extLst>
            <a:ext uri="{FF2B5EF4-FFF2-40B4-BE49-F238E27FC236}">
              <a16:creationId xmlns:a16="http://schemas.microsoft.com/office/drawing/2014/main" id="{2F291693-C178-4CCF-BEB9-595C123F0C6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4" name="PoljeZBesedilom 2">
          <a:extLst>
            <a:ext uri="{FF2B5EF4-FFF2-40B4-BE49-F238E27FC236}">
              <a16:creationId xmlns:a16="http://schemas.microsoft.com/office/drawing/2014/main" id="{FB678528-CECA-42BC-8657-C0CA389D13FE}"/>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5" name="PoljeZBesedilom 5404">
          <a:extLst>
            <a:ext uri="{FF2B5EF4-FFF2-40B4-BE49-F238E27FC236}">
              <a16:creationId xmlns:a16="http://schemas.microsoft.com/office/drawing/2014/main" id="{1FA27225-2BB6-4AC3-ABEB-90307FC54B6B}"/>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6" name="PoljeZBesedilom 2">
          <a:extLst>
            <a:ext uri="{FF2B5EF4-FFF2-40B4-BE49-F238E27FC236}">
              <a16:creationId xmlns:a16="http://schemas.microsoft.com/office/drawing/2014/main" id="{B47F4E86-19F9-44C7-903F-F4D0D2C00E8C}"/>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7" name="PoljeZBesedilom 2">
          <a:extLst>
            <a:ext uri="{FF2B5EF4-FFF2-40B4-BE49-F238E27FC236}">
              <a16:creationId xmlns:a16="http://schemas.microsoft.com/office/drawing/2014/main" id="{C77AC0B1-3811-4D72-8816-F806670E1C9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8" name="PoljeZBesedilom 2">
          <a:extLst>
            <a:ext uri="{FF2B5EF4-FFF2-40B4-BE49-F238E27FC236}">
              <a16:creationId xmlns:a16="http://schemas.microsoft.com/office/drawing/2014/main" id="{FAEB5DC9-35D2-4DB9-BC63-27D20B5BDCC8}"/>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09" name="PoljeZBesedilom 2">
          <a:extLst>
            <a:ext uri="{FF2B5EF4-FFF2-40B4-BE49-F238E27FC236}">
              <a16:creationId xmlns:a16="http://schemas.microsoft.com/office/drawing/2014/main" id="{448FABD0-C3CD-4B01-864E-709F13A666FB}"/>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0" name="PoljeZBesedilom 2">
          <a:extLst>
            <a:ext uri="{FF2B5EF4-FFF2-40B4-BE49-F238E27FC236}">
              <a16:creationId xmlns:a16="http://schemas.microsoft.com/office/drawing/2014/main" id="{45A00A27-E79E-46A1-A9FD-0A3508F7E7E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1" name="PoljeZBesedilom 5410">
          <a:extLst>
            <a:ext uri="{FF2B5EF4-FFF2-40B4-BE49-F238E27FC236}">
              <a16:creationId xmlns:a16="http://schemas.microsoft.com/office/drawing/2014/main" id="{9B325A83-5658-4039-95EE-FA24F018FE83}"/>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2" name="PoljeZBesedilom 2">
          <a:extLst>
            <a:ext uri="{FF2B5EF4-FFF2-40B4-BE49-F238E27FC236}">
              <a16:creationId xmlns:a16="http://schemas.microsoft.com/office/drawing/2014/main" id="{B4035A06-691B-47E3-8A9D-6E40E231A08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3" name="PoljeZBesedilom 2">
          <a:extLst>
            <a:ext uri="{FF2B5EF4-FFF2-40B4-BE49-F238E27FC236}">
              <a16:creationId xmlns:a16="http://schemas.microsoft.com/office/drawing/2014/main" id="{B26B16A1-EFC2-40B3-A886-A10CC659ABC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4" name="PoljeZBesedilom 2">
          <a:extLst>
            <a:ext uri="{FF2B5EF4-FFF2-40B4-BE49-F238E27FC236}">
              <a16:creationId xmlns:a16="http://schemas.microsoft.com/office/drawing/2014/main" id="{7626EF19-0D50-4EDE-B89E-FEF9DE4450F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5" name="PoljeZBesedilom 2">
          <a:extLst>
            <a:ext uri="{FF2B5EF4-FFF2-40B4-BE49-F238E27FC236}">
              <a16:creationId xmlns:a16="http://schemas.microsoft.com/office/drawing/2014/main" id="{0AE05268-550B-428A-A14F-4EC3C1660A80}"/>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6" name="PoljeZBesedilom 2">
          <a:extLst>
            <a:ext uri="{FF2B5EF4-FFF2-40B4-BE49-F238E27FC236}">
              <a16:creationId xmlns:a16="http://schemas.microsoft.com/office/drawing/2014/main" id="{913F10C1-DAB0-4575-B24B-0256EBEE243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7" name="PoljeZBesedilom 5416">
          <a:extLst>
            <a:ext uri="{FF2B5EF4-FFF2-40B4-BE49-F238E27FC236}">
              <a16:creationId xmlns:a16="http://schemas.microsoft.com/office/drawing/2014/main" id="{A71AFB5F-CF00-44EA-A69C-2C8C62E8DD22}"/>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8" name="PoljeZBesedilom 2">
          <a:extLst>
            <a:ext uri="{FF2B5EF4-FFF2-40B4-BE49-F238E27FC236}">
              <a16:creationId xmlns:a16="http://schemas.microsoft.com/office/drawing/2014/main" id="{5B52D840-984E-477C-B5DE-850553FEC17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19" name="PoljeZBesedilom 2">
          <a:extLst>
            <a:ext uri="{FF2B5EF4-FFF2-40B4-BE49-F238E27FC236}">
              <a16:creationId xmlns:a16="http://schemas.microsoft.com/office/drawing/2014/main" id="{B3F97F53-F046-4619-A83C-4A53FB5FB070}"/>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0" name="PoljeZBesedilom 2">
          <a:extLst>
            <a:ext uri="{FF2B5EF4-FFF2-40B4-BE49-F238E27FC236}">
              <a16:creationId xmlns:a16="http://schemas.microsoft.com/office/drawing/2014/main" id="{A083135B-FAE8-415F-8787-CFE3DE614A6E}"/>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1" name="PoljeZBesedilom 2">
          <a:extLst>
            <a:ext uri="{FF2B5EF4-FFF2-40B4-BE49-F238E27FC236}">
              <a16:creationId xmlns:a16="http://schemas.microsoft.com/office/drawing/2014/main" id="{23EEEA1D-80F9-4711-AA17-09E2F4B58CE6}"/>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2" name="PoljeZBesedilom 2">
          <a:extLst>
            <a:ext uri="{FF2B5EF4-FFF2-40B4-BE49-F238E27FC236}">
              <a16:creationId xmlns:a16="http://schemas.microsoft.com/office/drawing/2014/main" id="{62EF91E5-FDB0-47DB-9704-2F6309DE65B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3" name="PoljeZBesedilom 5422">
          <a:extLst>
            <a:ext uri="{FF2B5EF4-FFF2-40B4-BE49-F238E27FC236}">
              <a16:creationId xmlns:a16="http://schemas.microsoft.com/office/drawing/2014/main" id="{0E90AAFE-6BD1-4CA2-BFAD-603D32CDD76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4" name="PoljeZBesedilom 2">
          <a:extLst>
            <a:ext uri="{FF2B5EF4-FFF2-40B4-BE49-F238E27FC236}">
              <a16:creationId xmlns:a16="http://schemas.microsoft.com/office/drawing/2014/main" id="{410C9ECD-44CD-480A-B951-3DB54775CD6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5" name="PoljeZBesedilom 2">
          <a:extLst>
            <a:ext uri="{FF2B5EF4-FFF2-40B4-BE49-F238E27FC236}">
              <a16:creationId xmlns:a16="http://schemas.microsoft.com/office/drawing/2014/main" id="{D1623F03-1936-4BE1-8AA2-06423E088D7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6" name="PoljeZBesedilom 2">
          <a:extLst>
            <a:ext uri="{FF2B5EF4-FFF2-40B4-BE49-F238E27FC236}">
              <a16:creationId xmlns:a16="http://schemas.microsoft.com/office/drawing/2014/main" id="{7FDB1914-50BD-4DC3-AFD1-61461AB564A2}"/>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27" name="PoljeZBesedilom 2">
          <a:extLst>
            <a:ext uri="{FF2B5EF4-FFF2-40B4-BE49-F238E27FC236}">
              <a16:creationId xmlns:a16="http://schemas.microsoft.com/office/drawing/2014/main" id="{659CDCB2-5508-48EF-AC88-D108B5BF1969}"/>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28" name="PoljeZBesedilom 2">
          <a:extLst>
            <a:ext uri="{FF2B5EF4-FFF2-40B4-BE49-F238E27FC236}">
              <a16:creationId xmlns:a16="http://schemas.microsoft.com/office/drawing/2014/main" id="{30E73F7E-13B0-4337-95F9-FFFF829DE0DC}"/>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29" name="PoljeZBesedilom 5428">
          <a:extLst>
            <a:ext uri="{FF2B5EF4-FFF2-40B4-BE49-F238E27FC236}">
              <a16:creationId xmlns:a16="http://schemas.microsoft.com/office/drawing/2014/main" id="{05412F11-BECC-4631-9326-2BA7F87CA75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0" name="PoljeZBesedilom 2">
          <a:extLst>
            <a:ext uri="{FF2B5EF4-FFF2-40B4-BE49-F238E27FC236}">
              <a16:creationId xmlns:a16="http://schemas.microsoft.com/office/drawing/2014/main" id="{223AC379-7249-42AF-A31A-8B54308E209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1" name="PoljeZBesedilom 2">
          <a:extLst>
            <a:ext uri="{FF2B5EF4-FFF2-40B4-BE49-F238E27FC236}">
              <a16:creationId xmlns:a16="http://schemas.microsoft.com/office/drawing/2014/main" id="{625EB181-E6A6-41A8-A557-B02C73E1C4E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2" name="PoljeZBesedilom 2">
          <a:extLst>
            <a:ext uri="{FF2B5EF4-FFF2-40B4-BE49-F238E27FC236}">
              <a16:creationId xmlns:a16="http://schemas.microsoft.com/office/drawing/2014/main" id="{9A36CEAE-887B-482F-A5C9-2CEE9AF495D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3" name="PoljeZBesedilom 2">
          <a:extLst>
            <a:ext uri="{FF2B5EF4-FFF2-40B4-BE49-F238E27FC236}">
              <a16:creationId xmlns:a16="http://schemas.microsoft.com/office/drawing/2014/main" id="{40776DB6-2C09-40E5-B399-7BF4C74901F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4" name="PoljeZBesedilom 2">
          <a:extLst>
            <a:ext uri="{FF2B5EF4-FFF2-40B4-BE49-F238E27FC236}">
              <a16:creationId xmlns:a16="http://schemas.microsoft.com/office/drawing/2014/main" id="{9D6775D4-B4E4-4A9A-B382-6855A9F73333}"/>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5" name="PoljeZBesedilom 5434">
          <a:extLst>
            <a:ext uri="{FF2B5EF4-FFF2-40B4-BE49-F238E27FC236}">
              <a16:creationId xmlns:a16="http://schemas.microsoft.com/office/drawing/2014/main" id="{DF14D11A-242F-4E40-9F6F-39D54D127FF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6" name="PoljeZBesedilom 2">
          <a:extLst>
            <a:ext uri="{FF2B5EF4-FFF2-40B4-BE49-F238E27FC236}">
              <a16:creationId xmlns:a16="http://schemas.microsoft.com/office/drawing/2014/main" id="{8970F472-ED78-426A-83EE-9F83E8A2EDE5}"/>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7" name="PoljeZBesedilom 2">
          <a:extLst>
            <a:ext uri="{FF2B5EF4-FFF2-40B4-BE49-F238E27FC236}">
              <a16:creationId xmlns:a16="http://schemas.microsoft.com/office/drawing/2014/main" id="{AA62528B-8C1C-4EE4-9694-0EDDDED844C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8" name="PoljeZBesedilom 2">
          <a:extLst>
            <a:ext uri="{FF2B5EF4-FFF2-40B4-BE49-F238E27FC236}">
              <a16:creationId xmlns:a16="http://schemas.microsoft.com/office/drawing/2014/main" id="{9F9A931C-FA05-4612-8FE2-AD8C1A7D73CE}"/>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39" name="PoljeZBesedilom 2">
          <a:extLst>
            <a:ext uri="{FF2B5EF4-FFF2-40B4-BE49-F238E27FC236}">
              <a16:creationId xmlns:a16="http://schemas.microsoft.com/office/drawing/2014/main" id="{855461DF-D6BA-4EEF-8927-BD22F1C30CE9}"/>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0" name="PoljeZBesedilom 2">
          <a:extLst>
            <a:ext uri="{FF2B5EF4-FFF2-40B4-BE49-F238E27FC236}">
              <a16:creationId xmlns:a16="http://schemas.microsoft.com/office/drawing/2014/main" id="{A330A9A6-89E6-4518-B8BF-BB3105395A31}"/>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1" name="PoljeZBesedilom 5440">
          <a:extLst>
            <a:ext uri="{FF2B5EF4-FFF2-40B4-BE49-F238E27FC236}">
              <a16:creationId xmlns:a16="http://schemas.microsoft.com/office/drawing/2014/main" id="{D22E245C-DF0D-4D89-A8F1-6A48BD5BC852}"/>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2" name="PoljeZBesedilom 2">
          <a:extLst>
            <a:ext uri="{FF2B5EF4-FFF2-40B4-BE49-F238E27FC236}">
              <a16:creationId xmlns:a16="http://schemas.microsoft.com/office/drawing/2014/main" id="{4F64C25B-4CD0-4F93-95E7-82D9666AB79A}"/>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3" name="PoljeZBesedilom 2">
          <a:extLst>
            <a:ext uri="{FF2B5EF4-FFF2-40B4-BE49-F238E27FC236}">
              <a16:creationId xmlns:a16="http://schemas.microsoft.com/office/drawing/2014/main" id="{C540CB94-2A72-4B70-99E5-CAD26939AF17}"/>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4" name="PoljeZBesedilom 2">
          <a:extLst>
            <a:ext uri="{FF2B5EF4-FFF2-40B4-BE49-F238E27FC236}">
              <a16:creationId xmlns:a16="http://schemas.microsoft.com/office/drawing/2014/main" id="{90AD34BF-B7A2-4BC8-B80B-78FF258CAB45}"/>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45" name="PoljeZBesedilom 2">
          <a:extLst>
            <a:ext uri="{FF2B5EF4-FFF2-40B4-BE49-F238E27FC236}">
              <a16:creationId xmlns:a16="http://schemas.microsoft.com/office/drawing/2014/main" id="{4806BB5A-FDCB-4C1E-B9B9-6752331DF90A}"/>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46" name="PoljeZBesedilom 2">
          <a:extLst>
            <a:ext uri="{FF2B5EF4-FFF2-40B4-BE49-F238E27FC236}">
              <a16:creationId xmlns:a16="http://schemas.microsoft.com/office/drawing/2014/main" id="{5F9ED35C-E064-49CE-871B-E4AF6608DC82}"/>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47" name="PoljeZBesedilom 5446">
          <a:extLst>
            <a:ext uri="{FF2B5EF4-FFF2-40B4-BE49-F238E27FC236}">
              <a16:creationId xmlns:a16="http://schemas.microsoft.com/office/drawing/2014/main" id="{5C2E113B-FB0D-4B86-8AB9-DDBE7D7FEE55}"/>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48" name="PoljeZBesedilom 2">
          <a:extLst>
            <a:ext uri="{FF2B5EF4-FFF2-40B4-BE49-F238E27FC236}">
              <a16:creationId xmlns:a16="http://schemas.microsoft.com/office/drawing/2014/main" id="{7B86EAA3-CA1F-4843-8D35-B7F743998F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49" name="PoljeZBesedilom 2">
          <a:extLst>
            <a:ext uri="{FF2B5EF4-FFF2-40B4-BE49-F238E27FC236}">
              <a16:creationId xmlns:a16="http://schemas.microsoft.com/office/drawing/2014/main" id="{217E9E6E-3375-45D3-9469-6D4C39291E3D}"/>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50" name="PoljeZBesedilom 2">
          <a:extLst>
            <a:ext uri="{FF2B5EF4-FFF2-40B4-BE49-F238E27FC236}">
              <a16:creationId xmlns:a16="http://schemas.microsoft.com/office/drawing/2014/main" id="{06E4D884-C16C-4C25-97FA-D4F355CEB553}"/>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51" name="PoljeZBesedilom 2">
          <a:extLst>
            <a:ext uri="{FF2B5EF4-FFF2-40B4-BE49-F238E27FC236}">
              <a16:creationId xmlns:a16="http://schemas.microsoft.com/office/drawing/2014/main" id="{21D9C2D8-CEB9-4091-9296-E198AC10213C}"/>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52" name="PoljeZBesedilom 5451">
          <a:extLst>
            <a:ext uri="{FF2B5EF4-FFF2-40B4-BE49-F238E27FC236}">
              <a16:creationId xmlns:a16="http://schemas.microsoft.com/office/drawing/2014/main" id="{849108FF-5659-4803-A1D4-58CE9D1F2827}"/>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53" name="PoljeZBesedilom 2">
          <a:extLst>
            <a:ext uri="{FF2B5EF4-FFF2-40B4-BE49-F238E27FC236}">
              <a16:creationId xmlns:a16="http://schemas.microsoft.com/office/drawing/2014/main" id="{1F1A9C9F-74B6-4617-B03B-A6359B2A71A8}"/>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54" name="PoljeZBesedilom 2">
          <a:extLst>
            <a:ext uri="{FF2B5EF4-FFF2-40B4-BE49-F238E27FC236}">
              <a16:creationId xmlns:a16="http://schemas.microsoft.com/office/drawing/2014/main" id="{9A78C4AC-3BC6-4C71-ACA0-956D6D9445C9}"/>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55" name="PoljeZBesedilom 2">
          <a:extLst>
            <a:ext uri="{FF2B5EF4-FFF2-40B4-BE49-F238E27FC236}">
              <a16:creationId xmlns:a16="http://schemas.microsoft.com/office/drawing/2014/main" id="{4E18CA67-D089-4F71-BF91-184EFA36E0EF}"/>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56" name="PoljeZBesedilom 2">
          <a:extLst>
            <a:ext uri="{FF2B5EF4-FFF2-40B4-BE49-F238E27FC236}">
              <a16:creationId xmlns:a16="http://schemas.microsoft.com/office/drawing/2014/main" id="{25A6D491-E208-4455-9C5A-80998F692CE6}"/>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57" name="PoljeZBesedilom 2">
          <a:extLst>
            <a:ext uri="{FF2B5EF4-FFF2-40B4-BE49-F238E27FC236}">
              <a16:creationId xmlns:a16="http://schemas.microsoft.com/office/drawing/2014/main" id="{F606FA81-3067-4960-AFEE-504E4DB32BF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58" name="PoljeZBesedilom 5457">
          <a:extLst>
            <a:ext uri="{FF2B5EF4-FFF2-40B4-BE49-F238E27FC236}">
              <a16:creationId xmlns:a16="http://schemas.microsoft.com/office/drawing/2014/main" id="{2A972521-F725-4889-9DA8-D59F7E5BF1B3}"/>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59" name="PoljeZBesedilom 2">
          <a:extLst>
            <a:ext uri="{FF2B5EF4-FFF2-40B4-BE49-F238E27FC236}">
              <a16:creationId xmlns:a16="http://schemas.microsoft.com/office/drawing/2014/main" id="{E980E813-13D9-4F5C-851A-51D902CDB152}"/>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60" name="PoljeZBesedilom 2">
          <a:extLst>
            <a:ext uri="{FF2B5EF4-FFF2-40B4-BE49-F238E27FC236}">
              <a16:creationId xmlns:a16="http://schemas.microsoft.com/office/drawing/2014/main" id="{CCA53104-66FF-4D86-BE68-A1D68B9B0D8D}"/>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61" name="PoljeZBesedilom 2">
          <a:extLst>
            <a:ext uri="{FF2B5EF4-FFF2-40B4-BE49-F238E27FC236}">
              <a16:creationId xmlns:a16="http://schemas.microsoft.com/office/drawing/2014/main" id="{CEF28451-DA19-4847-A337-727C164FC0B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5462" name="PoljeZBesedilom 2">
          <a:extLst>
            <a:ext uri="{FF2B5EF4-FFF2-40B4-BE49-F238E27FC236}">
              <a16:creationId xmlns:a16="http://schemas.microsoft.com/office/drawing/2014/main" id="{88DE3A06-4EDC-4B8B-9EA9-14926DBF21AA}"/>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3" name="PoljeZBesedilom 2">
          <a:extLst>
            <a:ext uri="{FF2B5EF4-FFF2-40B4-BE49-F238E27FC236}">
              <a16:creationId xmlns:a16="http://schemas.microsoft.com/office/drawing/2014/main" id="{EB42EE8A-F37D-42DB-B45D-06E1CC2B9340}"/>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4" name="PoljeZBesedilom 5463">
          <a:extLst>
            <a:ext uri="{FF2B5EF4-FFF2-40B4-BE49-F238E27FC236}">
              <a16:creationId xmlns:a16="http://schemas.microsoft.com/office/drawing/2014/main" id="{2C39760E-0113-495B-AB45-2F9B2E7CC58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5" name="PoljeZBesedilom 2">
          <a:extLst>
            <a:ext uri="{FF2B5EF4-FFF2-40B4-BE49-F238E27FC236}">
              <a16:creationId xmlns:a16="http://schemas.microsoft.com/office/drawing/2014/main" id="{37B6A61C-B442-452E-AB8F-AA96BFD4920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6" name="PoljeZBesedilom 2">
          <a:extLst>
            <a:ext uri="{FF2B5EF4-FFF2-40B4-BE49-F238E27FC236}">
              <a16:creationId xmlns:a16="http://schemas.microsoft.com/office/drawing/2014/main" id="{9A3DF2BC-B937-4B9B-9367-804E30BB29A0}"/>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7" name="PoljeZBesedilom 2">
          <a:extLst>
            <a:ext uri="{FF2B5EF4-FFF2-40B4-BE49-F238E27FC236}">
              <a16:creationId xmlns:a16="http://schemas.microsoft.com/office/drawing/2014/main" id="{59B78CE6-E094-4683-B0AF-904D85FF430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8" name="PoljeZBesedilom 2">
          <a:extLst>
            <a:ext uri="{FF2B5EF4-FFF2-40B4-BE49-F238E27FC236}">
              <a16:creationId xmlns:a16="http://schemas.microsoft.com/office/drawing/2014/main" id="{90CBF829-2DAA-48BC-9BB7-52764B3D7BB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69" name="PoljeZBesedilom 2">
          <a:extLst>
            <a:ext uri="{FF2B5EF4-FFF2-40B4-BE49-F238E27FC236}">
              <a16:creationId xmlns:a16="http://schemas.microsoft.com/office/drawing/2014/main" id="{3D077C34-D213-4D86-8824-32EE4A480D7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70" name="PoljeZBesedilom 5469">
          <a:extLst>
            <a:ext uri="{FF2B5EF4-FFF2-40B4-BE49-F238E27FC236}">
              <a16:creationId xmlns:a16="http://schemas.microsoft.com/office/drawing/2014/main" id="{A5DAB61E-F75C-4467-9336-0D4E0630728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71" name="PoljeZBesedilom 2">
          <a:extLst>
            <a:ext uri="{FF2B5EF4-FFF2-40B4-BE49-F238E27FC236}">
              <a16:creationId xmlns:a16="http://schemas.microsoft.com/office/drawing/2014/main" id="{E5C87F51-A7B7-40EB-8E1D-916DC011B15C}"/>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72" name="PoljeZBesedilom 2">
          <a:extLst>
            <a:ext uri="{FF2B5EF4-FFF2-40B4-BE49-F238E27FC236}">
              <a16:creationId xmlns:a16="http://schemas.microsoft.com/office/drawing/2014/main" id="{A65DF0E9-F3D2-46FA-BC8F-E3BD48ACAFE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73" name="PoljeZBesedilom 2">
          <a:extLst>
            <a:ext uri="{FF2B5EF4-FFF2-40B4-BE49-F238E27FC236}">
              <a16:creationId xmlns:a16="http://schemas.microsoft.com/office/drawing/2014/main" id="{EF78999E-AB32-444F-A888-0EBE11F5DC9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842</xdr:row>
      <xdr:rowOff>0</xdr:rowOff>
    </xdr:from>
    <xdr:ext cx="184731" cy="264560"/>
    <xdr:sp macro="" textlink="">
      <xdr:nvSpPr>
        <xdr:cNvPr id="5474" name="PoljeZBesedilom 2">
          <a:extLst>
            <a:ext uri="{FF2B5EF4-FFF2-40B4-BE49-F238E27FC236}">
              <a16:creationId xmlns:a16="http://schemas.microsoft.com/office/drawing/2014/main" id="{D4854AD5-F30C-4151-A7FB-311BB82FC95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75" name="PoljeZBesedilom 2">
          <a:extLst>
            <a:ext uri="{FF2B5EF4-FFF2-40B4-BE49-F238E27FC236}">
              <a16:creationId xmlns:a16="http://schemas.microsoft.com/office/drawing/2014/main" id="{8D844C0F-FE12-42AB-B999-653FB01FDB07}"/>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76" name="PoljeZBesedilom 5475">
          <a:extLst>
            <a:ext uri="{FF2B5EF4-FFF2-40B4-BE49-F238E27FC236}">
              <a16:creationId xmlns:a16="http://schemas.microsoft.com/office/drawing/2014/main" id="{097B61C1-1CA9-47EB-93C7-2F65B43D1476}"/>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77" name="PoljeZBesedilom 2">
          <a:extLst>
            <a:ext uri="{FF2B5EF4-FFF2-40B4-BE49-F238E27FC236}">
              <a16:creationId xmlns:a16="http://schemas.microsoft.com/office/drawing/2014/main" id="{D73013A2-4DEE-4559-B1D4-F87D7882D6B1}"/>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78" name="PoljeZBesedilom 2">
          <a:extLst>
            <a:ext uri="{FF2B5EF4-FFF2-40B4-BE49-F238E27FC236}">
              <a16:creationId xmlns:a16="http://schemas.microsoft.com/office/drawing/2014/main" id="{BCB83FB4-5ABB-48F0-BB03-5B4DB967184D}"/>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79" name="PoljeZBesedilom 2">
          <a:extLst>
            <a:ext uri="{FF2B5EF4-FFF2-40B4-BE49-F238E27FC236}">
              <a16:creationId xmlns:a16="http://schemas.microsoft.com/office/drawing/2014/main" id="{FD45E980-7606-4529-AF02-3443CD211D2E}"/>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5480" name="PoljeZBesedilom 2">
          <a:extLst>
            <a:ext uri="{FF2B5EF4-FFF2-40B4-BE49-F238E27FC236}">
              <a16:creationId xmlns:a16="http://schemas.microsoft.com/office/drawing/2014/main" id="{8506DBBD-343D-4924-9B25-4D09BF30AC34}"/>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1" name="PoljeZBesedilom 2">
          <a:extLst>
            <a:ext uri="{FF2B5EF4-FFF2-40B4-BE49-F238E27FC236}">
              <a16:creationId xmlns:a16="http://schemas.microsoft.com/office/drawing/2014/main" id="{19C58E06-2336-491A-95AA-EA5B72BF3725}"/>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2" name="PoljeZBesedilom 5481">
          <a:extLst>
            <a:ext uri="{FF2B5EF4-FFF2-40B4-BE49-F238E27FC236}">
              <a16:creationId xmlns:a16="http://schemas.microsoft.com/office/drawing/2014/main" id="{57CB831C-5628-4858-932D-53FBB0265A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3" name="PoljeZBesedilom 2">
          <a:extLst>
            <a:ext uri="{FF2B5EF4-FFF2-40B4-BE49-F238E27FC236}">
              <a16:creationId xmlns:a16="http://schemas.microsoft.com/office/drawing/2014/main" id="{79DA6679-B6F6-409C-AB4A-59F8F1B0C82F}"/>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4" name="PoljeZBesedilom 2">
          <a:extLst>
            <a:ext uri="{FF2B5EF4-FFF2-40B4-BE49-F238E27FC236}">
              <a16:creationId xmlns:a16="http://schemas.microsoft.com/office/drawing/2014/main" id="{727C0322-E950-45D0-A8F8-57FFA86E53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5" name="PoljeZBesedilom 2">
          <a:extLst>
            <a:ext uri="{FF2B5EF4-FFF2-40B4-BE49-F238E27FC236}">
              <a16:creationId xmlns:a16="http://schemas.microsoft.com/office/drawing/2014/main" id="{EA06085D-8483-4A87-97C2-3AD15702F771}"/>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64560"/>
    <xdr:sp macro="" textlink="">
      <xdr:nvSpPr>
        <xdr:cNvPr id="5486" name="PoljeZBesedilom 2">
          <a:extLst>
            <a:ext uri="{FF2B5EF4-FFF2-40B4-BE49-F238E27FC236}">
              <a16:creationId xmlns:a16="http://schemas.microsoft.com/office/drawing/2014/main" id="{032EC1EF-1DFC-4A02-83FE-7E90A396B590}"/>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87" name="PoljeZBesedilom 5486">
          <a:extLst>
            <a:ext uri="{FF2B5EF4-FFF2-40B4-BE49-F238E27FC236}">
              <a16:creationId xmlns:a16="http://schemas.microsoft.com/office/drawing/2014/main" id="{67530A36-B0E2-41E3-8FA8-AFDE25E2318A}"/>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88" name="PoljeZBesedilom 2">
          <a:extLst>
            <a:ext uri="{FF2B5EF4-FFF2-40B4-BE49-F238E27FC236}">
              <a16:creationId xmlns:a16="http://schemas.microsoft.com/office/drawing/2014/main" id="{E5AC4B6F-E233-44AA-98F1-673DFFA5097D}"/>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89" name="PoljeZBesedilom 2">
          <a:extLst>
            <a:ext uri="{FF2B5EF4-FFF2-40B4-BE49-F238E27FC236}">
              <a16:creationId xmlns:a16="http://schemas.microsoft.com/office/drawing/2014/main" id="{EA534EA8-DF41-446B-AD14-B9AFE1915803}"/>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90" name="PoljeZBesedilom 2">
          <a:extLst>
            <a:ext uri="{FF2B5EF4-FFF2-40B4-BE49-F238E27FC236}">
              <a16:creationId xmlns:a16="http://schemas.microsoft.com/office/drawing/2014/main" id="{64D7C3D2-4554-4E57-A5C3-DF69BBE8E6FE}"/>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74009"/>
    <xdr:sp macro="" textlink="">
      <xdr:nvSpPr>
        <xdr:cNvPr id="5491" name="PoljeZBesedilom 2">
          <a:extLst>
            <a:ext uri="{FF2B5EF4-FFF2-40B4-BE49-F238E27FC236}">
              <a16:creationId xmlns:a16="http://schemas.microsoft.com/office/drawing/2014/main" id="{083DFB9B-22BC-4F03-B2EE-2D20FFC47F25}"/>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2" name="PoljeZBesedilom 2">
          <a:extLst>
            <a:ext uri="{FF2B5EF4-FFF2-40B4-BE49-F238E27FC236}">
              <a16:creationId xmlns:a16="http://schemas.microsoft.com/office/drawing/2014/main" id="{E77882A7-4F8B-491B-A054-E22018FD3ECB}"/>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3" name="PoljeZBesedilom 5492">
          <a:extLst>
            <a:ext uri="{FF2B5EF4-FFF2-40B4-BE49-F238E27FC236}">
              <a16:creationId xmlns:a16="http://schemas.microsoft.com/office/drawing/2014/main" id="{F022F106-098C-4C22-8560-5E59CF114C2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4" name="PoljeZBesedilom 2">
          <a:extLst>
            <a:ext uri="{FF2B5EF4-FFF2-40B4-BE49-F238E27FC236}">
              <a16:creationId xmlns:a16="http://schemas.microsoft.com/office/drawing/2014/main" id="{5E6B7860-24CC-48F5-8ADB-902E20A777C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5" name="PoljeZBesedilom 2">
          <a:extLst>
            <a:ext uri="{FF2B5EF4-FFF2-40B4-BE49-F238E27FC236}">
              <a16:creationId xmlns:a16="http://schemas.microsoft.com/office/drawing/2014/main" id="{F00D2AA2-0A80-4590-B8E5-00E7A35D3AEF}"/>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6" name="PoljeZBesedilom 2">
          <a:extLst>
            <a:ext uri="{FF2B5EF4-FFF2-40B4-BE49-F238E27FC236}">
              <a16:creationId xmlns:a16="http://schemas.microsoft.com/office/drawing/2014/main" id="{A79961F4-6815-409F-9D7D-5E47772BF0AF}"/>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7" name="PoljeZBesedilom 2">
          <a:extLst>
            <a:ext uri="{FF2B5EF4-FFF2-40B4-BE49-F238E27FC236}">
              <a16:creationId xmlns:a16="http://schemas.microsoft.com/office/drawing/2014/main" id="{1DD05929-B7A8-49F8-A267-FF7BA81C486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8" name="PoljeZBesedilom 2">
          <a:extLst>
            <a:ext uri="{FF2B5EF4-FFF2-40B4-BE49-F238E27FC236}">
              <a16:creationId xmlns:a16="http://schemas.microsoft.com/office/drawing/2014/main" id="{3FBD7D34-55A2-4AE8-9CA5-0192C3F34586}"/>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499" name="PoljeZBesedilom 5498">
          <a:extLst>
            <a:ext uri="{FF2B5EF4-FFF2-40B4-BE49-F238E27FC236}">
              <a16:creationId xmlns:a16="http://schemas.microsoft.com/office/drawing/2014/main" id="{424FC590-7273-40CE-9F76-0B2B4B3ACF33}"/>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0" name="PoljeZBesedilom 2">
          <a:extLst>
            <a:ext uri="{FF2B5EF4-FFF2-40B4-BE49-F238E27FC236}">
              <a16:creationId xmlns:a16="http://schemas.microsoft.com/office/drawing/2014/main" id="{79FA0C9D-AAF0-4C6F-9539-8FBE39EF2B53}"/>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1" name="PoljeZBesedilom 2">
          <a:extLst>
            <a:ext uri="{FF2B5EF4-FFF2-40B4-BE49-F238E27FC236}">
              <a16:creationId xmlns:a16="http://schemas.microsoft.com/office/drawing/2014/main" id="{EDAD1E53-F39D-4A04-BD20-F7EBB0FEC05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2" name="PoljeZBesedilom 2">
          <a:extLst>
            <a:ext uri="{FF2B5EF4-FFF2-40B4-BE49-F238E27FC236}">
              <a16:creationId xmlns:a16="http://schemas.microsoft.com/office/drawing/2014/main" id="{5F738090-2662-491B-8FEF-38F989247E8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3" name="PoljeZBesedilom 2">
          <a:extLst>
            <a:ext uri="{FF2B5EF4-FFF2-40B4-BE49-F238E27FC236}">
              <a16:creationId xmlns:a16="http://schemas.microsoft.com/office/drawing/2014/main" id="{BE458F64-7C38-41E9-84C3-42A5C6D9606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4" name="PoljeZBesedilom 2">
          <a:extLst>
            <a:ext uri="{FF2B5EF4-FFF2-40B4-BE49-F238E27FC236}">
              <a16:creationId xmlns:a16="http://schemas.microsoft.com/office/drawing/2014/main" id="{0B8FE8FC-1724-407D-B518-F905B0F41FCE}"/>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5" name="PoljeZBesedilom 5504">
          <a:extLst>
            <a:ext uri="{FF2B5EF4-FFF2-40B4-BE49-F238E27FC236}">
              <a16:creationId xmlns:a16="http://schemas.microsoft.com/office/drawing/2014/main" id="{4DA3BFA4-FEBD-410C-8256-823BFFB02EE1}"/>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6" name="PoljeZBesedilom 2">
          <a:extLst>
            <a:ext uri="{FF2B5EF4-FFF2-40B4-BE49-F238E27FC236}">
              <a16:creationId xmlns:a16="http://schemas.microsoft.com/office/drawing/2014/main" id="{ABECE9C4-D18C-4B53-B410-E9344C33166D}"/>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7" name="PoljeZBesedilom 2">
          <a:extLst>
            <a:ext uri="{FF2B5EF4-FFF2-40B4-BE49-F238E27FC236}">
              <a16:creationId xmlns:a16="http://schemas.microsoft.com/office/drawing/2014/main" id="{CD4AA202-262D-46D8-B48A-59BAB4BA88CB}"/>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8" name="PoljeZBesedilom 2">
          <a:extLst>
            <a:ext uri="{FF2B5EF4-FFF2-40B4-BE49-F238E27FC236}">
              <a16:creationId xmlns:a16="http://schemas.microsoft.com/office/drawing/2014/main" id="{2BE7D5C0-D080-414F-83C7-827CF26B5ECE}"/>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09" name="PoljeZBesedilom 2">
          <a:extLst>
            <a:ext uri="{FF2B5EF4-FFF2-40B4-BE49-F238E27FC236}">
              <a16:creationId xmlns:a16="http://schemas.microsoft.com/office/drawing/2014/main" id="{9FF4B188-BE57-45E9-95AB-E29AE0D42021}"/>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0" name="PoljeZBesedilom 2">
          <a:extLst>
            <a:ext uri="{FF2B5EF4-FFF2-40B4-BE49-F238E27FC236}">
              <a16:creationId xmlns:a16="http://schemas.microsoft.com/office/drawing/2014/main" id="{3786CF45-1FE1-4F8D-BD93-C4B0AD9237C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1" name="PoljeZBesedilom 5510">
          <a:extLst>
            <a:ext uri="{FF2B5EF4-FFF2-40B4-BE49-F238E27FC236}">
              <a16:creationId xmlns:a16="http://schemas.microsoft.com/office/drawing/2014/main" id="{04987A30-0C15-432E-A537-495842F8150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2" name="PoljeZBesedilom 2">
          <a:extLst>
            <a:ext uri="{FF2B5EF4-FFF2-40B4-BE49-F238E27FC236}">
              <a16:creationId xmlns:a16="http://schemas.microsoft.com/office/drawing/2014/main" id="{E79CD039-86DB-4792-A4DD-E38231925E9A}"/>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3" name="PoljeZBesedilom 2">
          <a:extLst>
            <a:ext uri="{FF2B5EF4-FFF2-40B4-BE49-F238E27FC236}">
              <a16:creationId xmlns:a16="http://schemas.microsoft.com/office/drawing/2014/main" id="{70BD3CCE-E1FC-456C-884F-C12F334A7C84}"/>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4" name="PoljeZBesedilom 2">
          <a:extLst>
            <a:ext uri="{FF2B5EF4-FFF2-40B4-BE49-F238E27FC236}">
              <a16:creationId xmlns:a16="http://schemas.microsoft.com/office/drawing/2014/main" id="{30A0390A-5288-4A05-A20B-1067EE235486}"/>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5" name="PoljeZBesedilom 2">
          <a:extLst>
            <a:ext uri="{FF2B5EF4-FFF2-40B4-BE49-F238E27FC236}">
              <a16:creationId xmlns:a16="http://schemas.microsoft.com/office/drawing/2014/main" id="{9FCD6CDC-A0A4-4736-A437-621D3FD7BF5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16" name="PoljeZBesedilom 2">
          <a:extLst>
            <a:ext uri="{FF2B5EF4-FFF2-40B4-BE49-F238E27FC236}">
              <a16:creationId xmlns:a16="http://schemas.microsoft.com/office/drawing/2014/main" id="{9BBF6E4A-6772-408C-B5F3-8AAEE8DCF25B}"/>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17" name="PoljeZBesedilom 5516">
          <a:extLst>
            <a:ext uri="{FF2B5EF4-FFF2-40B4-BE49-F238E27FC236}">
              <a16:creationId xmlns:a16="http://schemas.microsoft.com/office/drawing/2014/main" id="{28E85231-F1AF-4741-821B-8BEF94D5F84D}"/>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18" name="PoljeZBesedilom 2">
          <a:extLst>
            <a:ext uri="{FF2B5EF4-FFF2-40B4-BE49-F238E27FC236}">
              <a16:creationId xmlns:a16="http://schemas.microsoft.com/office/drawing/2014/main" id="{6E5100E1-2610-43CE-BE91-31B7337B708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19" name="PoljeZBesedilom 2">
          <a:extLst>
            <a:ext uri="{FF2B5EF4-FFF2-40B4-BE49-F238E27FC236}">
              <a16:creationId xmlns:a16="http://schemas.microsoft.com/office/drawing/2014/main" id="{69393952-0F85-43A9-ADA3-503A5A41D33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0" name="PoljeZBesedilom 2">
          <a:extLst>
            <a:ext uri="{FF2B5EF4-FFF2-40B4-BE49-F238E27FC236}">
              <a16:creationId xmlns:a16="http://schemas.microsoft.com/office/drawing/2014/main" id="{A22FB518-3A2E-4D3E-BD04-0C8E5CB9CE6D}"/>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1" name="PoljeZBesedilom 2">
          <a:extLst>
            <a:ext uri="{FF2B5EF4-FFF2-40B4-BE49-F238E27FC236}">
              <a16:creationId xmlns:a16="http://schemas.microsoft.com/office/drawing/2014/main" id="{1320A9DA-3839-4DBF-95C9-00711E8E9232}"/>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2" name="PoljeZBesedilom 2">
          <a:extLst>
            <a:ext uri="{FF2B5EF4-FFF2-40B4-BE49-F238E27FC236}">
              <a16:creationId xmlns:a16="http://schemas.microsoft.com/office/drawing/2014/main" id="{83166FD5-AE73-46B1-9EBE-2F88ACE98EE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3" name="PoljeZBesedilom 5522">
          <a:extLst>
            <a:ext uri="{FF2B5EF4-FFF2-40B4-BE49-F238E27FC236}">
              <a16:creationId xmlns:a16="http://schemas.microsoft.com/office/drawing/2014/main" id="{7488146F-D243-45A0-8420-4B26C3952B9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4" name="PoljeZBesedilom 2">
          <a:extLst>
            <a:ext uri="{FF2B5EF4-FFF2-40B4-BE49-F238E27FC236}">
              <a16:creationId xmlns:a16="http://schemas.microsoft.com/office/drawing/2014/main" id="{564DF7B3-368D-4ED5-869F-930E4742CF7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5" name="PoljeZBesedilom 2">
          <a:extLst>
            <a:ext uri="{FF2B5EF4-FFF2-40B4-BE49-F238E27FC236}">
              <a16:creationId xmlns:a16="http://schemas.microsoft.com/office/drawing/2014/main" id="{C6145137-1EF8-409C-A5A1-5541C2FD3999}"/>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6" name="PoljeZBesedilom 2">
          <a:extLst>
            <a:ext uri="{FF2B5EF4-FFF2-40B4-BE49-F238E27FC236}">
              <a16:creationId xmlns:a16="http://schemas.microsoft.com/office/drawing/2014/main" id="{A56C566A-33D4-4235-8D73-055E02369ED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27" name="PoljeZBesedilom 2">
          <a:extLst>
            <a:ext uri="{FF2B5EF4-FFF2-40B4-BE49-F238E27FC236}">
              <a16:creationId xmlns:a16="http://schemas.microsoft.com/office/drawing/2014/main" id="{4A87486D-44DA-4D2D-B8C8-3AE0FA665958}"/>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28" name="PoljeZBesedilom 2">
          <a:extLst>
            <a:ext uri="{FF2B5EF4-FFF2-40B4-BE49-F238E27FC236}">
              <a16:creationId xmlns:a16="http://schemas.microsoft.com/office/drawing/2014/main" id="{84D6985A-2C49-4DCD-AF9A-F1A1296E5F2E}"/>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29" name="PoljeZBesedilom 5528">
          <a:extLst>
            <a:ext uri="{FF2B5EF4-FFF2-40B4-BE49-F238E27FC236}">
              <a16:creationId xmlns:a16="http://schemas.microsoft.com/office/drawing/2014/main" id="{4EB07499-3E13-4B4D-9164-55F883E41A75}"/>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30" name="PoljeZBesedilom 2">
          <a:extLst>
            <a:ext uri="{FF2B5EF4-FFF2-40B4-BE49-F238E27FC236}">
              <a16:creationId xmlns:a16="http://schemas.microsoft.com/office/drawing/2014/main" id="{EC426D27-3A7C-4284-AA27-37D70F0AC7D4}"/>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31" name="PoljeZBesedilom 2">
          <a:extLst>
            <a:ext uri="{FF2B5EF4-FFF2-40B4-BE49-F238E27FC236}">
              <a16:creationId xmlns:a16="http://schemas.microsoft.com/office/drawing/2014/main" id="{876CBE05-AEB3-4C6D-BCAF-768D4E2AFE2A}"/>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32" name="PoljeZBesedilom 2">
          <a:extLst>
            <a:ext uri="{FF2B5EF4-FFF2-40B4-BE49-F238E27FC236}">
              <a16:creationId xmlns:a16="http://schemas.microsoft.com/office/drawing/2014/main" id="{D182D481-AEBD-4490-B413-4DE4A95F2DDC}"/>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33" name="PoljeZBesedilom 2">
          <a:extLst>
            <a:ext uri="{FF2B5EF4-FFF2-40B4-BE49-F238E27FC236}">
              <a16:creationId xmlns:a16="http://schemas.microsoft.com/office/drawing/2014/main" id="{70E373C8-F04C-497F-B19B-9FC5213B3ED7}"/>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4" name="PoljeZBesedilom 2">
          <a:extLst>
            <a:ext uri="{FF2B5EF4-FFF2-40B4-BE49-F238E27FC236}">
              <a16:creationId xmlns:a16="http://schemas.microsoft.com/office/drawing/2014/main" id="{3304B99A-0EB6-4AFC-96BD-4F115AAE564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5" name="PoljeZBesedilom 5534">
          <a:extLst>
            <a:ext uri="{FF2B5EF4-FFF2-40B4-BE49-F238E27FC236}">
              <a16:creationId xmlns:a16="http://schemas.microsoft.com/office/drawing/2014/main" id="{8D8614CF-59FD-4BDF-B8DB-E4913CBA800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6" name="PoljeZBesedilom 2">
          <a:extLst>
            <a:ext uri="{FF2B5EF4-FFF2-40B4-BE49-F238E27FC236}">
              <a16:creationId xmlns:a16="http://schemas.microsoft.com/office/drawing/2014/main" id="{ABA09FC2-3EAB-428E-BD38-FB221553417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7" name="PoljeZBesedilom 2">
          <a:extLst>
            <a:ext uri="{FF2B5EF4-FFF2-40B4-BE49-F238E27FC236}">
              <a16:creationId xmlns:a16="http://schemas.microsoft.com/office/drawing/2014/main" id="{FF9102CD-B2F3-44DF-8838-7C9701252E8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8" name="PoljeZBesedilom 2">
          <a:extLst>
            <a:ext uri="{FF2B5EF4-FFF2-40B4-BE49-F238E27FC236}">
              <a16:creationId xmlns:a16="http://schemas.microsoft.com/office/drawing/2014/main" id="{3F095719-DB3A-4C7F-BB99-B7167839D2A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39" name="PoljeZBesedilom 2">
          <a:extLst>
            <a:ext uri="{FF2B5EF4-FFF2-40B4-BE49-F238E27FC236}">
              <a16:creationId xmlns:a16="http://schemas.microsoft.com/office/drawing/2014/main" id="{8B698FB8-647D-4F1F-95DD-0FB37334FC0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0" name="PoljeZBesedilom 2">
          <a:extLst>
            <a:ext uri="{FF2B5EF4-FFF2-40B4-BE49-F238E27FC236}">
              <a16:creationId xmlns:a16="http://schemas.microsoft.com/office/drawing/2014/main" id="{C63F2C6A-8BC7-4AA5-B4B5-F8CB8A5D4F7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1" name="PoljeZBesedilom 5540">
          <a:extLst>
            <a:ext uri="{FF2B5EF4-FFF2-40B4-BE49-F238E27FC236}">
              <a16:creationId xmlns:a16="http://schemas.microsoft.com/office/drawing/2014/main" id="{7057A052-A9BD-4B7D-8C99-375143062AD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2" name="PoljeZBesedilom 2">
          <a:extLst>
            <a:ext uri="{FF2B5EF4-FFF2-40B4-BE49-F238E27FC236}">
              <a16:creationId xmlns:a16="http://schemas.microsoft.com/office/drawing/2014/main" id="{BA35EDFB-416F-40FD-B59E-7E8BAEC8A7B2}"/>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3" name="PoljeZBesedilom 2">
          <a:extLst>
            <a:ext uri="{FF2B5EF4-FFF2-40B4-BE49-F238E27FC236}">
              <a16:creationId xmlns:a16="http://schemas.microsoft.com/office/drawing/2014/main" id="{2BC23A0D-73B6-46DE-87FE-8A238EA8F75A}"/>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4" name="PoljeZBesedilom 2">
          <a:extLst>
            <a:ext uri="{FF2B5EF4-FFF2-40B4-BE49-F238E27FC236}">
              <a16:creationId xmlns:a16="http://schemas.microsoft.com/office/drawing/2014/main" id="{2B7E7D8C-7E32-4E8D-9858-93B9BEDAB39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848</xdr:row>
      <xdr:rowOff>0</xdr:rowOff>
    </xdr:from>
    <xdr:ext cx="184731" cy="264560"/>
    <xdr:sp macro="" textlink="">
      <xdr:nvSpPr>
        <xdr:cNvPr id="5545" name="PoljeZBesedilom 2">
          <a:extLst>
            <a:ext uri="{FF2B5EF4-FFF2-40B4-BE49-F238E27FC236}">
              <a16:creationId xmlns:a16="http://schemas.microsoft.com/office/drawing/2014/main" id="{DF1044DA-CEE5-4BBC-8F4B-BF542758D5B0}"/>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46" name="PoljeZBesedilom 2">
          <a:extLst>
            <a:ext uri="{FF2B5EF4-FFF2-40B4-BE49-F238E27FC236}">
              <a16:creationId xmlns:a16="http://schemas.microsoft.com/office/drawing/2014/main" id="{009FAEC7-1986-4F3F-8254-C930F583088E}"/>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47" name="PoljeZBesedilom 5546">
          <a:extLst>
            <a:ext uri="{FF2B5EF4-FFF2-40B4-BE49-F238E27FC236}">
              <a16:creationId xmlns:a16="http://schemas.microsoft.com/office/drawing/2014/main" id="{31722BF9-C9C6-42AE-AC07-19354EAF3660}"/>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48" name="PoljeZBesedilom 2">
          <a:extLst>
            <a:ext uri="{FF2B5EF4-FFF2-40B4-BE49-F238E27FC236}">
              <a16:creationId xmlns:a16="http://schemas.microsoft.com/office/drawing/2014/main" id="{212D7B5B-529C-4B9C-ADAB-4852F2FF37B3}"/>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49" name="PoljeZBesedilom 2">
          <a:extLst>
            <a:ext uri="{FF2B5EF4-FFF2-40B4-BE49-F238E27FC236}">
              <a16:creationId xmlns:a16="http://schemas.microsoft.com/office/drawing/2014/main" id="{7918B35E-5D19-49A5-ADA0-4B569E398832}"/>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50" name="PoljeZBesedilom 2">
          <a:extLst>
            <a:ext uri="{FF2B5EF4-FFF2-40B4-BE49-F238E27FC236}">
              <a16:creationId xmlns:a16="http://schemas.microsoft.com/office/drawing/2014/main" id="{81A0CBCE-09B3-44DE-849A-4C6D0E3AEDFB}"/>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849</xdr:row>
      <xdr:rowOff>0</xdr:rowOff>
    </xdr:from>
    <xdr:ext cx="184731" cy="264560"/>
    <xdr:sp macro="" textlink="">
      <xdr:nvSpPr>
        <xdr:cNvPr id="5551" name="PoljeZBesedilom 2">
          <a:extLst>
            <a:ext uri="{FF2B5EF4-FFF2-40B4-BE49-F238E27FC236}">
              <a16:creationId xmlns:a16="http://schemas.microsoft.com/office/drawing/2014/main" id="{29E58766-33EF-479E-9C66-5978C4ABC78C}"/>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2" name="PoljeZBesedilom 2">
          <a:extLst>
            <a:ext uri="{FF2B5EF4-FFF2-40B4-BE49-F238E27FC236}">
              <a16:creationId xmlns:a16="http://schemas.microsoft.com/office/drawing/2014/main" id="{BA7AE3AC-FDA9-4745-BD66-EE6E47EF20AC}"/>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3" name="PoljeZBesedilom 5552">
          <a:extLst>
            <a:ext uri="{FF2B5EF4-FFF2-40B4-BE49-F238E27FC236}">
              <a16:creationId xmlns:a16="http://schemas.microsoft.com/office/drawing/2014/main" id="{BC22535A-E6B8-41E0-9D14-5351E6737BF7}"/>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4" name="PoljeZBesedilom 2">
          <a:extLst>
            <a:ext uri="{FF2B5EF4-FFF2-40B4-BE49-F238E27FC236}">
              <a16:creationId xmlns:a16="http://schemas.microsoft.com/office/drawing/2014/main" id="{53219EE5-ED35-42BB-90A6-69C6E88417F7}"/>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5" name="PoljeZBesedilom 2">
          <a:extLst>
            <a:ext uri="{FF2B5EF4-FFF2-40B4-BE49-F238E27FC236}">
              <a16:creationId xmlns:a16="http://schemas.microsoft.com/office/drawing/2014/main" id="{77E6855C-732E-4F81-8FD7-B4A3C7FD52EB}"/>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6" name="PoljeZBesedilom 2">
          <a:extLst>
            <a:ext uri="{FF2B5EF4-FFF2-40B4-BE49-F238E27FC236}">
              <a16:creationId xmlns:a16="http://schemas.microsoft.com/office/drawing/2014/main" id="{15DD19CF-B58E-4506-9E8F-01C93349E191}"/>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57" name="PoljeZBesedilom 2">
          <a:extLst>
            <a:ext uri="{FF2B5EF4-FFF2-40B4-BE49-F238E27FC236}">
              <a16:creationId xmlns:a16="http://schemas.microsoft.com/office/drawing/2014/main" id="{D67F9367-3B24-4855-B770-06AA207AD4CB}"/>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58" name="PoljeZBesedilom 5557">
          <a:extLst>
            <a:ext uri="{FF2B5EF4-FFF2-40B4-BE49-F238E27FC236}">
              <a16:creationId xmlns:a16="http://schemas.microsoft.com/office/drawing/2014/main" id="{BC4F92C2-7A70-4062-A563-63BAA1D653DC}"/>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59" name="PoljeZBesedilom 2">
          <a:extLst>
            <a:ext uri="{FF2B5EF4-FFF2-40B4-BE49-F238E27FC236}">
              <a16:creationId xmlns:a16="http://schemas.microsoft.com/office/drawing/2014/main" id="{D738916F-7725-4137-A57C-161B49538B61}"/>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60" name="PoljeZBesedilom 2">
          <a:extLst>
            <a:ext uri="{FF2B5EF4-FFF2-40B4-BE49-F238E27FC236}">
              <a16:creationId xmlns:a16="http://schemas.microsoft.com/office/drawing/2014/main" id="{AED42894-90CA-49AE-B7FF-766F265923D7}"/>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61" name="PoljeZBesedilom 2">
          <a:extLst>
            <a:ext uri="{FF2B5EF4-FFF2-40B4-BE49-F238E27FC236}">
              <a16:creationId xmlns:a16="http://schemas.microsoft.com/office/drawing/2014/main" id="{EAC9E4C5-0491-4494-9D5D-0EC09B62027B}"/>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62" name="PoljeZBesedilom 2">
          <a:extLst>
            <a:ext uri="{FF2B5EF4-FFF2-40B4-BE49-F238E27FC236}">
              <a16:creationId xmlns:a16="http://schemas.microsoft.com/office/drawing/2014/main" id="{CA219206-C14C-4A18-B1E1-D7AB8345B2D3}"/>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3" name="PoljeZBesedilom 2">
          <a:extLst>
            <a:ext uri="{FF2B5EF4-FFF2-40B4-BE49-F238E27FC236}">
              <a16:creationId xmlns:a16="http://schemas.microsoft.com/office/drawing/2014/main" id="{822200D0-09EE-47AD-9E76-C88968E59E8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4" name="PoljeZBesedilom 5563">
          <a:extLst>
            <a:ext uri="{FF2B5EF4-FFF2-40B4-BE49-F238E27FC236}">
              <a16:creationId xmlns:a16="http://schemas.microsoft.com/office/drawing/2014/main" id="{B010CF29-7CE6-4E53-9D49-0502AF957A1F}"/>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5" name="PoljeZBesedilom 2">
          <a:extLst>
            <a:ext uri="{FF2B5EF4-FFF2-40B4-BE49-F238E27FC236}">
              <a16:creationId xmlns:a16="http://schemas.microsoft.com/office/drawing/2014/main" id="{8902E6A0-87B6-482F-AEA7-0EF3207DB0C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6" name="PoljeZBesedilom 2">
          <a:extLst>
            <a:ext uri="{FF2B5EF4-FFF2-40B4-BE49-F238E27FC236}">
              <a16:creationId xmlns:a16="http://schemas.microsoft.com/office/drawing/2014/main" id="{9804CFD6-6E5A-4C07-9858-378F3651B6F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7" name="PoljeZBesedilom 2">
          <a:extLst>
            <a:ext uri="{FF2B5EF4-FFF2-40B4-BE49-F238E27FC236}">
              <a16:creationId xmlns:a16="http://schemas.microsoft.com/office/drawing/2014/main" id="{C0A9A86A-C724-4E18-B0A3-21E0A4673205}"/>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852</xdr:row>
      <xdr:rowOff>0</xdr:rowOff>
    </xdr:from>
    <xdr:ext cx="184731" cy="264560"/>
    <xdr:sp macro="" textlink="">
      <xdr:nvSpPr>
        <xdr:cNvPr id="5568" name="PoljeZBesedilom 2">
          <a:extLst>
            <a:ext uri="{FF2B5EF4-FFF2-40B4-BE49-F238E27FC236}">
              <a16:creationId xmlns:a16="http://schemas.microsoft.com/office/drawing/2014/main" id="{759FCB01-9830-4E9E-BDBE-67ADF9F105D6}"/>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69" name="PoljeZBesedilom 5568">
          <a:extLst>
            <a:ext uri="{FF2B5EF4-FFF2-40B4-BE49-F238E27FC236}">
              <a16:creationId xmlns:a16="http://schemas.microsoft.com/office/drawing/2014/main" id="{DF0B6593-66FD-4BBF-9980-FD0C4E7FAD3D}"/>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70" name="PoljeZBesedilom 2">
          <a:extLst>
            <a:ext uri="{FF2B5EF4-FFF2-40B4-BE49-F238E27FC236}">
              <a16:creationId xmlns:a16="http://schemas.microsoft.com/office/drawing/2014/main" id="{30B4879F-1E40-4A32-A295-8F4D6622EBE8}"/>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71" name="PoljeZBesedilom 2">
          <a:extLst>
            <a:ext uri="{FF2B5EF4-FFF2-40B4-BE49-F238E27FC236}">
              <a16:creationId xmlns:a16="http://schemas.microsoft.com/office/drawing/2014/main" id="{C4438534-A353-4E32-AA61-A6F8E25B31C8}"/>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72" name="PoljeZBesedilom 2">
          <a:extLst>
            <a:ext uri="{FF2B5EF4-FFF2-40B4-BE49-F238E27FC236}">
              <a16:creationId xmlns:a16="http://schemas.microsoft.com/office/drawing/2014/main" id="{E03DF61C-207B-4742-9E57-1DE947AC7A4E}"/>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853</xdr:row>
      <xdr:rowOff>0</xdr:rowOff>
    </xdr:from>
    <xdr:ext cx="184731" cy="274009"/>
    <xdr:sp macro="" textlink="">
      <xdr:nvSpPr>
        <xdr:cNvPr id="5573" name="PoljeZBesedilom 2">
          <a:extLst>
            <a:ext uri="{FF2B5EF4-FFF2-40B4-BE49-F238E27FC236}">
              <a16:creationId xmlns:a16="http://schemas.microsoft.com/office/drawing/2014/main" id="{BDAD8729-BDC2-4D6F-9133-76E6B711AB94}"/>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4" name="PoljeZBesedilom 2">
          <a:extLst>
            <a:ext uri="{FF2B5EF4-FFF2-40B4-BE49-F238E27FC236}">
              <a16:creationId xmlns:a16="http://schemas.microsoft.com/office/drawing/2014/main" id="{D2ABD7B2-5227-4C26-9A47-A818EA8D4CE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5" name="PoljeZBesedilom 5574">
          <a:extLst>
            <a:ext uri="{FF2B5EF4-FFF2-40B4-BE49-F238E27FC236}">
              <a16:creationId xmlns:a16="http://schemas.microsoft.com/office/drawing/2014/main" id="{ABD5B704-9BB7-4003-872A-7F5380F1224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6" name="PoljeZBesedilom 2">
          <a:extLst>
            <a:ext uri="{FF2B5EF4-FFF2-40B4-BE49-F238E27FC236}">
              <a16:creationId xmlns:a16="http://schemas.microsoft.com/office/drawing/2014/main" id="{5733F1E9-BF8D-4BA8-965F-164CBAE595A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7" name="PoljeZBesedilom 2">
          <a:extLst>
            <a:ext uri="{FF2B5EF4-FFF2-40B4-BE49-F238E27FC236}">
              <a16:creationId xmlns:a16="http://schemas.microsoft.com/office/drawing/2014/main" id="{BC99E3BA-9FA0-4403-89C5-3F434CDD900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8" name="PoljeZBesedilom 2">
          <a:extLst>
            <a:ext uri="{FF2B5EF4-FFF2-40B4-BE49-F238E27FC236}">
              <a16:creationId xmlns:a16="http://schemas.microsoft.com/office/drawing/2014/main" id="{61ABC14F-D1C6-40FF-A411-EF632599605B}"/>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79" name="PoljeZBesedilom 2">
          <a:extLst>
            <a:ext uri="{FF2B5EF4-FFF2-40B4-BE49-F238E27FC236}">
              <a16:creationId xmlns:a16="http://schemas.microsoft.com/office/drawing/2014/main" id="{907662B3-5379-4D7B-9D1F-F86A3A6BF0A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0" name="PoljeZBesedilom 2">
          <a:extLst>
            <a:ext uri="{FF2B5EF4-FFF2-40B4-BE49-F238E27FC236}">
              <a16:creationId xmlns:a16="http://schemas.microsoft.com/office/drawing/2014/main" id="{D2D08DF3-E054-4E6B-B86D-D1D91C6DB61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1" name="PoljeZBesedilom 5580">
          <a:extLst>
            <a:ext uri="{FF2B5EF4-FFF2-40B4-BE49-F238E27FC236}">
              <a16:creationId xmlns:a16="http://schemas.microsoft.com/office/drawing/2014/main" id="{A43FB726-5162-4657-AA2A-33B56C8C757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2" name="PoljeZBesedilom 2">
          <a:extLst>
            <a:ext uri="{FF2B5EF4-FFF2-40B4-BE49-F238E27FC236}">
              <a16:creationId xmlns:a16="http://schemas.microsoft.com/office/drawing/2014/main" id="{E80A9C8B-D77F-49F8-9114-99A9EF6C1E34}"/>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3" name="PoljeZBesedilom 2">
          <a:extLst>
            <a:ext uri="{FF2B5EF4-FFF2-40B4-BE49-F238E27FC236}">
              <a16:creationId xmlns:a16="http://schemas.microsoft.com/office/drawing/2014/main" id="{8F001B11-5A47-477F-A8B5-EDCF1995208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4" name="PoljeZBesedilom 2">
          <a:extLst>
            <a:ext uri="{FF2B5EF4-FFF2-40B4-BE49-F238E27FC236}">
              <a16:creationId xmlns:a16="http://schemas.microsoft.com/office/drawing/2014/main" id="{2E931E2C-4748-4FB8-9CB1-9855C8207C3C}"/>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585" name="PoljeZBesedilom 2">
          <a:extLst>
            <a:ext uri="{FF2B5EF4-FFF2-40B4-BE49-F238E27FC236}">
              <a16:creationId xmlns:a16="http://schemas.microsoft.com/office/drawing/2014/main" id="{D9520DDC-B6F5-46F6-9433-09EA43C27A2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86" name="PoljeZBesedilom 2">
          <a:extLst>
            <a:ext uri="{FF2B5EF4-FFF2-40B4-BE49-F238E27FC236}">
              <a16:creationId xmlns:a16="http://schemas.microsoft.com/office/drawing/2014/main" id="{2F4A3929-79A4-4350-9790-078446BA845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87" name="PoljeZBesedilom 5586">
          <a:extLst>
            <a:ext uri="{FF2B5EF4-FFF2-40B4-BE49-F238E27FC236}">
              <a16:creationId xmlns:a16="http://schemas.microsoft.com/office/drawing/2014/main" id="{3309BFAE-A07A-4058-B7C0-CA77255E215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88" name="PoljeZBesedilom 2">
          <a:extLst>
            <a:ext uri="{FF2B5EF4-FFF2-40B4-BE49-F238E27FC236}">
              <a16:creationId xmlns:a16="http://schemas.microsoft.com/office/drawing/2014/main" id="{62CED567-722A-41A0-B508-13F8340C000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89" name="PoljeZBesedilom 2">
          <a:extLst>
            <a:ext uri="{FF2B5EF4-FFF2-40B4-BE49-F238E27FC236}">
              <a16:creationId xmlns:a16="http://schemas.microsoft.com/office/drawing/2014/main" id="{22E96FFB-870D-4FB3-9FF7-E1AED4C26CD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0" name="PoljeZBesedilom 2">
          <a:extLst>
            <a:ext uri="{FF2B5EF4-FFF2-40B4-BE49-F238E27FC236}">
              <a16:creationId xmlns:a16="http://schemas.microsoft.com/office/drawing/2014/main" id="{24F9B041-1CB9-4A4C-9A87-F179F94A8CC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1" name="PoljeZBesedilom 2">
          <a:extLst>
            <a:ext uri="{FF2B5EF4-FFF2-40B4-BE49-F238E27FC236}">
              <a16:creationId xmlns:a16="http://schemas.microsoft.com/office/drawing/2014/main" id="{64FF8EDA-7FFC-4C97-9C45-32C36D7D997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2" name="PoljeZBesedilom 2">
          <a:extLst>
            <a:ext uri="{FF2B5EF4-FFF2-40B4-BE49-F238E27FC236}">
              <a16:creationId xmlns:a16="http://schemas.microsoft.com/office/drawing/2014/main" id="{03188EDC-BB72-4269-9A6A-0AA2943022A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3" name="PoljeZBesedilom 5592">
          <a:extLst>
            <a:ext uri="{FF2B5EF4-FFF2-40B4-BE49-F238E27FC236}">
              <a16:creationId xmlns:a16="http://schemas.microsoft.com/office/drawing/2014/main" id="{7F3DC1E7-19C4-47A5-9350-8CB65FE31B7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4" name="PoljeZBesedilom 2">
          <a:extLst>
            <a:ext uri="{FF2B5EF4-FFF2-40B4-BE49-F238E27FC236}">
              <a16:creationId xmlns:a16="http://schemas.microsoft.com/office/drawing/2014/main" id="{C39B21C2-0CE0-487C-B991-49E612D3D63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5" name="PoljeZBesedilom 2">
          <a:extLst>
            <a:ext uri="{FF2B5EF4-FFF2-40B4-BE49-F238E27FC236}">
              <a16:creationId xmlns:a16="http://schemas.microsoft.com/office/drawing/2014/main" id="{A3442E8E-B627-4002-A83F-242BC5C22E7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6" name="PoljeZBesedilom 2">
          <a:extLst>
            <a:ext uri="{FF2B5EF4-FFF2-40B4-BE49-F238E27FC236}">
              <a16:creationId xmlns:a16="http://schemas.microsoft.com/office/drawing/2014/main" id="{82089D9F-31F8-470F-A607-21320E52CBE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597" name="PoljeZBesedilom 2">
          <a:extLst>
            <a:ext uri="{FF2B5EF4-FFF2-40B4-BE49-F238E27FC236}">
              <a16:creationId xmlns:a16="http://schemas.microsoft.com/office/drawing/2014/main" id="{A29043FC-E8AF-4D51-BB61-46641B99EB6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598" name="PoljeZBesedilom 2">
          <a:extLst>
            <a:ext uri="{FF2B5EF4-FFF2-40B4-BE49-F238E27FC236}">
              <a16:creationId xmlns:a16="http://schemas.microsoft.com/office/drawing/2014/main" id="{B5CA0161-A8FC-4255-A3EB-30258937096B}"/>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599" name="PoljeZBesedilom 5598">
          <a:extLst>
            <a:ext uri="{FF2B5EF4-FFF2-40B4-BE49-F238E27FC236}">
              <a16:creationId xmlns:a16="http://schemas.microsoft.com/office/drawing/2014/main" id="{46ECB8E6-AFD2-4C58-BAFB-F8B42A2D22E9}"/>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00" name="PoljeZBesedilom 2">
          <a:extLst>
            <a:ext uri="{FF2B5EF4-FFF2-40B4-BE49-F238E27FC236}">
              <a16:creationId xmlns:a16="http://schemas.microsoft.com/office/drawing/2014/main" id="{39DC6FB8-7CFF-4AB9-ADE2-8107B7950DD7}"/>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01" name="PoljeZBesedilom 2">
          <a:extLst>
            <a:ext uri="{FF2B5EF4-FFF2-40B4-BE49-F238E27FC236}">
              <a16:creationId xmlns:a16="http://schemas.microsoft.com/office/drawing/2014/main" id="{95518B66-BE18-4FC2-90CF-343E660A310E}"/>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02" name="PoljeZBesedilom 2">
          <a:extLst>
            <a:ext uri="{FF2B5EF4-FFF2-40B4-BE49-F238E27FC236}">
              <a16:creationId xmlns:a16="http://schemas.microsoft.com/office/drawing/2014/main" id="{ECFBB0F5-EA1F-4F2F-B733-42A6EA4955D7}"/>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03" name="PoljeZBesedilom 2">
          <a:extLst>
            <a:ext uri="{FF2B5EF4-FFF2-40B4-BE49-F238E27FC236}">
              <a16:creationId xmlns:a16="http://schemas.microsoft.com/office/drawing/2014/main" id="{C412957F-5A2F-47E5-B9D3-7F3B70DC320F}"/>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4" name="PoljeZBesedilom 2">
          <a:extLst>
            <a:ext uri="{FF2B5EF4-FFF2-40B4-BE49-F238E27FC236}">
              <a16:creationId xmlns:a16="http://schemas.microsoft.com/office/drawing/2014/main" id="{6DCC40B2-4EB1-4402-AEC4-82BE0A99694E}"/>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5" name="PoljeZBesedilom 5604">
          <a:extLst>
            <a:ext uri="{FF2B5EF4-FFF2-40B4-BE49-F238E27FC236}">
              <a16:creationId xmlns:a16="http://schemas.microsoft.com/office/drawing/2014/main" id="{D282B6F3-749A-439C-A64D-E9107D79A243}"/>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6" name="PoljeZBesedilom 2">
          <a:extLst>
            <a:ext uri="{FF2B5EF4-FFF2-40B4-BE49-F238E27FC236}">
              <a16:creationId xmlns:a16="http://schemas.microsoft.com/office/drawing/2014/main" id="{B15DBB15-1475-485F-9726-500C65F1D36C}"/>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7" name="PoljeZBesedilom 2">
          <a:extLst>
            <a:ext uri="{FF2B5EF4-FFF2-40B4-BE49-F238E27FC236}">
              <a16:creationId xmlns:a16="http://schemas.microsoft.com/office/drawing/2014/main" id="{96F90D7C-A4C3-4BD7-9B35-ED5BD3630329}"/>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8" name="PoljeZBesedilom 2">
          <a:extLst>
            <a:ext uri="{FF2B5EF4-FFF2-40B4-BE49-F238E27FC236}">
              <a16:creationId xmlns:a16="http://schemas.microsoft.com/office/drawing/2014/main" id="{E3D1D47D-D456-473D-B43A-620E2873AE7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09" name="PoljeZBesedilom 2">
          <a:extLst>
            <a:ext uri="{FF2B5EF4-FFF2-40B4-BE49-F238E27FC236}">
              <a16:creationId xmlns:a16="http://schemas.microsoft.com/office/drawing/2014/main" id="{953E2939-1A20-422D-93F2-A6A49A4E5D33}"/>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10" name="PoljeZBesedilom 5609">
          <a:extLst>
            <a:ext uri="{FF2B5EF4-FFF2-40B4-BE49-F238E27FC236}">
              <a16:creationId xmlns:a16="http://schemas.microsoft.com/office/drawing/2014/main" id="{CD8C6FAF-56E7-4A8A-9D90-F1A6DEAD9725}"/>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11" name="PoljeZBesedilom 2">
          <a:extLst>
            <a:ext uri="{FF2B5EF4-FFF2-40B4-BE49-F238E27FC236}">
              <a16:creationId xmlns:a16="http://schemas.microsoft.com/office/drawing/2014/main" id="{3989D271-9699-4680-9749-6C52550CA096}"/>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12" name="PoljeZBesedilom 2">
          <a:extLst>
            <a:ext uri="{FF2B5EF4-FFF2-40B4-BE49-F238E27FC236}">
              <a16:creationId xmlns:a16="http://schemas.microsoft.com/office/drawing/2014/main" id="{7DE5ADD3-0430-4F7A-951E-6EA0A1D34811}"/>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13" name="PoljeZBesedilom 2">
          <a:extLst>
            <a:ext uri="{FF2B5EF4-FFF2-40B4-BE49-F238E27FC236}">
              <a16:creationId xmlns:a16="http://schemas.microsoft.com/office/drawing/2014/main" id="{1A691DD6-F42A-4626-8232-257B664FE040}"/>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14" name="PoljeZBesedilom 2">
          <a:extLst>
            <a:ext uri="{FF2B5EF4-FFF2-40B4-BE49-F238E27FC236}">
              <a16:creationId xmlns:a16="http://schemas.microsoft.com/office/drawing/2014/main" id="{687FFD97-22BA-47E8-B82A-6BFA86F4C992}"/>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15" name="PoljeZBesedilom 2">
          <a:extLst>
            <a:ext uri="{FF2B5EF4-FFF2-40B4-BE49-F238E27FC236}">
              <a16:creationId xmlns:a16="http://schemas.microsoft.com/office/drawing/2014/main" id="{DF3C5F5D-9A52-4D9F-AA53-0BB0CFA63D4A}"/>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16" name="PoljeZBesedilom 5615">
          <a:extLst>
            <a:ext uri="{FF2B5EF4-FFF2-40B4-BE49-F238E27FC236}">
              <a16:creationId xmlns:a16="http://schemas.microsoft.com/office/drawing/2014/main" id="{B4C0613A-23E5-442C-B18E-77C5889B3C9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17" name="PoljeZBesedilom 2">
          <a:extLst>
            <a:ext uri="{FF2B5EF4-FFF2-40B4-BE49-F238E27FC236}">
              <a16:creationId xmlns:a16="http://schemas.microsoft.com/office/drawing/2014/main" id="{B08B460A-D039-4CFB-AD97-79F7F498EC4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18" name="PoljeZBesedilom 2">
          <a:extLst>
            <a:ext uri="{FF2B5EF4-FFF2-40B4-BE49-F238E27FC236}">
              <a16:creationId xmlns:a16="http://schemas.microsoft.com/office/drawing/2014/main" id="{347C1F71-A2EE-4AE9-BE6A-8B2FFBD245B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19" name="PoljeZBesedilom 2">
          <a:extLst>
            <a:ext uri="{FF2B5EF4-FFF2-40B4-BE49-F238E27FC236}">
              <a16:creationId xmlns:a16="http://schemas.microsoft.com/office/drawing/2014/main" id="{8A98BE04-EBAA-4C17-9956-9994ADA86F0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0" name="PoljeZBesedilom 2">
          <a:extLst>
            <a:ext uri="{FF2B5EF4-FFF2-40B4-BE49-F238E27FC236}">
              <a16:creationId xmlns:a16="http://schemas.microsoft.com/office/drawing/2014/main" id="{E4D84C9C-1FFB-4956-86F5-8EB516D35AF3}"/>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1" name="PoljeZBesedilom 2">
          <a:extLst>
            <a:ext uri="{FF2B5EF4-FFF2-40B4-BE49-F238E27FC236}">
              <a16:creationId xmlns:a16="http://schemas.microsoft.com/office/drawing/2014/main" id="{D871C4DB-E98D-4315-964D-BBC1C002510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2" name="PoljeZBesedilom 5621">
          <a:extLst>
            <a:ext uri="{FF2B5EF4-FFF2-40B4-BE49-F238E27FC236}">
              <a16:creationId xmlns:a16="http://schemas.microsoft.com/office/drawing/2014/main" id="{910F84DD-6EA0-49F2-8C89-FE20238DEC1B}"/>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3" name="PoljeZBesedilom 2">
          <a:extLst>
            <a:ext uri="{FF2B5EF4-FFF2-40B4-BE49-F238E27FC236}">
              <a16:creationId xmlns:a16="http://schemas.microsoft.com/office/drawing/2014/main" id="{8C10900D-9EB7-451E-9690-20753864FEA5}"/>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4" name="PoljeZBesedilom 2">
          <a:extLst>
            <a:ext uri="{FF2B5EF4-FFF2-40B4-BE49-F238E27FC236}">
              <a16:creationId xmlns:a16="http://schemas.microsoft.com/office/drawing/2014/main" id="{9B9DECCF-B582-43ED-AF29-5FD3251080AA}"/>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5" name="PoljeZBesedilom 2">
          <a:extLst>
            <a:ext uri="{FF2B5EF4-FFF2-40B4-BE49-F238E27FC236}">
              <a16:creationId xmlns:a16="http://schemas.microsoft.com/office/drawing/2014/main" id="{219F3C7E-73C1-4C3A-9656-49EEC5BDDC6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26" name="PoljeZBesedilom 2">
          <a:extLst>
            <a:ext uri="{FF2B5EF4-FFF2-40B4-BE49-F238E27FC236}">
              <a16:creationId xmlns:a16="http://schemas.microsoft.com/office/drawing/2014/main" id="{FF280648-647A-46A1-BFD3-B9C9076BB39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27" name="PoljeZBesedilom 2">
          <a:extLst>
            <a:ext uri="{FF2B5EF4-FFF2-40B4-BE49-F238E27FC236}">
              <a16:creationId xmlns:a16="http://schemas.microsoft.com/office/drawing/2014/main" id="{944E3BE7-79A7-4FAA-B9AC-32223EA45F7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28" name="PoljeZBesedilom 5627">
          <a:extLst>
            <a:ext uri="{FF2B5EF4-FFF2-40B4-BE49-F238E27FC236}">
              <a16:creationId xmlns:a16="http://schemas.microsoft.com/office/drawing/2014/main" id="{29CBBFB2-612D-4560-9417-7A1FCD618D4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29" name="PoljeZBesedilom 2">
          <a:extLst>
            <a:ext uri="{FF2B5EF4-FFF2-40B4-BE49-F238E27FC236}">
              <a16:creationId xmlns:a16="http://schemas.microsoft.com/office/drawing/2014/main" id="{89AF2F8C-1453-4AAF-AF7D-5E8B6D95C86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0" name="PoljeZBesedilom 2">
          <a:extLst>
            <a:ext uri="{FF2B5EF4-FFF2-40B4-BE49-F238E27FC236}">
              <a16:creationId xmlns:a16="http://schemas.microsoft.com/office/drawing/2014/main" id="{DDC7F3A7-FE88-4FE9-A899-5FF77A6904A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1" name="PoljeZBesedilom 2">
          <a:extLst>
            <a:ext uri="{FF2B5EF4-FFF2-40B4-BE49-F238E27FC236}">
              <a16:creationId xmlns:a16="http://schemas.microsoft.com/office/drawing/2014/main" id="{995641B9-E69B-48A6-8F0B-5020231BB0E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2" name="PoljeZBesedilom 2">
          <a:extLst>
            <a:ext uri="{FF2B5EF4-FFF2-40B4-BE49-F238E27FC236}">
              <a16:creationId xmlns:a16="http://schemas.microsoft.com/office/drawing/2014/main" id="{6417A508-9866-44BF-9B82-52CEBD900F6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3" name="PoljeZBesedilom 2">
          <a:extLst>
            <a:ext uri="{FF2B5EF4-FFF2-40B4-BE49-F238E27FC236}">
              <a16:creationId xmlns:a16="http://schemas.microsoft.com/office/drawing/2014/main" id="{86E5149F-74FB-4ED8-A65F-B8259E73530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4" name="PoljeZBesedilom 5633">
          <a:extLst>
            <a:ext uri="{FF2B5EF4-FFF2-40B4-BE49-F238E27FC236}">
              <a16:creationId xmlns:a16="http://schemas.microsoft.com/office/drawing/2014/main" id="{A222AA69-4372-4E5B-98C2-B55143DE1F5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5" name="PoljeZBesedilom 2">
          <a:extLst>
            <a:ext uri="{FF2B5EF4-FFF2-40B4-BE49-F238E27FC236}">
              <a16:creationId xmlns:a16="http://schemas.microsoft.com/office/drawing/2014/main" id="{0D37736A-822A-42A9-8926-E0F1F24ABFE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6" name="PoljeZBesedilom 2">
          <a:extLst>
            <a:ext uri="{FF2B5EF4-FFF2-40B4-BE49-F238E27FC236}">
              <a16:creationId xmlns:a16="http://schemas.microsoft.com/office/drawing/2014/main" id="{E521B7C6-4690-423B-9040-C0B426A358B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7" name="PoljeZBesedilom 2">
          <a:extLst>
            <a:ext uri="{FF2B5EF4-FFF2-40B4-BE49-F238E27FC236}">
              <a16:creationId xmlns:a16="http://schemas.microsoft.com/office/drawing/2014/main" id="{7A851A3D-878B-4FCB-869C-34CB4ABC70A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638" name="PoljeZBesedilom 2">
          <a:extLst>
            <a:ext uri="{FF2B5EF4-FFF2-40B4-BE49-F238E27FC236}">
              <a16:creationId xmlns:a16="http://schemas.microsoft.com/office/drawing/2014/main" id="{AE6FE8E7-A007-4F94-A8E8-E93ED3F5642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39" name="PoljeZBesedilom 2">
          <a:extLst>
            <a:ext uri="{FF2B5EF4-FFF2-40B4-BE49-F238E27FC236}">
              <a16:creationId xmlns:a16="http://schemas.microsoft.com/office/drawing/2014/main" id="{B40FD8B5-BF7D-4C4C-BAEC-B490635780B1}"/>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40" name="PoljeZBesedilom 5639">
          <a:extLst>
            <a:ext uri="{FF2B5EF4-FFF2-40B4-BE49-F238E27FC236}">
              <a16:creationId xmlns:a16="http://schemas.microsoft.com/office/drawing/2014/main" id="{F56D6E9A-FC35-436E-B7D3-B9E35FF54374}"/>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41" name="PoljeZBesedilom 2">
          <a:extLst>
            <a:ext uri="{FF2B5EF4-FFF2-40B4-BE49-F238E27FC236}">
              <a16:creationId xmlns:a16="http://schemas.microsoft.com/office/drawing/2014/main" id="{A9DECF0E-BBE9-429E-AB62-8B80D36CB0C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42" name="PoljeZBesedilom 2">
          <a:extLst>
            <a:ext uri="{FF2B5EF4-FFF2-40B4-BE49-F238E27FC236}">
              <a16:creationId xmlns:a16="http://schemas.microsoft.com/office/drawing/2014/main" id="{36F1CDF4-80F5-49D2-98F6-320A8E3B5772}"/>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43" name="PoljeZBesedilom 2">
          <a:extLst>
            <a:ext uri="{FF2B5EF4-FFF2-40B4-BE49-F238E27FC236}">
              <a16:creationId xmlns:a16="http://schemas.microsoft.com/office/drawing/2014/main" id="{BB6A781A-441F-4054-A07B-CB28F7F17F29}"/>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644" name="PoljeZBesedilom 2">
          <a:extLst>
            <a:ext uri="{FF2B5EF4-FFF2-40B4-BE49-F238E27FC236}">
              <a16:creationId xmlns:a16="http://schemas.microsoft.com/office/drawing/2014/main" id="{1523E291-B01E-43E1-AB30-A117DBCAC883}"/>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45" name="PoljeZBesedilom 2">
          <a:extLst>
            <a:ext uri="{FF2B5EF4-FFF2-40B4-BE49-F238E27FC236}">
              <a16:creationId xmlns:a16="http://schemas.microsoft.com/office/drawing/2014/main" id="{95AAC2D9-B030-4072-8F6A-03F972E87D97}"/>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46" name="PoljeZBesedilom 5645">
          <a:extLst>
            <a:ext uri="{FF2B5EF4-FFF2-40B4-BE49-F238E27FC236}">
              <a16:creationId xmlns:a16="http://schemas.microsoft.com/office/drawing/2014/main" id="{7FE41CFA-37AB-42F3-9F4C-CBE77D5A0E51}"/>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47" name="PoljeZBesedilom 2">
          <a:extLst>
            <a:ext uri="{FF2B5EF4-FFF2-40B4-BE49-F238E27FC236}">
              <a16:creationId xmlns:a16="http://schemas.microsoft.com/office/drawing/2014/main" id="{0C680194-73C3-48E8-9C7C-6AE1F494F55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48" name="PoljeZBesedilom 2">
          <a:extLst>
            <a:ext uri="{FF2B5EF4-FFF2-40B4-BE49-F238E27FC236}">
              <a16:creationId xmlns:a16="http://schemas.microsoft.com/office/drawing/2014/main" id="{4A48799D-A83A-4A13-9936-A22250B7F322}"/>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49" name="PoljeZBesedilom 2">
          <a:extLst>
            <a:ext uri="{FF2B5EF4-FFF2-40B4-BE49-F238E27FC236}">
              <a16:creationId xmlns:a16="http://schemas.microsoft.com/office/drawing/2014/main" id="{B3857494-086A-4170-81D7-B82C59938D7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2950"/>
    <xdr:sp macro="" textlink="">
      <xdr:nvSpPr>
        <xdr:cNvPr id="5650" name="PoljeZBesedilom 2">
          <a:extLst>
            <a:ext uri="{FF2B5EF4-FFF2-40B4-BE49-F238E27FC236}">
              <a16:creationId xmlns:a16="http://schemas.microsoft.com/office/drawing/2014/main" id="{91FBAE4C-8315-4813-BC99-6148EB91EF9A}"/>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51" name="PoljeZBesedilom 5650">
          <a:extLst>
            <a:ext uri="{FF2B5EF4-FFF2-40B4-BE49-F238E27FC236}">
              <a16:creationId xmlns:a16="http://schemas.microsoft.com/office/drawing/2014/main" id="{8602C834-0D18-44DE-B727-752E0F5B5217}"/>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52" name="PoljeZBesedilom 2">
          <a:extLst>
            <a:ext uri="{FF2B5EF4-FFF2-40B4-BE49-F238E27FC236}">
              <a16:creationId xmlns:a16="http://schemas.microsoft.com/office/drawing/2014/main" id="{1B83772A-2A9D-443A-ADB9-F25CDDCA3594}"/>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53" name="PoljeZBesedilom 2">
          <a:extLst>
            <a:ext uri="{FF2B5EF4-FFF2-40B4-BE49-F238E27FC236}">
              <a16:creationId xmlns:a16="http://schemas.microsoft.com/office/drawing/2014/main" id="{615542A6-2F21-4FE2-B7F0-56003A9505E8}"/>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54" name="PoljeZBesedilom 2">
          <a:extLst>
            <a:ext uri="{FF2B5EF4-FFF2-40B4-BE49-F238E27FC236}">
              <a16:creationId xmlns:a16="http://schemas.microsoft.com/office/drawing/2014/main" id="{808D39F5-DCBF-44F4-AF5A-F9A4DE6BE857}"/>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74009"/>
    <xdr:sp macro="" textlink="">
      <xdr:nvSpPr>
        <xdr:cNvPr id="5655" name="PoljeZBesedilom 2">
          <a:extLst>
            <a:ext uri="{FF2B5EF4-FFF2-40B4-BE49-F238E27FC236}">
              <a16:creationId xmlns:a16="http://schemas.microsoft.com/office/drawing/2014/main" id="{3FF3D0CA-698E-4B30-BE59-954865C335DC}"/>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56" name="PoljeZBesedilom 2">
          <a:extLst>
            <a:ext uri="{FF2B5EF4-FFF2-40B4-BE49-F238E27FC236}">
              <a16:creationId xmlns:a16="http://schemas.microsoft.com/office/drawing/2014/main" id="{4BE12B2A-88ED-4391-B152-B77F4E0C548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57" name="PoljeZBesedilom 5656">
          <a:extLst>
            <a:ext uri="{FF2B5EF4-FFF2-40B4-BE49-F238E27FC236}">
              <a16:creationId xmlns:a16="http://schemas.microsoft.com/office/drawing/2014/main" id="{2EDDBB4E-74C4-4B67-8FD0-F69FA9C01E2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58" name="PoljeZBesedilom 2">
          <a:extLst>
            <a:ext uri="{FF2B5EF4-FFF2-40B4-BE49-F238E27FC236}">
              <a16:creationId xmlns:a16="http://schemas.microsoft.com/office/drawing/2014/main" id="{D6E31FA8-5671-4C17-921C-6422E23BB663}"/>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59" name="PoljeZBesedilom 2">
          <a:extLst>
            <a:ext uri="{FF2B5EF4-FFF2-40B4-BE49-F238E27FC236}">
              <a16:creationId xmlns:a16="http://schemas.microsoft.com/office/drawing/2014/main" id="{C54C8DAB-518F-4EF7-94B1-4B06E308DB0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0" name="PoljeZBesedilom 2">
          <a:extLst>
            <a:ext uri="{FF2B5EF4-FFF2-40B4-BE49-F238E27FC236}">
              <a16:creationId xmlns:a16="http://schemas.microsoft.com/office/drawing/2014/main" id="{14D5427E-6EF5-4024-A114-4A93094A235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1" name="PoljeZBesedilom 2">
          <a:extLst>
            <a:ext uri="{FF2B5EF4-FFF2-40B4-BE49-F238E27FC236}">
              <a16:creationId xmlns:a16="http://schemas.microsoft.com/office/drawing/2014/main" id="{B1C44CF1-A47D-4E6D-BC51-F9CD3DA4341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2" name="PoljeZBesedilom 2">
          <a:extLst>
            <a:ext uri="{FF2B5EF4-FFF2-40B4-BE49-F238E27FC236}">
              <a16:creationId xmlns:a16="http://schemas.microsoft.com/office/drawing/2014/main" id="{B8523ECE-EA72-47A1-A8E6-8A894E3B81D5}"/>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3" name="PoljeZBesedilom 5662">
          <a:extLst>
            <a:ext uri="{FF2B5EF4-FFF2-40B4-BE49-F238E27FC236}">
              <a16:creationId xmlns:a16="http://schemas.microsoft.com/office/drawing/2014/main" id="{07619B79-A2B1-451A-AE6D-3E9201DE109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4" name="PoljeZBesedilom 2">
          <a:extLst>
            <a:ext uri="{FF2B5EF4-FFF2-40B4-BE49-F238E27FC236}">
              <a16:creationId xmlns:a16="http://schemas.microsoft.com/office/drawing/2014/main" id="{27E3BB35-A050-46AD-A248-BB89E9BC419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5" name="PoljeZBesedilom 2">
          <a:extLst>
            <a:ext uri="{FF2B5EF4-FFF2-40B4-BE49-F238E27FC236}">
              <a16:creationId xmlns:a16="http://schemas.microsoft.com/office/drawing/2014/main" id="{B98E0AA6-70F5-4AA2-858E-6EE16970007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6" name="PoljeZBesedilom 2">
          <a:extLst>
            <a:ext uri="{FF2B5EF4-FFF2-40B4-BE49-F238E27FC236}">
              <a16:creationId xmlns:a16="http://schemas.microsoft.com/office/drawing/2014/main" id="{00536866-89A1-4AF1-B80A-F0D43C18ECF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7" name="PoljeZBesedilom 2">
          <a:extLst>
            <a:ext uri="{FF2B5EF4-FFF2-40B4-BE49-F238E27FC236}">
              <a16:creationId xmlns:a16="http://schemas.microsoft.com/office/drawing/2014/main" id="{45CB798F-6F09-4DFB-9544-D7B2EC072FD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8" name="PoljeZBesedilom 2">
          <a:extLst>
            <a:ext uri="{FF2B5EF4-FFF2-40B4-BE49-F238E27FC236}">
              <a16:creationId xmlns:a16="http://schemas.microsoft.com/office/drawing/2014/main" id="{1306DF09-2317-4DB7-9010-F37C2C5FFCF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69" name="PoljeZBesedilom 5668">
          <a:extLst>
            <a:ext uri="{FF2B5EF4-FFF2-40B4-BE49-F238E27FC236}">
              <a16:creationId xmlns:a16="http://schemas.microsoft.com/office/drawing/2014/main" id="{77522DDB-9343-4E35-9E6E-D1A7D86293F3}"/>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0" name="PoljeZBesedilom 2">
          <a:extLst>
            <a:ext uri="{FF2B5EF4-FFF2-40B4-BE49-F238E27FC236}">
              <a16:creationId xmlns:a16="http://schemas.microsoft.com/office/drawing/2014/main" id="{5BE1117E-F112-46AE-A148-5E595260E23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1" name="PoljeZBesedilom 2">
          <a:extLst>
            <a:ext uri="{FF2B5EF4-FFF2-40B4-BE49-F238E27FC236}">
              <a16:creationId xmlns:a16="http://schemas.microsoft.com/office/drawing/2014/main" id="{254C118A-3509-43DD-8385-69597A4C4F8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2" name="PoljeZBesedilom 2">
          <a:extLst>
            <a:ext uri="{FF2B5EF4-FFF2-40B4-BE49-F238E27FC236}">
              <a16:creationId xmlns:a16="http://schemas.microsoft.com/office/drawing/2014/main" id="{0E84A12F-2677-4BE4-BD33-7DA019BAA02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3" name="PoljeZBesedilom 2">
          <a:extLst>
            <a:ext uri="{FF2B5EF4-FFF2-40B4-BE49-F238E27FC236}">
              <a16:creationId xmlns:a16="http://schemas.microsoft.com/office/drawing/2014/main" id="{ED6FEA90-389F-46DE-9385-6B70D0B0357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4" name="PoljeZBesedilom 2">
          <a:extLst>
            <a:ext uri="{FF2B5EF4-FFF2-40B4-BE49-F238E27FC236}">
              <a16:creationId xmlns:a16="http://schemas.microsoft.com/office/drawing/2014/main" id="{68589587-D45C-4B93-B575-09FFC4680C7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5" name="PoljeZBesedilom 5674">
          <a:extLst>
            <a:ext uri="{FF2B5EF4-FFF2-40B4-BE49-F238E27FC236}">
              <a16:creationId xmlns:a16="http://schemas.microsoft.com/office/drawing/2014/main" id="{90A28C73-C3D7-4EB4-B118-068F919DF610}"/>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6" name="PoljeZBesedilom 2">
          <a:extLst>
            <a:ext uri="{FF2B5EF4-FFF2-40B4-BE49-F238E27FC236}">
              <a16:creationId xmlns:a16="http://schemas.microsoft.com/office/drawing/2014/main" id="{7EE0DCEC-3000-491C-9E6F-122A11B96C8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7" name="PoljeZBesedilom 2">
          <a:extLst>
            <a:ext uri="{FF2B5EF4-FFF2-40B4-BE49-F238E27FC236}">
              <a16:creationId xmlns:a16="http://schemas.microsoft.com/office/drawing/2014/main" id="{AD7CCA56-3EC3-4FE0-9CE6-9F6E843AA644}"/>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8" name="PoljeZBesedilom 2">
          <a:extLst>
            <a:ext uri="{FF2B5EF4-FFF2-40B4-BE49-F238E27FC236}">
              <a16:creationId xmlns:a16="http://schemas.microsoft.com/office/drawing/2014/main" id="{D6B3721C-CC16-48DE-8514-924434C38EA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79" name="PoljeZBesedilom 2">
          <a:extLst>
            <a:ext uri="{FF2B5EF4-FFF2-40B4-BE49-F238E27FC236}">
              <a16:creationId xmlns:a16="http://schemas.microsoft.com/office/drawing/2014/main" id="{5E358F79-5EBD-4781-A1E9-214792125577}"/>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0" name="PoljeZBesedilom 2">
          <a:extLst>
            <a:ext uri="{FF2B5EF4-FFF2-40B4-BE49-F238E27FC236}">
              <a16:creationId xmlns:a16="http://schemas.microsoft.com/office/drawing/2014/main" id="{52CE1057-C789-4803-951D-75E08AA9CA3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1" name="PoljeZBesedilom 5680">
          <a:extLst>
            <a:ext uri="{FF2B5EF4-FFF2-40B4-BE49-F238E27FC236}">
              <a16:creationId xmlns:a16="http://schemas.microsoft.com/office/drawing/2014/main" id="{107B1E95-DCF7-478B-9044-21FBC1F2ECC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2" name="PoljeZBesedilom 2">
          <a:extLst>
            <a:ext uri="{FF2B5EF4-FFF2-40B4-BE49-F238E27FC236}">
              <a16:creationId xmlns:a16="http://schemas.microsoft.com/office/drawing/2014/main" id="{9EE4F678-723B-49CE-B57C-F32672540DC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3" name="PoljeZBesedilom 2">
          <a:extLst>
            <a:ext uri="{FF2B5EF4-FFF2-40B4-BE49-F238E27FC236}">
              <a16:creationId xmlns:a16="http://schemas.microsoft.com/office/drawing/2014/main" id="{99FDEA6F-8A60-4639-95CB-7D0F3F77B67A}"/>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4" name="PoljeZBesedilom 2">
          <a:extLst>
            <a:ext uri="{FF2B5EF4-FFF2-40B4-BE49-F238E27FC236}">
              <a16:creationId xmlns:a16="http://schemas.microsoft.com/office/drawing/2014/main" id="{E3AF73E4-00ED-4144-BB18-F727A538ADF4}"/>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685" name="PoljeZBesedilom 2">
          <a:extLst>
            <a:ext uri="{FF2B5EF4-FFF2-40B4-BE49-F238E27FC236}">
              <a16:creationId xmlns:a16="http://schemas.microsoft.com/office/drawing/2014/main" id="{10789F06-F15E-4F2B-A1EF-27EC17FA95E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86" name="PoljeZBesedilom 2">
          <a:extLst>
            <a:ext uri="{FF2B5EF4-FFF2-40B4-BE49-F238E27FC236}">
              <a16:creationId xmlns:a16="http://schemas.microsoft.com/office/drawing/2014/main" id="{65C34CC1-8DA7-4518-A5B9-D959EB2F6C64}"/>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87" name="PoljeZBesedilom 5686">
          <a:extLst>
            <a:ext uri="{FF2B5EF4-FFF2-40B4-BE49-F238E27FC236}">
              <a16:creationId xmlns:a16="http://schemas.microsoft.com/office/drawing/2014/main" id="{D09C1231-2DBA-4612-B5FC-6F65A174EAC6}"/>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88" name="PoljeZBesedilom 2">
          <a:extLst>
            <a:ext uri="{FF2B5EF4-FFF2-40B4-BE49-F238E27FC236}">
              <a16:creationId xmlns:a16="http://schemas.microsoft.com/office/drawing/2014/main" id="{5798BECE-F500-4436-8D71-75A19A0C8A3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89" name="PoljeZBesedilom 2">
          <a:extLst>
            <a:ext uri="{FF2B5EF4-FFF2-40B4-BE49-F238E27FC236}">
              <a16:creationId xmlns:a16="http://schemas.microsoft.com/office/drawing/2014/main" id="{5CE02A62-A933-4804-AE84-AE705878C4A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0" name="PoljeZBesedilom 2">
          <a:extLst>
            <a:ext uri="{FF2B5EF4-FFF2-40B4-BE49-F238E27FC236}">
              <a16:creationId xmlns:a16="http://schemas.microsoft.com/office/drawing/2014/main" id="{191DAD69-5F4A-435B-9F90-6023015594C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1" name="PoljeZBesedilom 2">
          <a:extLst>
            <a:ext uri="{FF2B5EF4-FFF2-40B4-BE49-F238E27FC236}">
              <a16:creationId xmlns:a16="http://schemas.microsoft.com/office/drawing/2014/main" id="{CA1D7A35-CE42-4973-88AC-48CD5631BB8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2" name="PoljeZBesedilom 2">
          <a:extLst>
            <a:ext uri="{FF2B5EF4-FFF2-40B4-BE49-F238E27FC236}">
              <a16:creationId xmlns:a16="http://schemas.microsoft.com/office/drawing/2014/main" id="{9A4F1BB8-DF22-453A-B662-18BDC1211A55}"/>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3" name="PoljeZBesedilom 5692">
          <a:extLst>
            <a:ext uri="{FF2B5EF4-FFF2-40B4-BE49-F238E27FC236}">
              <a16:creationId xmlns:a16="http://schemas.microsoft.com/office/drawing/2014/main" id="{01230D3D-F7A4-4633-8BDF-2F2D241B7BC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4" name="PoljeZBesedilom 2">
          <a:extLst>
            <a:ext uri="{FF2B5EF4-FFF2-40B4-BE49-F238E27FC236}">
              <a16:creationId xmlns:a16="http://schemas.microsoft.com/office/drawing/2014/main" id="{33204CE6-2EAE-4A9C-8503-2035D2E07EC6}"/>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5" name="PoljeZBesedilom 2">
          <a:extLst>
            <a:ext uri="{FF2B5EF4-FFF2-40B4-BE49-F238E27FC236}">
              <a16:creationId xmlns:a16="http://schemas.microsoft.com/office/drawing/2014/main" id="{3F203908-E3E2-4031-AF69-E83938107D4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6" name="PoljeZBesedilom 2">
          <a:extLst>
            <a:ext uri="{FF2B5EF4-FFF2-40B4-BE49-F238E27FC236}">
              <a16:creationId xmlns:a16="http://schemas.microsoft.com/office/drawing/2014/main" id="{7E369DCE-00B7-4390-B4F8-8C650C263FA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697" name="PoljeZBesedilom 2">
          <a:extLst>
            <a:ext uri="{FF2B5EF4-FFF2-40B4-BE49-F238E27FC236}">
              <a16:creationId xmlns:a16="http://schemas.microsoft.com/office/drawing/2014/main" id="{D4AC3C7C-3DAE-4FFF-AC71-B9076862BC4F}"/>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698" name="PoljeZBesedilom 2">
          <a:extLst>
            <a:ext uri="{FF2B5EF4-FFF2-40B4-BE49-F238E27FC236}">
              <a16:creationId xmlns:a16="http://schemas.microsoft.com/office/drawing/2014/main" id="{F615CD08-D898-4E53-A555-D9556A1F4AF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699" name="PoljeZBesedilom 5698">
          <a:extLst>
            <a:ext uri="{FF2B5EF4-FFF2-40B4-BE49-F238E27FC236}">
              <a16:creationId xmlns:a16="http://schemas.microsoft.com/office/drawing/2014/main" id="{6EC21AB1-6AEF-4D2A-AE0F-0CCC8F7321D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0" name="PoljeZBesedilom 2">
          <a:extLst>
            <a:ext uri="{FF2B5EF4-FFF2-40B4-BE49-F238E27FC236}">
              <a16:creationId xmlns:a16="http://schemas.microsoft.com/office/drawing/2014/main" id="{37F48C01-A4C8-40D0-A50A-3A093A55D8D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1" name="PoljeZBesedilom 2">
          <a:extLst>
            <a:ext uri="{FF2B5EF4-FFF2-40B4-BE49-F238E27FC236}">
              <a16:creationId xmlns:a16="http://schemas.microsoft.com/office/drawing/2014/main" id="{C79E4129-C9D2-4419-B03F-E0376E83043E}"/>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2" name="PoljeZBesedilom 2">
          <a:extLst>
            <a:ext uri="{FF2B5EF4-FFF2-40B4-BE49-F238E27FC236}">
              <a16:creationId xmlns:a16="http://schemas.microsoft.com/office/drawing/2014/main" id="{9AE0E888-8441-4B20-83D5-B63BA2AA8EE0}"/>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3" name="PoljeZBesedilom 2">
          <a:extLst>
            <a:ext uri="{FF2B5EF4-FFF2-40B4-BE49-F238E27FC236}">
              <a16:creationId xmlns:a16="http://schemas.microsoft.com/office/drawing/2014/main" id="{9849C43D-045B-4F38-834B-EFB54AAB92DE}"/>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4" name="PoljeZBesedilom 2">
          <a:extLst>
            <a:ext uri="{FF2B5EF4-FFF2-40B4-BE49-F238E27FC236}">
              <a16:creationId xmlns:a16="http://schemas.microsoft.com/office/drawing/2014/main" id="{1CBA4AE9-9983-4823-ABC7-3BF5DB46388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5" name="PoljeZBesedilom 5704">
          <a:extLst>
            <a:ext uri="{FF2B5EF4-FFF2-40B4-BE49-F238E27FC236}">
              <a16:creationId xmlns:a16="http://schemas.microsoft.com/office/drawing/2014/main" id="{A57DE772-3D3C-47E9-90D8-D41B4B09A316}"/>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6" name="PoljeZBesedilom 2">
          <a:extLst>
            <a:ext uri="{FF2B5EF4-FFF2-40B4-BE49-F238E27FC236}">
              <a16:creationId xmlns:a16="http://schemas.microsoft.com/office/drawing/2014/main" id="{ADA0931E-20C8-4C5A-A6BC-64B46B5423FF}"/>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7" name="PoljeZBesedilom 2">
          <a:extLst>
            <a:ext uri="{FF2B5EF4-FFF2-40B4-BE49-F238E27FC236}">
              <a16:creationId xmlns:a16="http://schemas.microsoft.com/office/drawing/2014/main" id="{63C4C481-10E3-45D5-8EA3-F734347612FF}"/>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8" name="PoljeZBesedilom 2">
          <a:extLst>
            <a:ext uri="{FF2B5EF4-FFF2-40B4-BE49-F238E27FC236}">
              <a16:creationId xmlns:a16="http://schemas.microsoft.com/office/drawing/2014/main" id="{FC197521-7835-47F5-A790-D06F50234CD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09" name="PoljeZBesedilom 2">
          <a:extLst>
            <a:ext uri="{FF2B5EF4-FFF2-40B4-BE49-F238E27FC236}">
              <a16:creationId xmlns:a16="http://schemas.microsoft.com/office/drawing/2014/main" id="{EAAC73F9-348F-4445-BCE3-DB8D4F96B85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10" name="PoljeZBesedilom 5709">
          <a:extLst>
            <a:ext uri="{FF2B5EF4-FFF2-40B4-BE49-F238E27FC236}">
              <a16:creationId xmlns:a16="http://schemas.microsoft.com/office/drawing/2014/main" id="{6BFECD5C-8A62-4056-B931-739504765E3C}"/>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11" name="PoljeZBesedilom 2">
          <a:extLst>
            <a:ext uri="{FF2B5EF4-FFF2-40B4-BE49-F238E27FC236}">
              <a16:creationId xmlns:a16="http://schemas.microsoft.com/office/drawing/2014/main" id="{226B69B8-2ED2-4A9C-9758-4ED09A95D8F6}"/>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12" name="PoljeZBesedilom 2">
          <a:extLst>
            <a:ext uri="{FF2B5EF4-FFF2-40B4-BE49-F238E27FC236}">
              <a16:creationId xmlns:a16="http://schemas.microsoft.com/office/drawing/2014/main" id="{D4AB417C-094D-40DD-B003-E3CF76294F02}"/>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13" name="PoljeZBesedilom 2">
          <a:extLst>
            <a:ext uri="{FF2B5EF4-FFF2-40B4-BE49-F238E27FC236}">
              <a16:creationId xmlns:a16="http://schemas.microsoft.com/office/drawing/2014/main" id="{A448DFE9-9DDE-4C55-AAC4-805BE3513AC1}"/>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14" name="PoljeZBesedilom 2">
          <a:extLst>
            <a:ext uri="{FF2B5EF4-FFF2-40B4-BE49-F238E27FC236}">
              <a16:creationId xmlns:a16="http://schemas.microsoft.com/office/drawing/2014/main" id="{EE41032C-6B76-4623-8C97-1A26598BF4DE}"/>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15" name="PoljeZBesedilom 2">
          <a:extLst>
            <a:ext uri="{FF2B5EF4-FFF2-40B4-BE49-F238E27FC236}">
              <a16:creationId xmlns:a16="http://schemas.microsoft.com/office/drawing/2014/main" id="{A08B64FC-BA56-4023-B4E7-3C4CD4673E1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16" name="PoljeZBesedilom 5715">
          <a:extLst>
            <a:ext uri="{FF2B5EF4-FFF2-40B4-BE49-F238E27FC236}">
              <a16:creationId xmlns:a16="http://schemas.microsoft.com/office/drawing/2014/main" id="{A94F4A56-9899-4986-8CCF-29BBB1E61D10}"/>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17" name="PoljeZBesedilom 2">
          <a:extLst>
            <a:ext uri="{FF2B5EF4-FFF2-40B4-BE49-F238E27FC236}">
              <a16:creationId xmlns:a16="http://schemas.microsoft.com/office/drawing/2014/main" id="{2E585F96-1786-4B28-AAC4-7C6B4C23BF8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18" name="PoljeZBesedilom 2">
          <a:extLst>
            <a:ext uri="{FF2B5EF4-FFF2-40B4-BE49-F238E27FC236}">
              <a16:creationId xmlns:a16="http://schemas.microsoft.com/office/drawing/2014/main" id="{2AF1B058-5D27-4720-A743-A92DC018BDC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19" name="PoljeZBesedilom 2">
          <a:extLst>
            <a:ext uri="{FF2B5EF4-FFF2-40B4-BE49-F238E27FC236}">
              <a16:creationId xmlns:a16="http://schemas.microsoft.com/office/drawing/2014/main" id="{D4C4691C-B591-49DC-8DB1-F98D6439397B}"/>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822</xdr:row>
      <xdr:rowOff>0</xdr:rowOff>
    </xdr:from>
    <xdr:ext cx="184731" cy="264560"/>
    <xdr:sp macro="" textlink="">
      <xdr:nvSpPr>
        <xdr:cNvPr id="5720" name="PoljeZBesedilom 2">
          <a:extLst>
            <a:ext uri="{FF2B5EF4-FFF2-40B4-BE49-F238E27FC236}">
              <a16:creationId xmlns:a16="http://schemas.microsoft.com/office/drawing/2014/main" id="{6A06E7FD-7A23-4618-AAEA-5162F7CEAC7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1" name="PoljeZBesedilom 2">
          <a:extLst>
            <a:ext uri="{FF2B5EF4-FFF2-40B4-BE49-F238E27FC236}">
              <a16:creationId xmlns:a16="http://schemas.microsoft.com/office/drawing/2014/main" id="{3056AB8C-D0FD-40AD-9298-CDAD366E7EAC}"/>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2" name="PoljeZBesedilom 5721">
          <a:extLst>
            <a:ext uri="{FF2B5EF4-FFF2-40B4-BE49-F238E27FC236}">
              <a16:creationId xmlns:a16="http://schemas.microsoft.com/office/drawing/2014/main" id="{85CCCDBD-D505-4B50-86D5-0F196743C06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3" name="PoljeZBesedilom 2">
          <a:extLst>
            <a:ext uri="{FF2B5EF4-FFF2-40B4-BE49-F238E27FC236}">
              <a16:creationId xmlns:a16="http://schemas.microsoft.com/office/drawing/2014/main" id="{4B0BE8B2-59E5-48C7-A36C-2D05A627335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4" name="PoljeZBesedilom 2">
          <a:extLst>
            <a:ext uri="{FF2B5EF4-FFF2-40B4-BE49-F238E27FC236}">
              <a16:creationId xmlns:a16="http://schemas.microsoft.com/office/drawing/2014/main" id="{B5A75E7B-B1C4-4C53-89B4-CC668F47A4E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5" name="PoljeZBesedilom 2">
          <a:extLst>
            <a:ext uri="{FF2B5EF4-FFF2-40B4-BE49-F238E27FC236}">
              <a16:creationId xmlns:a16="http://schemas.microsoft.com/office/drawing/2014/main" id="{11011CDA-D0B4-4D90-97F8-8DC0842E02F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6" name="PoljeZBesedilom 2">
          <a:extLst>
            <a:ext uri="{FF2B5EF4-FFF2-40B4-BE49-F238E27FC236}">
              <a16:creationId xmlns:a16="http://schemas.microsoft.com/office/drawing/2014/main" id="{BCFA4A6B-0DC3-4032-AB17-2E54F395C43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7" name="PoljeZBesedilom 2">
          <a:extLst>
            <a:ext uri="{FF2B5EF4-FFF2-40B4-BE49-F238E27FC236}">
              <a16:creationId xmlns:a16="http://schemas.microsoft.com/office/drawing/2014/main" id="{8A1E2661-7ADF-4DB7-B847-4453EF2244B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8" name="PoljeZBesedilom 5727">
          <a:extLst>
            <a:ext uri="{FF2B5EF4-FFF2-40B4-BE49-F238E27FC236}">
              <a16:creationId xmlns:a16="http://schemas.microsoft.com/office/drawing/2014/main" id="{9F37BC6A-0AAC-4CC2-9DF2-46F2FDB7564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29" name="PoljeZBesedilom 2">
          <a:extLst>
            <a:ext uri="{FF2B5EF4-FFF2-40B4-BE49-F238E27FC236}">
              <a16:creationId xmlns:a16="http://schemas.microsoft.com/office/drawing/2014/main" id="{F6F78E4C-F884-44CF-B17A-65DF1CB4E25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30" name="PoljeZBesedilom 2">
          <a:extLst>
            <a:ext uri="{FF2B5EF4-FFF2-40B4-BE49-F238E27FC236}">
              <a16:creationId xmlns:a16="http://schemas.microsoft.com/office/drawing/2014/main" id="{68908146-50CB-47D8-8FE4-29FB34186A6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31" name="PoljeZBesedilom 2">
          <a:extLst>
            <a:ext uri="{FF2B5EF4-FFF2-40B4-BE49-F238E27FC236}">
              <a16:creationId xmlns:a16="http://schemas.microsoft.com/office/drawing/2014/main" id="{B9D0385D-590C-4403-B34E-5DCE42853F8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5732" name="PoljeZBesedilom 2">
          <a:extLst>
            <a:ext uri="{FF2B5EF4-FFF2-40B4-BE49-F238E27FC236}">
              <a16:creationId xmlns:a16="http://schemas.microsoft.com/office/drawing/2014/main" id="{5E55F0F3-8FB5-4B68-BB2C-E699091BEEEF}"/>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3" name="PoljeZBesedilom 2">
          <a:extLst>
            <a:ext uri="{FF2B5EF4-FFF2-40B4-BE49-F238E27FC236}">
              <a16:creationId xmlns:a16="http://schemas.microsoft.com/office/drawing/2014/main" id="{6FB06516-8B17-4E65-8754-75F8C4E664E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4" name="PoljeZBesedilom 5733">
          <a:extLst>
            <a:ext uri="{FF2B5EF4-FFF2-40B4-BE49-F238E27FC236}">
              <a16:creationId xmlns:a16="http://schemas.microsoft.com/office/drawing/2014/main" id="{E0E6CB9F-77CE-4262-8935-9FA8CBF4130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5" name="PoljeZBesedilom 2">
          <a:extLst>
            <a:ext uri="{FF2B5EF4-FFF2-40B4-BE49-F238E27FC236}">
              <a16:creationId xmlns:a16="http://schemas.microsoft.com/office/drawing/2014/main" id="{1C6852EF-79B5-4353-A13E-2127DAC12030}"/>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6" name="PoljeZBesedilom 2">
          <a:extLst>
            <a:ext uri="{FF2B5EF4-FFF2-40B4-BE49-F238E27FC236}">
              <a16:creationId xmlns:a16="http://schemas.microsoft.com/office/drawing/2014/main" id="{D26D4C5C-DA16-446E-97AB-7F48AACDA6F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7" name="PoljeZBesedilom 2">
          <a:extLst>
            <a:ext uri="{FF2B5EF4-FFF2-40B4-BE49-F238E27FC236}">
              <a16:creationId xmlns:a16="http://schemas.microsoft.com/office/drawing/2014/main" id="{4041EC69-4AD8-4010-8BCE-35672481808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8" name="PoljeZBesedilom 2">
          <a:extLst>
            <a:ext uri="{FF2B5EF4-FFF2-40B4-BE49-F238E27FC236}">
              <a16:creationId xmlns:a16="http://schemas.microsoft.com/office/drawing/2014/main" id="{FD7A717B-418E-4544-840E-646B38B6FBB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39" name="PoljeZBesedilom 2">
          <a:extLst>
            <a:ext uri="{FF2B5EF4-FFF2-40B4-BE49-F238E27FC236}">
              <a16:creationId xmlns:a16="http://schemas.microsoft.com/office/drawing/2014/main" id="{FF7A52DC-0392-44F2-98F2-986BEC57EAA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40" name="PoljeZBesedilom 5739">
          <a:extLst>
            <a:ext uri="{FF2B5EF4-FFF2-40B4-BE49-F238E27FC236}">
              <a16:creationId xmlns:a16="http://schemas.microsoft.com/office/drawing/2014/main" id="{F08C7D9F-56C8-4E83-977A-536E876FA135}"/>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41" name="PoljeZBesedilom 2">
          <a:extLst>
            <a:ext uri="{FF2B5EF4-FFF2-40B4-BE49-F238E27FC236}">
              <a16:creationId xmlns:a16="http://schemas.microsoft.com/office/drawing/2014/main" id="{3A87BB17-E4AF-43A5-A860-93E505097D9D}"/>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42" name="PoljeZBesedilom 2">
          <a:extLst>
            <a:ext uri="{FF2B5EF4-FFF2-40B4-BE49-F238E27FC236}">
              <a16:creationId xmlns:a16="http://schemas.microsoft.com/office/drawing/2014/main" id="{5FB3180B-261E-4707-B6E6-567CFE608CC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43" name="PoljeZBesedilom 2">
          <a:extLst>
            <a:ext uri="{FF2B5EF4-FFF2-40B4-BE49-F238E27FC236}">
              <a16:creationId xmlns:a16="http://schemas.microsoft.com/office/drawing/2014/main" id="{F91BC04A-7602-4358-8139-6513A6AAB5EB}"/>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744" name="PoljeZBesedilom 2">
          <a:extLst>
            <a:ext uri="{FF2B5EF4-FFF2-40B4-BE49-F238E27FC236}">
              <a16:creationId xmlns:a16="http://schemas.microsoft.com/office/drawing/2014/main" id="{B8A02423-3775-49ED-BC22-327DAB0D86D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45" name="PoljeZBesedilom 5744">
          <a:extLst>
            <a:ext uri="{FF2B5EF4-FFF2-40B4-BE49-F238E27FC236}">
              <a16:creationId xmlns:a16="http://schemas.microsoft.com/office/drawing/2014/main" id="{49EB79F0-17F6-4B45-BF3B-71D7B764ADF8}"/>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46" name="PoljeZBesedilom 2">
          <a:extLst>
            <a:ext uri="{FF2B5EF4-FFF2-40B4-BE49-F238E27FC236}">
              <a16:creationId xmlns:a16="http://schemas.microsoft.com/office/drawing/2014/main" id="{09A67A28-1C59-4D85-A702-8A92F270357B}"/>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47" name="PoljeZBesedilom 2">
          <a:extLst>
            <a:ext uri="{FF2B5EF4-FFF2-40B4-BE49-F238E27FC236}">
              <a16:creationId xmlns:a16="http://schemas.microsoft.com/office/drawing/2014/main" id="{67B23CB4-0303-47D4-A1CB-9E3168E472C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48" name="PoljeZBesedilom 2">
          <a:extLst>
            <a:ext uri="{FF2B5EF4-FFF2-40B4-BE49-F238E27FC236}">
              <a16:creationId xmlns:a16="http://schemas.microsoft.com/office/drawing/2014/main" id="{150B4D13-179D-463B-AA28-DDB56A8E604C}"/>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749" name="PoljeZBesedilom 2">
          <a:extLst>
            <a:ext uri="{FF2B5EF4-FFF2-40B4-BE49-F238E27FC236}">
              <a16:creationId xmlns:a16="http://schemas.microsoft.com/office/drawing/2014/main" id="{440ABBBD-AAAB-480D-9FCC-3114317C54F0}"/>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0" name="PoljeZBesedilom 2">
          <a:extLst>
            <a:ext uri="{FF2B5EF4-FFF2-40B4-BE49-F238E27FC236}">
              <a16:creationId xmlns:a16="http://schemas.microsoft.com/office/drawing/2014/main" id="{8F472864-3474-46D5-99F6-E275DA902D0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1" name="PoljeZBesedilom 5750">
          <a:extLst>
            <a:ext uri="{FF2B5EF4-FFF2-40B4-BE49-F238E27FC236}">
              <a16:creationId xmlns:a16="http://schemas.microsoft.com/office/drawing/2014/main" id="{9F6E10C9-0696-46E0-9230-4867A27944B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2" name="PoljeZBesedilom 2">
          <a:extLst>
            <a:ext uri="{FF2B5EF4-FFF2-40B4-BE49-F238E27FC236}">
              <a16:creationId xmlns:a16="http://schemas.microsoft.com/office/drawing/2014/main" id="{BBAD73BA-F66E-4E9D-8CCA-F881945107E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3" name="PoljeZBesedilom 2">
          <a:extLst>
            <a:ext uri="{FF2B5EF4-FFF2-40B4-BE49-F238E27FC236}">
              <a16:creationId xmlns:a16="http://schemas.microsoft.com/office/drawing/2014/main" id="{6ECD223F-71F1-4C1F-924F-C8D71918FC0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4" name="PoljeZBesedilom 2">
          <a:extLst>
            <a:ext uri="{FF2B5EF4-FFF2-40B4-BE49-F238E27FC236}">
              <a16:creationId xmlns:a16="http://schemas.microsoft.com/office/drawing/2014/main" id="{5227A858-0155-4442-AE2A-D5DCBF12F1C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5" name="PoljeZBesedilom 2">
          <a:extLst>
            <a:ext uri="{FF2B5EF4-FFF2-40B4-BE49-F238E27FC236}">
              <a16:creationId xmlns:a16="http://schemas.microsoft.com/office/drawing/2014/main" id="{BED1341B-88DE-45A0-9E4C-57339EF944E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6" name="PoljeZBesedilom 2">
          <a:extLst>
            <a:ext uri="{FF2B5EF4-FFF2-40B4-BE49-F238E27FC236}">
              <a16:creationId xmlns:a16="http://schemas.microsoft.com/office/drawing/2014/main" id="{D165ED87-36AF-4DB1-A2B8-60BF287591B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7" name="PoljeZBesedilom 5756">
          <a:extLst>
            <a:ext uri="{FF2B5EF4-FFF2-40B4-BE49-F238E27FC236}">
              <a16:creationId xmlns:a16="http://schemas.microsoft.com/office/drawing/2014/main" id="{A222D230-A0F8-4236-B77B-3E828A78A62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8" name="PoljeZBesedilom 2">
          <a:extLst>
            <a:ext uri="{FF2B5EF4-FFF2-40B4-BE49-F238E27FC236}">
              <a16:creationId xmlns:a16="http://schemas.microsoft.com/office/drawing/2014/main" id="{F85C57E2-0325-4078-8134-2F41E9C80C4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59" name="PoljeZBesedilom 2">
          <a:extLst>
            <a:ext uri="{FF2B5EF4-FFF2-40B4-BE49-F238E27FC236}">
              <a16:creationId xmlns:a16="http://schemas.microsoft.com/office/drawing/2014/main" id="{16AB274E-1DAC-4443-91BE-BF93C40D076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0" name="PoljeZBesedilom 2">
          <a:extLst>
            <a:ext uri="{FF2B5EF4-FFF2-40B4-BE49-F238E27FC236}">
              <a16:creationId xmlns:a16="http://schemas.microsoft.com/office/drawing/2014/main" id="{D9BD6A1E-CFE4-46ED-8DFE-1DAD583FEABF}"/>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1" name="PoljeZBesedilom 2">
          <a:extLst>
            <a:ext uri="{FF2B5EF4-FFF2-40B4-BE49-F238E27FC236}">
              <a16:creationId xmlns:a16="http://schemas.microsoft.com/office/drawing/2014/main" id="{F2FF28A1-DFF0-4915-97F0-9068A8AA55E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2" name="PoljeZBesedilom 2">
          <a:extLst>
            <a:ext uri="{FF2B5EF4-FFF2-40B4-BE49-F238E27FC236}">
              <a16:creationId xmlns:a16="http://schemas.microsoft.com/office/drawing/2014/main" id="{FC7A7DB7-F1C0-4F4B-9DE6-B91512D8C98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3" name="PoljeZBesedilom 5762">
          <a:extLst>
            <a:ext uri="{FF2B5EF4-FFF2-40B4-BE49-F238E27FC236}">
              <a16:creationId xmlns:a16="http://schemas.microsoft.com/office/drawing/2014/main" id="{C23FC75F-3F2C-4940-A325-0000E12A7C4F}"/>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4" name="PoljeZBesedilom 2">
          <a:extLst>
            <a:ext uri="{FF2B5EF4-FFF2-40B4-BE49-F238E27FC236}">
              <a16:creationId xmlns:a16="http://schemas.microsoft.com/office/drawing/2014/main" id="{F5BE7167-31BC-4F32-8A41-8E74AA81211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5" name="PoljeZBesedilom 2">
          <a:extLst>
            <a:ext uri="{FF2B5EF4-FFF2-40B4-BE49-F238E27FC236}">
              <a16:creationId xmlns:a16="http://schemas.microsoft.com/office/drawing/2014/main" id="{894B8FE7-8C44-46CE-8F43-EE781CE302A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6" name="PoljeZBesedilom 2">
          <a:extLst>
            <a:ext uri="{FF2B5EF4-FFF2-40B4-BE49-F238E27FC236}">
              <a16:creationId xmlns:a16="http://schemas.microsoft.com/office/drawing/2014/main" id="{B8CFD7FE-EF1E-48B8-AB53-AC5BFF71F15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7" name="PoljeZBesedilom 2">
          <a:extLst>
            <a:ext uri="{FF2B5EF4-FFF2-40B4-BE49-F238E27FC236}">
              <a16:creationId xmlns:a16="http://schemas.microsoft.com/office/drawing/2014/main" id="{B50AD449-EDE7-4991-A429-485E6E7D723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8" name="PoljeZBesedilom 2">
          <a:extLst>
            <a:ext uri="{FF2B5EF4-FFF2-40B4-BE49-F238E27FC236}">
              <a16:creationId xmlns:a16="http://schemas.microsoft.com/office/drawing/2014/main" id="{63884EEB-7B80-48ED-B055-F321298440E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69" name="PoljeZBesedilom 5768">
          <a:extLst>
            <a:ext uri="{FF2B5EF4-FFF2-40B4-BE49-F238E27FC236}">
              <a16:creationId xmlns:a16="http://schemas.microsoft.com/office/drawing/2014/main" id="{9FD18B1E-15C0-4017-B297-8A30D1E9858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0" name="PoljeZBesedilom 2">
          <a:extLst>
            <a:ext uri="{FF2B5EF4-FFF2-40B4-BE49-F238E27FC236}">
              <a16:creationId xmlns:a16="http://schemas.microsoft.com/office/drawing/2014/main" id="{9306054C-1AFC-465E-A571-3A93DFE38ED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1" name="PoljeZBesedilom 2">
          <a:extLst>
            <a:ext uri="{FF2B5EF4-FFF2-40B4-BE49-F238E27FC236}">
              <a16:creationId xmlns:a16="http://schemas.microsoft.com/office/drawing/2014/main" id="{BCE9D8BB-B4BA-48B9-8631-53739E6722F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2" name="PoljeZBesedilom 2">
          <a:extLst>
            <a:ext uri="{FF2B5EF4-FFF2-40B4-BE49-F238E27FC236}">
              <a16:creationId xmlns:a16="http://schemas.microsoft.com/office/drawing/2014/main" id="{E0D0A9CC-2254-4CB6-84CB-D1D907EE15A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3" name="PoljeZBesedilom 2">
          <a:extLst>
            <a:ext uri="{FF2B5EF4-FFF2-40B4-BE49-F238E27FC236}">
              <a16:creationId xmlns:a16="http://schemas.microsoft.com/office/drawing/2014/main" id="{2DC9D01E-C86F-4879-A839-FBF2A6264CC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4" name="PoljeZBesedilom 2">
          <a:extLst>
            <a:ext uri="{FF2B5EF4-FFF2-40B4-BE49-F238E27FC236}">
              <a16:creationId xmlns:a16="http://schemas.microsoft.com/office/drawing/2014/main" id="{FA83DC30-FD83-4D88-A2EA-5592FE87382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5" name="PoljeZBesedilom 5774">
          <a:extLst>
            <a:ext uri="{FF2B5EF4-FFF2-40B4-BE49-F238E27FC236}">
              <a16:creationId xmlns:a16="http://schemas.microsoft.com/office/drawing/2014/main" id="{1DFD1253-674F-463F-AE15-C84096B35F6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6" name="PoljeZBesedilom 2">
          <a:extLst>
            <a:ext uri="{FF2B5EF4-FFF2-40B4-BE49-F238E27FC236}">
              <a16:creationId xmlns:a16="http://schemas.microsoft.com/office/drawing/2014/main" id="{B3A49539-481B-40B0-9308-A8B037C7F3C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7" name="PoljeZBesedilom 2">
          <a:extLst>
            <a:ext uri="{FF2B5EF4-FFF2-40B4-BE49-F238E27FC236}">
              <a16:creationId xmlns:a16="http://schemas.microsoft.com/office/drawing/2014/main" id="{F162A9DA-A5E8-4786-B5DA-DA99C4878D1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8" name="PoljeZBesedilom 2">
          <a:extLst>
            <a:ext uri="{FF2B5EF4-FFF2-40B4-BE49-F238E27FC236}">
              <a16:creationId xmlns:a16="http://schemas.microsoft.com/office/drawing/2014/main" id="{EC09E29C-BBAA-492F-BBC7-988AAA5C51A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79" name="PoljeZBesedilom 2">
          <a:extLst>
            <a:ext uri="{FF2B5EF4-FFF2-40B4-BE49-F238E27FC236}">
              <a16:creationId xmlns:a16="http://schemas.microsoft.com/office/drawing/2014/main" id="{94E92A17-5A70-4D6F-96B2-A7968013FD0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0" name="PoljeZBesedilom 2">
          <a:extLst>
            <a:ext uri="{FF2B5EF4-FFF2-40B4-BE49-F238E27FC236}">
              <a16:creationId xmlns:a16="http://schemas.microsoft.com/office/drawing/2014/main" id="{3A8203E0-BD81-438E-B751-AAC98801425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1" name="PoljeZBesedilom 5780">
          <a:extLst>
            <a:ext uri="{FF2B5EF4-FFF2-40B4-BE49-F238E27FC236}">
              <a16:creationId xmlns:a16="http://schemas.microsoft.com/office/drawing/2014/main" id="{88A62190-9604-4FD7-9F86-F34F0096031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2" name="PoljeZBesedilom 2">
          <a:extLst>
            <a:ext uri="{FF2B5EF4-FFF2-40B4-BE49-F238E27FC236}">
              <a16:creationId xmlns:a16="http://schemas.microsoft.com/office/drawing/2014/main" id="{1ADF5513-F639-42B0-8D15-7E429E3BAAA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3" name="PoljeZBesedilom 2">
          <a:extLst>
            <a:ext uri="{FF2B5EF4-FFF2-40B4-BE49-F238E27FC236}">
              <a16:creationId xmlns:a16="http://schemas.microsoft.com/office/drawing/2014/main" id="{9E4C1FAB-DB43-4A81-AE37-E98AD71FC34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4" name="PoljeZBesedilom 2">
          <a:extLst>
            <a:ext uri="{FF2B5EF4-FFF2-40B4-BE49-F238E27FC236}">
              <a16:creationId xmlns:a16="http://schemas.microsoft.com/office/drawing/2014/main" id="{F083AFD4-32FD-4C98-BD5C-3459BF0FD59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85" name="PoljeZBesedilom 2">
          <a:extLst>
            <a:ext uri="{FF2B5EF4-FFF2-40B4-BE49-F238E27FC236}">
              <a16:creationId xmlns:a16="http://schemas.microsoft.com/office/drawing/2014/main" id="{092725E3-661D-4807-9900-363761A7994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86" name="PoljeZBesedilom 2">
          <a:extLst>
            <a:ext uri="{FF2B5EF4-FFF2-40B4-BE49-F238E27FC236}">
              <a16:creationId xmlns:a16="http://schemas.microsoft.com/office/drawing/2014/main" id="{97AA241E-A6AF-4216-887E-13664F1121B6}"/>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87" name="PoljeZBesedilom 5786">
          <a:extLst>
            <a:ext uri="{FF2B5EF4-FFF2-40B4-BE49-F238E27FC236}">
              <a16:creationId xmlns:a16="http://schemas.microsoft.com/office/drawing/2014/main" id="{B04FF7F4-5A42-4723-A39A-6C5106EFCA12}"/>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88" name="PoljeZBesedilom 2">
          <a:extLst>
            <a:ext uri="{FF2B5EF4-FFF2-40B4-BE49-F238E27FC236}">
              <a16:creationId xmlns:a16="http://schemas.microsoft.com/office/drawing/2014/main" id="{5BF9C853-CF6D-467A-876B-4660A0DFB75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89" name="PoljeZBesedilom 2">
          <a:extLst>
            <a:ext uri="{FF2B5EF4-FFF2-40B4-BE49-F238E27FC236}">
              <a16:creationId xmlns:a16="http://schemas.microsoft.com/office/drawing/2014/main" id="{CBB5F92C-0A0F-43B6-9D7E-027453703B5F}"/>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90" name="PoljeZBesedilom 2">
          <a:extLst>
            <a:ext uri="{FF2B5EF4-FFF2-40B4-BE49-F238E27FC236}">
              <a16:creationId xmlns:a16="http://schemas.microsoft.com/office/drawing/2014/main" id="{491CE4FB-24F5-47EF-983E-57BE5D24BE7D}"/>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791" name="PoljeZBesedilom 2">
          <a:extLst>
            <a:ext uri="{FF2B5EF4-FFF2-40B4-BE49-F238E27FC236}">
              <a16:creationId xmlns:a16="http://schemas.microsoft.com/office/drawing/2014/main" id="{E6C5341C-A564-4023-9F3D-2BC39F01B86A}"/>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2" name="PoljeZBesedilom 2">
          <a:extLst>
            <a:ext uri="{FF2B5EF4-FFF2-40B4-BE49-F238E27FC236}">
              <a16:creationId xmlns:a16="http://schemas.microsoft.com/office/drawing/2014/main" id="{AD90A72D-4D0E-4DEA-9D07-20EC5284676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3" name="PoljeZBesedilom 5792">
          <a:extLst>
            <a:ext uri="{FF2B5EF4-FFF2-40B4-BE49-F238E27FC236}">
              <a16:creationId xmlns:a16="http://schemas.microsoft.com/office/drawing/2014/main" id="{BE8B6606-8D29-497A-8206-E80A5F21B52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4" name="PoljeZBesedilom 2">
          <a:extLst>
            <a:ext uri="{FF2B5EF4-FFF2-40B4-BE49-F238E27FC236}">
              <a16:creationId xmlns:a16="http://schemas.microsoft.com/office/drawing/2014/main" id="{D7C87365-37CA-4FDF-A396-661DB9A9B61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5" name="PoljeZBesedilom 2">
          <a:extLst>
            <a:ext uri="{FF2B5EF4-FFF2-40B4-BE49-F238E27FC236}">
              <a16:creationId xmlns:a16="http://schemas.microsoft.com/office/drawing/2014/main" id="{E28A5BEC-EA25-4A10-AD0C-59511824BCA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6" name="PoljeZBesedilom 2">
          <a:extLst>
            <a:ext uri="{FF2B5EF4-FFF2-40B4-BE49-F238E27FC236}">
              <a16:creationId xmlns:a16="http://schemas.microsoft.com/office/drawing/2014/main" id="{A1B4FA47-6D71-4C47-87DD-C862808381D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7" name="PoljeZBesedilom 2">
          <a:extLst>
            <a:ext uri="{FF2B5EF4-FFF2-40B4-BE49-F238E27FC236}">
              <a16:creationId xmlns:a16="http://schemas.microsoft.com/office/drawing/2014/main" id="{0D3E2992-0F3A-4C05-80AB-E30157D96F7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8" name="PoljeZBesedilom 2">
          <a:extLst>
            <a:ext uri="{FF2B5EF4-FFF2-40B4-BE49-F238E27FC236}">
              <a16:creationId xmlns:a16="http://schemas.microsoft.com/office/drawing/2014/main" id="{99892620-2000-412F-A0D3-160F1F270C0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799" name="PoljeZBesedilom 5798">
          <a:extLst>
            <a:ext uri="{FF2B5EF4-FFF2-40B4-BE49-F238E27FC236}">
              <a16:creationId xmlns:a16="http://schemas.microsoft.com/office/drawing/2014/main" id="{375EC07D-15B3-4EE2-A180-0A49B383D12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800" name="PoljeZBesedilom 2">
          <a:extLst>
            <a:ext uri="{FF2B5EF4-FFF2-40B4-BE49-F238E27FC236}">
              <a16:creationId xmlns:a16="http://schemas.microsoft.com/office/drawing/2014/main" id="{E0BB64EA-00E7-4AB6-968C-EB6BB9B7B5C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801" name="PoljeZBesedilom 2">
          <a:extLst>
            <a:ext uri="{FF2B5EF4-FFF2-40B4-BE49-F238E27FC236}">
              <a16:creationId xmlns:a16="http://schemas.microsoft.com/office/drawing/2014/main" id="{02C6D4EF-3FCF-4BDF-842D-812941444AD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802" name="PoljeZBesedilom 2">
          <a:extLst>
            <a:ext uri="{FF2B5EF4-FFF2-40B4-BE49-F238E27FC236}">
              <a16:creationId xmlns:a16="http://schemas.microsoft.com/office/drawing/2014/main" id="{49E2230B-B223-4AD5-AB48-3D4F9464730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822</xdr:row>
      <xdr:rowOff>0</xdr:rowOff>
    </xdr:from>
    <xdr:ext cx="184731" cy="264560"/>
    <xdr:sp macro="" textlink="">
      <xdr:nvSpPr>
        <xdr:cNvPr id="5803" name="PoljeZBesedilom 2">
          <a:extLst>
            <a:ext uri="{FF2B5EF4-FFF2-40B4-BE49-F238E27FC236}">
              <a16:creationId xmlns:a16="http://schemas.microsoft.com/office/drawing/2014/main" id="{B9084F15-D0AD-47D8-A67A-688BD9ED4A8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4" name="PoljeZBesedilom 2">
          <a:extLst>
            <a:ext uri="{FF2B5EF4-FFF2-40B4-BE49-F238E27FC236}">
              <a16:creationId xmlns:a16="http://schemas.microsoft.com/office/drawing/2014/main" id="{06A02114-4FEC-4E04-9901-2D7B2790D5D4}"/>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5" name="PoljeZBesedilom 5804">
          <a:extLst>
            <a:ext uri="{FF2B5EF4-FFF2-40B4-BE49-F238E27FC236}">
              <a16:creationId xmlns:a16="http://schemas.microsoft.com/office/drawing/2014/main" id="{1C9C5917-F421-43D6-B404-8F6F768861F8}"/>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6" name="PoljeZBesedilom 2">
          <a:extLst>
            <a:ext uri="{FF2B5EF4-FFF2-40B4-BE49-F238E27FC236}">
              <a16:creationId xmlns:a16="http://schemas.microsoft.com/office/drawing/2014/main" id="{D9C91FF1-F6E0-4237-BB86-29EDEB0195E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7" name="PoljeZBesedilom 2">
          <a:extLst>
            <a:ext uri="{FF2B5EF4-FFF2-40B4-BE49-F238E27FC236}">
              <a16:creationId xmlns:a16="http://schemas.microsoft.com/office/drawing/2014/main" id="{613283DD-B41C-4B24-AB86-E65E805B76AE}"/>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8" name="PoljeZBesedilom 2">
          <a:extLst>
            <a:ext uri="{FF2B5EF4-FFF2-40B4-BE49-F238E27FC236}">
              <a16:creationId xmlns:a16="http://schemas.microsoft.com/office/drawing/2014/main" id="{F9CB06A5-BC1E-4C7E-AF47-9C03FCB16D7D}"/>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822</xdr:row>
      <xdr:rowOff>0</xdr:rowOff>
    </xdr:from>
    <xdr:ext cx="184731" cy="264560"/>
    <xdr:sp macro="" textlink="">
      <xdr:nvSpPr>
        <xdr:cNvPr id="5809" name="PoljeZBesedilom 2">
          <a:extLst>
            <a:ext uri="{FF2B5EF4-FFF2-40B4-BE49-F238E27FC236}">
              <a16:creationId xmlns:a16="http://schemas.microsoft.com/office/drawing/2014/main" id="{5F6A4044-4F57-4E68-B6E7-9510C5BE2F81}"/>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0" name="PoljeZBesedilom 2">
          <a:extLst>
            <a:ext uri="{FF2B5EF4-FFF2-40B4-BE49-F238E27FC236}">
              <a16:creationId xmlns:a16="http://schemas.microsoft.com/office/drawing/2014/main" id="{03FCB624-7D2B-4572-AB12-878F6DA60D8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1" name="PoljeZBesedilom 5810">
          <a:extLst>
            <a:ext uri="{FF2B5EF4-FFF2-40B4-BE49-F238E27FC236}">
              <a16:creationId xmlns:a16="http://schemas.microsoft.com/office/drawing/2014/main" id="{6F9B1604-856F-4A7A-ACBE-FF5312BC4C8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2" name="PoljeZBesedilom 2">
          <a:extLst>
            <a:ext uri="{FF2B5EF4-FFF2-40B4-BE49-F238E27FC236}">
              <a16:creationId xmlns:a16="http://schemas.microsoft.com/office/drawing/2014/main" id="{F3170D53-DA81-437F-ABEF-8DE8C0A67CA5}"/>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3" name="PoljeZBesedilom 2">
          <a:extLst>
            <a:ext uri="{FF2B5EF4-FFF2-40B4-BE49-F238E27FC236}">
              <a16:creationId xmlns:a16="http://schemas.microsoft.com/office/drawing/2014/main" id="{B253AA09-E77E-40A9-9EEB-438A5454E30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4" name="PoljeZBesedilom 2">
          <a:extLst>
            <a:ext uri="{FF2B5EF4-FFF2-40B4-BE49-F238E27FC236}">
              <a16:creationId xmlns:a16="http://schemas.microsoft.com/office/drawing/2014/main" id="{73E79C27-B308-40DF-9983-9FF78588819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15" name="PoljeZBesedilom 2">
          <a:extLst>
            <a:ext uri="{FF2B5EF4-FFF2-40B4-BE49-F238E27FC236}">
              <a16:creationId xmlns:a16="http://schemas.microsoft.com/office/drawing/2014/main" id="{C21F186D-12EA-4E18-8B72-7F0C868BA04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16" name="PoljeZBesedilom 5815">
          <a:extLst>
            <a:ext uri="{FF2B5EF4-FFF2-40B4-BE49-F238E27FC236}">
              <a16:creationId xmlns:a16="http://schemas.microsoft.com/office/drawing/2014/main" id="{CAEEFAE5-C94B-4536-9994-D84190C9073F}"/>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17" name="PoljeZBesedilom 2">
          <a:extLst>
            <a:ext uri="{FF2B5EF4-FFF2-40B4-BE49-F238E27FC236}">
              <a16:creationId xmlns:a16="http://schemas.microsoft.com/office/drawing/2014/main" id="{F9365097-8A64-44EB-94DA-639523B2B37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18" name="PoljeZBesedilom 2">
          <a:extLst>
            <a:ext uri="{FF2B5EF4-FFF2-40B4-BE49-F238E27FC236}">
              <a16:creationId xmlns:a16="http://schemas.microsoft.com/office/drawing/2014/main" id="{EED0E072-DCFB-4BE5-8118-6E0BDEB89B7D}"/>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19" name="PoljeZBesedilom 2">
          <a:extLst>
            <a:ext uri="{FF2B5EF4-FFF2-40B4-BE49-F238E27FC236}">
              <a16:creationId xmlns:a16="http://schemas.microsoft.com/office/drawing/2014/main" id="{70D12314-3890-4005-96C5-9D3FA992F01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20" name="PoljeZBesedilom 2">
          <a:extLst>
            <a:ext uri="{FF2B5EF4-FFF2-40B4-BE49-F238E27FC236}">
              <a16:creationId xmlns:a16="http://schemas.microsoft.com/office/drawing/2014/main" id="{3397FB3D-C32E-40F8-965E-03397612D59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1" name="PoljeZBesedilom 2">
          <a:extLst>
            <a:ext uri="{FF2B5EF4-FFF2-40B4-BE49-F238E27FC236}">
              <a16:creationId xmlns:a16="http://schemas.microsoft.com/office/drawing/2014/main" id="{32A8DEC3-DAEB-4707-A995-74061135C16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2" name="PoljeZBesedilom 5821">
          <a:extLst>
            <a:ext uri="{FF2B5EF4-FFF2-40B4-BE49-F238E27FC236}">
              <a16:creationId xmlns:a16="http://schemas.microsoft.com/office/drawing/2014/main" id="{0CF66495-78F3-4EB2-9E4F-C5DE4EBF1DF6}"/>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3" name="PoljeZBesedilom 2">
          <a:extLst>
            <a:ext uri="{FF2B5EF4-FFF2-40B4-BE49-F238E27FC236}">
              <a16:creationId xmlns:a16="http://schemas.microsoft.com/office/drawing/2014/main" id="{ABAB253E-9133-4146-BEAE-231E891D18C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4" name="PoljeZBesedilom 2">
          <a:extLst>
            <a:ext uri="{FF2B5EF4-FFF2-40B4-BE49-F238E27FC236}">
              <a16:creationId xmlns:a16="http://schemas.microsoft.com/office/drawing/2014/main" id="{F51860A0-4320-466D-A2E8-6D851F9C337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5" name="PoljeZBesedilom 2">
          <a:extLst>
            <a:ext uri="{FF2B5EF4-FFF2-40B4-BE49-F238E27FC236}">
              <a16:creationId xmlns:a16="http://schemas.microsoft.com/office/drawing/2014/main" id="{B9F5A7FD-5438-422F-A760-236E71EE92C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64560"/>
    <xdr:sp macro="" textlink="">
      <xdr:nvSpPr>
        <xdr:cNvPr id="5826" name="PoljeZBesedilom 2">
          <a:extLst>
            <a:ext uri="{FF2B5EF4-FFF2-40B4-BE49-F238E27FC236}">
              <a16:creationId xmlns:a16="http://schemas.microsoft.com/office/drawing/2014/main" id="{BA06DE9B-BB34-483C-9FC1-DAFAADE97BCC}"/>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27" name="PoljeZBesedilom 5826">
          <a:extLst>
            <a:ext uri="{FF2B5EF4-FFF2-40B4-BE49-F238E27FC236}">
              <a16:creationId xmlns:a16="http://schemas.microsoft.com/office/drawing/2014/main" id="{385C0CB5-44FA-4E5F-ADCC-F986B315092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28" name="PoljeZBesedilom 2">
          <a:extLst>
            <a:ext uri="{FF2B5EF4-FFF2-40B4-BE49-F238E27FC236}">
              <a16:creationId xmlns:a16="http://schemas.microsoft.com/office/drawing/2014/main" id="{D04DB2B1-18A5-4573-BF17-03B9ADAC139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29" name="PoljeZBesedilom 2">
          <a:extLst>
            <a:ext uri="{FF2B5EF4-FFF2-40B4-BE49-F238E27FC236}">
              <a16:creationId xmlns:a16="http://schemas.microsoft.com/office/drawing/2014/main" id="{DC5CE45B-7D25-4E25-9F45-D893767FEC67}"/>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30" name="PoljeZBesedilom 2">
          <a:extLst>
            <a:ext uri="{FF2B5EF4-FFF2-40B4-BE49-F238E27FC236}">
              <a16:creationId xmlns:a16="http://schemas.microsoft.com/office/drawing/2014/main" id="{ECFEE622-3A31-48CB-B334-9AFE0C79BD7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822</xdr:row>
      <xdr:rowOff>0</xdr:rowOff>
    </xdr:from>
    <xdr:ext cx="184731" cy="274009"/>
    <xdr:sp macro="" textlink="">
      <xdr:nvSpPr>
        <xdr:cNvPr id="5831" name="PoljeZBesedilom 2">
          <a:extLst>
            <a:ext uri="{FF2B5EF4-FFF2-40B4-BE49-F238E27FC236}">
              <a16:creationId xmlns:a16="http://schemas.microsoft.com/office/drawing/2014/main" id="{701ABA24-3C1B-462F-AF2C-59C45E2B78F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2" name="PoljeZBesedilom 2">
          <a:extLst>
            <a:ext uri="{FF2B5EF4-FFF2-40B4-BE49-F238E27FC236}">
              <a16:creationId xmlns:a16="http://schemas.microsoft.com/office/drawing/2014/main" id="{AA9CF70B-B007-4EB7-BB82-CA758927E2C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3" name="PoljeZBesedilom 5832">
          <a:extLst>
            <a:ext uri="{FF2B5EF4-FFF2-40B4-BE49-F238E27FC236}">
              <a16:creationId xmlns:a16="http://schemas.microsoft.com/office/drawing/2014/main" id="{E1FB222D-0CC6-4DE7-AAF1-5B453DE379D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4" name="PoljeZBesedilom 2">
          <a:extLst>
            <a:ext uri="{FF2B5EF4-FFF2-40B4-BE49-F238E27FC236}">
              <a16:creationId xmlns:a16="http://schemas.microsoft.com/office/drawing/2014/main" id="{8AC2CCCA-514E-466C-AACC-709114494EB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5" name="PoljeZBesedilom 2">
          <a:extLst>
            <a:ext uri="{FF2B5EF4-FFF2-40B4-BE49-F238E27FC236}">
              <a16:creationId xmlns:a16="http://schemas.microsoft.com/office/drawing/2014/main" id="{9ECEB369-62E8-4331-AD64-7DCA09ED7E1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6" name="PoljeZBesedilom 2">
          <a:extLst>
            <a:ext uri="{FF2B5EF4-FFF2-40B4-BE49-F238E27FC236}">
              <a16:creationId xmlns:a16="http://schemas.microsoft.com/office/drawing/2014/main" id="{20779688-4D48-4019-856C-6C67456A518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7" name="PoljeZBesedilom 2">
          <a:extLst>
            <a:ext uri="{FF2B5EF4-FFF2-40B4-BE49-F238E27FC236}">
              <a16:creationId xmlns:a16="http://schemas.microsoft.com/office/drawing/2014/main" id="{A09B8232-19F4-436F-B8F4-3F49DAF5CBA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8" name="PoljeZBesedilom 2">
          <a:extLst>
            <a:ext uri="{FF2B5EF4-FFF2-40B4-BE49-F238E27FC236}">
              <a16:creationId xmlns:a16="http://schemas.microsoft.com/office/drawing/2014/main" id="{3769B7E9-C181-4208-9EB6-521C1FE43E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39" name="PoljeZBesedilom 5838">
          <a:extLst>
            <a:ext uri="{FF2B5EF4-FFF2-40B4-BE49-F238E27FC236}">
              <a16:creationId xmlns:a16="http://schemas.microsoft.com/office/drawing/2014/main" id="{81B4C3EF-749D-403D-8F9D-6F219E7DEF1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0" name="PoljeZBesedilom 2">
          <a:extLst>
            <a:ext uri="{FF2B5EF4-FFF2-40B4-BE49-F238E27FC236}">
              <a16:creationId xmlns:a16="http://schemas.microsoft.com/office/drawing/2014/main" id="{5A24B2D6-0485-4FA3-A080-17C2CDB87BF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1" name="PoljeZBesedilom 2">
          <a:extLst>
            <a:ext uri="{FF2B5EF4-FFF2-40B4-BE49-F238E27FC236}">
              <a16:creationId xmlns:a16="http://schemas.microsoft.com/office/drawing/2014/main" id="{434E6361-6DD6-48E5-A318-846CC07C596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2" name="PoljeZBesedilom 2">
          <a:extLst>
            <a:ext uri="{FF2B5EF4-FFF2-40B4-BE49-F238E27FC236}">
              <a16:creationId xmlns:a16="http://schemas.microsoft.com/office/drawing/2014/main" id="{2321C1C4-E885-4801-A7C2-E399EA12E64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3" name="PoljeZBesedilom 2">
          <a:extLst>
            <a:ext uri="{FF2B5EF4-FFF2-40B4-BE49-F238E27FC236}">
              <a16:creationId xmlns:a16="http://schemas.microsoft.com/office/drawing/2014/main" id="{46B66E44-A05B-45DE-9ACF-382CA8C9F26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4" name="PoljeZBesedilom 2">
          <a:extLst>
            <a:ext uri="{FF2B5EF4-FFF2-40B4-BE49-F238E27FC236}">
              <a16:creationId xmlns:a16="http://schemas.microsoft.com/office/drawing/2014/main" id="{2AF72C1E-2923-41C1-9703-60DD7B158AF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5" name="PoljeZBesedilom 5844">
          <a:extLst>
            <a:ext uri="{FF2B5EF4-FFF2-40B4-BE49-F238E27FC236}">
              <a16:creationId xmlns:a16="http://schemas.microsoft.com/office/drawing/2014/main" id="{AA62082D-FA69-4D29-B9DB-59D501F39FC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6" name="PoljeZBesedilom 2">
          <a:extLst>
            <a:ext uri="{FF2B5EF4-FFF2-40B4-BE49-F238E27FC236}">
              <a16:creationId xmlns:a16="http://schemas.microsoft.com/office/drawing/2014/main" id="{1831CAF9-11A9-43C6-A622-7295918A5A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7" name="PoljeZBesedilom 2">
          <a:extLst>
            <a:ext uri="{FF2B5EF4-FFF2-40B4-BE49-F238E27FC236}">
              <a16:creationId xmlns:a16="http://schemas.microsoft.com/office/drawing/2014/main" id="{547DEE86-EF35-46CD-8048-BCC0CAF55AA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8" name="PoljeZBesedilom 2">
          <a:extLst>
            <a:ext uri="{FF2B5EF4-FFF2-40B4-BE49-F238E27FC236}">
              <a16:creationId xmlns:a16="http://schemas.microsoft.com/office/drawing/2014/main" id="{9DEC3C3F-7F94-4BDE-9CE2-AA3923B4B58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49" name="PoljeZBesedilom 2">
          <a:extLst>
            <a:ext uri="{FF2B5EF4-FFF2-40B4-BE49-F238E27FC236}">
              <a16:creationId xmlns:a16="http://schemas.microsoft.com/office/drawing/2014/main" id="{66D5FD84-8AFC-4E65-A01D-D6A5A087962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0" name="PoljeZBesedilom 2">
          <a:extLst>
            <a:ext uri="{FF2B5EF4-FFF2-40B4-BE49-F238E27FC236}">
              <a16:creationId xmlns:a16="http://schemas.microsoft.com/office/drawing/2014/main" id="{45C98532-DEC6-46F3-81AA-6750D05D807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1" name="PoljeZBesedilom 5850">
          <a:extLst>
            <a:ext uri="{FF2B5EF4-FFF2-40B4-BE49-F238E27FC236}">
              <a16:creationId xmlns:a16="http://schemas.microsoft.com/office/drawing/2014/main" id="{5C974A8F-9128-47D0-8E68-8E0072CB16B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2" name="PoljeZBesedilom 2">
          <a:extLst>
            <a:ext uri="{FF2B5EF4-FFF2-40B4-BE49-F238E27FC236}">
              <a16:creationId xmlns:a16="http://schemas.microsoft.com/office/drawing/2014/main" id="{C80FF330-31A1-4FC7-A5B3-64BB8DF0484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3" name="PoljeZBesedilom 2">
          <a:extLst>
            <a:ext uri="{FF2B5EF4-FFF2-40B4-BE49-F238E27FC236}">
              <a16:creationId xmlns:a16="http://schemas.microsoft.com/office/drawing/2014/main" id="{B65E52F8-C356-4A24-B6DE-5E614E2CFE7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4" name="PoljeZBesedilom 2">
          <a:extLst>
            <a:ext uri="{FF2B5EF4-FFF2-40B4-BE49-F238E27FC236}">
              <a16:creationId xmlns:a16="http://schemas.microsoft.com/office/drawing/2014/main" id="{3384E66B-E47C-4A8F-A40D-60E22D97922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55" name="PoljeZBesedilom 2">
          <a:extLst>
            <a:ext uri="{FF2B5EF4-FFF2-40B4-BE49-F238E27FC236}">
              <a16:creationId xmlns:a16="http://schemas.microsoft.com/office/drawing/2014/main" id="{CB412635-355A-4AF9-B1E8-A1D0F0E0EDB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56" name="PoljeZBesedilom 2">
          <a:extLst>
            <a:ext uri="{FF2B5EF4-FFF2-40B4-BE49-F238E27FC236}">
              <a16:creationId xmlns:a16="http://schemas.microsoft.com/office/drawing/2014/main" id="{FFBD107F-D1E1-4F8F-933A-F602FCFBF61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57" name="PoljeZBesedilom 5856">
          <a:extLst>
            <a:ext uri="{FF2B5EF4-FFF2-40B4-BE49-F238E27FC236}">
              <a16:creationId xmlns:a16="http://schemas.microsoft.com/office/drawing/2014/main" id="{7806365C-C0FA-47DB-A9FD-9A360466DAC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58" name="PoljeZBesedilom 2">
          <a:extLst>
            <a:ext uri="{FF2B5EF4-FFF2-40B4-BE49-F238E27FC236}">
              <a16:creationId xmlns:a16="http://schemas.microsoft.com/office/drawing/2014/main" id="{9BF9083F-CC12-4908-BC23-AEC3793CBA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59" name="PoljeZBesedilom 2">
          <a:extLst>
            <a:ext uri="{FF2B5EF4-FFF2-40B4-BE49-F238E27FC236}">
              <a16:creationId xmlns:a16="http://schemas.microsoft.com/office/drawing/2014/main" id="{0F577D66-E183-4FE0-AA2C-ABCBF66932B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0" name="PoljeZBesedilom 2">
          <a:extLst>
            <a:ext uri="{FF2B5EF4-FFF2-40B4-BE49-F238E27FC236}">
              <a16:creationId xmlns:a16="http://schemas.microsoft.com/office/drawing/2014/main" id="{C55571BA-8E89-4C0E-82F4-E051475EA79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1" name="PoljeZBesedilom 2">
          <a:extLst>
            <a:ext uri="{FF2B5EF4-FFF2-40B4-BE49-F238E27FC236}">
              <a16:creationId xmlns:a16="http://schemas.microsoft.com/office/drawing/2014/main" id="{8BB6C9E6-7771-4634-8125-864130D0126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2" name="PoljeZBesedilom 2">
          <a:extLst>
            <a:ext uri="{FF2B5EF4-FFF2-40B4-BE49-F238E27FC236}">
              <a16:creationId xmlns:a16="http://schemas.microsoft.com/office/drawing/2014/main" id="{B50A3181-E147-423A-95C8-52D9825F9AE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3" name="PoljeZBesedilom 5862">
          <a:extLst>
            <a:ext uri="{FF2B5EF4-FFF2-40B4-BE49-F238E27FC236}">
              <a16:creationId xmlns:a16="http://schemas.microsoft.com/office/drawing/2014/main" id="{ABA13629-DB05-4F17-8AA3-BCB2B4FD19E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4" name="PoljeZBesedilom 2">
          <a:extLst>
            <a:ext uri="{FF2B5EF4-FFF2-40B4-BE49-F238E27FC236}">
              <a16:creationId xmlns:a16="http://schemas.microsoft.com/office/drawing/2014/main" id="{13807A84-A86D-4C64-B7AD-BA3254E8A46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5" name="PoljeZBesedilom 2">
          <a:extLst>
            <a:ext uri="{FF2B5EF4-FFF2-40B4-BE49-F238E27FC236}">
              <a16:creationId xmlns:a16="http://schemas.microsoft.com/office/drawing/2014/main" id="{A4F2A3FF-64A0-4676-A6A0-F85F078FBBC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6" name="PoljeZBesedilom 2">
          <a:extLst>
            <a:ext uri="{FF2B5EF4-FFF2-40B4-BE49-F238E27FC236}">
              <a16:creationId xmlns:a16="http://schemas.microsoft.com/office/drawing/2014/main" id="{856586CD-A0E8-4441-AE67-F3243F1D9FB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867" name="PoljeZBesedilom 2">
          <a:extLst>
            <a:ext uri="{FF2B5EF4-FFF2-40B4-BE49-F238E27FC236}">
              <a16:creationId xmlns:a16="http://schemas.microsoft.com/office/drawing/2014/main" id="{E3319D2A-3953-4832-BE0C-E5BA48F70B2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68" name="PoljeZBesedilom 2">
          <a:extLst>
            <a:ext uri="{FF2B5EF4-FFF2-40B4-BE49-F238E27FC236}">
              <a16:creationId xmlns:a16="http://schemas.microsoft.com/office/drawing/2014/main" id="{8048659A-FC45-4E1D-A953-D75C9C0A369C}"/>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69" name="PoljeZBesedilom 5868">
          <a:extLst>
            <a:ext uri="{FF2B5EF4-FFF2-40B4-BE49-F238E27FC236}">
              <a16:creationId xmlns:a16="http://schemas.microsoft.com/office/drawing/2014/main" id="{6DBB2B50-F11D-45DB-8330-8C38B2A0664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70" name="PoljeZBesedilom 2">
          <a:extLst>
            <a:ext uri="{FF2B5EF4-FFF2-40B4-BE49-F238E27FC236}">
              <a16:creationId xmlns:a16="http://schemas.microsoft.com/office/drawing/2014/main" id="{6CCC2EDE-FE43-489C-85D4-F232F32BBD8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71" name="PoljeZBesedilom 2">
          <a:extLst>
            <a:ext uri="{FF2B5EF4-FFF2-40B4-BE49-F238E27FC236}">
              <a16:creationId xmlns:a16="http://schemas.microsoft.com/office/drawing/2014/main" id="{DF918EF1-DD42-4771-8A75-9FE17B2923A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72" name="PoljeZBesedilom 2">
          <a:extLst>
            <a:ext uri="{FF2B5EF4-FFF2-40B4-BE49-F238E27FC236}">
              <a16:creationId xmlns:a16="http://schemas.microsoft.com/office/drawing/2014/main" id="{F95B7269-A706-4407-B38D-6B0F8F6AD3C0}"/>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873" name="PoljeZBesedilom 2">
          <a:extLst>
            <a:ext uri="{FF2B5EF4-FFF2-40B4-BE49-F238E27FC236}">
              <a16:creationId xmlns:a16="http://schemas.microsoft.com/office/drawing/2014/main" id="{6F77BC61-D6FC-4D5F-9F89-330D986AAFD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4" name="PoljeZBesedilom 2">
          <a:extLst>
            <a:ext uri="{FF2B5EF4-FFF2-40B4-BE49-F238E27FC236}">
              <a16:creationId xmlns:a16="http://schemas.microsoft.com/office/drawing/2014/main" id="{82361A46-4E48-4D9A-AC08-7DD8D9E19E14}"/>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5" name="PoljeZBesedilom 5874">
          <a:extLst>
            <a:ext uri="{FF2B5EF4-FFF2-40B4-BE49-F238E27FC236}">
              <a16:creationId xmlns:a16="http://schemas.microsoft.com/office/drawing/2014/main" id="{87E5F51B-4E0E-44C7-B2BE-78A56FDA6F7D}"/>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6" name="PoljeZBesedilom 2">
          <a:extLst>
            <a:ext uri="{FF2B5EF4-FFF2-40B4-BE49-F238E27FC236}">
              <a16:creationId xmlns:a16="http://schemas.microsoft.com/office/drawing/2014/main" id="{2334CE1F-82FE-48CF-9F87-8D6F47CB9518}"/>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7" name="PoljeZBesedilom 2">
          <a:extLst>
            <a:ext uri="{FF2B5EF4-FFF2-40B4-BE49-F238E27FC236}">
              <a16:creationId xmlns:a16="http://schemas.microsoft.com/office/drawing/2014/main" id="{E867FEF1-F661-4E40-90AE-4EBA6B7F5911}"/>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8" name="PoljeZBesedilom 2">
          <a:extLst>
            <a:ext uri="{FF2B5EF4-FFF2-40B4-BE49-F238E27FC236}">
              <a16:creationId xmlns:a16="http://schemas.microsoft.com/office/drawing/2014/main" id="{6C58933A-FD78-4E9E-9D37-8EBC816FB643}"/>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879" name="PoljeZBesedilom 2">
          <a:extLst>
            <a:ext uri="{FF2B5EF4-FFF2-40B4-BE49-F238E27FC236}">
              <a16:creationId xmlns:a16="http://schemas.microsoft.com/office/drawing/2014/main" id="{7D8BE115-B94D-4938-B864-61D83D1E65F8}"/>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880" name="PoljeZBesedilom 5879">
          <a:extLst>
            <a:ext uri="{FF2B5EF4-FFF2-40B4-BE49-F238E27FC236}">
              <a16:creationId xmlns:a16="http://schemas.microsoft.com/office/drawing/2014/main" id="{ADC9701C-67BD-45EE-9096-BACA60800CF7}"/>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881" name="PoljeZBesedilom 2">
          <a:extLst>
            <a:ext uri="{FF2B5EF4-FFF2-40B4-BE49-F238E27FC236}">
              <a16:creationId xmlns:a16="http://schemas.microsoft.com/office/drawing/2014/main" id="{C9859FEC-9969-402A-ACEA-AD2F237376F4}"/>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882" name="PoljeZBesedilom 2">
          <a:extLst>
            <a:ext uri="{FF2B5EF4-FFF2-40B4-BE49-F238E27FC236}">
              <a16:creationId xmlns:a16="http://schemas.microsoft.com/office/drawing/2014/main" id="{6D67BC01-F367-42D4-B8FB-3E3144002E85}"/>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883" name="PoljeZBesedilom 2">
          <a:extLst>
            <a:ext uri="{FF2B5EF4-FFF2-40B4-BE49-F238E27FC236}">
              <a16:creationId xmlns:a16="http://schemas.microsoft.com/office/drawing/2014/main" id="{27526304-51F7-4F62-A071-A8866AC20998}"/>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884" name="PoljeZBesedilom 2">
          <a:extLst>
            <a:ext uri="{FF2B5EF4-FFF2-40B4-BE49-F238E27FC236}">
              <a16:creationId xmlns:a16="http://schemas.microsoft.com/office/drawing/2014/main" id="{BC39AF61-E294-4D07-AC7C-4698D6AF892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85" name="PoljeZBesedilom 2">
          <a:extLst>
            <a:ext uri="{FF2B5EF4-FFF2-40B4-BE49-F238E27FC236}">
              <a16:creationId xmlns:a16="http://schemas.microsoft.com/office/drawing/2014/main" id="{CDCB21BC-F7B2-4786-A2FD-9BC0D97C5C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86" name="PoljeZBesedilom 5885">
          <a:extLst>
            <a:ext uri="{FF2B5EF4-FFF2-40B4-BE49-F238E27FC236}">
              <a16:creationId xmlns:a16="http://schemas.microsoft.com/office/drawing/2014/main" id="{8B18C57A-1DA3-4765-900C-BCE3B04DCC8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87" name="PoljeZBesedilom 2">
          <a:extLst>
            <a:ext uri="{FF2B5EF4-FFF2-40B4-BE49-F238E27FC236}">
              <a16:creationId xmlns:a16="http://schemas.microsoft.com/office/drawing/2014/main" id="{C3AAAE05-0273-44AC-80F2-3DA8040D39E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88" name="PoljeZBesedilom 2">
          <a:extLst>
            <a:ext uri="{FF2B5EF4-FFF2-40B4-BE49-F238E27FC236}">
              <a16:creationId xmlns:a16="http://schemas.microsoft.com/office/drawing/2014/main" id="{3CE9CA27-59DC-40E7-BACA-2400C9C7CFB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89" name="PoljeZBesedilom 2">
          <a:extLst>
            <a:ext uri="{FF2B5EF4-FFF2-40B4-BE49-F238E27FC236}">
              <a16:creationId xmlns:a16="http://schemas.microsoft.com/office/drawing/2014/main" id="{265DFFA3-9C72-484A-8F9B-ACEE8DBEFB8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0" name="PoljeZBesedilom 2">
          <a:extLst>
            <a:ext uri="{FF2B5EF4-FFF2-40B4-BE49-F238E27FC236}">
              <a16:creationId xmlns:a16="http://schemas.microsoft.com/office/drawing/2014/main" id="{F96C2532-A93B-49F2-A8E7-4E9F481BE2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1" name="PoljeZBesedilom 2">
          <a:extLst>
            <a:ext uri="{FF2B5EF4-FFF2-40B4-BE49-F238E27FC236}">
              <a16:creationId xmlns:a16="http://schemas.microsoft.com/office/drawing/2014/main" id="{B37EF11A-9B5E-4022-983E-563494B99F8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2" name="PoljeZBesedilom 5891">
          <a:extLst>
            <a:ext uri="{FF2B5EF4-FFF2-40B4-BE49-F238E27FC236}">
              <a16:creationId xmlns:a16="http://schemas.microsoft.com/office/drawing/2014/main" id="{C8D4D7F4-8D39-4687-B8B7-446F73708B8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3" name="PoljeZBesedilom 2">
          <a:extLst>
            <a:ext uri="{FF2B5EF4-FFF2-40B4-BE49-F238E27FC236}">
              <a16:creationId xmlns:a16="http://schemas.microsoft.com/office/drawing/2014/main" id="{C0DE0903-6E48-4643-BF79-A77EBD08E70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4" name="PoljeZBesedilom 2">
          <a:extLst>
            <a:ext uri="{FF2B5EF4-FFF2-40B4-BE49-F238E27FC236}">
              <a16:creationId xmlns:a16="http://schemas.microsoft.com/office/drawing/2014/main" id="{8AB08A95-8820-46A5-80BC-64BE675EE2F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5" name="PoljeZBesedilom 2">
          <a:extLst>
            <a:ext uri="{FF2B5EF4-FFF2-40B4-BE49-F238E27FC236}">
              <a16:creationId xmlns:a16="http://schemas.microsoft.com/office/drawing/2014/main" id="{48381D10-A460-4C80-84FD-85AF0B4C72D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6" name="PoljeZBesedilom 2">
          <a:extLst>
            <a:ext uri="{FF2B5EF4-FFF2-40B4-BE49-F238E27FC236}">
              <a16:creationId xmlns:a16="http://schemas.microsoft.com/office/drawing/2014/main" id="{0FC40223-689C-4645-BB95-83D4C21BE7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7" name="PoljeZBesedilom 2">
          <a:extLst>
            <a:ext uri="{FF2B5EF4-FFF2-40B4-BE49-F238E27FC236}">
              <a16:creationId xmlns:a16="http://schemas.microsoft.com/office/drawing/2014/main" id="{57D64863-72C5-4D16-BD74-B4C10216954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8" name="PoljeZBesedilom 5897">
          <a:extLst>
            <a:ext uri="{FF2B5EF4-FFF2-40B4-BE49-F238E27FC236}">
              <a16:creationId xmlns:a16="http://schemas.microsoft.com/office/drawing/2014/main" id="{7D1CD253-C178-4AE5-B6EC-F782A53BC82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899" name="PoljeZBesedilom 2">
          <a:extLst>
            <a:ext uri="{FF2B5EF4-FFF2-40B4-BE49-F238E27FC236}">
              <a16:creationId xmlns:a16="http://schemas.microsoft.com/office/drawing/2014/main" id="{3241DF8D-6872-4A8F-A46E-99D9DF9CE55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0" name="PoljeZBesedilom 2">
          <a:extLst>
            <a:ext uri="{FF2B5EF4-FFF2-40B4-BE49-F238E27FC236}">
              <a16:creationId xmlns:a16="http://schemas.microsoft.com/office/drawing/2014/main" id="{E22D60C3-A086-46E4-B9BE-EF437349BC4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1" name="PoljeZBesedilom 2">
          <a:extLst>
            <a:ext uri="{FF2B5EF4-FFF2-40B4-BE49-F238E27FC236}">
              <a16:creationId xmlns:a16="http://schemas.microsoft.com/office/drawing/2014/main" id="{3C513DEB-D0CC-4113-823F-BA444A8DEA6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2" name="PoljeZBesedilom 2">
          <a:extLst>
            <a:ext uri="{FF2B5EF4-FFF2-40B4-BE49-F238E27FC236}">
              <a16:creationId xmlns:a16="http://schemas.microsoft.com/office/drawing/2014/main" id="{857F7C3D-BC70-4F0D-87A4-9CC914D2B5A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3" name="PoljeZBesedilom 2">
          <a:extLst>
            <a:ext uri="{FF2B5EF4-FFF2-40B4-BE49-F238E27FC236}">
              <a16:creationId xmlns:a16="http://schemas.microsoft.com/office/drawing/2014/main" id="{9EAE6E55-2056-4F47-B3FA-3C94492F77E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4" name="PoljeZBesedilom 5903">
          <a:extLst>
            <a:ext uri="{FF2B5EF4-FFF2-40B4-BE49-F238E27FC236}">
              <a16:creationId xmlns:a16="http://schemas.microsoft.com/office/drawing/2014/main" id="{C338452F-4700-4981-8287-1EB852101B7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5" name="PoljeZBesedilom 2">
          <a:extLst>
            <a:ext uri="{FF2B5EF4-FFF2-40B4-BE49-F238E27FC236}">
              <a16:creationId xmlns:a16="http://schemas.microsoft.com/office/drawing/2014/main" id="{6972F66A-F975-4CC7-AB77-D070CE57306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6" name="PoljeZBesedilom 2">
          <a:extLst>
            <a:ext uri="{FF2B5EF4-FFF2-40B4-BE49-F238E27FC236}">
              <a16:creationId xmlns:a16="http://schemas.microsoft.com/office/drawing/2014/main" id="{23BCC08D-BF17-4D43-B6D9-D9D864CD43F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7" name="PoljeZBesedilom 2">
          <a:extLst>
            <a:ext uri="{FF2B5EF4-FFF2-40B4-BE49-F238E27FC236}">
              <a16:creationId xmlns:a16="http://schemas.microsoft.com/office/drawing/2014/main" id="{53006262-8C18-4662-A58F-9E189A26912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08" name="PoljeZBesedilom 2">
          <a:extLst>
            <a:ext uri="{FF2B5EF4-FFF2-40B4-BE49-F238E27FC236}">
              <a16:creationId xmlns:a16="http://schemas.microsoft.com/office/drawing/2014/main" id="{8EA966D0-FC3F-42CF-ACAD-CA2D370F6D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09" name="PoljeZBesedilom 2">
          <a:extLst>
            <a:ext uri="{FF2B5EF4-FFF2-40B4-BE49-F238E27FC236}">
              <a16:creationId xmlns:a16="http://schemas.microsoft.com/office/drawing/2014/main" id="{2665864D-1DB4-4111-92CB-67FA9827E4C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0" name="PoljeZBesedilom 5909">
          <a:extLst>
            <a:ext uri="{FF2B5EF4-FFF2-40B4-BE49-F238E27FC236}">
              <a16:creationId xmlns:a16="http://schemas.microsoft.com/office/drawing/2014/main" id="{6F3FE78E-B6C7-47E1-ACAD-8E06041059C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1" name="PoljeZBesedilom 2">
          <a:extLst>
            <a:ext uri="{FF2B5EF4-FFF2-40B4-BE49-F238E27FC236}">
              <a16:creationId xmlns:a16="http://schemas.microsoft.com/office/drawing/2014/main" id="{AA960EBE-A5BD-4E85-AC40-AFD63A26663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2" name="PoljeZBesedilom 2">
          <a:extLst>
            <a:ext uri="{FF2B5EF4-FFF2-40B4-BE49-F238E27FC236}">
              <a16:creationId xmlns:a16="http://schemas.microsoft.com/office/drawing/2014/main" id="{10E8A847-4E90-4727-840D-FEB06022140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3" name="PoljeZBesedilom 2">
          <a:extLst>
            <a:ext uri="{FF2B5EF4-FFF2-40B4-BE49-F238E27FC236}">
              <a16:creationId xmlns:a16="http://schemas.microsoft.com/office/drawing/2014/main" id="{C27DAB65-A85D-464B-A66F-E12B2A7B342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4" name="PoljeZBesedilom 2">
          <a:extLst>
            <a:ext uri="{FF2B5EF4-FFF2-40B4-BE49-F238E27FC236}">
              <a16:creationId xmlns:a16="http://schemas.microsoft.com/office/drawing/2014/main" id="{427CBD61-E064-4BDE-A720-7B7AB18724F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5" name="PoljeZBesedilom 2">
          <a:extLst>
            <a:ext uri="{FF2B5EF4-FFF2-40B4-BE49-F238E27FC236}">
              <a16:creationId xmlns:a16="http://schemas.microsoft.com/office/drawing/2014/main" id="{F03B518C-6524-4B51-BA8E-CF60E200D6D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6" name="PoljeZBesedilom 5915">
          <a:extLst>
            <a:ext uri="{FF2B5EF4-FFF2-40B4-BE49-F238E27FC236}">
              <a16:creationId xmlns:a16="http://schemas.microsoft.com/office/drawing/2014/main" id="{A3FE90A6-6CF6-40DA-8C95-590FD8120FE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7" name="PoljeZBesedilom 2">
          <a:extLst>
            <a:ext uri="{FF2B5EF4-FFF2-40B4-BE49-F238E27FC236}">
              <a16:creationId xmlns:a16="http://schemas.microsoft.com/office/drawing/2014/main" id="{B1103072-CECC-4368-A8C9-0D48CDD7E7F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8" name="PoljeZBesedilom 2">
          <a:extLst>
            <a:ext uri="{FF2B5EF4-FFF2-40B4-BE49-F238E27FC236}">
              <a16:creationId xmlns:a16="http://schemas.microsoft.com/office/drawing/2014/main" id="{2C84A1E0-FED5-4B89-804A-7808D2CD094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19" name="PoljeZBesedilom 2">
          <a:extLst>
            <a:ext uri="{FF2B5EF4-FFF2-40B4-BE49-F238E27FC236}">
              <a16:creationId xmlns:a16="http://schemas.microsoft.com/office/drawing/2014/main" id="{7C2B0D48-7B89-4D14-A70D-A40097FE23C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5920" name="PoljeZBesedilom 2">
          <a:extLst>
            <a:ext uri="{FF2B5EF4-FFF2-40B4-BE49-F238E27FC236}">
              <a16:creationId xmlns:a16="http://schemas.microsoft.com/office/drawing/2014/main" id="{508DA8F2-8205-438C-89D7-DF93AD2C2EA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1" name="PoljeZBesedilom 2">
          <a:extLst>
            <a:ext uri="{FF2B5EF4-FFF2-40B4-BE49-F238E27FC236}">
              <a16:creationId xmlns:a16="http://schemas.microsoft.com/office/drawing/2014/main" id="{61CCFFBA-6C88-4A74-BFEA-8D182FF8466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2" name="PoljeZBesedilom 5921">
          <a:extLst>
            <a:ext uri="{FF2B5EF4-FFF2-40B4-BE49-F238E27FC236}">
              <a16:creationId xmlns:a16="http://schemas.microsoft.com/office/drawing/2014/main" id="{1EF01263-8C55-4A23-8047-7208DCF818D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3" name="PoljeZBesedilom 2">
          <a:extLst>
            <a:ext uri="{FF2B5EF4-FFF2-40B4-BE49-F238E27FC236}">
              <a16:creationId xmlns:a16="http://schemas.microsoft.com/office/drawing/2014/main" id="{675D356C-BEE0-4EFB-9D92-EE896B8BF664}"/>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4" name="PoljeZBesedilom 2">
          <a:extLst>
            <a:ext uri="{FF2B5EF4-FFF2-40B4-BE49-F238E27FC236}">
              <a16:creationId xmlns:a16="http://schemas.microsoft.com/office/drawing/2014/main" id="{8CFCE097-953D-413D-AA7F-64395C05750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5" name="PoljeZBesedilom 2">
          <a:extLst>
            <a:ext uri="{FF2B5EF4-FFF2-40B4-BE49-F238E27FC236}">
              <a16:creationId xmlns:a16="http://schemas.microsoft.com/office/drawing/2014/main" id="{EC572226-C016-4D8D-9E15-6614A5E3F20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5926" name="PoljeZBesedilom 2">
          <a:extLst>
            <a:ext uri="{FF2B5EF4-FFF2-40B4-BE49-F238E27FC236}">
              <a16:creationId xmlns:a16="http://schemas.microsoft.com/office/drawing/2014/main" id="{19771F95-DA49-4DD1-AF3B-9EE965F44C41}"/>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27" name="PoljeZBesedilom 2">
          <a:extLst>
            <a:ext uri="{FF2B5EF4-FFF2-40B4-BE49-F238E27FC236}">
              <a16:creationId xmlns:a16="http://schemas.microsoft.com/office/drawing/2014/main" id="{CE77A86D-8BAB-45E5-B239-9E7ECFE75F7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28" name="PoljeZBesedilom 5927">
          <a:extLst>
            <a:ext uri="{FF2B5EF4-FFF2-40B4-BE49-F238E27FC236}">
              <a16:creationId xmlns:a16="http://schemas.microsoft.com/office/drawing/2014/main" id="{3DA796D7-2A9C-42C9-9A76-84977838C5E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29" name="PoljeZBesedilom 2">
          <a:extLst>
            <a:ext uri="{FF2B5EF4-FFF2-40B4-BE49-F238E27FC236}">
              <a16:creationId xmlns:a16="http://schemas.microsoft.com/office/drawing/2014/main" id="{5B247849-1A9D-4344-8863-5ADEAD434BB4}"/>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30" name="PoljeZBesedilom 2">
          <a:extLst>
            <a:ext uri="{FF2B5EF4-FFF2-40B4-BE49-F238E27FC236}">
              <a16:creationId xmlns:a16="http://schemas.microsoft.com/office/drawing/2014/main" id="{FC207F46-7E73-4341-AEDC-E71D60BB0F0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31" name="PoljeZBesedilom 2">
          <a:extLst>
            <a:ext uri="{FF2B5EF4-FFF2-40B4-BE49-F238E27FC236}">
              <a16:creationId xmlns:a16="http://schemas.microsoft.com/office/drawing/2014/main" id="{F2E5F83F-E4A5-4F69-AA12-A1164405CCF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5932" name="PoljeZBesedilom 2">
          <a:extLst>
            <a:ext uri="{FF2B5EF4-FFF2-40B4-BE49-F238E27FC236}">
              <a16:creationId xmlns:a16="http://schemas.microsoft.com/office/drawing/2014/main" id="{877F4694-BBC1-4456-BF09-BAC517CBE971}"/>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933" name="PoljeZBesedilom 5932">
          <a:extLst>
            <a:ext uri="{FF2B5EF4-FFF2-40B4-BE49-F238E27FC236}">
              <a16:creationId xmlns:a16="http://schemas.microsoft.com/office/drawing/2014/main" id="{D0422FB1-5A54-46BE-8D19-66A4A5774D62}"/>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934" name="PoljeZBesedilom 2">
          <a:extLst>
            <a:ext uri="{FF2B5EF4-FFF2-40B4-BE49-F238E27FC236}">
              <a16:creationId xmlns:a16="http://schemas.microsoft.com/office/drawing/2014/main" id="{1EABB038-A10A-4F9E-B7B2-AE2A613AD86E}"/>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935" name="PoljeZBesedilom 2">
          <a:extLst>
            <a:ext uri="{FF2B5EF4-FFF2-40B4-BE49-F238E27FC236}">
              <a16:creationId xmlns:a16="http://schemas.microsoft.com/office/drawing/2014/main" id="{5CB86455-136A-49F1-BEB5-D3D122D3B8EF}"/>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936" name="PoljeZBesedilom 2">
          <a:extLst>
            <a:ext uri="{FF2B5EF4-FFF2-40B4-BE49-F238E27FC236}">
              <a16:creationId xmlns:a16="http://schemas.microsoft.com/office/drawing/2014/main" id="{6A4737BA-E3E9-45A6-9112-B0747B5F0700}"/>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5937" name="PoljeZBesedilom 2">
          <a:extLst>
            <a:ext uri="{FF2B5EF4-FFF2-40B4-BE49-F238E27FC236}">
              <a16:creationId xmlns:a16="http://schemas.microsoft.com/office/drawing/2014/main" id="{E8AD8971-6B41-430A-BDBF-4290CAF04DDE}"/>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38" name="PoljeZBesedilom 2">
          <a:extLst>
            <a:ext uri="{FF2B5EF4-FFF2-40B4-BE49-F238E27FC236}">
              <a16:creationId xmlns:a16="http://schemas.microsoft.com/office/drawing/2014/main" id="{D5198910-7EAA-45F2-95E5-1E8AD905EC9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39" name="PoljeZBesedilom 5938">
          <a:extLst>
            <a:ext uri="{FF2B5EF4-FFF2-40B4-BE49-F238E27FC236}">
              <a16:creationId xmlns:a16="http://schemas.microsoft.com/office/drawing/2014/main" id="{5D306EB0-36D3-4B12-86B5-793AC7DC8D6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0" name="PoljeZBesedilom 2">
          <a:extLst>
            <a:ext uri="{FF2B5EF4-FFF2-40B4-BE49-F238E27FC236}">
              <a16:creationId xmlns:a16="http://schemas.microsoft.com/office/drawing/2014/main" id="{AAB9B79D-2CC1-45B7-8B70-71AC66CB416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1" name="PoljeZBesedilom 2">
          <a:extLst>
            <a:ext uri="{FF2B5EF4-FFF2-40B4-BE49-F238E27FC236}">
              <a16:creationId xmlns:a16="http://schemas.microsoft.com/office/drawing/2014/main" id="{51167B8A-3BFE-4A13-BA2C-E5297DE7E8D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2" name="PoljeZBesedilom 2">
          <a:extLst>
            <a:ext uri="{FF2B5EF4-FFF2-40B4-BE49-F238E27FC236}">
              <a16:creationId xmlns:a16="http://schemas.microsoft.com/office/drawing/2014/main" id="{C5FE4A8A-3BA7-42E5-8537-0CC2BF6CF32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3" name="PoljeZBesedilom 2">
          <a:extLst>
            <a:ext uri="{FF2B5EF4-FFF2-40B4-BE49-F238E27FC236}">
              <a16:creationId xmlns:a16="http://schemas.microsoft.com/office/drawing/2014/main" id="{3DB1F90F-F59F-42F0-B978-A84CC36363D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4" name="PoljeZBesedilom 2">
          <a:extLst>
            <a:ext uri="{FF2B5EF4-FFF2-40B4-BE49-F238E27FC236}">
              <a16:creationId xmlns:a16="http://schemas.microsoft.com/office/drawing/2014/main" id="{09D73CCB-3F7D-4FDC-A8CB-DD0B0C507C3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5" name="PoljeZBesedilom 5944">
          <a:extLst>
            <a:ext uri="{FF2B5EF4-FFF2-40B4-BE49-F238E27FC236}">
              <a16:creationId xmlns:a16="http://schemas.microsoft.com/office/drawing/2014/main" id="{3C7964F4-2BDF-4280-A8E3-A70C5715B96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6" name="PoljeZBesedilom 2">
          <a:extLst>
            <a:ext uri="{FF2B5EF4-FFF2-40B4-BE49-F238E27FC236}">
              <a16:creationId xmlns:a16="http://schemas.microsoft.com/office/drawing/2014/main" id="{8B37E469-4E33-430B-9ECD-E0EEB04872C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7" name="PoljeZBesedilom 2">
          <a:extLst>
            <a:ext uri="{FF2B5EF4-FFF2-40B4-BE49-F238E27FC236}">
              <a16:creationId xmlns:a16="http://schemas.microsoft.com/office/drawing/2014/main" id="{3A344821-3987-4C8A-829E-F73E03BDD5A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8" name="PoljeZBesedilom 2">
          <a:extLst>
            <a:ext uri="{FF2B5EF4-FFF2-40B4-BE49-F238E27FC236}">
              <a16:creationId xmlns:a16="http://schemas.microsoft.com/office/drawing/2014/main" id="{52C84C2C-E246-475A-9271-DA479D31DC53}"/>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49" name="PoljeZBesedilom 2">
          <a:extLst>
            <a:ext uri="{FF2B5EF4-FFF2-40B4-BE49-F238E27FC236}">
              <a16:creationId xmlns:a16="http://schemas.microsoft.com/office/drawing/2014/main" id="{BC7ACC0B-FDB2-4FCF-8C3B-F8CC1377EF1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0" name="PoljeZBesedilom 2">
          <a:extLst>
            <a:ext uri="{FF2B5EF4-FFF2-40B4-BE49-F238E27FC236}">
              <a16:creationId xmlns:a16="http://schemas.microsoft.com/office/drawing/2014/main" id="{EAEE51A9-67AC-474E-A5FA-C32A1B527F5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1" name="PoljeZBesedilom 5950">
          <a:extLst>
            <a:ext uri="{FF2B5EF4-FFF2-40B4-BE49-F238E27FC236}">
              <a16:creationId xmlns:a16="http://schemas.microsoft.com/office/drawing/2014/main" id="{0BAA80BC-1033-494D-A091-C63C70AF132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2" name="PoljeZBesedilom 2">
          <a:extLst>
            <a:ext uri="{FF2B5EF4-FFF2-40B4-BE49-F238E27FC236}">
              <a16:creationId xmlns:a16="http://schemas.microsoft.com/office/drawing/2014/main" id="{9B45C1B4-FB48-4600-A260-8FEF197D285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3" name="PoljeZBesedilom 2">
          <a:extLst>
            <a:ext uri="{FF2B5EF4-FFF2-40B4-BE49-F238E27FC236}">
              <a16:creationId xmlns:a16="http://schemas.microsoft.com/office/drawing/2014/main" id="{A06CBAB7-0F36-486A-B58A-5537F18E111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4" name="PoljeZBesedilom 2">
          <a:extLst>
            <a:ext uri="{FF2B5EF4-FFF2-40B4-BE49-F238E27FC236}">
              <a16:creationId xmlns:a16="http://schemas.microsoft.com/office/drawing/2014/main" id="{72ACE75C-424C-43DE-A184-3CC2CB4A996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5" name="PoljeZBesedilom 2">
          <a:extLst>
            <a:ext uri="{FF2B5EF4-FFF2-40B4-BE49-F238E27FC236}">
              <a16:creationId xmlns:a16="http://schemas.microsoft.com/office/drawing/2014/main" id="{18423563-6170-45CE-BE02-E0F3868BC07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6" name="PoljeZBesedilom 2">
          <a:extLst>
            <a:ext uri="{FF2B5EF4-FFF2-40B4-BE49-F238E27FC236}">
              <a16:creationId xmlns:a16="http://schemas.microsoft.com/office/drawing/2014/main" id="{09694BDB-27C2-450E-8789-B4E66F3F825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7" name="PoljeZBesedilom 5956">
          <a:extLst>
            <a:ext uri="{FF2B5EF4-FFF2-40B4-BE49-F238E27FC236}">
              <a16:creationId xmlns:a16="http://schemas.microsoft.com/office/drawing/2014/main" id="{BFB93118-15DA-4099-9600-FB3A2F05722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8" name="PoljeZBesedilom 2">
          <a:extLst>
            <a:ext uri="{FF2B5EF4-FFF2-40B4-BE49-F238E27FC236}">
              <a16:creationId xmlns:a16="http://schemas.microsoft.com/office/drawing/2014/main" id="{1214E78E-2A8F-4655-99E3-6BFB841E683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59" name="PoljeZBesedilom 2">
          <a:extLst>
            <a:ext uri="{FF2B5EF4-FFF2-40B4-BE49-F238E27FC236}">
              <a16:creationId xmlns:a16="http://schemas.microsoft.com/office/drawing/2014/main" id="{84C12E67-EE04-4506-8F8B-8360D72D0AD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0" name="PoljeZBesedilom 2">
          <a:extLst>
            <a:ext uri="{FF2B5EF4-FFF2-40B4-BE49-F238E27FC236}">
              <a16:creationId xmlns:a16="http://schemas.microsoft.com/office/drawing/2014/main" id="{4F67E805-A245-4C1D-B45E-F21056C61AB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1" name="PoljeZBesedilom 2">
          <a:extLst>
            <a:ext uri="{FF2B5EF4-FFF2-40B4-BE49-F238E27FC236}">
              <a16:creationId xmlns:a16="http://schemas.microsoft.com/office/drawing/2014/main" id="{C73BEAA0-181B-4003-8DC9-DFAA413B51E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2" name="PoljeZBesedilom 2">
          <a:extLst>
            <a:ext uri="{FF2B5EF4-FFF2-40B4-BE49-F238E27FC236}">
              <a16:creationId xmlns:a16="http://schemas.microsoft.com/office/drawing/2014/main" id="{48F86505-83EA-494E-95F4-C58AFA37D1B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3" name="PoljeZBesedilom 5962">
          <a:extLst>
            <a:ext uri="{FF2B5EF4-FFF2-40B4-BE49-F238E27FC236}">
              <a16:creationId xmlns:a16="http://schemas.microsoft.com/office/drawing/2014/main" id="{CAAF03D8-163E-465B-8139-7C5776C7B5F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4" name="PoljeZBesedilom 2">
          <a:extLst>
            <a:ext uri="{FF2B5EF4-FFF2-40B4-BE49-F238E27FC236}">
              <a16:creationId xmlns:a16="http://schemas.microsoft.com/office/drawing/2014/main" id="{0E0C77AC-6AC3-454B-8267-11A217AEFF0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5" name="PoljeZBesedilom 2">
          <a:extLst>
            <a:ext uri="{FF2B5EF4-FFF2-40B4-BE49-F238E27FC236}">
              <a16:creationId xmlns:a16="http://schemas.microsoft.com/office/drawing/2014/main" id="{FD98DAA4-CB14-4641-A925-BA0C1C0071A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6" name="PoljeZBesedilom 2">
          <a:extLst>
            <a:ext uri="{FF2B5EF4-FFF2-40B4-BE49-F238E27FC236}">
              <a16:creationId xmlns:a16="http://schemas.microsoft.com/office/drawing/2014/main" id="{41A38670-A867-408C-AE23-805B150B327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67" name="PoljeZBesedilom 2">
          <a:extLst>
            <a:ext uri="{FF2B5EF4-FFF2-40B4-BE49-F238E27FC236}">
              <a16:creationId xmlns:a16="http://schemas.microsoft.com/office/drawing/2014/main" id="{0D03711A-6E5E-4974-BEB1-424EEE02C3C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68" name="PoljeZBesedilom 2">
          <a:extLst>
            <a:ext uri="{FF2B5EF4-FFF2-40B4-BE49-F238E27FC236}">
              <a16:creationId xmlns:a16="http://schemas.microsoft.com/office/drawing/2014/main" id="{09D82A31-81EB-4EE3-9500-50C9A5D6558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69" name="PoljeZBesedilom 5968">
          <a:extLst>
            <a:ext uri="{FF2B5EF4-FFF2-40B4-BE49-F238E27FC236}">
              <a16:creationId xmlns:a16="http://schemas.microsoft.com/office/drawing/2014/main" id="{73C41721-5DCD-407D-BF1C-DE46FD60E9F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0" name="PoljeZBesedilom 2">
          <a:extLst>
            <a:ext uri="{FF2B5EF4-FFF2-40B4-BE49-F238E27FC236}">
              <a16:creationId xmlns:a16="http://schemas.microsoft.com/office/drawing/2014/main" id="{F28040AC-32BE-48A0-9A70-4A27F830F1D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1" name="PoljeZBesedilom 2">
          <a:extLst>
            <a:ext uri="{FF2B5EF4-FFF2-40B4-BE49-F238E27FC236}">
              <a16:creationId xmlns:a16="http://schemas.microsoft.com/office/drawing/2014/main" id="{13A2A942-1E57-4528-A03D-21E9FB98A15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2" name="PoljeZBesedilom 2">
          <a:extLst>
            <a:ext uri="{FF2B5EF4-FFF2-40B4-BE49-F238E27FC236}">
              <a16:creationId xmlns:a16="http://schemas.microsoft.com/office/drawing/2014/main" id="{2D6138C7-B2AE-48F9-8D15-AD2725C455E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3" name="PoljeZBesedilom 2">
          <a:extLst>
            <a:ext uri="{FF2B5EF4-FFF2-40B4-BE49-F238E27FC236}">
              <a16:creationId xmlns:a16="http://schemas.microsoft.com/office/drawing/2014/main" id="{E9616205-32F6-468A-8C20-420F5237E99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4" name="PoljeZBesedilom 2">
          <a:extLst>
            <a:ext uri="{FF2B5EF4-FFF2-40B4-BE49-F238E27FC236}">
              <a16:creationId xmlns:a16="http://schemas.microsoft.com/office/drawing/2014/main" id="{15DD6696-F352-4441-A0E3-E837F346F3A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5" name="PoljeZBesedilom 5974">
          <a:extLst>
            <a:ext uri="{FF2B5EF4-FFF2-40B4-BE49-F238E27FC236}">
              <a16:creationId xmlns:a16="http://schemas.microsoft.com/office/drawing/2014/main" id="{3288ADFC-6DB1-414F-9A67-98D5A0F435F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6" name="PoljeZBesedilom 2">
          <a:extLst>
            <a:ext uri="{FF2B5EF4-FFF2-40B4-BE49-F238E27FC236}">
              <a16:creationId xmlns:a16="http://schemas.microsoft.com/office/drawing/2014/main" id="{562A64CD-6F95-438E-A4D2-F0EC5A7D49F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7" name="PoljeZBesedilom 2">
          <a:extLst>
            <a:ext uri="{FF2B5EF4-FFF2-40B4-BE49-F238E27FC236}">
              <a16:creationId xmlns:a16="http://schemas.microsoft.com/office/drawing/2014/main" id="{22ED3D3F-9A7D-4820-ACF3-B534A55A544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8" name="PoljeZBesedilom 2">
          <a:extLst>
            <a:ext uri="{FF2B5EF4-FFF2-40B4-BE49-F238E27FC236}">
              <a16:creationId xmlns:a16="http://schemas.microsoft.com/office/drawing/2014/main" id="{DCD6F214-0372-4E67-97E5-0562AFFC507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5979" name="PoljeZBesedilom 2">
          <a:extLst>
            <a:ext uri="{FF2B5EF4-FFF2-40B4-BE49-F238E27FC236}">
              <a16:creationId xmlns:a16="http://schemas.microsoft.com/office/drawing/2014/main" id="{2446310E-5E3D-40CD-B6C3-0A6C8E8C1F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0" name="PoljeZBesedilom 2">
          <a:extLst>
            <a:ext uri="{FF2B5EF4-FFF2-40B4-BE49-F238E27FC236}">
              <a16:creationId xmlns:a16="http://schemas.microsoft.com/office/drawing/2014/main" id="{A750B25B-222E-4994-9DCD-A0B52A36499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1" name="PoljeZBesedilom 5980">
          <a:extLst>
            <a:ext uri="{FF2B5EF4-FFF2-40B4-BE49-F238E27FC236}">
              <a16:creationId xmlns:a16="http://schemas.microsoft.com/office/drawing/2014/main" id="{70722960-8E43-48B3-842F-66EAB4F6BA1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2" name="PoljeZBesedilom 2">
          <a:extLst>
            <a:ext uri="{FF2B5EF4-FFF2-40B4-BE49-F238E27FC236}">
              <a16:creationId xmlns:a16="http://schemas.microsoft.com/office/drawing/2014/main" id="{4C7DFE88-5236-44D9-85D0-4935DEA21A4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3" name="PoljeZBesedilom 2">
          <a:extLst>
            <a:ext uri="{FF2B5EF4-FFF2-40B4-BE49-F238E27FC236}">
              <a16:creationId xmlns:a16="http://schemas.microsoft.com/office/drawing/2014/main" id="{287C4E61-5BDA-484A-A1CA-7EF0D24F8C3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4" name="PoljeZBesedilom 2">
          <a:extLst>
            <a:ext uri="{FF2B5EF4-FFF2-40B4-BE49-F238E27FC236}">
              <a16:creationId xmlns:a16="http://schemas.microsoft.com/office/drawing/2014/main" id="{57C76664-98A8-4E87-8FEE-F415AD4DA9C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5" name="PoljeZBesedilom 2">
          <a:extLst>
            <a:ext uri="{FF2B5EF4-FFF2-40B4-BE49-F238E27FC236}">
              <a16:creationId xmlns:a16="http://schemas.microsoft.com/office/drawing/2014/main" id="{8A50A819-BE95-40E1-9731-085D314A2FB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6" name="PoljeZBesedilom 2">
          <a:extLst>
            <a:ext uri="{FF2B5EF4-FFF2-40B4-BE49-F238E27FC236}">
              <a16:creationId xmlns:a16="http://schemas.microsoft.com/office/drawing/2014/main" id="{EC6FB2A5-EA77-4274-92CC-42D2E23E74B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7" name="PoljeZBesedilom 5986">
          <a:extLst>
            <a:ext uri="{FF2B5EF4-FFF2-40B4-BE49-F238E27FC236}">
              <a16:creationId xmlns:a16="http://schemas.microsoft.com/office/drawing/2014/main" id="{2264CA7F-8EB0-4A20-A280-A755CDFAB13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8" name="PoljeZBesedilom 2">
          <a:extLst>
            <a:ext uri="{FF2B5EF4-FFF2-40B4-BE49-F238E27FC236}">
              <a16:creationId xmlns:a16="http://schemas.microsoft.com/office/drawing/2014/main" id="{55280C76-024F-4D00-8C2C-2F52166B87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89" name="PoljeZBesedilom 2">
          <a:extLst>
            <a:ext uri="{FF2B5EF4-FFF2-40B4-BE49-F238E27FC236}">
              <a16:creationId xmlns:a16="http://schemas.microsoft.com/office/drawing/2014/main" id="{70193678-DABE-4B49-A87A-164EBF12172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90" name="PoljeZBesedilom 2">
          <a:extLst>
            <a:ext uri="{FF2B5EF4-FFF2-40B4-BE49-F238E27FC236}">
              <a16:creationId xmlns:a16="http://schemas.microsoft.com/office/drawing/2014/main" id="{E16CABC2-6620-4033-B3A6-FC4F5A6F836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5991" name="PoljeZBesedilom 2">
          <a:extLst>
            <a:ext uri="{FF2B5EF4-FFF2-40B4-BE49-F238E27FC236}">
              <a16:creationId xmlns:a16="http://schemas.microsoft.com/office/drawing/2014/main" id="{E5725217-D767-4BD2-8589-7C2926F6B86B}"/>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5992" name="PoljeZBesedilom 5991">
          <a:extLst>
            <a:ext uri="{FF2B5EF4-FFF2-40B4-BE49-F238E27FC236}">
              <a16:creationId xmlns:a16="http://schemas.microsoft.com/office/drawing/2014/main" id="{2D6DC95E-B153-4624-A23E-327CAA0CEFD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5993" name="PoljeZBesedilom 2">
          <a:extLst>
            <a:ext uri="{FF2B5EF4-FFF2-40B4-BE49-F238E27FC236}">
              <a16:creationId xmlns:a16="http://schemas.microsoft.com/office/drawing/2014/main" id="{A7DC411C-33BC-46DA-8B53-87ABD6521F60}"/>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5994" name="PoljeZBesedilom 2">
          <a:extLst>
            <a:ext uri="{FF2B5EF4-FFF2-40B4-BE49-F238E27FC236}">
              <a16:creationId xmlns:a16="http://schemas.microsoft.com/office/drawing/2014/main" id="{F22C620E-89FF-4770-9813-2D672A10711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5995" name="PoljeZBesedilom 2">
          <a:extLst>
            <a:ext uri="{FF2B5EF4-FFF2-40B4-BE49-F238E27FC236}">
              <a16:creationId xmlns:a16="http://schemas.microsoft.com/office/drawing/2014/main" id="{02A2C156-A945-4521-8188-D56F04F3877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5996" name="PoljeZBesedilom 2">
          <a:extLst>
            <a:ext uri="{FF2B5EF4-FFF2-40B4-BE49-F238E27FC236}">
              <a16:creationId xmlns:a16="http://schemas.microsoft.com/office/drawing/2014/main" id="{B59469A6-A64D-4EBC-8813-0213CBBAFD2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97" name="PoljeZBesedilom 2">
          <a:extLst>
            <a:ext uri="{FF2B5EF4-FFF2-40B4-BE49-F238E27FC236}">
              <a16:creationId xmlns:a16="http://schemas.microsoft.com/office/drawing/2014/main" id="{1039200A-4767-43F4-96D4-6A032280D31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98" name="PoljeZBesedilom 5997">
          <a:extLst>
            <a:ext uri="{FF2B5EF4-FFF2-40B4-BE49-F238E27FC236}">
              <a16:creationId xmlns:a16="http://schemas.microsoft.com/office/drawing/2014/main" id="{15125735-8D77-4451-9EDF-135DB316922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5999" name="PoljeZBesedilom 2">
          <a:extLst>
            <a:ext uri="{FF2B5EF4-FFF2-40B4-BE49-F238E27FC236}">
              <a16:creationId xmlns:a16="http://schemas.microsoft.com/office/drawing/2014/main" id="{F0342FCA-4E55-4AEE-8B99-100E5A9B7BC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000" name="PoljeZBesedilom 2">
          <a:extLst>
            <a:ext uri="{FF2B5EF4-FFF2-40B4-BE49-F238E27FC236}">
              <a16:creationId xmlns:a16="http://schemas.microsoft.com/office/drawing/2014/main" id="{4BFA80C1-D85A-4B8D-8BC7-D123320034C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001" name="PoljeZBesedilom 2">
          <a:extLst>
            <a:ext uri="{FF2B5EF4-FFF2-40B4-BE49-F238E27FC236}">
              <a16:creationId xmlns:a16="http://schemas.microsoft.com/office/drawing/2014/main" id="{48D35A8F-7C46-4D8E-BB35-E5DE521AADC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002" name="PoljeZBesedilom 2">
          <a:extLst>
            <a:ext uri="{FF2B5EF4-FFF2-40B4-BE49-F238E27FC236}">
              <a16:creationId xmlns:a16="http://schemas.microsoft.com/office/drawing/2014/main" id="{9260CF0B-7043-4489-97E1-DA0D16B685F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3" name="PoljeZBesedilom 2">
          <a:extLst>
            <a:ext uri="{FF2B5EF4-FFF2-40B4-BE49-F238E27FC236}">
              <a16:creationId xmlns:a16="http://schemas.microsoft.com/office/drawing/2014/main" id="{E9165B8F-CB6B-43CF-8461-B917672F64B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4" name="PoljeZBesedilom 6003">
          <a:extLst>
            <a:ext uri="{FF2B5EF4-FFF2-40B4-BE49-F238E27FC236}">
              <a16:creationId xmlns:a16="http://schemas.microsoft.com/office/drawing/2014/main" id="{772D3D64-9649-4766-BCD0-4D4828A98BC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5" name="PoljeZBesedilom 2">
          <a:extLst>
            <a:ext uri="{FF2B5EF4-FFF2-40B4-BE49-F238E27FC236}">
              <a16:creationId xmlns:a16="http://schemas.microsoft.com/office/drawing/2014/main" id="{5DC91960-C7BB-4295-8C8A-18B85B7036A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6" name="PoljeZBesedilom 2">
          <a:extLst>
            <a:ext uri="{FF2B5EF4-FFF2-40B4-BE49-F238E27FC236}">
              <a16:creationId xmlns:a16="http://schemas.microsoft.com/office/drawing/2014/main" id="{8A306ADB-D6AB-4539-A14A-A66EC2BB15E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7" name="PoljeZBesedilom 2">
          <a:extLst>
            <a:ext uri="{FF2B5EF4-FFF2-40B4-BE49-F238E27FC236}">
              <a16:creationId xmlns:a16="http://schemas.microsoft.com/office/drawing/2014/main" id="{80CB36BF-8475-4D4E-8B00-A7B77E66D0C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8" name="PoljeZBesedilom 2">
          <a:extLst>
            <a:ext uri="{FF2B5EF4-FFF2-40B4-BE49-F238E27FC236}">
              <a16:creationId xmlns:a16="http://schemas.microsoft.com/office/drawing/2014/main" id="{6B3DDCDB-A8AB-4EFC-9E4E-142780023A0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09" name="PoljeZBesedilom 2">
          <a:extLst>
            <a:ext uri="{FF2B5EF4-FFF2-40B4-BE49-F238E27FC236}">
              <a16:creationId xmlns:a16="http://schemas.microsoft.com/office/drawing/2014/main" id="{F36C1F7A-F720-4EF1-BAA1-AACF864D9AD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10" name="PoljeZBesedilom 6009">
          <a:extLst>
            <a:ext uri="{FF2B5EF4-FFF2-40B4-BE49-F238E27FC236}">
              <a16:creationId xmlns:a16="http://schemas.microsoft.com/office/drawing/2014/main" id="{88A407DF-E59B-41B0-878A-82F04A0B5B3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11" name="PoljeZBesedilom 2">
          <a:extLst>
            <a:ext uri="{FF2B5EF4-FFF2-40B4-BE49-F238E27FC236}">
              <a16:creationId xmlns:a16="http://schemas.microsoft.com/office/drawing/2014/main" id="{CB75882C-2A75-4057-B799-EAC81762DE5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12" name="PoljeZBesedilom 2">
          <a:extLst>
            <a:ext uri="{FF2B5EF4-FFF2-40B4-BE49-F238E27FC236}">
              <a16:creationId xmlns:a16="http://schemas.microsoft.com/office/drawing/2014/main" id="{D1817808-0E08-4EA7-8069-BCE31E82713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13" name="PoljeZBesedilom 2">
          <a:extLst>
            <a:ext uri="{FF2B5EF4-FFF2-40B4-BE49-F238E27FC236}">
              <a16:creationId xmlns:a16="http://schemas.microsoft.com/office/drawing/2014/main" id="{B9D69161-3CD8-4E1C-9EA2-1A89B0A7A94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014" name="PoljeZBesedilom 2">
          <a:extLst>
            <a:ext uri="{FF2B5EF4-FFF2-40B4-BE49-F238E27FC236}">
              <a16:creationId xmlns:a16="http://schemas.microsoft.com/office/drawing/2014/main" id="{327D4005-B425-413E-957A-81EC0335DB0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15" name="PoljeZBesedilom 2">
          <a:extLst>
            <a:ext uri="{FF2B5EF4-FFF2-40B4-BE49-F238E27FC236}">
              <a16:creationId xmlns:a16="http://schemas.microsoft.com/office/drawing/2014/main" id="{F0AF518A-11D9-421C-B68D-AB7DFC6F5CD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16" name="PoljeZBesedilom 6015">
          <a:extLst>
            <a:ext uri="{FF2B5EF4-FFF2-40B4-BE49-F238E27FC236}">
              <a16:creationId xmlns:a16="http://schemas.microsoft.com/office/drawing/2014/main" id="{EBD3CB88-C074-487C-80BA-94FF3F0EE8B0}"/>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17" name="PoljeZBesedilom 2">
          <a:extLst>
            <a:ext uri="{FF2B5EF4-FFF2-40B4-BE49-F238E27FC236}">
              <a16:creationId xmlns:a16="http://schemas.microsoft.com/office/drawing/2014/main" id="{31B8876F-247D-4C0F-B5F5-B94AD1473920}"/>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18" name="PoljeZBesedilom 2">
          <a:extLst>
            <a:ext uri="{FF2B5EF4-FFF2-40B4-BE49-F238E27FC236}">
              <a16:creationId xmlns:a16="http://schemas.microsoft.com/office/drawing/2014/main" id="{0FC91A8E-DAA1-4928-B8CD-D7D3F24C3C8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19" name="PoljeZBesedilom 2">
          <a:extLst>
            <a:ext uri="{FF2B5EF4-FFF2-40B4-BE49-F238E27FC236}">
              <a16:creationId xmlns:a16="http://schemas.microsoft.com/office/drawing/2014/main" id="{7BDC97E6-FB97-4469-92ED-A688F3D4F69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0" name="PoljeZBesedilom 2">
          <a:extLst>
            <a:ext uri="{FF2B5EF4-FFF2-40B4-BE49-F238E27FC236}">
              <a16:creationId xmlns:a16="http://schemas.microsoft.com/office/drawing/2014/main" id="{8ECAF4C3-ED71-4090-AB59-62057AB09F1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1" name="PoljeZBesedilom 2">
          <a:extLst>
            <a:ext uri="{FF2B5EF4-FFF2-40B4-BE49-F238E27FC236}">
              <a16:creationId xmlns:a16="http://schemas.microsoft.com/office/drawing/2014/main" id="{9D7060A6-C548-4DA7-AB60-72142341292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2" name="PoljeZBesedilom 6021">
          <a:extLst>
            <a:ext uri="{FF2B5EF4-FFF2-40B4-BE49-F238E27FC236}">
              <a16:creationId xmlns:a16="http://schemas.microsoft.com/office/drawing/2014/main" id="{091A81AB-6606-4AD8-83A3-3FD1547E01E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3" name="PoljeZBesedilom 2">
          <a:extLst>
            <a:ext uri="{FF2B5EF4-FFF2-40B4-BE49-F238E27FC236}">
              <a16:creationId xmlns:a16="http://schemas.microsoft.com/office/drawing/2014/main" id="{CA771AB2-17A8-4A8C-8C0B-AF9B64CDD0E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4" name="PoljeZBesedilom 2">
          <a:extLst>
            <a:ext uri="{FF2B5EF4-FFF2-40B4-BE49-F238E27FC236}">
              <a16:creationId xmlns:a16="http://schemas.microsoft.com/office/drawing/2014/main" id="{B19064CA-1432-4275-A9B9-36A1B46AAC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5" name="PoljeZBesedilom 2">
          <a:extLst>
            <a:ext uri="{FF2B5EF4-FFF2-40B4-BE49-F238E27FC236}">
              <a16:creationId xmlns:a16="http://schemas.microsoft.com/office/drawing/2014/main" id="{D626EFBB-86F8-45AD-AA1D-7D33234663F8}"/>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26" name="PoljeZBesedilom 2">
          <a:extLst>
            <a:ext uri="{FF2B5EF4-FFF2-40B4-BE49-F238E27FC236}">
              <a16:creationId xmlns:a16="http://schemas.microsoft.com/office/drawing/2014/main" id="{65D08498-2E4F-4328-88BF-8D35AA9B5F5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27" name="PoljeZBesedilom 6026">
          <a:extLst>
            <a:ext uri="{FF2B5EF4-FFF2-40B4-BE49-F238E27FC236}">
              <a16:creationId xmlns:a16="http://schemas.microsoft.com/office/drawing/2014/main" id="{6C11CB87-DC80-44CA-A9AB-60F9E4B2877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28" name="PoljeZBesedilom 2">
          <a:extLst>
            <a:ext uri="{FF2B5EF4-FFF2-40B4-BE49-F238E27FC236}">
              <a16:creationId xmlns:a16="http://schemas.microsoft.com/office/drawing/2014/main" id="{40A988B6-DDBE-4431-96BD-2A7F6BE8A04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29" name="PoljeZBesedilom 2">
          <a:extLst>
            <a:ext uri="{FF2B5EF4-FFF2-40B4-BE49-F238E27FC236}">
              <a16:creationId xmlns:a16="http://schemas.microsoft.com/office/drawing/2014/main" id="{115C1F63-9F3D-4206-88A6-59A6CA52C22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30" name="PoljeZBesedilom 2">
          <a:extLst>
            <a:ext uri="{FF2B5EF4-FFF2-40B4-BE49-F238E27FC236}">
              <a16:creationId xmlns:a16="http://schemas.microsoft.com/office/drawing/2014/main" id="{D3FCC0FD-B6D6-4A78-9073-4BEF90C3D7E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31" name="PoljeZBesedilom 2">
          <a:extLst>
            <a:ext uri="{FF2B5EF4-FFF2-40B4-BE49-F238E27FC236}">
              <a16:creationId xmlns:a16="http://schemas.microsoft.com/office/drawing/2014/main" id="{0D17B746-C5D7-457F-B3C1-54D2CE2A496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2" name="PoljeZBesedilom 2">
          <a:extLst>
            <a:ext uri="{FF2B5EF4-FFF2-40B4-BE49-F238E27FC236}">
              <a16:creationId xmlns:a16="http://schemas.microsoft.com/office/drawing/2014/main" id="{06E70E39-70AA-475D-AA31-4FED7A03DF1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3" name="PoljeZBesedilom 6032">
          <a:extLst>
            <a:ext uri="{FF2B5EF4-FFF2-40B4-BE49-F238E27FC236}">
              <a16:creationId xmlns:a16="http://schemas.microsoft.com/office/drawing/2014/main" id="{114B1060-AF6E-4732-80AB-ED98C676844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4" name="PoljeZBesedilom 2">
          <a:extLst>
            <a:ext uri="{FF2B5EF4-FFF2-40B4-BE49-F238E27FC236}">
              <a16:creationId xmlns:a16="http://schemas.microsoft.com/office/drawing/2014/main" id="{97055836-C783-40DB-B637-B62444B70BA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5" name="PoljeZBesedilom 2">
          <a:extLst>
            <a:ext uri="{FF2B5EF4-FFF2-40B4-BE49-F238E27FC236}">
              <a16:creationId xmlns:a16="http://schemas.microsoft.com/office/drawing/2014/main" id="{8A34F3B9-6CEE-474E-83BC-8BEC5C19146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6" name="PoljeZBesedilom 2">
          <a:extLst>
            <a:ext uri="{FF2B5EF4-FFF2-40B4-BE49-F238E27FC236}">
              <a16:creationId xmlns:a16="http://schemas.microsoft.com/office/drawing/2014/main" id="{81F53BD7-B2B0-497C-81D5-163CC711D94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7" name="PoljeZBesedilom 2">
          <a:extLst>
            <a:ext uri="{FF2B5EF4-FFF2-40B4-BE49-F238E27FC236}">
              <a16:creationId xmlns:a16="http://schemas.microsoft.com/office/drawing/2014/main" id="{CCF33EFB-8590-417F-B5F9-D37E3E3EB8D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8" name="PoljeZBesedilom 2">
          <a:extLst>
            <a:ext uri="{FF2B5EF4-FFF2-40B4-BE49-F238E27FC236}">
              <a16:creationId xmlns:a16="http://schemas.microsoft.com/office/drawing/2014/main" id="{2D57C0A6-7CE4-4BF3-98BC-2419F137CED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39" name="PoljeZBesedilom 6038">
          <a:extLst>
            <a:ext uri="{FF2B5EF4-FFF2-40B4-BE49-F238E27FC236}">
              <a16:creationId xmlns:a16="http://schemas.microsoft.com/office/drawing/2014/main" id="{76A0EEF0-55D4-42A7-B6EE-04D45638433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0" name="PoljeZBesedilom 2">
          <a:extLst>
            <a:ext uri="{FF2B5EF4-FFF2-40B4-BE49-F238E27FC236}">
              <a16:creationId xmlns:a16="http://schemas.microsoft.com/office/drawing/2014/main" id="{C4C57B42-CCC5-4C9B-9B27-BB0FC36752B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1" name="PoljeZBesedilom 2">
          <a:extLst>
            <a:ext uri="{FF2B5EF4-FFF2-40B4-BE49-F238E27FC236}">
              <a16:creationId xmlns:a16="http://schemas.microsoft.com/office/drawing/2014/main" id="{665A6701-B380-47AC-8B32-95DD32D5102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2" name="PoljeZBesedilom 2">
          <a:extLst>
            <a:ext uri="{FF2B5EF4-FFF2-40B4-BE49-F238E27FC236}">
              <a16:creationId xmlns:a16="http://schemas.microsoft.com/office/drawing/2014/main" id="{5D8BE568-16CA-43DC-A376-090270B6AA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3" name="PoljeZBesedilom 2">
          <a:extLst>
            <a:ext uri="{FF2B5EF4-FFF2-40B4-BE49-F238E27FC236}">
              <a16:creationId xmlns:a16="http://schemas.microsoft.com/office/drawing/2014/main" id="{923632C5-D1AE-4A76-9A65-0E4B1413CC9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4" name="PoljeZBesedilom 2">
          <a:extLst>
            <a:ext uri="{FF2B5EF4-FFF2-40B4-BE49-F238E27FC236}">
              <a16:creationId xmlns:a16="http://schemas.microsoft.com/office/drawing/2014/main" id="{B45A5C37-61A5-4364-AF6C-4C861456055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5" name="PoljeZBesedilom 6044">
          <a:extLst>
            <a:ext uri="{FF2B5EF4-FFF2-40B4-BE49-F238E27FC236}">
              <a16:creationId xmlns:a16="http://schemas.microsoft.com/office/drawing/2014/main" id="{B194441B-6D9A-4F31-A910-1288E054F9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6" name="PoljeZBesedilom 2">
          <a:extLst>
            <a:ext uri="{FF2B5EF4-FFF2-40B4-BE49-F238E27FC236}">
              <a16:creationId xmlns:a16="http://schemas.microsoft.com/office/drawing/2014/main" id="{8C85BD6C-8540-46A6-9A11-74406DA8C6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7" name="PoljeZBesedilom 2">
          <a:extLst>
            <a:ext uri="{FF2B5EF4-FFF2-40B4-BE49-F238E27FC236}">
              <a16:creationId xmlns:a16="http://schemas.microsoft.com/office/drawing/2014/main" id="{1822E601-0F3E-4F6B-B2CA-91BB5383165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8" name="PoljeZBesedilom 2">
          <a:extLst>
            <a:ext uri="{FF2B5EF4-FFF2-40B4-BE49-F238E27FC236}">
              <a16:creationId xmlns:a16="http://schemas.microsoft.com/office/drawing/2014/main" id="{CDBE125E-3289-4EE1-AA5D-16EE853A097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49" name="PoljeZBesedilom 2">
          <a:extLst>
            <a:ext uri="{FF2B5EF4-FFF2-40B4-BE49-F238E27FC236}">
              <a16:creationId xmlns:a16="http://schemas.microsoft.com/office/drawing/2014/main" id="{F1C3A86E-7CB1-43A5-9814-F517F81CC21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0" name="PoljeZBesedilom 2">
          <a:extLst>
            <a:ext uri="{FF2B5EF4-FFF2-40B4-BE49-F238E27FC236}">
              <a16:creationId xmlns:a16="http://schemas.microsoft.com/office/drawing/2014/main" id="{A5E7EBA8-4402-4EFB-AB54-7F3168B07C3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1" name="PoljeZBesedilom 6050">
          <a:extLst>
            <a:ext uri="{FF2B5EF4-FFF2-40B4-BE49-F238E27FC236}">
              <a16:creationId xmlns:a16="http://schemas.microsoft.com/office/drawing/2014/main" id="{A106B453-6F19-454E-8D50-60ACABC7D8E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2" name="PoljeZBesedilom 2">
          <a:extLst>
            <a:ext uri="{FF2B5EF4-FFF2-40B4-BE49-F238E27FC236}">
              <a16:creationId xmlns:a16="http://schemas.microsoft.com/office/drawing/2014/main" id="{B08BBDF1-586F-44CE-8269-A7D8AD596EE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3" name="PoljeZBesedilom 2">
          <a:extLst>
            <a:ext uri="{FF2B5EF4-FFF2-40B4-BE49-F238E27FC236}">
              <a16:creationId xmlns:a16="http://schemas.microsoft.com/office/drawing/2014/main" id="{F7A4EF1F-06A2-4510-A0F8-A384BCE69D6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4" name="PoljeZBesedilom 2">
          <a:extLst>
            <a:ext uri="{FF2B5EF4-FFF2-40B4-BE49-F238E27FC236}">
              <a16:creationId xmlns:a16="http://schemas.microsoft.com/office/drawing/2014/main" id="{795A862C-029C-45B9-A89A-3D5B74786F9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5" name="PoljeZBesedilom 2">
          <a:extLst>
            <a:ext uri="{FF2B5EF4-FFF2-40B4-BE49-F238E27FC236}">
              <a16:creationId xmlns:a16="http://schemas.microsoft.com/office/drawing/2014/main" id="{4BF0DF91-90C1-4F1A-9ED7-044E4218D7F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6" name="PoljeZBesedilom 2">
          <a:extLst>
            <a:ext uri="{FF2B5EF4-FFF2-40B4-BE49-F238E27FC236}">
              <a16:creationId xmlns:a16="http://schemas.microsoft.com/office/drawing/2014/main" id="{E2313866-A615-4D11-9000-49614FB5CEF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7" name="PoljeZBesedilom 6056">
          <a:extLst>
            <a:ext uri="{FF2B5EF4-FFF2-40B4-BE49-F238E27FC236}">
              <a16:creationId xmlns:a16="http://schemas.microsoft.com/office/drawing/2014/main" id="{204E236C-B929-4CEC-AC57-DF2E6E732BA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8" name="PoljeZBesedilom 2">
          <a:extLst>
            <a:ext uri="{FF2B5EF4-FFF2-40B4-BE49-F238E27FC236}">
              <a16:creationId xmlns:a16="http://schemas.microsoft.com/office/drawing/2014/main" id="{351E9F3A-AD5F-4708-92EC-B608B450490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59" name="PoljeZBesedilom 2">
          <a:extLst>
            <a:ext uri="{FF2B5EF4-FFF2-40B4-BE49-F238E27FC236}">
              <a16:creationId xmlns:a16="http://schemas.microsoft.com/office/drawing/2014/main" id="{92EE5517-27F2-4C60-9AEC-9708CAA7648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0" name="PoljeZBesedilom 2">
          <a:extLst>
            <a:ext uri="{FF2B5EF4-FFF2-40B4-BE49-F238E27FC236}">
              <a16:creationId xmlns:a16="http://schemas.microsoft.com/office/drawing/2014/main" id="{C4CC7A94-21E4-4BEC-9494-87528E1993B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1" name="PoljeZBesedilom 2">
          <a:extLst>
            <a:ext uri="{FF2B5EF4-FFF2-40B4-BE49-F238E27FC236}">
              <a16:creationId xmlns:a16="http://schemas.microsoft.com/office/drawing/2014/main" id="{F4BF733B-F583-4E79-AEC4-0F3D4DF0DDB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2" name="PoljeZBesedilom 2">
          <a:extLst>
            <a:ext uri="{FF2B5EF4-FFF2-40B4-BE49-F238E27FC236}">
              <a16:creationId xmlns:a16="http://schemas.microsoft.com/office/drawing/2014/main" id="{1B418F9B-8E55-46A4-9FEF-5722EBD5ED8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3" name="PoljeZBesedilom 6062">
          <a:extLst>
            <a:ext uri="{FF2B5EF4-FFF2-40B4-BE49-F238E27FC236}">
              <a16:creationId xmlns:a16="http://schemas.microsoft.com/office/drawing/2014/main" id="{DA967764-7E0D-4A1B-B40D-8FAACA7B900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4" name="PoljeZBesedilom 2">
          <a:extLst>
            <a:ext uri="{FF2B5EF4-FFF2-40B4-BE49-F238E27FC236}">
              <a16:creationId xmlns:a16="http://schemas.microsoft.com/office/drawing/2014/main" id="{3CB34555-0B5E-467F-B498-E2E63B34AA0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5" name="PoljeZBesedilom 2">
          <a:extLst>
            <a:ext uri="{FF2B5EF4-FFF2-40B4-BE49-F238E27FC236}">
              <a16:creationId xmlns:a16="http://schemas.microsoft.com/office/drawing/2014/main" id="{07417616-5F81-4FFE-B949-86B3215D64C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6" name="PoljeZBesedilom 2">
          <a:extLst>
            <a:ext uri="{FF2B5EF4-FFF2-40B4-BE49-F238E27FC236}">
              <a16:creationId xmlns:a16="http://schemas.microsoft.com/office/drawing/2014/main" id="{1BE078F8-AE4F-4C40-B027-9DFBFAFF778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67" name="PoljeZBesedilom 2">
          <a:extLst>
            <a:ext uri="{FF2B5EF4-FFF2-40B4-BE49-F238E27FC236}">
              <a16:creationId xmlns:a16="http://schemas.microsoft.com/office/drawing/2014/main" id="{EA7881AE-D821-46B9-BE6B-A0863B88506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68" name="PoljeZBesedilom 2">
          <a:extLst>
            <a:ext uri="{FF2B5EF4-FFF2-40B4-BE49-F238E27FC236}">
              <a16:creationId xmlns:a16="http://schemas.microsoft.com/office/drawing/2014/main" id="{67CD16F0-C7BF-455A-B10E-C8CDB6607E58}"/>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69" name="PoljeZBesedilom 6068">
          <a:extLst>
            <a:ext uri="{FF2B5EF4-FFF2-40B4-BE49-F238E27FC236}">
              <a16:creationId xmlns:a16="http://schemas.microsoft.com/office/drawing/2014/main" id="{5AA9D5BC-85E8-4821-86CC-D658447D156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70" name="PoljeZBesedilom 2">
          <a:extLst>
            <a:ext uri="{FF2B5EF4-FFF2-40B4-BE49-F238E27FC236}">
              <a16:creationId xmlns:a16="http://schemas.microsoft.com/office/drawing/2014/main" id="{FC9919EF-B1A6-4045-ADC1-26634C0BD0C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71" name="PoljeZBesedilom 2">
          <a:extLst>
            <a:ext uri="{FF2B5EF4-FFF2-40B4-BE49-F238E27FC236}">
              <a16:creationId xmlns:a16="http://schemas.microsoft.com/office/drawing/2014/main" id="{8594DEA9-77FF-4621-B28C-D0060774AB2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72" name="PoljeZBesedilom 2">
          <a:extLst>
            <a:ext uri="{FF2B5EF4-FFF2-40B4-BE49-F238E27FC236}">
              <a16:creationId xmlns:a16="http://schemas.microsoft.com/office/drawing/2014/main" id="{F210CF1C-A183-45C6-AC65-6892FC4D420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73" name="PoljeZBesedilom 2">
          <a:extLst>
            <a:ext uri="{FF2B5EF4-FFF2-40B4-BE49-F238E27FC236}">
              <a16:creationId xmlns:a16="http://schemas.microsoft.com/office/drawing/2014/main" id="{56F6C66E-6231-45D9-8D25-41A1815DCD7D}"/>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4" name="PoljeZBesedilom 2">
          <a:extLst>
            <a:ext uri="{FF2B5EF4-FFF2-40B4-BE49-F238E27FC236}">
              <a16:creationId xmlns:a16="http://schemas.microsoft.com/office/drawing/2014/main" id="{B825C01D-4F36-45E8-8654-52F9BF0D2E5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5" name="PoljeZBesedilom 6074">
          <a:extLst>
            <a:ext uri="{FF2B5EF4-FFF2-40B4-BE49-F238E27FC236}">
              <a16:creationId xmlns:a16="http://schemas.microsoft.com/office/drawing/2014/main" id="{0045C390-36AD-429C-B3EA-EBD3CD5BD4B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6" name="PoljeZBesedilom 2">
          <a:extLst>
            <a:ext uri="{FF2B5EF4-FFF2-40B4-BE49-F238E27FC236}">
              <a16:creationId xmlns:a16="http://schemas.microsoft.com/office/drawing/2014/main" id="{1FBAD06E-8B71-4BB2-BDEF-38DBED7573A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7" name="PoljeZBesedilom 2">
          <a:extLst>
            <a:ext uri="{FF2B5EF4-FFF2-40B4-BE49-F238E27FC236}">
              <a16:creationId xmlns:a16="http://schemas.microsoft.com/office/drawing/2014/main" id="{ACE2D143-042C-4E72-A214-9C09338B184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8" name="PoljeZBesedilom 2">
          <a:extLst>
            <a:ext uri="{FF2B5EF4-FFF2-40B4-BE49-F238E27FC236}">
              <a16:creationId xmlns:a16="http://schemas.microsoft.com/office/drawing/2014/main" id="{ACE95710-22AD-4454-A1A9-835FCE7EF2A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79" name="PoljeZBesedilom 2">
          <a:extLst>
            <a:ext uri="{FF2B5EF4-FFF2-40B4-BE49-F238E27FC236}">
              <a16:creationId xmlns:a16="http://schemas.microsoft.com/office/drawing/2014/main" id="{62BB943A-14C2-4CD7-B7BC-996F83AC738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0" name="PoljeZBesedilom 2">
          <a:extLst>
            <a:ext uri="{FF2B5EF4-FFF2-40B4-BE49-F238E27FC236}">
              <a16:creationId xmlns:a16="http://schemas.microsoft.com/office/drawing/2014/main" id="{05D18A35-4275-443D-9471-3C5AA8E305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1" name="PoljeZBesedilom 6080">
          <a:extLst>
            <a:ext uri="{FF2B5EF4-FFF2-40B4-BE49-F238E27FC236}">
              <a16:creationId xmlns:a16="http://schemas.microsoft.com/office/drawing/2014/main" id="{E7FE8148-450F-4D8B-916A-A2342106D08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2" name="PoljeZBesedilom 2">
          <a:extLst>
            <a:ext uri="{FF2B5EF4-FFF2-40B4-BE49-F238E27FC236}">
              <a16:creationId xmlns:a16="http://schemas.microsoft.com/office/drawing/2014/main" id="{52E85BE2-1536-4E17-8402-953D7C188C0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3" name="PoljeZBesedilom 2">
          <a:extLst>
            <a:ext uri="{FF2B5EF4-FFF2-40B4-BE49-F238E27FC236}">
              <a16:creationId xmlns:a16="http://schemas.microsoft.com/office/drawing/2014/main" id="{7B26EAF2-4408-4BBE-B269-F8558186E2B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4" name="PoljeZBesedilom 2">
          <a:extLst>
            <a:ext uri="{FF2B5EF4-FFF2-40B4-BE49-F238E27FC236}">
              <a16:creationId xmlns:a16="http://schemas.microsoft.com/office/drawing/2014/main" id="{6C1A4BBD-CABA-49A4-A15D-B40ED257F2D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085" name="PoljeZBesedilom 2">
          <a:extLst>
            <a:ext uri="{FF2B5EF4-FFF2-40B4-BE49-F238E27FC236}">
              <a16:creationId xmlns:a16="http://schemas.microsoft.com/office/drawing/2014/main" id="{FE1D593F-898F-41D8-A9FB-B501757ADFF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86" name="PoljeZBesedilom 2">
          <a:extLst>
            <a:ext uri="{FF2B5EF4-FFF2-40B4-BE49-F238E27FC236}">
              <a16:creationId xmlns:a16="http://schemas.microsoft.com/office/drawing/2014/main" id="{0546565D-05C7-4430-A3F3-754E533C85E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87" name="PoljeZBesedilom 6086">
          <a:extLst>
            <a:ext uri="{FF2B5EF4-FFF2-40B4-BE49-F238E27FC236}">
              <a16:creationId xmlns:a16="http://schemas.microsoft.com/office/drawing/2014/main" id="{D17A595D-27AC-454A-A867-5CE928CAA91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88" name="PoljeZBesedilom 2">
          <a:extLst>
            <a:ext uri="{FF2B5EF4-FFF2-40B4-BE49-F238E27FC236}">
              <a16:creationId xmlns:a16="http://schemas.microsoft.com/office/drawing/2014/main" id="{EBA936C3-55DD-4DFA-81C3-0D5997BF203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89" name="PoljeZBesedilom 2">
          <a:extLst>
            <a:ext uri="{FF2B5EF4-FFF2-40B4-BE49-F238E27FC236}">
              <a16:creationId xmlns:a16="http://schemas.microsoft.com/office/drawing/2014/main" id="{FB1834A6-0599-4EC4-8A84-66745717ED41}"/>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90" name="PoljeZBesedilom 2">
          <a:extLst>
            <a:ext uri="{FF2B5EF4-FFF2-40B4-BE49-F238E27FC236}">
              <a16:creationId xmlns:a16="http://schemas.microsoft.com/office/drawing/2014/main" id="{BF483283-52D7-4F30-B24F-209FAB4016F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091" name="PoljeZBesedilom 2">
          <a:extLst>
            <a:ext uri="{FF2B5EF4-FFF2-40B4-BE49-F238E27FC236}">
              <a16:creationId xmlns:a16="http://schemas.microsoft.com/office/drawing/2014/main" id="{FE79EB15-7C70-46D8-B0A3-B3146FFB94D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2" name="PoljeZBesedilom 2">
          <a:extLst>
            <a:ext uri="{FF2B5EF4-FFF2-40B4-BE49-F238E27FC236}">
              <a16:creationId xmlns:a16="http://schemas.microsoft.com/office/drawing/2014/main" id="{2D1E63D3-A92D-4D1D-AD58-0B417640F92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3" name="PoljeZBesedilom 6092">
          <a:extLst>
            <a:ext uri="{FF2B5EF4-FFF2-40B4-BE49-F238E27FC236}">
              <a16:creationId xmlns:a16="http://schemas.microsoft.com/office/drawing/2014/main" id="{B0131ADE-3211-4990-874F-DC8DD63AB8B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4" name="PoljeZBesedilom 2">
          <a:extLst>
            <a:ext uri="{FF2B5EF4-FFF2-40B4-BE49-F238E27FC236}">
              <a16:creationId xmlns:a16="http://schemas.microsoft.com/office/drawing/2014/main" id="{01E9B42B-1041-44C1-9D8A-C80D0AE574E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5" name="PoljeZBesedilom 2">
          <a:extLst>
            <a:ext uri="{FF2B5EF4-FFF2-40B4-BE49-F238E27FC236}">
              <a16:creationId xmlns:a16="http://schemas.microsoft.com/office/drawing/2014/main" id="{AC124137-8088-4020-92FD-ACC2B681D49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6" name="PoljeZBesedilom 2">
          <a:extLst>
            <a:ext uri="{FF2B5EF4-FFF2-40B4-BE49-F238E27FC236}">
              <a16:creationId xmlns:a16="http://schemas.microsoft.com/office/drawing/2014/main" id="{FA3B4D7A-41D1-4E8C-A4B1-94E484F885D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097" name="PoljeZBesedilom 2">
          <a:extLst>
            <a:ext uri="{FF2B5EF4-FFF2-40B4-BE49-F238E27FC236}">
              <a16:creationId xmlns:a16="http://schemas.microsoft.com/office/drawing/2014/main" id="{1F0C3FB2-5489-4D00-B591-C8A1BB8EA63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98" name="PoljeZBesedilom 6097">
          <a:extLst>
            <a:ext uri="{FF2B5EF4-FFF2-40B4-BE49-F238E27FC236}">
              <a16:creationId xmlns:a16="http://schemas.microsoft.com/office/drawing/2014/main" id="{BF2C77FD-6AF0-44FD-9622-B11FE9AFFF6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099" name="PoljeZBesedilom 2">
          <a:extLst>
            <a:ext uri="{FF2B5EF4-FFF2-40B4-BE49-F238E27FC236}">
              <a16:creationId xmlns:a16="http://schemas.microsoft.com/office/drawing/2014/main" id="{B8A78462-95EE-4F1F-B064-17035369530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00" name="PoljeZBesedilom 2">
          <a:extLst>
            <a:ext uri="{FF2B5EF4-FFF2-40B4-BE49-F238E27FC236}">
              <a16:creationId xmlns:a16="http://schemas.microsoft.com/office/drawing/2014/main" id="{75A68B25-1FE5-4A11-87C0-AB35FC13109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01" name="PoljeZBesedilom 2">
          <a:extLst>
            <a:ext uri="{FF2B5EF4-FFF2-40B4-BE49-F238E27FC236}">
              <a16:creationId xmlns:a16="http://schemas.microsoft.com/office/drawing/2014/main" id="{FE5C7BA8-B753-45C1-AB31-DD1EEE34AF6A}"/>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02" name="PoljeZBesedilom 2">
          <a:extLst>
            <a:ext uri="{FF2B5EF4-FFF2-40B4-BE49-F238E27FC236}">
              <a16:creationId xmlns:a16="http://schemas.microsoft.com/office/drawing/2014/main" id="{17F763B1-54DD-4DE2-BCDD-1623140D54F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3" name="PoljeZBesedilom 2">
          <a:extLst>
            <a:ext uri="{FF2B5EF4-FFF2-40B4-BE49-F238E27FC236}">
              <a16:creationId xmlns:a16="http://schemas.microsoft.com/office/drawing/2014/main" id="{AA8514DC-2316-479B-B871-719B571210C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4" name="PoljeZBesedilom 6103">
          <a:extLst>
            <a:ext uri="{FF2B5EF4-FFF2-40B4-BE49-F238E27FC236}">
              <a16:creationId xmlns:a16="http://schemas.microsoft.com/office/drawing/2014/main" id="{EB54A4BF-2EC9-4AD0-9993-587C65C8EAA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5" name="PoljeZBesedilom 2">
          <a:extLst>
            <a:ext uri="{FF2B5EF4-FFF2-40B4-BE49-F238E27FC236}">
              <a16:creationId xmlns:a16="http://schemas.microsoft.com/office/drawing/2014/main" id="{82BE11DE-A698-4E30-B652-757045E5F818}"/>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6" name="PoljeZBesedilom 2">
          <a:extLst>
            <a:ext uri="{FF2B5EF4-FFF2-40B4-BE49-F238E27FC236}">
              <a16:creationId xmlns:a16="http://schemas.microsoft.com/office/drawing/2014/main" id="{3CC3A791-27E4-4C97-97EB-1DC3D4585A5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7" name="PoljeZBesedilom 2">
          <a:extLst>
            <a:ext uri="{FF2B5EF4-FFF2-40B4-BE49-F238E27FC236}">
              <a16:creationId xmlns:a16="http://schemas.microsoft.com/office/drawing/2014/main" id="{E7974736-D957-4714-8676-DA377CD4B6B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108" name="PoljeZBesedilom 2">
          <a:extLst>
            <a:ext uri="{FF2B5EF4-FFF2-40B4-BE49-F238E27FC236}">
              <a16:creationId xmlns:a16="http://schemas.microsoft.com/office/drawing/2014/main" id="{7D802A46-8217-491E-9540-E13DA811C8D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09" name="PoljeZBesedilom 6108">
          <a:extLst>
            <a:ext uri="{FF2B5EF4-FFF2-40B4-BE49-F238E27FC236}">
              <a16:creationId xmlns:a16="http://schemas.microsoft.com/office/drawing/2014/main" id="{D67FD9DF-A0C6-4F62-8308-29CAEB6FB5A0}"/>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10" name="PoljeZBesedilom 2">
          <a:extLst>
            <a:ext uri="{FF2B5EF4-FFF2-40B4-BE49-F238E27FC236}">
              <a16:creationId xmlns:a16="http://schemas.microsoft.com/office/drawing/2014/main" id="{16C00822-1333-4798-BF92-41CC9F5846A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11" name="PoljeZBesedilom 2">
          <a:extLst>
            <a:ext uri="{FF2B5EF4-FFF2-40B4-BE49-F238E27FC236}">
              <a16:creationId xmlns:a16="http://schemas.microsoft.com/office/drawing/2014/main" id="{61A5CDA5-A2D8-47F0-B137-8A8E2B0FA65C}"/>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12" name="PoljeZBesedilom 2">
          <a:extLst>
            <a:ext uri="{FF2B5EF4-FFF2-40B4-BE49-F238E27FC236}">
              <a16:creationId xmlns:a16="http://schemas.microsoft.com/office/drawing/2014/main" id="{8C9B7D70-28DA-4B74-ADAE-59F2F1C2B5E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113" name="PoljeZBesedilom 2">
          <a:extLst>
            <a:ext uri="{FF2B5EF4-FFF2-40B4-BE49-F238E27FC236}">
              <a16:creationId xmlns:a16="http://schemas.microsoft.com/office/drawing/2014/main" id="{0E37A06C-CFEE-4A04-8AD6-CCCD65469D3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4" name="PoljeZBesedilom 2">
          <a:extLst>
            <a:ext uri="{FF2B5EF4-FFF2-40B4-BE49-F238E27FC236}">
              <a16:creationId xmlns:a16="http://schemas.microsoft.com/office/drawing/2014/main" id="{0D523DFA-3998-4FA5-B6AF-0E8B79660F8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5" name="PoljeZBesedilom 6114">
          <a:extLst>
            <a:ext uri="{FF2B5EF4-FFF2-40B4-BE49-F238E27FC236}">
              <a16:creationId xmlns:a16="http://schemas.microsoft.com/office/drawing/2014/main" id="{A61F75D5-4E7D-41E6-88C0-6844A6C5607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6" name="PoljeZBesedilom 2">
          <a:extLst>
            <a:ext uri="{FF2B5EF4-FFF2-40B4-BE49-F238E27FC236}">
              <a16:creationId xmlns:a16="http://schemas.microsoft.com/office/drawing/2014/main" id="{47BAE3D8-AC8F-434F-9457-50FAE2D55634}"/>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7" name="PoljeZBesedilom 2">
          <a:extLst>
            <a:ext uri="{FF2B5EF4-FFF2-40B4-BE49-F238E27FC236}">
              <a16:creationId xmlns:a16="http://schemas.microsoft.com/office/drawing/2014/main" id="{FBD53E12-8A0C-42E6-8670-49C05D31681F}"/>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8" name="PoljeZBesedilom 2">
          <a:extLst>
            <a:ext uri="{FF2B5EF4-FFF2-40B4-BE49-F238E27FC236}">
              <a16:creationId xmlns:a16="http://schemas.microsoft.com/office/drawing/2014/main" id="{3EAED130-5868-4FB6-A257-C8746ED155D2}"/>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19" name="PoljeZBesedilom 2">
          <a:extLst>
            <a:ext uri="{FF2B5EF4-FFF2-40B4-BE49-F238E27FC236}">
              <a16:creationId xmlns:a16="http://schemas.microsoft.com/office/drawing/2014/main" id="{E9AAE143-0613-4D77-8418-9A7D078C0BF1}"/>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0" name="PoljeZBesedilom 2">
          <a:extLst>
            <a:ext uri="{FF2B5EF4-FFF2-40B4-BE49-F238E27FC236}">
              <a16:creationId xmlns:a16="http://schemas.microsoft.com/office/drawing/2014/main" id="{A8255C79-0ED9-4519-8B99-9E2AFAAFDB5E}"/>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1" name="PoljeZBesedilom 6120">
          <a:extLst>
            <a:ext uri="{FF2B5EF4-FFF2-40B4-BE49-F238E27FC236}">
              <a16:creationId xmlns:a16="http://schemas.microsoft.com/office/drawing/2014/main" id="{B9F6CEB1-ABDC-4EE4-AD27-1D2596A484A1}"/>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2" name="PoljeZBesedilom 2">
          <a:extLst>
            <a:ext uri="{FF2B5EF4-FFF2-40B4-BE49-F238E27FC236}">
              <a16:creationId xmlns:a16="http://schemas.microsoft.com/office/drawing/2014/main" id="{791FCF70-FEF6-4EE6-97CA-60DAEC0AA68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3" name="PoljeZBesedilom 2">
          <a:extLst>
            <a:ext uri="{FF2B5EF4-FFF2-40B4-BE49-F238E27FC236}">
              <a16:creationId xmlns:a16="http://schemas.microsoft.com/office/drawing/2014/main" id="{7F00931F-E64A-4AE8-9794-6126E3267DE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4" name="PoljeZBesedilom 2">
          <a:extLst>
            <a:ext uri="{FF2B5EF4-FFF2-40B4-BE49-F238E27FC236}">
              <a16:creationId xmlns:a16="http://schemas.microsoft.com/office/drawing/2014/main" id="{A100D5A1-4405-48AA-8BA8-58087AA81F1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25" name="PoljeZBesedilom 2">
          <a:extLst>
            <a:ext uri="{FF2B5EF4-FFF2-40B4-BE49-F238E27FC236}">
              <a16:creationId xmlns:a16="http://schemas.microsoft.com/office/drawing/2014/main" id="{FF8674E6-DB87-49CF-A207-6203AE3D8FC7}"/>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26" name="PoljeZBesedilom 2">
          <a:extLst>
            <a:ext uri="{FF2B5EF4-FFF2-40B4-BE49-F238E27FC236}">
              <a16:creationId xmlns:a16="http://schemas.microsoft.com/office/drawing/2014/main" id="{1517AE48-6F7B-411D-A142-74D103F4695F}"/>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27" name="PoljeZBesedilom 6126">
          <a:extLst>
            <a:ext uri="{FF2B5EF4-FFF2-40B4-BE49-F238E27FC236}">
              <a16:creationId xmlns:a16="http://schemas.microsoft.com/office/drawing/2014/main" id="{BEFF3025-4EE5-425F-A2DF-72FAA5C80D0A}"/>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28" name="PoljeZBesedilom 2">
          <a:extLst>
            <a:ext uri="{FF2B5EF4-FFF2-40B4-BE49-F238E27FC236}">
              <a16:creationId xmlns:a16="http://schemas.microsoft.com/office/drawing/2014/main" id="{53F5B9F7-97F2-4E46-9AC6-324B5EB86E6C}"/>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29" name="PoljeZBesedilom 2">
          <a:extLst>
            <a:ext uri="{FF2B5EF4-FFF2-40B4-BE49-F238E27FC236}">
              <a16:creationId xmlns:a16="http://schemas.microsoft.com/office/drawing/2014/main" id="{7BF98C4C-4229-4466-AEA8-1A1D7EBE776E}"/>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30" name="PoljeZBesedilom 2">
          <a:extLst>
            <a:ext uri="{FF2B5EF4-FFF2-40B4-BE49-F238E27FC236}">
              <a16:creationId xmlns:a16="http://schemas.microsoft.com/office/drawing/2014/main" id="{EE73D0C5-9F6A-4C30-A9F5-900877EEF16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31" name="PoljeZBesedilom 2">
          <a:extLst>
            <a:ext uri="{FF2B5EF4-FFF2-40B4-BE49-F238E27FC236}">
              <a16:creationId xmlns:a16="http://schemas.microsoft.com/office/drawing/2014/main" id="{036C622D-5CDD-47AE-8683-E46F47A7A410}"/>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2" name="PoljeZBesedilom 2">
          <a:extLst>
            <a:ext uri="{FF2B5EF4-FFF2-40B4-BE49-F238E27FC236}">
              <a16:creationId xmlns:a16="http://schemas.microsoft.com/office/drawing/2014/main" id="{A4AD722B-4188-4F18-83DF-EB08BF8609C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3" name="PoljeZBesedilom 6132">
          <a:extLst>
            <a:ext uri="{FF2B5EF4-FFF2-40B4-BE49-F238E27FC236}">
              <a16:creationId xmlns:a16="http://schemas.microsoft.com/office/drawing/2014/main" id="{E6E4AB77-43DD-49B7-ADB2-C7237CB7D395}"/>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4" name="PoljeZBesedilom 2">
          <a:extLst>
            <a:ext uri="{FF2B5EF4-FFF2-40B4-BE49-F238E27FC236}">
              <a16:creationId xmlns:a16="http://schemas.microsoft.com/office/drawing/2014/main" id="{778119E9-291C-4DB6-90D4-4698ACA46F8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5" name="PoljeZBesedilom 2">
          <a:extLst>
            <a:ext uri="{FF2B5EF4-FFF2-40B4-BE49-F238E27FC236}">
              <a16:creationId xmlns:a16="http://schemas.microsoft.com/office/drawing/2014/main" id="{9F485734-9412-480E-B5F3-0262B7EEC5A8}"/>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6" name="PoljeZBesedilom 2">
          <a:extLst>
            <a:ext uri="{FF2B5EF4-FFF2-40B4-BE49-F238E27FC236}">
              <a16:creationId xmlns:a16="http://schemas.microsoft.com/office/drawing/2014/main" id="{09327469-0BE6-4C9A-B572-2DD104E5B6EB}"/>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37" name="PoljeZBesedilom 2">
          <a:extLst>
            <a:ext uri="{FF2B5EF4-FFF2-40B4-BE49-F238E27FC236}">
              <a16:creationId xmlns:a16="http://schemas.microsoft.com/office/drawing/2014/main" id="{D0F631DC-6257-44CE-827B-4B142515B93E}"/>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38" name="PoljeZBesedilom 2">
          <a:extLst>
            <a:ext uri="{FF2B5EF4-FFF2-40B4-BE49-F238E27FC236}">
              <a16:creationId xmlns:a16="http://schemas.microsoft.com/office/drawing/2014/main" id="{D9EEAC80-595E-44D6-B571-995C69FEE4F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39" name="PoljeZBesedilom 6138">
          <a:extLst>
            <a:ext uri="{FF2B5EF4-FFF2-40B4-BE49-F238E27FC236}">
              <a16:creationId xmlns:a16="http://schemas.microsoft.com/office/drawing/2014/main" id="{120D078D-7C39-4564-97B6-3977F610CE41}"/>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0" name="PoljeZBesedilom 2">
          <a:extLst>
            <a:ext uri="{FF2B5EF4-FFF2-40B4-BE49-F238E27FC236}">
              <a16:creationId xmlns:a16="http://schemas.microsoft.com/office/drawing/2014/main" id="{9A0CA086-28E7-4CF5-AB27-61069476FA5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1" name="PoljeZBesedilom 2">
          <a:extLst>
            <a:ext uri="{FF2B5EF4-FFF2-40B4-BE49-F238E27FC236}">
              <a16:creationId xmlns:a16="http://schemas.microsoft.com/office/drawing/2014/main" id="{7F3813E5-6193-42F6-920C-CD26541F7295}"/>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2" name="PoljeZBesedilom 2">
          <a:extLst>
            <a:ext uri="{FF2B5EF4-FFF2-40B4-BE49-F238E27FC236}">
              <a16:creationId xmlns:a16="http://schemas.microsoft.com/office/drawing/2014/main" id="{FDB51AA6-CD0F-45C9-8ABC-42F7335CABC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3" name="PoljeZBesedilom 2">
          <a:extLst>
            <a:ext uri="{FF2B5EF4-FFF2-40B4-BE49-F238E27FC236}">
              <a16:creationId xmlns:a16="http://schemas.microsoft.com/office/drawing/2014/main" id="{703DA22C-456C-493D-B91F-E8713067126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4" name="PoljeZBesedilom 2">
          <a:extLst>
            <a:ext uri="{FF2B5EF4-FFF2-40B4-BE49-F238E27FC236}">
              <a16:creationId xmlns:a16="http://schemas.microsoft.com/office/drawing/2014/main" id="{CB45C1E4-2F41-43A3-8490-F1111B4DF8C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5" name="PoljeZBesedilom 6144">
          <a:extLst>
            <a:ext uri="{FF2B5EF4-FFF2-40B4-BE49-F238E27FC236}">
              <a16:creationId xmlns:a16="http://schemas.microsoft.com/office/drawing/2014/main" id="{C8CA55CB-5E29-4B3D-9286-A9071004AC9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6" name="PoljeZBesedilom 2">
          <a:extLst>
            <a:ext uri="{FF2B5EF4-FFF2-40B4-BE49-F238E27FC236}">
              <a16:creationId xmlns:a16="http://schemas.microsoft.com/office/drawing/2014/main" id="{56001C63-D99A-4DCC-9BC8-6D6F2E3C893A}"/>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7" name="PoljeZBesedilom 2">
          <a:extLst>
            <a:ext uri="{FF2B5EF4-FFF2-40B4-BE49-F238E27FC236}">
              <a16:creationId xmlns:a16="http://schemas.microsoft.com/office/drawing/2014/main" id="{B1A64B62-346E-481B-879E-E9FCB79745C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8" name="PoljeZBesedilom 2">
          <a:extLst>
            <a:ext uri="{FF2B5EF4-FFF2-40B4-BE49-F238E27FC236}">
              <a16:creationId xmlns:a16="http://schemas.microsoft.com/office/drawing/2014/main" id="{F6740D4B-8DB5-48B1-BD23-480F1E1652F0}"/>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49" name="PoljeZBesedilom 2">
          <a:extLst>
            <a:ext uri="{FF2B5EF4-FFF2-40B4-BE49-F238E27FC236}">
              <a16:creationId xmlns:a16="http://schemas.microsoft.com/office/drawing/2014/main" id="{AB679C1F-801C-4C80-80D3-12BBF5A0A6C4}"/>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0" name="PoljeZBesedilom 2">
          <a:extLst>
            <a:ext uri="{FF2B5EF4-FFF2-40B4-BE49-F238E27FC236}">
              <a16:creationId xmlns:a16="http://schemas.microsoft.com/office/drawing/2014/main" id="{26169089-08EC-4FB0-A09F-7318BA7AC420}"/>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1" name="PoljeZBesedilom 6150">
          <a:extLst>
            <a:ext uri="{FF2B5EF4-FFF2-40B4-BE49-F238E27FC236}">
              <a16:creationId xmlns:a16="http://schemas.microsoft.com/office/drawing/2014/main" id="{BF14537B-75A8-4106-ACDC-701B96DBA49C}"/>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2" name="PoljeZBesedilom 2">
          <a:extLst>
            <a:ext uri="{FF2B5EF4-FFF2-40B4-BE49-F238E27FC236}">
              <a16:creationId xmlns:a16="http://schemas.microsoft.com/office/drawing/2014/main" id="{5AB69FF6-BC53-4893-83AD-59BA8FF15708}"/>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3" name="PoljeZBesedilom 2">
          <a:extLst>
            <a:ext uri="{FF2B5EF4-FFF2-40B4-BE49-F238E27FC236}">
              <a16:creationId xmlns:a16="http://schemas.microsoft.com/office/drawing/2014/main" id="{3AA824C8-4A65-4D02-9EF9-929018344EC9}"/>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4" name="PoljeZBesedilom 2">
          <a:extLst>
            <a:ext uri="{FF2B5EF4-FFF2-40B4-BE49-F238E27FC236}">
              <a16:creationId xmlns:a16="http://schemas.microsoft.com/office/drawing/2014/main" id="{0871C7E9-4C28-4D3A-9746-619F0814A326}"/>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155" name="PoljeZBesedilom 2">
          <a:extLst>
            <a:ext uri="{FF2B5EF4-FFF2-40B4-BE49-F238E27FC236}">
              <a16:creationId xmlns:a16="http://schemas.microsoft.com/office/drawing/2014/main" id="{93A62FAA-D5B6-4817-94FD-987C3F49A839}"/>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56" name="PoljeZBesedilom 2">
          <a:extLst>
            <a:ext uri="{FF2B5EF4-FFF2-40B4-BE49-F238E27FC236}">
              <a16:creationId xmlns:a16="http://schemas.microsoft.com/office/drawing/2014/main" id="{BBC71D25-F6B5-478A-977B-17BDA13D8C8C}"/>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57" name="PoljeZBesedilom 6156">
          <a:extLst>
            <a:ext uri="{FF2B5EF4-FFF2-40B4-BE49-F238E27FC236}">
              <a16:creationId xmlns:a16="http://schemas.microsoft.com/office/drawing/2014/main" id="{18D92199-3928-4F0E-A0B5-252B5A27966D}"/>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58" name="PoljeZBesedilom 2">
          <a:extLst>
            <a:ext uri="{FF2B5EF4-FFF2-40B4-BE49-F238E27FC236}">
              <a16:creationId xmlns:a16="http://schemas.microsoft.com/office/drawing/2014/main" id="{73A3C835-DE31-4F89-8F8A-CAA18AC2A426}"/>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59" name="PoljeZBesedilom 2">
          <a:extLst>
            <a:ext uri="{FF2B5EF4-FFF2-40B4-BE49-F238E27FC236}">
              <a16:creationId xmlns:a16="http://schemas.microsoft.com/office/drawing/2014/main" id="{200AC462-66B5-4FEB-A38B-E369BF39A92F}"/>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60" name="PoljeZBesedilom 2">
          <a:extLst>
            <a:ext uri="{FF2B5EF4-FFF2-40B4-BE49-F238E27FC236}">
              <a16:creationId xmlns:a16="http://schemas.microsoft.com/office/drawing/2014/main" id="{EC0DA720-F813-41BE-B123-EF80A8E0C364}"/>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161" name="PoljeZBesedilom 2">
          <a:extLst>
            <a:ext uri="{FF2B5EF4-FFF2-40B4-BE49-F238E27FC236}">
              <a16:creationId xmlns:a16="http://schemas.microsoft.com/office/drawing/2014/main" id="{B03F5543-486D-4EF0-AABA-E2E9D31DF35E}"/>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162" name="PoljeZBesedilom 6161">
          <a:extLst>
            <a:ext uri="{FF2B5EF4-FFF2-40B4-BE49-F238E27FC236}">
              <a16:creationId xmlns:a16="http://schemas.microsoft.com/office/drawing/2014/main" id="{31220E20-C018-4703-A090-EDDC66007492}"/>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163" name="PoljeZBesedilom 2">
          <a:extLst>
            <a:ext uri="{FF2B5EF4-FFF2-40B4-BE49-F238E27FC236}">
              <a16:creationId xmlns:a16="http://schemas.microsoft.com/office/drawing/2014/main" id="{BB2E7AE5-52BD-4D87-BAD3-1C7050B6C640}"/>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164" name="PoljeZBesedilom 2">
          <a:extLst>
            <a:ext uri="{FF2B5EF4-FFF2-40B4-BE49-F238E27FC236}">
              <a16:creationId xmlns:a16="http://schemas.microsoft.com/office/drawing/2014/main" id="{6E39AA78-BFAF-4717-8291-8BADC57367E7}"/>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165" name="PoljeZBesedilom 2">
          <a:extLst>
            <a:ext uri="{FF2B5EF4-FFF2-40B4-BE49-F238E27FC236}">
              <a16:creationId xmlns:a16="http://schemas.microsoft.com/office/drawing/2014/main" id="{9A0C59BA-1974-490F-80C9-68A4D2FB25FB}"/>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166" name="PoljeZBesedilom 2">
          <a:extLst>
            <a:ext uri="{FF2B5EF4-FFF2-40B4-BE49-F238E27FC236}">
              <a16:creationId xmlns:a16="http://schemas.microsoft.com/office/drawing/2014/main" id="{8E2AD401-F66E-4B5E-BD02-AD3AB1BE757B}"/>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67" name="PoljeZBesedilom 2">
          <a:extLst>
            <a:ext uri="{FF2B5EF4-FFF2-40B4-BE49-F238E27FC236}">
              <a16:creationId xmlns:a16="http://schemas.microsoft.com/office/drawing/2014/main" id="{A308BD30-CF10-4059-93B5-5937D248BC7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68" name="PoljeZBesedilom 6167">
          <a:extLst>
            <a:ext uri="{FF2B5EF4-FFF2-40B4-BE49-F238E27FC236}">
              <a16:creationId xmlns:a16="http://schemas.microsoft.com/office/drawing/2014/main" id="{005900E2-059A-4074-BD30-9BDE2AFE02D6}"/>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69" name="PoljeZBesedilom 2">
          <a:extLst>
            <a:ext uri="{FF2B5EF4-FFF2-40B4-BE49-F238E27FC236}">
              <a16:creationId xmlns:a16="http://schemas.microsoft.com/office/drawing/2014/main" id="{96CD9264-01E7-4DDC-8FD5-1038D4CDB1A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0" name="PoljeZBesedilom 2">
          <a:extLst>
            <a:ext uri="{FF2B5EF4-FFF2-40B4-BE49-F238E27FC236}">
              <a16:creationId xmlns:a16="http://schemas.microsoft.com/office/drawing/2014/main" id="{61E70F6F-F3C4-4293-8B91-B8A36AF0BCD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1" name="PoljeZBesedilom 2">
          <a:extLst>
            <a:ext uri="{FF2B5EF4-FFF2-40B4-BE49-F238E27FC236}">
              <a16:creationId xmlns:a16="http://schemas.microsoft.com/office/drawing/2014/main" id="{9923FAF9-E4EC-4991-B2D5-4D223A85691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2" name="PoljeZBesedilom 2">
          <a:extLst>
            <a:ext uri="{FF2B5EF4-FFF2-40B4-BE49-F238E27FC236}">
              <a16:creationId xmlns:a16="http://schemas.microsoft.com/office/drawing/2014/main" id="{BF795F3E-1174-44EA-B86E-FD6ACF599AC5}"/>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3" name="PoljeZBesedilom 2">
          <a:extLst>
            <a:ext uri="{FF2B5EF4-FFF2-40B4-BE49-F238E27FC236}">
              <a16:creationId xmlns:a16="http://schemas.microsoft.com/office/drawing/2014/main" id="{F76488AC-B275-4FF5-9C45-C8498C252A6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4" name="PoljeZBesedilom 6173">
          <a:extLst>
            <a:ext uri="{FF2B5EF4-FFF2-40B4-BE49-F238E27FC236}">
              <a16:creationId xmlns:a16="http://schemas.microsoft.com/office/drawing/2014/main" id="{F18DBB3D-510A-4870-9A6C-FFC8B240A09B}"/>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5" name="PoljeZBesedilom 2">
          <a:extLst>
            <a:ext uri="{FF2B5EF4-FFF2-40B4-BE49-F238E27FC236}">
              <a16:creationId xmlns:a16="http://schemas.microsoft.com/office/drawing/2014/main" id="{32221DE3-14AA-466A-B1C7-97244C491E8D}"/>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6" name="PoljeZBesedilom 2">
          <a:extLst>
            <a:ext uri="{FF2B5EF4-FFF2-40B4-BE49-F238E27FC236}">
              <a16:creationId xmlns:a16="http://schemas.microsoft.com/office/drawing/2014/main" id="{2EE37719-94CF-48DA-A5FA-880BE29AC4D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7" name="PoljeZBesedilom 2">
          <a:extLst>
            <a:ext uri="{FF2B5EF4-FFF2-40B4-BE49-F238E27FC236}">
              <a16:creationId xmlns:a16="http://schemas.microsoft.com/office/drawing/2014/main" id="{DA989551-F229-4724-A865-7317FE31172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815</xdr:row>
      <xdr:rowOff>0</xdr:rowOff>
    </xdr:from>
    <xdr:ext cx="184731" cy="264560"/>
    <xdr:sp macro="" textlink="">
      <xdr:nvSpPr>
        <xdr:cNvPr id="6178" name="PoljeZBesedilom 2">
          <a:extLst>
            <a:ext uri="{FF2B5EF4-FFF2-40B4-BE49-F238E27FC236}">
              <a16:creationId xmlns:a16="http://schemas.microsoft.com/office/drawing/2014/main" id="{F9FDAE28-AAC8-43E8-A4AE-A11F06974E4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79" name="PoljeZBesedilom 2">
          <a:extLst>
            <a:ext uri="{FF2B5EF4-FFF2-40B4-BE49-F238E27FC236}">
              <a16:creationId xmlns:a16="http://schemas.microsoft.com/office/drawing/2014/main" id="{E67AF8CC-67FD-4EC6-BD33-6019D743B0E2}"/>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80" name="PoljeZBesedilom 6179">
          <a:extLst>
            <a:ext uri="{FF2B5EF4-FFF2-40B4-BE49-F238E27FC236}">
              <a16:creationId xmlns:a16="http://schemas.microsoft.com/office/drawing/2014/main" id="{AF7FA5FA-817D-4F36-88B6-3998B140E2A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81" name="PoljeZBesedilom 2">
          <a:extLst>
            <a:ext uri="{FF2B5EF4-FFF2-40B4-BE49-F238E27FC236}">
              <a16:creationId xmlns:a16="http://schemas.microsoft.com/office/drawing/2014/main" id="{07CE3028-28A9-4170-A5CF-6A0C4AA9B04D}"/>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82" name="PoljeZBesedilom 2">
          <a:extLst>
            <a:ext uri="{FF2B5EF4-FFF2-40B4-BE49-F238E27FC236}">
              <a16:creationId xmlns:a16="http://schemas.microsoft.com/office/drawing/2014/main" id="{53626DA1-6120-44DE-979F-6AC93B11679A}"/>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83" name="PoljeZBesedilom 2">
          <a:extLst>
            <a:ext uri="{FF2B5EF4-FFF2-40B4-BE49-F238E27FC236}">
              <a16:creationId xmlns:a16="http://schemas.microsoft.com/office/drawing/2014/main" id="{82693143-23FC-4E56-9355-F15A1F12CE2B}"/>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825</xdr:row>
      <xdr:rowOff>0</xdr:rowOff>
    </xdr:from>
    <xdr:ext cx="184731" cy="264560"/>
    <xdr:sp macro="" textlink="">
      <xdr:nvSpPr>
        <xdr:cNvPr id="6184" name="PoljeZBesedilom 2">
          <a:extLst>
            <a:ext uri="{FF2B5EF4-FFF2-40B4-BE49-F238E27FC236}">
              <a16:creationId xmlns:a16="http://schemas.microsoft.com/office/drawing/2014/main" id="{D7535526-F0E4-4F9A-9E2B-5E3D591310D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85" name="PoljeZBesedilom 2">
          <a:extLst>
            <a:ext uri="{FF2B5EF4-FFF2-40B4-BE49-F238E27FC236}">
              <a16:creationId xmlns:a16="http://schemas.microsoft.com/office/drawing/2014/main" id="{CFDF6998-D057-4FD5-921A-2EF2430761F3}"/>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86" name="PoljeZBesedilom 6185">
          <a:extLst>
            <a:ext uri="{FF2B5EF4-FFF2-40B4-BE49-F238E27FC236}">
              <a16:creationId xmlns:a16="http://schemas.microsoft.com/office/drawing/2014/main" id="{BD0BAB7A-63D6-4FCF-8341-B0684D09B85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87" name="PoljeZBesedilom 2">
          <a:extLst>
            <a:ext uri="{FF2B5EF4-FFF2-40B4-BE49-F238E27FC236}">
              <a16:creationId xmlns:a16="http://schemas.microsoft.com/office/drawing/2014/main" id="{276A5A64-1A4B-4E05-8C11-AC1E53DFC768}"/>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88" name="PoljeZBesedilom 2">
          <a:extLst>
            <a:ext uri="{FF2B5EF4-FFF2-40B4-BE49-F238E27FC236}">
              <a16:creationId xmlns:a16="http://schemas.microsoft.com/office/drawing/2014/main" id="{5708930D-D4B6-4941-91D2-7B9D7FB249D7}"/>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89" name="PoljeZBesedilom 2">
          <a:extLst>
            <a:ext uri="{FF2B5EF4-FFF2-40B4-BE49-F238E27FC236}">
              <a16:creationId xmlns:a16="http://schemas.microsoft.com/office/drawing/2014/main" id="{C6FD87BD-A31C-4AD2-A32C-2D71DBFD9C5D}"/>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824</xdr:row>
      <xdr:rowOff>0</xdr:rowOff>
    </xdr:from>
    <xdr:ext cx="184731" cy="264560"/>
    <xdr:sp macro="" textlink="">
      <xdr:nvSpPr>
        <xdr:cNvPr id="6190" name="PoljeZBesedilom 2">
          <a:extLst>
            <a:ext uri="{FF2B5EF4-FFF2-40B4-BE49-F238E27FC236}">
              <a16:creationId xmlns:a16="http://schemas.microsoft.com/office/drawing/2014/main" id="{B9D3630C-2C6A-43C2-AE5B-A3A2DD045567}"/>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1" name="PoljeZBesedilom 2">
          <a:extLst>
            <a:ext uri="{FF2B5EF4-FFF2-40B4-BE49-F238E27FC236}">
              <a16:creationId xmlns:a16="http://schemas.microsoft.com/office/drawing/2014/main" id="{BCD6C3DC-76F8-4FFD-A2AA-8B7620AFF512}"/>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2" name="PoljeZBesedilom 6191">
          <a:extLst>
            <a:ext uri="{FF2B5EF4-FFF2-40B4-BE49-F238E27FC236}">
              <a16:creationId xmlns:a16="http://schemas.microsoft.com/office/drawing/2014/main" id="{B3933520-5DEC-4756-95CA-5F99B6D3AB3F}"/>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3" name="PoljeZBesedilom 2">
          <a:extLst>
            <a:ext uri="{FF2B5EF4-FFF2-40B4-BE49-F238E27FC236}">
              <a16:creationId xmlns:a16="http://schemas.microsoft.com/office/drawing/2014/main" id="{59F3A46F-473D-4EE0-B71E-0362FE33708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4" name="PoljeZBesedilom 2">
          <a:extLst>
            <a:ext uri="{FF2B5EF4-FFF2-40B4-BE49-F238E27FC236}">
              <a16:creationId xmlns:a16="http://schemas.microsoft.com/office/drawing/2014/main" id="{6B8BA8C2-9FE5-4F05-B3F5-A254ECCEF15F}"/>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5" name="PoljeZBesedilom 2">
          <a:extLst>
            <a:ext uri="{FF2B5EF4-FFF2-40B4-BE49-F238E27FC236}">
              <a16:creationId xmlns:a16="http://schemas.microsoft.com/office/drawing/2014/main" id="{9C5CEC4F-80CF-4A3E-AEF8-519FD4390752}"/>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6" name="PoljeZBesedilom 2">
          <a:extLst>
            <a:ext uri="{FF2B5EF4-FFF2-40B4-BE49-F238E27FC236}">
              <a16:creationId xmlns:a16="http://schemas.microsoft.com/office/drawing/2014/main" id="{91DACC95-DDD2-45B8-AAA1-C59231A3AD0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7" name="PoljeZBesedilom 2">
          <a:extLst>
            <a:ext uri="{FF2B5EF4-FFF2-40B4-BE49-F238E27FC236}">
              <a16:creationId xmlns:a16="http://schemas.microsoft.com/office/drawing/2014/main" id="{2D7C352F-E343-4C52-993E-C96D999C336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8" name="PoljeZBesedilom 6197">
          <a:extLst>
            <a:ext uri="{FF2B5EF4-FFF2-40B4-BE49-F238E27FC236}">
              <a16:creationId xmlns:a16="http://schemas.microsoft.com/office/drawing/2014/main" id="{14668074-8ED5-47A6-8169-72A85F8DF211}"/>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199" name="PoljeZBesedilom 2">
          <a:extLst>
            <a:ext uri="{FF2B5EF4-FFF2-40B4-BE49-F238E27FC236}">
              <a16:creationId xmlns:a16="http://schemas.microsoft.com/office/drawing/2014/main" id="{AC777FF0-8D6B-413D-ACCA-696354403EC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200" name="PoljeZBesedilom 2">
          <a:extLst>
            <a:ext uri="{FF2B5EF4-FFF2-40B4-BE49-F238E27FC236}">
              <a16:creationId xmlns:a16="http://schemas.microsoft.com/office/drawing/2014/main" id="{58D203B4-5E1F-474A-998E-92C8E10A447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201" name="PoljeZBesedilom 2">
          <a:extLst>
            <a:ext uri="{FF2B5EF4-FFF2-40B4-BE49-F238E27FC236}">
              <a16:creationId xmlns:a16="http://schemas.microsoft.com/office/drawing/2014/main" id="{6C1B525A-64F1-4BEC-80E3-4C562E23ABE9}"/>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839</xdr:row>
      <xdr:rowOff>0</xdr:rowOff>
    </xdr:from>
    <xdr:ext cx="184731" cy="264560"/>
    <xdr:sp macro="" textlink="">
      <xdr:nvSpPr>
        <xdr:cNvPr id="6202" name="PoljeZBesedilom 2">
          <a:extLst>
            <a:ext uri="{FF2B5EF4-FFF2-40B4-BE49-F238E27FC236}">
              <a16:creationId xmlns:a16="http://schemas.microsoft.com/office/drawing/2014/main" id="{11F9A7E3-CC75-4F6D-8625-E15851E870B5}"/>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3" name="PoljeZBesedilom 2">
          <a:extLst>
            <a:ext uri="{FF2B5EF4-FFF2-40B4-BE49-F238E27FC236}">
              <a16:creationId xmlns:a16="http://schemas.microsoft.com/office/drawing/2014/main" id="{4EB5C3E1-389B-4E5F-9C77-41C977E4052E}"/>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4" name="PoljeZBesedilom 6203">
          <a:extLst>
            <a:ext uri="{FF2B5EF4-FFF2-40B4-BE49-F238E27FC236}">
              <a16:creationId xmlns:a16="http://schemas.microsoft.com/office/drawing/2014/main" id="{70FA96B1-66A8-4332-862B-7E3D56AF7E9B}"/>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5" name="PoljeZBesedilom 2">
          <a:extLst>
            <a:ext uri="{FF2B5EF4-FFF2-40B4-BE49-F238E27FC236}">
              <a16:creationId xmlns:a16="http://schemas.microsoft.com/office/drawing/2014/main" id="{EAD63426-BC16-4A4A-A37E-0DF73F826252}"/>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6" name="PoljeZBesedilom 2">
          <a:extLst>
            <a:ext uri="{FF2B5EF4-FFF2-40B4-BE49-F238E27FC236}">
              <a16:creationId xmlns:a16="http://schemas.microsoft.com/office/drawing/2014/main" id="{202995FF-6027-475C-8E5C-062CB228BD60}"/>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7" name="PoljeZBesedilom 2">
          <a:extLst>
            <a:ext uri="{FF2B5EF4-FFF2-40B4-BE49-F238E27FC236}">
              <a16:creationId xmlns:a16="http://schemas.microsoft.com/office/drawing/2014/main" id="{CD46C77D-B484-4169-8318-AD3CC4673DE2}"/>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4560"/>
    <xdr:sp macro="" textlink="">
      <xdr:nvSpPr>
        <xdr:cNvPr id="6208" name="PoljeZBesedilom 2">
          <a:extLst>
            <a:ext uri="{FF2B5EF4-FFF2-40B4-BE49-F238E27FC236}">
              <a16:creationId xmlns:a16="http://schemas.microsoft.com/office/drawing/2014/main" id="{F9F35A4E-3851-4F3C-95A2-407B70EB15B4}"/>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09" name="PoljeZBesedilom 2">
          <a:extLst>
            <a:ext uri="{FF2B5EF4-FFF2-40B4-BE49-F238E27FC236}">
              <a16:creationId xmlns:a16="http://schemas.microsoft.com/office/drawing/2014/main" id="{AB945854-8D9E-44F9-B7CE-73FB7CBB4A70}"/>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10" name="PoljeZBesedilom 6209">
          <a:extLst>
            <a:ext uri="{FF2B5EF4-FFF2-40B4-BE49-F238E27FC236}">
              <a16:creationId xmlns:a16="http://schemas.microsoft.com/office/drawing/2014/main" id="{81AF3AC2-2678-4D94-9FFA-D53DA64855AB}"/>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11" name="PoljeZBesedilom 2">
          <a:extLst>
            <a:ext uri="{FF2B5EF4-FFF2-40B4-BE49-F238E27FC236}">
              <a16:creationId xmlns:a16="http://schemas.microsoft.com/office/drawing/2014/main" id="{EF362CA4-7049-499A-8EEF-263F31F139CC}"/>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12" name="PoljeZBesedilom 2">
          <a:extLst>
            <a:ext uri="{FF2B5EF4-FFF2-40B4-BE49-F238E27FC236}">
              <a16:creationId xmlns:a16="http://schemas.microsoft.com/office/drawing/2014/main" id="{0F7BF164-F755-46DD-992E-FC2EAD31D585}"/>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13" name="PoljeZBesedilom 2">
          <a:extLst>
            <a:ext uri="{FF2B5EF4-FFF2-40B4-BE49-F238E27FC236}">
              <a16:creationId xmlns:a16="http://schemas.microsoft.com/office/drawing/2014/main" id="{1E409109-5B32-404B-9D2E-8CEC8DB0BDF1}"/>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840</xdr:row>
      <xdr:rowOff>0</xdr:rowOff>
    </xdr:from>
    <xdr:ext cx="184731" cy="268428"/>
    <xdr:sp macro="" textlink="">
      <xdr:nvSpPr>
        <xdr:cNvPr id="6214" name="PoljeZBesedilom 2">
          <a:extLst>
            <a:ext uri="{FF2B5EF4-FFF2-40B4-BE49-F238E27FC236}">
              <a16:creationId xmlns:a16="http://schemas.microsoft.com/office/drawing/2014/main" id="{5BB448CE-39E4-4C37-9B20-0AB566BFE5D5}"/>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215" name="PoljeZBesedilom 6214">
          <a:extLst>
            <a:ext uri="{FF2B5EF4-FFF2-40B4-BE49-F238E27FC236}">
              <a16:creationId xmlns:a16="http://schemas.microsoft.com/office/drawing/2014/main" id="{C6D8DC20-F93B-49CA-B1B4-6898BAA9E48D}"/>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216" name="PoljeZBesedilom 2">
          <a:extLst>
            <a:ext uri="{FF2B5EF4-FFF2-40B4-BE49-F238E27FC236}">
              <a16:creationId xmlns:a16="http://schemas.microsoft.com/office/drawing/2014/main" id="{A2E1C861-4273-4CDB-BE16-B33C18D15E2A}"/>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217" name="PoljeZBesedilom 2">
          <a:extLst>
            <a:ext uri="{FF2B5EF4-FFF2-40B4-BE49-F238E27FC236}">
              <a16:creationId xmlns:a16="http://schemas.microsoft.com/office/drawing/2014/main" id="{1469308D-E6CC-429D-B68C-D0053A5BE441}"/>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218" name="PoljeZBesedilom 2">
          <a:extLst>
            <a:ext uri="{FF2B5EF4-FFF2-40B4-BE49-F238E27FC236}">
              <a16:creationId xmlns:a16="http://schemas.microsoft.com/office/drawing/2014/main" id="{75700440-AA0B-4D55-ABD1-727044E64B52}"/>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841</xdr:row>
      <xdr:rowOff>0</xdr:rowOff>
    </xdr:from>
    <xdr:ext cx="184731" cy="279489"/>
    <xdr:sp macro="" textlink="">
      <xdr:nvSpPr>
        <xdr:cNvPr id="6219" name="PoljeZBesedilom 2">
          <a:extLst>
            <a:ext uri="{FF2B5EF4-FFF2-40B4-BE49-F238E27FC236}">
              <a16:creationId xmlns:a16="http://schemas.microsoft.com/office/drawing/2014/main" id="{BD310B8F-774C-4042-8BF4-20F05B939AC1}"/>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0" name="PoljeZBesedilom 2">
          <a:extLst>
            <a:ext uri="{FF2B5EF4-FFF2-40B4-BE49-F238E27FC236}">
              <a16:creationId xmlns:a16="http://schemas.microsoft.com/office/drawing/2014/main" id="{D20E89CA-457C-49C7-827A-2DF8E31F3C0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1" name="PoljeZBesedilom 6220">
          <a:extLst>
            <a:ext uri="{FF2B5EF4-FFF2-40B4-BE49-F238E27FC236}">
              <a16:creationId xmlns:a16="http://schemas.microsoft.com/office/drawing/2014/main" id="{E4CBD93D-AD40-4AC7-A4B7-5333C5A1F22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2" name="PoljeZBesedilom 2">
          <a:extLst>
            <a:ext uri="{FF2B5EF4-FFF2-40B4-BE49-F238E27FC236}">
              <a16:creationId xmlns:a16="http://schemas.microsoft.com/office/drawing/2014/main" id="{E1FF1375-139F-45C7-8051-821C1FDF5C3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3" name="PoljeZBesedilom 2">
          <a:extLst>
            <a:ext uri="{FF2B5EF4-FFF2-40B4-BE49-F238E27FC236}">
              <a16:creationId xmlns:a16="http://schemas.microsoft.com/office/drawing/2014/main" id="{2CBC35CB-06D6-449B-8D98-E41D6487229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4" name="PoljeZBesedilom 2">
          <a:extLst>
            <a:ext uri="{FF2B5EF4-FFF2-40B4-BE49-F238E27FC236}">
              <a16:creationId xmlns:a16="http://schemas.microsoft.com/office/drawing/2014/main" id="{98341FC6-1F91-4654-A70A-EF4991E9C03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5" name="PoljeZBesedilom 2">
          <a:extLst>
            <a:ext uri="{FF2B5EF4-FFF2-40B4-BE49-F238E27FC236}">
              <a16:creationId xmlns:a16="http://schemas.microsoft.com/office/drawing/2014/main" id="{C31F2472-B360-4A50-8106-72D3CC6D3A82}"/>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6" name="PoljeZBesedilom 2">
          <a:extLst>
            <a:ext uri="{FF2B5EF4-FFF2-40B4-BE49-F238E27FC236}">
              <a16:creationId xmlns:a16="http://schemas.microsoft.com/office/drawing/2014/main" id="{8BC3BAAB-C535-43DB-BB1F-EE8F8462B88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7" name="PoljeZBesedilom 6226">
          <a:extLst>
            <a:ext uri="{FF2B5EF4-FFF2-40B4-BE49-F238E27FC236}">
              <a16:creationId xmlns:a16="http://schemas.microsoft.com/office/drawing/2014/main" id="{B80D56DB-5586-4E0D-9C71-788191B0E9E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8" name="PoljeZBesedilom 2">
          <a:extLst>
            <a:ext uri="{FF2B5EF4-FFF2-40B4-BE49-F238E27FC236}">
              <a16:creationId xmlns:a16="http://schemas.microsoft.com/office/drawing/2014/main" id="{C90F2E12-E73E-4D16-83E8-6A759F51279C}"/>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29" name="PoljeZBesedilom 2">
          <a:extLst>
            <a:ext uri="{FF2B5EF4-FFF2-40B4-BE49-F238E27FC236}">
              <a16:creationId xmlns:a16="http://schemas.microsoft.com/office/drawing/2014/main" id="{862B8E4D-92F9-434A-B1EA-3903015981C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0" name="PoljeZBesedilom 2">
          <a:extLst>
            <a:ext uri="{FF2B5EF4-FFF2-40B4-BE49-F238E27FC236}">
              <a16:creationId xmlns:a16="http://schemas.microsoft.com/office/drawing/2014/main" id="{E49ACCC6-248A-441C-9410-1668E15EF41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1" name="PoljeZBesedilom 2">
          <a:extLst>
            <a:ext uri="{FF2B5EF4-FFF2-40B4-BE49-F238E27FC236}">
              <a16:creationId xmlns:a16="http://schemas.microsoft.com/office/drawing/2014/main" id="{9FEEF3DC-CC90-461F-8728-477C7E23DF1A}"/>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2" name="PoljeZBesedilom 2">
          <a:extLst>
            <a:ext uri="{FF2B5EF4-FFF2-40B4-BE49-F238E27FC236}">
              <a16:creationId xmlns:a16="http://schemas.microsoft.com/office/drawing/2014/main" id="{C60ED24E-C746-43CB-86EE-B6554833AEF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3" name="PoljeZBesedilom 6232">
          <a:extLst>
            <a:ext uri="{FF2B5EF4-FFF2-40B4-BE49-F238E27FC236}">
              <a16:creationId xmlns:a16="http://schemas.microsoft.com/office/drawing/2014/main" id="{63635281-F80F-42E5-83D2-150AB08D8A16}"/>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4" name="PoljeZBesedilom 2">
          <a:extLst>
            <a:ext uri="{FF2B5EF4-FFF2-40B4-BE49-F238E27FC236}">
              <a16:creationId xmlns:a16="http://schemas.microsoft.com/office/drawing/2014/main" id="{3E846E1C-ABFA-4713-9417-7579FD5C679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5" name="PoljeZBesedilom 2">
          <a:extLst>
            <a:ext uri="{FF2B5EF4-FFF2-40B4-BE49-F238E27FC236}">
              <a16:creationId xmlns:a16="http://schemas.microsoft.com/office/drawing/2014/main" id="{66C97B44-DB24-4C22-9E37-A3BA7215CA8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6" name="PoljeZBesedilom 2">
          <a:extLst>
            <a:ext uri="{FF2B5EF4-FFF2-40B4-BE49-F238E27FC236}">
              <a16:creationId xmlns:a16="http://schemas.microsoft.com/office/drawing/2014/main" id="{47B1E308-9CF8-4EB4-8809-5E51F75E0073}"/>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7" name="PoljeZBesedilom 2">
          <a:extLst>
            <a:ext uri="{FF2B5EF4-FFF2-40B4-BE49-F238E27FC236}">
              <a16:creationId xmlns:a16="http://schemas.microsoft.com/office/drawing/2014/main" id="{81E5A56C-80BF-4D68-A465-FE295B12C22E}"/>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8" name="PoljeZBesedilom 2">
          <a:extLst>
            <a:ext uri="{FF2B5EF4-FFF2-40B4-BE49-F238E27FC236}">
              <a16:creationId xmlns:a16="http://schemas.microsoft.com/office/drawing/2014/main" id="{EA6DB3A8-7B4D-422F-981F-B2CE836C5F3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39" name="PoljeZBesedilom 6238">
          <a:extLst>
            <a:ext uri="{FF2B5EF4-FFF2-40B4-BE49-F238E27FC236}">
              <a16:creationId xmlns:a16="http://schemas.microsoft.com/office/drawing/2014/main" id="{93E6DC02-3C9F-4A0D-B017-A518587F674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0" name="PoljeZBesedilom 2">
          <a:extLst>
            <a:ext uri="{FF2B5EF4-FFF2-40B4-BE49-F238E27FC236}">
              <a16:creationId xmlns:a16="http://schemas.microsoft.com/office/drawing/2014/main" id="{55819108-780A-4168-8650-D64AF51084E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1" name="PoljeZBesedilom 2">
          <a:extLst>
            <a:ext uri="{FF2B5EF4-FFF2-40B4-BE49-F238E27FC236}">
              <a16:creationId xmlns:a16="http://schemas.microsoft.com/office/drawing/2014/main" id="{EDA5FDE3-BF21-4C18-BE67-5B20DE275381}"/>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2" name="PoljeZBesedilom 2">
          <a:extLst>
            <a:ext uri="{FF2B5EF4-FFF2-40B4-BE49-F238E27FC236}">
              <a16:creationId xmlns:a16="http://schemas.microsoft.com/office/drawing/2014/main" id="{4242A11B-922E-4FFE-A60C-EF38B8B9E7F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3" name="PoljeZBesedilom 2">
          <a:extLst>
            <a:ext uri="{FF2B5EF4-FFF2-40B4-BE49-F238E27FC236}">
              <a16:creationId xmlns:a16="http://schemas.microsoft.com/office/drawing/2014/main" id="{18CB603A-B790-4520-BBF1-FE241D9E7E1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4" name="PoljeZBesedilom 2">
          <a:extLst>
            <a:ext uri="{FF2B5EF4-FFF2-40B4-BE49-F238E27FC236}">
              <a16:creationId xmlns:a16="http://schemas.microsoft.com/office/drawing/2014/main" id="{28EA9B59-2CC1-4116-B9B0-397D43BCCF6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5" name="PoljeZBesedilom 6244">
          <a:extLst>
            <a:ext uri="{FF2B5EF4-FFF2-40B4-BE49-F238E27FC236}">
              <a16:creationId xmlns:a16="http://schemas.microsoft.com/office/drawing/2014/main" id="{FA02A633-B9FB-4D4F-8076-E1120329B8DF}"/>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6" name="PoljeZBesedilom 2">
          <a:extLst>
            <a:ext uri="{FF2B5EF4-FFF2-40B4-BE49-F238E27FC236}">
              <a16:creationId xmlns:a16="http://schemas.microsoft.com/office/drawing/2014/main" id="{2420C4F3-D86B-455E-9E53-FAB6330FBA7C}"/>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7" name="PoljeZBesedilom 2">
          <a:extLst>
            <a:ext uri="{FF2B5EF4-FFF2-40B4-BE49-F238E27FC236}">
              <a16:creationId xmlns:a16="http://schemas.microsoft.com/office/drawing/2014/main" id="{3BFACEC0-76B5-4364-B0EB-CEC0D91187F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8" name="PoljeZBesedilom 2">
          <a:extLst>
            <a:ext uri="{FF2B5EF4-FFF2-40B4-BE49-F238E27FC236}">
              <a16:creationId xmlns:a16="http://schemas.microsoft.com/office/drawing/2014/main" id="{739EDA1F-7FF4-40FA-A7CC-E86EC44CFEB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49" name="PoljeZBesedilom 2">
          <a:extLst>
            <a:ext uri="{FF2B5EF4-FFF2-40B4-BE49-F238E27FC236}">
              <a16:creationId xmlns:a16="http://schemas.microsoft.com/office/drawing/2014/main" id="{1CCC6734-0414-46ED-8FDB-AEBB9E5B064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0" name="PoljeZBesedilom 2">
          <a:extLst>
            <a:ext uri="{FF2B5EF4-FFF2-40B4-BE49-F238E27FC236}">
              <a16:creationId xmlns:a16="http://schemas.microsoft.com/office/drawing/2014/main" id="{863C57B3-E549-4DBE-B16B-7E72C4C30ACA}"/>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1" name="PoljeZBesedilom 6250">
          <a:extLst>
            <a:ext uri="{FF2B5EF4-FFF2-40B4-BE49-F238E27FC236}">
              <a16:creationId xmlns:a16="http://schemas.microsoft.com/office/drawing/2014/main" id="{DE211903-387D-4A50-9B7D-5071F1D9330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2" name="PoljeZBesedilom 2">
          <a:extLst>
            <a:ext uri="{FF2B5EF4-FFF2-40B4-BE49-F238E27FC236}">
              <a16:creationId xmlns:a16="http://schemas.microsoft.com/office/drawing/2014/main" id="{89B8A4DA-B81C-48C4-ADF0-11AE21A1988A}"/>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3" name="PoljeZBesedilom 2">
          <a:extLst>
            <a:ext uri="{FF2B5EF4-FFF2-40B4-BE49-F238E27FC236}">
              <a16:creationId xmlns:a16="http://schemas.microsoft.com/office/drawing/2014/main" id="{457FDB58-2AB6-4002-B04F-E46B151438E9}"/>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4" name="PoljeZBesedilom 2">
          <a:extLst>
            <a:ext uri="{FF2B5EF4-FFF2-40B4-BE49-F238E27FC236}">
              <a16:creationId xmlns:a16="http://schemas.microsoft.com/office/drawing/2014/main" id="{71517D13-3377-474E-8D4F-E385E3520CC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5" name="PoljeZBesedilom 2">
          <a:extLst>
            <a:ext uri="{FF2B5EF4-FFF2-40B4-BE49-F238E27FC236}">
              <a16:creationId xmlns:a16="http://schemas.microsoft.com/office/drawing/2014/main" id="{F7C013A2-3C81-42B1-92CF-192AB5862D0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6" name="PoljeZBesedilom 2">
          <a:extLst>
            <a:ext uri="{FF2B5EF4-FFF2-40B4-BE49-F238E27FC236}">
              <a16:creationId xmlns:a16="http://schemas.microsoft.com/office/drawing/2014/main" id="{DCFDA157-7814-4F9F-9C66-9F68CA242E5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7" name="PoljeZBesedilom 6256">
          <a:extLst>
            <a:ext uri="{FF2B5EF4-FFF2-40B4-BE49-F238E27FC236}">
              <a16:creationId xmlns:a16="http://schemas.microsoft.com/office/drawing/2014/main" id="{46D8458A-3F2C-43CC-A921-798796A5933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8" name="PoljeZBesedilom 2">
          <a:extLst>
            <a:ext uri="{FF2B5EF4-FFF2-40B4-BE49-F238E27FC236}">
              <a16:creationId xmlns:a16="http://schemas.microsoft.com/office/drawing/2014/main" id="{BEB7BF60-BA83-4DA7-A532-521958E71BE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59" name="PoljeZBesedilom 2">
          <a:extLst>
            <a:ext uri="{FF2B5EF4-FFF2-40B4-BE49-F238E27FC236}">
              <a16:creationId xmlns:a16="http://schemas.microsoft.com/office/drawing/2014/main" id="{63173CC3-B969-4994-9F3A-C60DD355B0DF}"/>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60" name="PoljeZBesedilom 2">
          <a:extLst>
            <a:ext uri="{FF2B5EF4-FFF2-40B4-BE49-F238E27FC236}">
              <a16:creationId xmlns:a16="http://schemas.microsoft.com/office/drawing/2014/main" id="{BE71A4FB-8D3F-4EF2-BDC4-6862FFA14F02}"/>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61" name="PoljeZBesedilom 2">
          <a:extLst>
            <a:ext uri="{FF2B5EF4-FFF2-40B4-BE49-F238E27FC236}">
              <a16:creationId xmlns:a16="http://schemas.microsoft.com/office/drawing/2014/main" id="{E3AA250C-AC48-4BFA-B58C-1E8B7A1DD80E}"/>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2" name="PoljeZBesedilom 2">
          <a:extLst>
            <a:ext uri="{FF2B5EF4-FFF2-40B4-BE49-F238E27FC236}">
              <a16:creationId xmlns:a16="http://schemas.microsoft.com/office/drawing/2014/main" id="{3F850583-043F-440F-B2A3-952636ACCAD5}"/>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3" name="PoljeZBesedilom 6262">
          <a:extLst>
            <a:ext uri="{FF2B5EF4-FFF2-40B4-BE49-F238E27FC236}">
              <a16:creationId xmlns:a16="http://schemas.microsoft.com/office/drawing/2014/main" id="{05BDEC6E-FB00-459D-8514-7FC430E5F42D}"/>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4" name="PoljeZBesedilom 2">
          <a:extLst>
            <a:ext uri="{FF2B5EF4-FFF2-40B4-BE49-F238E27FC236}">
              <a16:creationId xmlns:a16="http://schemas.microsoft.com/office/drawing/2014/main" id="{4543559F-9C96-4BF0-91C0-B1CB9EB17F8F}"/>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5" name="PoljeZBesedilom 2">
          <a:extLst>
            <a:ext uri="{FF2B5EF4-FFF2-40B4-BE49-F238E27FC236}">
              <a16:creationId xmlns:a16="http://schemas.microsoft.com/office/drawing/2014/main" id="{B438DF70-CC5A-4686-965E-931CBEBF196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6" name="PoljeZBesedilom 2">
          <a:extLst>
            <a:ext uri="{FF2B5EF4-FFF2-40B4-BE49-F238E27FC236}">
              <a16:creationId xmlns:a16="http://schemas.microsoft.com/office/drawing/2014/main" id="{29D1E875-D1CE-4CE0-B93A-79A9B9494218}"/>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67" name="PoljeZBesedilom 2">
          <a:extLst>
            <a:ext uri="{FF2B5EF4-FFF2-40B4-BE49-F238E27FC236}">
              <a16:creationId xmlns:a16="http://schemas.microsoft.com/office/drawing/2014/main" id="{754E790C-D6C6-4155-B9A7-7B1B803EDDAC}"/>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68" name="PoljeZBesedilom 2">
          <a:extLst>
            <a:ext uri="{FF2B5EF4-FFF2-40B4-BE49-F238E27FC236}">
              <a16:creationId xmlns:a16="http://schemas.microsoft.com/office/drawing/2014/main" id="{95D412C1-786C-4D97-B541-95E4D7FC223E}"/>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69" name="PoljeZBesedilom 6268">
          <a:extLst>
            <a:ext uri="{FF2B5EF4-FFF2-40B4-BE49-F238E27FC236}">
              <a16:creationId xmlns:a16="http://schemas.microsoft.com/office/drawing/2014/main" id="{51F03724-FC35-458D-B067-4824B2A9C3F2}"/>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70" name="PoljeZBesedilom 2">
          <a:extLst>
            <a:ext uri="{FF2B5EF4-FFF2-40B4-BE49-F238E27FC236}">
              <a16:creationId xmlns:a16="http://schemas.microsoft.com/office/drawing/2014/main" id="{99699157-8CB9-40CF-AAA1-25259E622C3C}"/>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71" name="PoljeZBesedilom 2">
          <a:extLst>
            <a:ext uri="{FF2B5EF4-FFF2-40B4-BE49-F238E27FC236}">
              <a16:creationId xmlns:a16="http://schemas.microsoft.com/office/drawing/2014/main" id="{E239322A-3193-41E7-8B60-AA5574C07BC8}"/>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72" name="PoljeZBesedilom 2">
          <a:extLst>
            <a:ext uri="{FF2B5EF4-FFF2-40B4-BE49-F238E27FC236}">
              <a16:creationId xmlns:a16="http://schemas.microsoft.com/office/drawing/2014/main" id="{1B655E38-2F2F-432D-85D1-20C47CF21675}"/>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273" name="PoljeZBesedilom 2">
          <a:extLst>
            <a:ext uri="{FF2B5EF4-FFF2-40B4-BE49-F238E27FC236}">
              <a16:creationId xmlns:a16="http://schemas.microsoft.com/office/drawing/2014/main" id="{9EB06252-9A2A-4CDC-BF37-C14977AD31E3}"/>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274" name="PoljeZBesedilom 6273">
          <a:extLst>
            <a:ext uri="{FF2B5EF4-FFF2-40B4-BE49-F238E27FC236}">
              <a16:creationId xmlns:a16="http://schemas.microsoft.com/office/drawing/2014/main" id="{2153AF79-7F83-43AC-B1AA-4349926FE60F}"/>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275" name="PoljeZBesedilom 2">
          <a:extLst>
            <a:ext uri="{FF2B5EF4-FFF2-40B4-BE49-F238E27FC236}">
              <a16:creationId xmlns:a16="http://schemas.microsoft.com/office/drawing/2014/main" id="{D3B62E21-2E5F-4023-A6C2-42255EDF40C6}"/>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276" name="PoljeZBesedilom 2">
          <a:extLst>
            <a:ext uri="{FF2B5EF4-FFF2-40B4-BE49-F238E27FC236}">
              <a16:creationId xmlns:a16="http://schemas.microsoft.com/office/drawing/2014/main" id="{026A1C14-8CEA-46ED-B79B-F6BC60401B9D}"/>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277" name="PoljeZBesedilom 2">
          <a:extLst>
            <a:ext uri="{FF2B5EF4-FFF2-40B4-BE49-F238E27FC236}">
              <a16:creationId xmlns:a16="http://schemas.microsoft.com/office/drawing/2014/main" id="{B16DB2E8-5BCE-429F-9619-3573480905DF}"/>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278" name="PoljeZBesedilom 2">
          <a:extLst>
            <a:ext uri="{FF2B5EF4-FFF2-40B4-BE49-F238E27FC236}">
              <a16:creationId xmlns:a16="http://schemas.microsoft.com/office/drawing/2014/main" id="{5F744507-B54E-4D2E-81B2-3A08965BC9D5}"/>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79" name="PoljeZBesedilom 2">
          <a:extLst>
            <a:ext uri="{FF2B5EF4-FFF2-40B4-BE49-F238E27FC236}">
              <a16:creationId xmlns:a16="http://schemas.microsoft.com/office/drawing/2014/main" id="{F19E76E8-EDDE-4FD9-9237-DF629FDA3B0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80" name="PoljeZBesedilom 6279">
          <a:extLst>
            <a:ext uri="{FF2B5EF4-FFF2-40B4-BE49-F238E27FC236}">
              <a16:creationId xmlns:a16="http://schemas.microsoft.com/office/drawing/2014/main" id="{B1F398AB-E7D1-41E8-8A8B-24F5DFA4E619}"/>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81" name="PoljeZBesedilom 2">
          <a:extLst>
            <a:ext uri="{FF2B5EF4-FFF2-40B4-BE49-F238E27FC236}">
              <a16:creationId xmlns:a16="http://schemas.microsoft.com/office/drawing/2014/main" id="{F7C7235F-4741-40FB-8D93-5D92D063B9D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82" name="PoljeZBesedilom 2">
          <a:extLst>
            <a:ext uri="{FF2B5EF4-FFF2-40B4-BE49-F238E27FC236}">
              <a16:creationId xmlns:a16="http://schemas.microsoft.com/office/drawing/2014/main" id="{587EA3D7-68F8-4FB9-9440-D96F6CFB3F3E}"/>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83" name="PoljeZBesedilom 2">
          <a:extLst>
            <a:ext uri="{FF2B5EF4-FFF2-40B4-BE49-F238E27FC236}">
              <a16:creationId xmlns:a16="http://schemas.microsoft.com/office/drawing/2014/main" id="{42547B76-9D05-41BE-801C-570248763602}"/>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838</xdr:row>
      <xdr:rowOff>0</xdr:rowOff>
    </xdr:from>
    <xdr:ext cx="184731" cy="269959"/>
    <xdr:sp macro="" textlink="">
      <xdr:nvSpPr>
        <xdr:cNvPr id="6284" name="PoljeZBesedilom 2">
          <a:extLst>
            <a:ext uri="{FF2B5EF4-FFF2-40B4-BE49-F238E27FC236}">
              <a16:creationId xmlns:a16="http://schemas.microsoft.com/office/drawing/2014/main" id="{A6CE8F6D-759E-42DE-83DA-F95357AF647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85" name="PoljeZBesedilom 2">
          <a:extLst>
            <a:ext uri="{FF2B5EF4-FFF2-40B4-BE49-F238E27FC236}">
              <a16:creationId xmlns:a16="http://schemas.microsoft.com/office/drawing/2014/main" id="{A66C1A93-FBD8-4AFD-9AA8-8F1044B9C60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86" name="PoljeZBesedilom 6285">
          <a:extLst>
            <a:ext uri="{FF2B5EF4-FFF2-40B4-BE49-F238E27FC236}">
              <a16:creationId xmlns:a16="http://schemas.microsoft.com/office/drawing/2014/main" id="{10220EB6-3ACE-4D74-8118-53583C9AD05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87" name="PoljeZBesedilom 2">
          <a:extLst>
            <a:ext uri="{FF2B5EF4-FFF2-40B4-BE49-F238E27FC236}">
              <a16:creationId xmlns:a16="http://schemas.microsoft.com/office/drawing/2014/main" id="{82E91297-84CF-4C18-B374-35E07ED3CDC6}"/>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88" name="PoljeZBesedilom 2">
          <a:extLst>
            <a:ext uri="{FF2B5EF4-FFF2-40B4-BE49-F238E27FC236}">
              <a16:creationId xmlns:a16="http://schemas.microsoft.com/office/drawing/2014/main" id="{1BE9ED51-C563-437C-A20C-AF189437DFC7}"/>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89" name="PoljeZBesedilom 2">
          <a:extLst>
            <a:ext uri="{FF2B5EF4-FFF2-40B4-BE49-F238E27FC236}">
              <a16:creationId xmlns:a16="http://schemas.microsoft.com/office/drawing/2014/main" id="{31EF9A69-5BD4-45C1-88B8-1774B6460E8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0" name="PoljeZBesedilom 2">
          <a:extLst>
            <a:ext uri="{FF2B5EF4-FFF2-40B4-BE49-F238E27FC236}">
              <a16:creationId xmlns:a16="http://schemas.microsoft.com/office/drawing/2014/main" id="{77799A2B-4CD2-4E1F-9042-DC07E16310B3}"/>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1" name="PoljeZBesedilom 2">
          <a:extLst>
            <a:ext uri="{FF2B5EF4-FFF2-40B4-BE49-F238E27FC236}">
              <a16:creationId xmlns:a16="http://schemas.microsoft.com/office/drawing/2014/main" id="{9575C550-2510-4D30-8737-A1B2F02EF64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2" name="PoljeZBesedilom 6291">
          <a:extLst>
            <a:ext uri="{FF2B5EF4-FFF2-40B4-BE49-F238E27FC236}">
              <a16:creationId xmlns:a16="http://schemas.microsoft.com/office/drawing/2014/main" id="{7419DF2E-294C-42F8-99D4-6A00F173623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3" name="PoljeZBesedilom 2">
          <a:extLst>
            <a:ext uri="{FF2B5EF4-FFF2-40B4-BE49-F238E27FC236}">
              <a16:creationId xmlns:a16="http://schemas.microsoft.com/office/drawing/2014/main" id="{E6BEC9FA-0210-4CF6-B67B-43B864DF9BC7}"/>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4" name="PoljeZBesedilom 2">
          <a:extLst>
            <a:ext uri="{FF2B5EF4-FFF2-40B4-BE49-F238E27FC236}">
              <a16:creationId xmlns:a16="http://schemas.microsoft.com/office/drawing/2014/main" id="{411F6357-CD22-4018-8C2C-ECE1417DB80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5" name="PoljeZBesedilom 2">
          <a:extLst>
            <a:ext uri="{FF2B5EF4-FFF2-40B4-BE49-F238E27FC236}">
              <a16:creationId xmlns:a16="http://schemas.microsoft.com/office/drawing/2014/main" id="{1757B402-FB5D-4D9F-8992-E3104C0F6ED3}"/>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844</xdr:row>
      <xdr:rowOff>0</xdr:rowOff>
    </xdr:from>
    <xdr:ext cx="184731" cy="264560"/>
    <xdr:sp macro="" textlink="">
      <xdr:nvSpPr>
        <xdr:cNvPr id="6296" name="PoljeZBesedilom 2">
          <a:extLst>
            <a:ext uri="{FF2B5EF4-FFF2-40B4-BE49-F238E27FC236}">
              <a16:creationId xmlns:a16="http://schemas.microsoft.com/office/drawing/2014/main" id="{B1C50A03-FBCE-418C-ACD4-E10FBC4C6A1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97" name="PoljeZBesedilom 2">
          <a:extLst>
            <a:ext uri="{FF2B5EF4-FFF2-40B4-BE49-F238E27FC236}">
              <a16:creationId xmlns:a16="http://schemas.microsoft.com/office/drawing/2014/main" id="{9DBB9B78-55D5-47AD-8086-1E2AF216C168}"/>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98" name="PoljeZBesedilom 6297">
          <a:extLst>
            <a:ext uri="{FF2B5EF4-FFF2-40B4-BE49-F238E27FC236}">
              <a16:creationId xmlns:a16="http://schemas.microsoft.com/office/drawing/2014/main" id="{75DB67E7-66DE-4DCD-BD4C-254D585C317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299" name="PoljeZBesedilom 2">
          <a:extLst>
            <a:ext uri="{FF2B5EF4-FFF2-40B4-BE49-F238E27FC236}">
              <a16:creationId xmlns:a16="http://schemas.microsoft.com/office/drawing/2014/main" id="{F4DFD6E7-3E37-4032-A67C-72A3ACA207C0}"/>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300" name="PoljeZBesedilom 2">
          <a:extLst>
            <a:ext uri="{FF2B5EF4-FFF2-40B4-BE49-F238E27FC236}">
              <a16:creationId xmlns:a16="http://schemas.microsoft.com/office/drawing/2014/main" id="{1ED258E7-0076-4E90-8728-F642BF755D4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301" name="PoljeZBesedilom 2">
          <a:extLst>
            <a:ext uri="{FF2B5EF4-FFF2-40B4-BE49-F238E27FC236}">
              <a16:creationId xmlns:a16="http://schemas.microsoft.com/office/drawing/2014/main" id="{462FA5FE-0A18-45B6-A2CF-E8DEC729D4FB}"/>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844</xdr:row>
      <xdr:rowOff>0</xdr:rowOff>
    </xdr:from>
    <xdr:ext cx="184731" cy="264560"/>
    <xdr:sp macro="" textlink="">
      <xdr:nvSpPr>
        <xdr:cNvPr id="6302" name="PoljeZBesedilom 2">
          <a:extLst>
            <a:ext uri="{FF2B5EF4-FFF2-40B4-BE49-F238E27FC236}">
              <a16:creationId xmlns:a16="http://schemas.microsoft.com/office/drawing/2014/main" id="{B532AFF7-D448-4848-B621-8340FD149F97}"/>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3" name="PoljeZBesedilom 2">
          <a:extLst>
            <a:ext uri="{FF2B5EF4-FFF2-40B4-BE49-F238E27FC236}">
              <a16:creationId xmlns:a16="http://schemas.microsoft.com/office/drawing/2014/main" id="{39D53716-75D5-4634-B73D-B25EB5382A44}"/>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4" name="PoljeZBesedilom 6303">
          <a:extLst>
            <a:ext uri="{FF2B5EF4-FFF2-40B4-BE49-F238E27FC236}">
              <a16:creationId xmlns:a16="http://schemas.microsoft.com/office/drawing/2014/main" id="{85082A0B-DFAD-4DAC-B63B-EBF21ECE0BBA}"/>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5" name="PoljeZBesedilom 2">
          <a:extLst>
            <a:ext uri="{FF2B5EF4-FFF2-40B4-BE49-F238E27FC236}">
              <a16:creationId xmlns:a16="http://schemas.microsoft.com/office/drawing/2014/main" id="{CBE80DAF-9157-4EE4-8F00-E9A11B75476B}"/>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6" name="PoljeZBesedilom 2">
          <a:extLst>
            <a:ext uri="{FF2B5EF4-FFF2-40B4-BE49-F238E27FC236}">
              <a16:creationId xmlns:a16="http://schemas.microsoft.com/office/drawing/2014/main" id="{127563D0-57EC-4DB1-9C04-59FF0D17D7CF}"/>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7" name="PoljeZBesedilom 2">
          <a:extLst>
            <a:ext uri="{FF2B5EF4-FFF2-40B4-BE49-F238E27FC236}">
              <a16:creationId xmlns:a16="http://schemas.microsoft.com/office/drawing/2014/main" id="{C56A7D2A-D276-45EC-9EA2-F56E83C79BE3}"/>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845</xdr:row>
      <xdr:rowOff>0</xdr:rowOff>
    </xdr:from>
    <xdr:ext cx="184731" cy="264560"/>
    <xdr:sp macro="" textlink="">
      <xdr:nvSpPr>
        <xdr:cNvPr id="6308" name="PoljeZBesedilom 2">
          <a:extLst>
            <a:ext uri="{FF2B5EF4-FFF2-40B4-BE49-F238E27FC236}">
              <a16:creationId xmlns:a16="http://schemas.microsoft.com/office/drawing/2014/main" id="{96D28BD2-394E-431C-B8F8-81249CAD5B40}"/>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309" name="PoljeZBesedilom 6308">
          <a:extLst>
            <a:ext uri="{FF2B5EF4-FFF2-40B4-BE49-F238E27FC236}">
              <a16:creationId xmlns:a16="http://schemas.microsoft.com/office/drawing/2014/main" id="{D3034A71-3A09-4720-B709-025AFF74421B}"/>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310" name="PoljeZBesedilom 2">
          <a:extLst>
            <a:ext uri="{FF2B5EF4-FFF2-40B4-BE49-F238E27FC236}">
              <a16:creationId xmlns:a16="http://schemas.microsoft.com/office/drawing/2014/main" id="{5CE95912-074F-4CFA-9639-69C4AF0B84DC}"/>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311" name="PoljeZBesedilom 2">
          <a:extLst>
            <a:ext uri="{FF2B5EF4-FFF2-40B4-BE49-F238E27FC236}">
              <a16:creationId xmlns:a16="http://schemas.microsoft.com/office/drawing/2014/main" id="{648E3B1D-C975-4820-BC0B-FC2FD459723A}"/>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312" name="PoljeZBesedilom 2">
          <a:extLst>
            <a:ext uri="{FF2B5EF4-FFF2-40B4-BE49-F238E27FC236}">
              <a16:creationId xmlns:a16="http://schemas.microsoft.com/office/drawing/2014/main" id="{6082FEFA-E1A4-41D1-8F8E-094284D5A481}"/>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846</xdr:row>
      <xdr:rowOff>0</xdr:rowOff>
    </xdr:from>
    <xdr:ext cx="184731" cy="274009"/>
    <xdr:sp macro="" textlink="">
      <xdr:nvSpPr>
        <xdr:cNvPr id="6313" name="PoljeZBesedilom 2">
          <a:extLst>
            <a:ext uri="{FF2B5EF4-FFF2-40B4-BE49-F238E27FC236}">
              <a16:creationId xmlns:a16="http://schemas.microsoft.com/office/drawing/2014/main" id="{D8709709-388D-4065-BB5B-A2841497FC7D}"/>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4" name="PoljeZBesedilom 2">
          <a:extLst>
            <a:ext uri="{FF2B5EF4-FFF2-40B4-BE49-F238E27FC236}">
              <a16:creationId xmlns:a16="http://schemas.microsoft.com/office/drawing/2014/main" id="{54FE48FA-41CE-419D-A0DE-7ECB944A659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5" name="PoljeZBesedilom 6314">
          <a:extLst>
            <a:ext uri="{FF2B5EF4-FFF2-40B4-BE49-F238E27FC236}">
              <a16:creationId xmlns:a16="http://schemas.microsoft.com/office/drawing/2014/main" id="{79A37F0B-6B9A-4A8D-87C2-433BF4E844F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6" name="PoljeZBesedilom 2">
          <a:extLst>
            <a:ext uri="{FF2B5EF4-FFF2-40B4-BE49-F238E27FC236}">
              <a16:creationId xmlns:a16="http://schemas.microsoft.com/office/drawing/2014/main" id="{39A34B9B-FEA3-4B98-B617-5A414F15066C}"/>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7" name="PoljeZBesedilom 2">
          <a:extLst>
            <a:ext uri="{FF2B5EF4-FFF2-40B4-BE49-F238E27FC236}">
              <a16:creationId xmlns:a16="http://schemas.microsoft.com/office/drawing/2014/main" id="{DB0357F9-2549-4B65-8D76-5481C47B730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8" name="PoljeZBesedilom 2">
          <a:extLst>
            <a:ext uri="{FF2B5EF4-FFF2-40B4-BE49-F238E27FC236}">
              <a16:creationId xmlns:a16="http://schemas.microsoft.com/office/drawing/2014/main" id="{758BD730-64CE-4B02-A7A3-B4ED9B2DA3E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19" name="PoljeZBesedilom 2">
          <a:extLst>
            <a:ext uri="{FF2B5EF4-FFF2-40B4-BE49-F238E27FC236}">
              <a16:creationId xmlns:a16="http://schemas.microsoft.com/office/drawing/2014/main" id="{7C559D2F-4951-4DC8-A129-301EE19A689C}"/>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0" name="PoljeZBesedilom 2">
          <a:extLst>
            <a:ext uri="{FF2B5EF4-FFF2-40B4-BE49-F238E27FC236}">
              <a16:creationId xmlns:a16="http://schemas.microsoft.com/office/drawing/2014/main" id="{B62050A3-2C22-48C2-84C0-1E164C02BD7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1" name="PoljeZBesedilom 6320">
          <a:extLst>
            <a:ext uri="{FF2B5EF4-FFF2-40B4-BE49-F238E27FC236}">
              <a16:creationId xmlns:a16="http://schemas.microsoft.com/office/drawing/2014/main" id="{42CB013C-5281-46D3-8199-C0890EE87BF2}"/>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2" name="PoljeZBesedilom 2">
          <a:extLst>
            <a:ext uri="{FF2B5EF4-FFF2-40B4-BE49-F238E27FC236}">
              <a16:creationId xmlns:a16="http://schemas.microsoft.com/office/drawing/2014/main" id="{94F7C19D-4F7A-4ABB-9526-FE798B621BEE}"/>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3" name="PoljeZBesedilom 2">
          <a:extLst>
            <a:ext uri="{FF2B5EF4-FFF2-40B4-BE49-F238E27FC236}">
              <a16:creationId xmlns:a16="http://schemas.microsoft.com/office/drawing/2014/main" id="{AD5B5A6F-8D06-41C0-9E3E-2B883C577E7B}"/>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4" name="PoljeZBesedilom 2">
          <a:extLst>
            <a:ext uri="{FF2B5EF4-FFF2-40B4-BE49-F238E27FC236}">
              <a16:creationId xmlns:a16="http://schemas.microsoft.com/office/drawing/2014/main" id="{B6A3FB2A-7766-43BF-9D97-BA0A982D3BD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5" name="PoljeZBesedilom 2">
          <a:extLst>
            <a:ext uri="{FF2B5EF4-FFF2-40B4-BE49-F238E27FC236}">
              <a16:creationId xmlns:a16="http://schemas.microsoft.com/office/drawing/2014/main" id="{0BFBE7B1-87FC-4CDC-9033-CF0A65EA14A4}"/>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6" name="PoljeZBesedilom 2">
          <a:extLst>
            <a:ext uri="{FF2B5EF4-FFF2-40B4-BE49-F238E27FC236}">
              <a16:creationId xmlns:a16="http://schemas.microsoft.com/office/drawing/2014/main" id="{EFA44FE2-E0BA-4AC0-A828-E680D7E8C1F8}"/>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7" name="PoljeZBesedilom 6326">
          <a:extLst>
            <a:ext uri="{FF2B5EF4-FFF2-40B4-BE49-F238E27FC236}">
              <a16:creationId xmlns:a16="http://schemas.microsoft.com/office/drawing/2014/main" id="{942A02DA-A5B7-4708-9D36-245D20181B2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8" name="PoljeZBesedilom 2">
          <a:extLst>
            <a:ext uri="{FF2B5EF4-FFF2-40B4-BE49-F238E27FC236}">
              <a16:creationId xmlns:a16="http://schemas.microsoft.com/office/drawing/2014/main" id="{02C2F089-4DDF-4FB8-8220-B8F71510E84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29" name="PoljeZBesedilom 2">
          <a:extLst>
            <a:ext uri="{FF2B5EF4-FFF2-40B4-BE49-F238E27FC236}">
              <a16:creationId xmlns:a16="http://schemas.microsoft.com/office/drawing/2014/main" id="{07DAFB8D-A0D9-4066-BAB2-3404E6B7A89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0" name="PoljeZBesedilom 2">
          <a:extLst>
            <a:ext uri="{FF2B5EF4-FFF2-40B4-BE49-F238E27FC236}">
              <a16:creationId xmlns:a16="http://schemas.microsoft.com/office/drawing/2014/main" id="{F7754B94-93B4-4084-B5DF-348599B7F9E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1" name="PoljeZBesedilom 2">
          <a:extLst>
            <a:ext uri="{FF2B5EF4-FFF2-40B4-BE49-F238E27FC236}">
              <a16:creationId xmlns:a16="http://schemas.microsoft.com/office/drawing/2014/main" id="{BA9D43F4-067F-41A0-B0FE-6DCD085630F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2" name="PoljeZBesedilom 2">
          <a:extLst>
            <a:ext uri="{FF2B5EF4-FFF2-40B4-BE49-F238E27FC236}">
              <a16:creationId xmlns:a16="http://schemas.microsoft.com/office/drawing/2014/main" id="{CB10D8DF-A9DD-41D1-A08D-D6CAF8060E4B}"/>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3" name="PoljeZBesedilom 6332">
          <a:extLst>
            <a:ext uri="{FF2B5EF4-FFF2-40B4-BE49-F238E27FC236}">
              <a16:creationId xmlns:a16="http://schemas.microsoft.com/office/drawing/2014/main" id="{E493DF5A-CB2E-4704-900A-8361BC4DFA69}"/>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4" name="PoljeZBesedilom 2">
          <a:extLst>
            <a:ext uri="{FF2B5EF4-FFF2-40B4-BE49-F238E27FC236}">
              <a16:creationId xmlns:a16="http://schemas.microsoft.com/office/drawing/2014/main" id="{B029DE59-C223-4F56-B28E-51447A577F67}"/>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5" name="PoljeZBesedilom 2">
          <a:extLst>
            <a:ext uri="{FF2B5EF4-FFF2-40B4-BE49-F238E27FC236}">
              <a16:creationId xmlns:a16="http://schemas.microsoft.com/office/drawing/2014/main" id="{A213B9B1-5089-4B9C-B199-DF58BD98EDA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6" name="PoljeZBesedilom 2">
          <a:extLst>
            <a:ext uri="{FF2B5EF4-FFF2-40B4-BE49-F238E27FC236}">
              <a16:creationId xmlns:a16="http://schemas.microsoft.com/office/drawing/2014/main" id="{4B6C7443-25AF-49BC-B64E-46EF2E6390E2}"/>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7" name="PoljeZBesedilom 2">
          <a:extLst>
            <a:ext uri="{FF2B5EF4-FFF2-40B4-BE49-F238E27FC236}">
              <a16:creationId xmlns:a16="http://schemas.microsoft.com/office/drawing/2014/main" id="{508177BD-7C1A-45DD-BE07-2B2EC952EDC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38" name="PoljeZBesedilom 2">
          <a:extLst>
            <a:ext uri="{FF2B5EF4-FFF2-40B4-BE49-F238E27FC236}">
              <a16:creationId xmlns:a16="http://schemas.microsoft.com/office/drawing/2014/main" id="{0B8E79F3-7849-4F08-BF8E-7EA2B3D952A7}"/>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39" name="PoljeZBesedilom 6338">
          <a:extLst>
            <a:ext uri="{FF2B5EF4-FFF2-40B4-BE49-F238E27FC236}">
              <a16:creationId xmlns:a16="http://schemas.microsoft.com/office/drawing/2014/main" id="{E195B70C-0362-4A33-B2B0-C179FC5AB760}"/>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0" name="PoljeZBesedilom 2">
          <a:extLst>
            <a:ext uri="{FF2B5EF4-FFF2-40B4-BE49-F238E27FC236}">
              <a16:creationId xmlns:a16="http://schemas.microsoft.com/office/drawing/2014/main" id="{BAA6EBB6-C5B2-40E9-8C27-A6B1153614D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1" name="PoljeZBesedilom 2">
          <a:extLst>
            <a:ext uri="{FF2B5EF4-FFF2-40B4-BE49-F238E27FC236}">
              <a16:creationId xmlns:a16="http://schemas.microsoft.com/office/drawing/2014/main" id="{B0717C7A-28E0-4FA7-A127-D3EEF9EAE2C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2" name="PoljeZBesedilom 2">
          <a:extLst>
            <a:ext uri="{FF2B5EF4-FFF2-40B4-BE49-F238E27FC236}">
              <a16:creationId xmlns:a16="http://schemas.microsoft.com/office/drawing/2014/main" id="{8C1A6520-D217-44F8-834C-9C5763B750D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3" name="PoljeZBesedilom 2">
          <a:extLst>
            <a:ext uri="{FF2B5EF4-FFF2-40B4-BE49-F238E27FC236}">
              <a16:creationId xmlns:a16="http://schemas.microsoft.com/office/drawing/2014/main" id="{708541BE-C8B0-4C91-BD09-D69B74FDA8A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4" name="PoljeZBesedilom 2">
          <a:extLst>
            <a:ext uri="{FF2B5EF4-FFF2-40B4-BE49-F238E27FC236}">
              <a16:creationId xmlns:a16="http://schemas.microsoft.com/office/drawing/2014/main" id="{0838AE43-5AB9-4A2B-A8F2-C98FB146FA4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5" name="PoljeZBesedilom 6344">
          <a:extLst>
            <a:ext uri="{FF2B5EF4-FFF2-40B4-BE49-F238E27FC236}">
              <a16:creationId xmlns:a16="http://schemas.microsoft.com/office/drawing/2014/main" id="{09C2E604-84C3-4139-B0C8-426D5BE05994}"/>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6" name="PoljeZBesedilom 2">
          <a:extLst>
            <a:ext uri="{FF2B5EF4-FFF2-40B4-BE49-F238E27FC236}">
              <a16:creationId xmlns:a16="http://schemas.microsoft.com/office/drawing/2014/main" id="{A4C62460-20E8-4107-8528-7E546F684EA7}"/>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7" name="PoljeZBesedilom 2">
          <a:extLst>
            <a:ext uri="{FF2B5EF4-FFF2-40B4-BE49-F238E27FC236}">
              <a16:creationId xmlns:a16="http://schemas.microsoft.com/office/drawing/2014/main" id="{18504523-39BC-44A1-9001-102E7C24AD6F}"/>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8" name="PoljeZBesedilom 2">
          <a:extLst>
            <a:ext uri="{FF2B5EF4-FFF2-40B4-BE49-F238E27FC236}">
              <a16:creationId xmlns:a16="http://schemas.microsoft.com/office/drawing/2014/main" id="{33C0778B-B844-4848-8B64-DA393C8CE95C}"/>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49" name="PoljeZBesedilom 2">
          <a:extLst>
            <a:ext uri="{FF2B5EF4-FFF2-40B4-BE49-F238E27FC236}">
              <a16:creationId xmlns:a16="http://schemas.microsoft.com/office/drawing/2014/main" id="{36BB469D-EA46-4B26-BBED-248C96A1542B}"/>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0" name="PoljeZBesedilom 2">
          <a:extLst>
            <a:ext uri="{FF2B5EF4-FFF2-40B4-BE49-F238E27FC236}">
              <a16:creationId xmlns:a16="http://schemas.microsoft.com/office/drawing/2014/main" id="{671DB2C1-77B9-435F-8CCA-89147AEFFD53}"/>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1" name="PoljeZBesedilom 6350">
          <a:extLst>
            <a:ext uri="{FF2B5EF4-FFF2-40B4-BE49-F238E27FC236}">
              <a16:creationId xmlns:a16="http://schemas.microsoft.com/office/drawing/2014/main" id="{D9C68E26-EDB9-4D31-80E6-91E318AD288B}"/>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2" name="PoljeZBesedilom 2">
          <a:extLst>
            <a:ext uri="{FF2B5EF4-FFF2-40B4-BE49-F238E27FC236}">
              <a16:creationId xmlns:a16="http://schemas.microsoft.com/office/drawing/2014/main" id="{1A8CACC8-4892-4813-8A6D-7C9480C0379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3" name="PoljeZBesedilom 2">
          <a:extLst>
            <a:ext uri="{FF2B5EF4-FFF2-40B4-BE49-F238E27FC236}">
              <a16:creationId xmlns:a16="http://schemas.microsoft.com/office/drawing/2014/main" id="{4EBF2E96-4B1D-4833-BDAF-F2FE5BF2EB5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4" name="PoljeZBesedilom 2">
          <a:extLst>
            <a:ext uri="{FF2B5EF4-FFF2-40B4-BE49-F238E27FC236}">
              <a16:creationId xmlns:a16="http://schemas.microsoft.com/office/drawing/2014/main" id="{E199C35C-9B36-441A-BCC8-56955824141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55" name="PoljeZBesedilom 2">
          <a:extLst>
            <a:ext uri="{FF2B5EF4-FFF2-40B4-BE49-F238E27FC236}">
              <a16:creationId xmlns:a16="http://schemas.microsoft.com/office/drawing/2014/main" id="{DBBE78A6-4310-4E3B-9843-6E8CDB9F53C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56" name="PoljeZBesedilom 2">
          <a:extLst>
            <a:ext uri="{FF2B5EF4-FFF2-40B4-BE49-F238E27FC236}">
              <a16:creationId xmlns:a16="http://schemas.microsoft.com/office/drawing/2014/main" id="{C6B8F66A-AA73-4BDF-86CF-2D32A564E863}"/>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57" name="PoljeZBesedilom 6356">
          <a:extLst>
            <a:ext uri="{FF2B5EF4-FFF2-40B4-BE49-F238E27FC236}">
              <a16:creationId xmlns:a16="http://schemas.microsoft.com/office/drawing/2014/main" id="{CC2206E5-ABCF-4AAA-B467-0B09E4C0E3DA}"/>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58" name="PoljeZBesedilom 2">
          <a:extLst>
            <a:ext uri="{FF2B5EF4-FFF2-40B4-BE49-F238E27FC236}">
              <a16:creationId xmlns:a16="http://schemas.microsoft.com/office/drawing/2014/main" id="{45042CF7-6AAF-49DC-B817-8594E9FF515E}"/>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59" name="PoljeZBesedilom 2">
          <a:extLst>
            <a:ext uri="{FF2B5EF4-FFF2-40B4-BE49-F238E27FC236}">
              <a16:creationId xmlns:a16="http://schemas.microsoft.com/office/drawing/2014/main" id="{458DF279-1081-4622-9D6B-D55D494A2B44}"/>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0" name="PoljeZBesedilom 2">
          <a:extLst>
            <a:ext uri="{FF2B5EF4-FFF2-40B4-BE49-F238E27FC236}">
              <a16:creationId xmlns:a16="http://schemas.microsoft.com/office/drawing/2014/main" id="{68D00121-22AD-40D0-915B-EE20A1A2A1C8}"/>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1" name="PoljeZBesedilom 2">
          <a:extLst>
            <a:ext uri="{FF2B5EF4-FFF2-40B4-BE49-F238E27FC236}">
              <a16:creationId xmlns:a16="http://schemas.microsoft.com/office/drawing/2014/main" id="{716608CB-D07E-499F-9930-14493A779296}"/>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2" name="PoljeZBesedilom 2">
          <a:extLst>
            <a:ext uri="{FF2B5EF4-FFF2-40B4-BE49-F238E27FC236}">
              <a16:creationId xmlns:a16="http://schemas.microsoft.com/office/drawing/2014/main" id="{50F6C44A-4C1A-4F83-A3AF-ACD6CBAF2141}"/>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3" name="PoljeZBesedilom 6362">
          <a:extLst>
            <a:ext uri="{FF2B5EF4-FFF2-40B4-BE49-F238E27FC236}">
              <a16:creationId xmlns:a16="http://schemas.microsoft.com/office/drawing/2014/main" id="{EE5C173E-91F4-4DA5-98FA-8AA2FE679511}"/>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4" name="PoljeZBesedilom 2">
          <a:extLst>
            <a:ext uri="{FF2B5EF4-FFF2-40B4-BE49-F238E27FC236}">
              <a16:creationId xmlns:a16="http://schemas.microsoft.com/office/drawing/2014/main" id="{20451B68-91BA-4F64-A71E-63C28CA82E39}"/>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5" name="PoljeZBesedilom 2">
          <a:extLst>
            <a:ext uri="{FF2B5EF4-FFF2-40B4-BE49-F238E27FC236}">
              <a16:creationId xmlns:a16="http://schemas.microsoft.com/office/drawing/2014/main" id="{8CF353D4-68D6-40BF-89C6-54F72D68B65F}"/>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6" name="PoljeZBesedilom 2">
          <a:extLst>
            <a:ext uri="{FF2B5EF4-FFF2-40B4-BE49-F238E27FC236}">
              <a16:creationId xmlns:a16="http://schemas.microsoft.com/office/drawing/2014/main" id="{48B9425D-7D17-4C54-BC3D-8EA6E0DE740E}"/>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850</xdr:row>
      <xdr:rowOff>0</xdr:rowOff>
    </xdr:from>
    <xdr:ext cx="184731" cy="264560"/>
    <xdr:sp macro="" textlink="">
      <xdr:nvSpPr>
        <xdr:cNvPr id="6367" name="PoljeZBesedilom 2">
          <a:extLst>
            <a:ext uri="{FF2B5EF4-FFF2-40B4-BE49-F238E27FC236}">
              <a16:creationId xmlns:a16="http://schemas.microsoft.com/office/drawing/2014/main" id="{61327DEC-A305-4715-B8F0-21160C877B6C}"/>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68" name="PoljeZBesedilom 2">
          <a:extLst>
            <a:ext uri="{FF2B5EF4-FFF2-40B4-BE49-F238E27FC236}">
              <a16:creationId xmlns:a16="http://schemas.microsoft.com/office/drawing/2014/main" id="{B5460D3D-931C-455C-9A3D-BEA0B846077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69" name="PoljeZBesedilom 6368">
          <a:extLst>
            <a:ext uri="{FF2B5EF4-FFF2-40B4-BE49-F238E27FC236}">
              <a16:creationId xmlns:a16="http://schemas.microsoft.com/office/drawing/2014/main" id="{1211801E-980E-4CAC-A33B-A94DB715E69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70" name="PoljeZBesedilom 2">
          <a:extLst>
            <a:ext uri="{FF2B5EF4-FFF2-40B4-BE49-F238E27FC236}">
              <a16:creationId xmlns:a16="http://schemas.microsoft.com/office/drawing/2014/main" id="{349C96D2-1D27-4EAF-A208-E298B681746F}"/>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71" name="PoljeZBesedilom 2">
          <a:extLst>
            <a:ext uri="{FF2B5EF4-FFF2-40B4-BE49-F238E27FC236}">
              <a16:creationId xmlns:a16="http://schemas.microsoft.com/office/drawing/2014/main" id="{9987BDDE-15FC-4187-BF3D-E7194D6F10D9}"/>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72" name="PoljeZBesedilom 2">
          <a:extLst>
            <a:ext uri="{FF2B5EF4-FFF2-40B4-BE49-F238E27FC236}">
              <a16:creationId xmlns:a16="http://schemas.microsoft.com/office/drawing/2014/main" id="{2D8B76F4-B129-4BE9-90D2-4C7E8B3D64CA}"/>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851</xdr:row>
      <xdr:rowOff>0</xdr:rowOff>
    </xdr:from>
    <xdr:ext cx="184731" cy="269959"/>
    <xdr:sp macro="" textlink="">
      <xdr:nvSpPr>
        <xdr:cNvPr id="6373" name="PoljeZBesedilom 2">
          <a:extLst>
            <a:ext uri="{FF2B5EF4-FFF2-40B4-BE49-F238E27FC236}">
              <a16:creationId xmlns:a16="http://schemas.microsoft.com/office/drawing/2014/main" id="{B59038C2-2374-441F-9F14-86DBFFEDB415}"/>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4" name="PoljeZBesedilom 2">
          <a:extLst>
            <a:ext uri="{FF2B5EF4-FFF2-40B4-BE49-F238E27FC236}">
              <a16:creationId xmlns:a16="http://schemas.microsoft.com/office/drawing/2014/main" id="{E7134F5C-24BF-4562-87AB-F475B2E86E0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5" name="PoljeZBesedilom 6374">
          <a:extLst>
            <a:ext uri="{FF2B5EF4-FFF2-40B4-BE49-F238E27FC236}">
              <a16:creationId xmlns:a16="http://schemas.microsoft.com/office/drawing/2014/main" id="{B94CC262-6340-4ACA-B6BB-51DBA7EBCFF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6" name="PoljeZBesedilom 2">
          <a:extLst>
            <a:ext uri="{FF2B5EF4-FFF2-40B4-BE49-F238E27FC236}">
              <a16:creationId xmlns:a16="http://schemas.microsoft.com/office/drawing/2014/main" id="{98DDCA00-AE11-4216-A0A9-58AF84D5AB4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7" name="PoljeZBesedilom 2">
          <a:extLst>
            <a:ext uri="{FF2B5EF4-FFF2-40B4-BE49-F238E27FC236}">
              <a16:creationId xmlns:a16="http://schemas.microsoft.com/office/drawing/2014/main" id="{371EEEAF-1968-433E-880C-56C8CD88A1F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8" name="PoljeZBesedilom 2">
          <a:extLst>
            <a:ext uri="{FF2B5EF4-FFF2-40B4-BE49-F238E27FC236}">
              <a16:creationId xmlns:a16="http://schemas.microsoft.com/office/drawing/2014/main" id="{948EF7D3-17E9-4946-B75D-644F379694F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79" name="PoljeZBesedilom 2">
          <a:extLst>
            <a:ext uri="{FF2B5EF4-FFF2-40B4-BE49-F238E27FC236}">
              <a16:creationId xmlns:a16="http://schemas.microsoft.com/office/drawing/2014/main" id="{91165F9C-2E8F-471C-A4C0-424F4CD2329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80" name="PoljeZBesedilom 6379">
          <a:extLst>
            <a:ext uri="{FF2B5EF4-FFF2-40B4-BE49-F238E27FC236}">
              <a16:creationId xmlns:a16="http://schemas.microsoft.com/office/drawing/2014/main" id="{1998EA8F-8FFA-4E55-817E-F9A7B9C7CE65}"/>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81" name="PoljeZBesedilom 2">
          <a:extLst>
            <a:ext uri="{FF2B5EF4-FFF2-40B4-BE49-F238E27FC236}">
              <a16:creationId xmlns:a16="http://schemas.microsoft.com/office/drawing/2014/main" id="{871C4DBD-EB36-4973-AE0F-5CB4161DAA7E}"/>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82" name="PoljeZBesedilom 2">
          <a:extLst>
            <a:ext uri="{FF2B5EF4-FFF2-40B4-BE49-F238E27FC236}">
              <a16:creationId xmlns:a16="http://schemas.microsoft.com/office/drawing/2014/main" id="{8E51EBCE-A917-438F-8CE4-F28951050BF9}"/>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83" name="PoljeZBesedilom 2">
          <a:extLst>
            <a:ext uri="{FF2B5EF4-FFF2-40B4-BE49-F238E27FC236}">
              <a16:creationId xmlns:a16="http://schemas.microsoft.com/office/drawing/2014/main" id="{4BCA721E-209E-465A-8A87-0A69D76C53D2}"/>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84" name="PoljeZBesedilom 2">
          <a:extLst>
            <a:ext uri="{FF2B5EF4-FFF2-40B4-BE49-F238E27FC236}">
              <a16:creationId xmlns:a16="http://schemas.microsoft.com/office/drawing/2014/main" id="{0DCBBAE2-A8B2-4B1E-9A68-B266607D1B21}"/>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85" name="PoljeZBesedilom 2">
          <a:extLst>
            <a:ext uri="{FF2B5EF4-FFF2-40B4-BE49-F238E27FC236}">
              <a16:creationId xmlns:a16="http://schemas.microsoft.com/office/drawing/2014/main" id="{F88F73F4-A247-4182-8BCB-2EEE2F86E42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86" name="PoljeZBesedilom 6385">
          <a:extLst>
            <a:ext uri="{FF2B5EF4-FFF2-40B4-BE49-F238E27FC236}">
              <a16:creationId xmlns:a16="http://schemas.microsoft.com/office/drawing/2014/main" id="{493DD5E3-67EF-457C-92DA-B07CC568F21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87" name="PoljeZBesedilom 2">
          <a:extLst>
            <a:ext uri="{FF2B5EF4-FFF2-40B4-BE49-F238E27FC236}">
              <a16:creationId xmlns:a16="http://schemas.microsoft.com/office/drawing/2014/main" id="{948D70F0-CE7D-4604-8F78-7B8EBDC4994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88" name="PoljeZBesedilom 2">
          <a:extLst>
            <a:ext uri="{FF2B5EF4-FFF2-40B4-BE49-F238E27FC236}">
              <a16:creationId xmlns:a16="http://schemas.microsoft.com/office/drawing/2014/main" id="{8910131F-11EB-4E08-800D-E265C7027DF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89" name="PoljeZBesedilom 2">
          <a:extLst>
            <a:ext uri="{FF2B5EF4-FFF2-40B4-BE49-F238E27FC236}">
              <a16:creationId xmlns:a16="http://schemas.microsoft.com/office/drawing/2014/main" id="{6ED5FF81-E2C8-4834-97E1-9CB5301C5B3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390" name="PoljeZBesedilom 2">
          <a:extLst>
            <a:ext uri="{FF2B5EF4-FFF2-40B4-BE49-F238E27FC236}">
              <a16:creationId xmlns:a16="http://schemas.microsoft.com/office/drawing/2014/main" id="{D072F4CC-4248-4F4A-BC7C-5B52D42A561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91" name="PoljeZBesedilom 6390">
          <a:extLst>
            <a:ext uri="{FF2B5EF4-FFF2-40B4-BE49-F238E27FC236}">
              <a16:creationId xmlns:a16="http://schemas.microsoft.com/office/drawing/2014/main" id="{C03C38CD-1751-4E53-B1C5-17999C707E22}"/>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92" name="PoljeZBesedilom 2">
          <a:extLst>
            <a:ext uri="{FF2B5EF4-FFF2-40B4-BE49-F238E27FC236}">
              <a16:creationId xmlns:a16="http://schemas.microsoft.com/office/drawing/2014/main" id="{AAA8965C-532B-446C-8E8E-DCE0BF96D277}"/>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93" name="PoljeZBesedilom 2">
          <a:extLst>
            <a:ext uri="{FF2B5EF4-FFF2-40B4-BE49-F238E27FC236}">
              <a16:creationId xmlns:a16="http://schemas.microsoft.com/office/drawing/2014/main" id="{3F4167A2-B99F-4938-AAAB-767557EB98A5}"/>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94" name="PoljeZBesedilom 2">
          <a:extLst>
            <a:ext uri="{FF2B5EF4-FFF2-40B4-BE49-F238E27FC236}">
              <a16:creationId xmlns:a16="http://schemas.microsoft.com/office/drawing/2014/main" id="{28EAF2AF-BC39-42E8-90DA-91AA0185BE09}"/>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864</xdr:row>
      <xdr:rowOff>0</xdr:rowOff>
    </xdr:from>
    <xdr:ext cx="184731" cy="274009"/>
    <xdr:sp macro="" textlink="">
      <xdr:nvSpPr>
        <xdr:cNvPr id="6395" name="PoljeZBesedilom 2">
          <a:extLst>
            <a:ext uri="{FF2B5EF4-FFF2-40B4-BE49-F238E27FC236}">
              <a16:creationId xmlns:a16="http://schemas.microsoft.com/office/drawing/2014/main" id="{0EAF45F7-78D7-4E17-AA4A-D78F4D091A64}"/>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1015</xdr:row>
      <xdr:rowOff>0</xdr:rowOff>
    </xdr:from>
    <xdr:ext cx="184731" cy="264560"/>
    <xdr:sp macro="" textlink="">
      <xdr:nvSpPr>
        <xdr:cNvPr id="6396" name="PoljeZBesedilom 2">
          <a:extLst>
            <a:ext uri="{FF2B5EF4-FFF2-40B4-BE49-F238E27FC236}">
              <a16:creationId xmlns:a16="http://schemas.microsoft.com/office/drawing/2014/main" id="{951A9F79-54EA-46EC-A450-CD3956B170A3}"/>
            </a:ext>
          </a:extLst>
        </xdr:cNvPr>
        <xdr:cNvSpPr txBox="1"/>
      </xdr:nvSpPr>
      <xdr:spPr>
        <a:xfrm>
          <a:off x="6226629" y="1774224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1015</xdr:row>
      <xdr:rowOff>0</xdr:rowOff>
    </xdr:from>
    <xdr:ext cx="184731" cy="264560"/>
    <xdr:sp macro="" textlink="">
      <xdr:nvSpPr>
        <xdr:cNvPr id="6397" name="PoljeZBesedilom 6396">
          <a:extLst>
            <a:ext uri="{FF2B5EF4-FFF2-40B4-BE49-F238E27FC236}">
              <a16:creationId xmlns:a16="http://schemas.microsoft.com/office/drawing/2014/main" id="{159E71C3-5F8F-4E05-AEDE-7203E284D101}"/>
            </a:ext>
          </a:extLst>
        </xdr:cNvPr>
        <xdr:cNvSpPr txBox="1"/>
      </xdr:nvSpPr>
      <xdr:spPr>
        <a:xfrm>
          <a:off x="6226629" y="1774224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398" name="PoljeZBesedilom 2">
          <a:extLst>
            <a:ext uri="{FF2B5EF4-FFF2-40B4-BE49-F238E27FC236}">
              <a16:creationId xmlns:a16="http://schemas.microsoft.com/office/drawing/2014/main" id="{5DDB4F49-FA9E-4A08-BA95-90D59893789C}"/>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399" name="PoljeZBesedilom 6398">
          <a:extLst>
            <a:ext uri="{FF2B5EF4-FFF2-40B4-BE49-F238E27FC236}">
              <a16:creationId xmlns:a16="http://schemas.microsoft.com/office/drawing/2014/main" id="{132051DE-A173-4A78-9C45-C744FBA39AF5}"/>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0" name="PoljeZBesedilom 2">
          <a:extLst>
            <a:ext uri="{FF2B5EF4-FFF2-40B4-BE49-F238E27FC236}">
              <a16:creationId xmlns:a16="http://schemas.microsoft.com/office/drawing/2014/main" id="{472050F7-0211-481D-AC46-34DCE6CEDC84}"/>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1" name="PoljeZBesedilom 2">
          <a:extLst>
            <a:ext uri="{FF2B5EF4-FFF2-40B4-BE49-F238E27FC236}">
              <a16:creationId xmlns:a16="http://schemas.microsoft.com/office/drawing/2014/main" id="{B550F126-E000-413E-8233-AA242175A20F}"/>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2" name="PoljeZBesedilom 2">
          <a:extLst>
            <a:ext uri="{FF2B5EF4-FFF2-40B4-BE49-F238E27FC236}">
              <a16:creationId xmlns:a16="http://schemas.microsoft.com/office/drawing/2014/main" id="{3C104A12-DF38-41B0-ABBC-9D3273C56FF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3" name="PoljeZBesedilom 2">
          <a:extLst>
            <a:ext uri="{FF2B5EF4-FFF2-40B4-BE49-F238E27FC236}">
              <a16:creationId xmlns:a16="http://schemas.microsoft.com/office/drawing/2014/main" id="{4E6DA781-648C-43DA-AE87-75B562F16932}"/>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4" name="PoljeZBesedilom 2">
          <a:extLst>
            <a:ext uri="{FF2B5EF4-FFF2-40B4-BE49-F238E27FC236}">
              <a16:creationId xmlns:a16="http://schemas.microsoft.com/office/drawing/2014/main" id="{0D20A537-F5D2-48B8-AAAE-DAE24E332D6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5" name="PoljeZBesedilom 6404">
          <a:extLst>
            <a:ext uri="{FF2B5EF4-FFF2-40B4-BE49-F238E27FC236}">
              <a16:creationId xmlns:a16="http://schemas.microsoft.com/office/drawing/2014/main" id="{A89019AC-444B-474F-A890-F40425BB5471}"/>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6" name="PoljeZBesedilom 2">
          <a:extLst>
            <a:ext uri="{FF2B5EF4-FFF2-40B4-BE49-F238E27FC236}">
              <a16:creationId xmlns:a16="http://schemas.microsoft.com/office/drawing/2014/main" id="{8FCCC07C-1A01-403E-83D2-BAD5C080905D}"/>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7" name="PoljeZBesedilom 2">
          <a:extLst>
            <a:ext uri="{FF2B5EF4-FFF2-40B4-BE49-F238E27FC236}">
              <a16:creationId xmlns:a16="http://schemas.microsoft.com/office/drawing/2014/main" id="{CAED778B-CD0D-4DF9-A3A4-A9145BA10EC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8" name="PoljeZBesedilom 2">
          <a:extLst>
            <a:ext uri="{FF2B5EF4-FFF2-40B4-BE49-F238E27FC236}">
              <a16:creationId xmlns:a16="http://schemas.microsoft.com/office/drawing/2014/main" id="{545AFC73-6D6E-4296-B343-9E895FA43A06}"/>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09" name="PoljeZBesedilom 2">
          <a:extLst>
            <a:ext uri="{FF2B5EF4-FFF2-40B4-BE49-F238E27FC236}">
              <a16:creationId xmlns:a16="http://schemas.microsoft.com/office/drawing/2014/main" id="{8A4F067B-0EC7-4D2D-B31E-1A442E31DC5D}"/>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0" name="PoljeZBesedilom 2">
          <a:extLst>
            <a:ext uri="{FF2B5EF4-FFF2-40B4-BE49-F238E27FC236}">
              <a16:creationId xmlns:a16="http://schemas.microsoft.com/office/drawing/2014/main" id="{D9510199-1F5F-499D-81CA-345B3D452DF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1" name="PoljeZBesedilom 6410">
          <a:extLst>
            <a:ext uri="{FF2B5EF4-FFF2-40B4-BE49-F238E27FC236}">
              <a16:creationId xmlns:a16="http://schemas.microsoft.com/office/drawing/2014/main" id="{A65181CC-9E1D-461C-BE4C-A225757AB75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2" name="PoljeZBesedilom 2">
          <a:extLst>
            <a:ext uri="{FF2B5EF4-FFF2-40B4-BE49-F238E27FC236}">
              <a16:creationId xmlns:a16="http://schemas.microsoft.com/office/drawing/2014/main" id="{E1C7FBED-14AF-4106-A73D-E0464908B37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3" name="PoljeZBesedilom 2">
          <a:extLst>
            <a:ext uri="{FF2B5EF4-FFF2-40B4-BE49-F238E27FC236}">
              <a16:creationId xmlns:a16="http://schemas.microsoft.com/office/drawing/2014/main" id="{B72D5010-330E-4C35-ADCE-38D200A75A2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4" name="PoljeZBesedilom 2">
          <a:extLst>
            <a:ext uri="{FF2B5EF4-FFF2-40B4-BE49-F238E27FC236}">
              <a16:creationId xmlns:a16="http://schemas.microsoft.com/office/drawing/2014/main" id="{D9D99A98-F7B6-4538-9006-F3EE2B52DDE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5" name="PoljeZBesedilom 2">
          <a:extLst>
            <a:ext uri="{FF2B5EF4-FFF2-40B4-BE49-F238E27FC236}">
              <a16:creationId xmlns:a16="http://schemas.microsoft.com/office/drawing/2014/main" id="{624BC82B-1ABF-482C-9E2A-CDADC777E1A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6" name="PoljeZBesedilom 2">
          <a:extLst>
            <a:ext uri="{FF2B5EF4-FFF2-40B4-BE49-F238E27FC236}">
              <a16:creationId xmlns:a16="http://schemas.microsoft.com/office/drawing/2014/main" id="{46890721-60CA-4EF8-9D1C-5AF45202036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7" name="PoljeZBesedilom 6416">
          <a:extLst>
            <a:ext uri="{FF2B5EF4-FFF2-40B4-BE49-F238E27FC236}">
              <a16:creationId xmlns:a16="http://schemas.microsoft.com/office/drawing/2014/main" id="{9867DCFB-97CD-4281-B6EA-DDEBD5B927E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8" name="PoljeZBesedilom 2">
          <a:extLst>
            <a:ext uri="{FF2B5EF4-FFF2-40B4-BE49-F238E27FC236}">
              <a16:creationId xmlns:a16="http://schemas.microsoft.com/office/drawing/2014/main" id="{ED09949F-434E-43AE-984A-B66A1C43B2F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19" name="PoljeZBesedilom 2">
          <a:extLst>
            <a:ext uri="{FF2B5EF4-FFF2-40B4-BE49-F238E27FC236}">
              <a16:creationId xmlns:a16="http://schemas.microsoft.com/office/drawing/2014/main" id="{54686C08-FCA9-4B3B-A838-1374C8F3908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20" name="PoljeZBesedilom 2">
          <a:extLst>
            <a:ext uri="{FF2B5EF4-FFF2-40B4-BE49-F238E27FC236}">
              <a16:creationId xmlns:a16="http://schemas.microsoft.com/office/drawing/2014/main" id="{E5AB18B9-D845-45C3-AD11-7C93492B165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21" name="PoljeZBesedilom 2">
          <a:extLst>
            <a:ext uri="{FF2B5EF4-FFF2-40B4-BE49-F238E27FC236}">
              <a16:creationId xmlns:a16="http://schemas.microsoft.com/office/drawing/2014/main" id="{0882CFBE-8915-47B7-AE89-E0D5CBBBCB8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2" name="PoljeZBesedilom 2">
          <a:extLst>
            <a:ext uri="{FF2B5EF4-FFF2-40B4-BE49-F238E27FC236}">
              <a16:creationId xmlns:a16="http://schemas.microsoft.com/office/drawing/2014/main" id="{F2C7072E-17C4-4251-8A17-6205092D5DD5}"/>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3" name="PoljeZBesedilom 6422">
          <a:extLst>
            <a:ext uri="{FF2B5EF4-FFF2-40B4-BE49-F238E27FC236}">
              <a16:creationId xmlns:a16="http://schemas.microsoft.com/office/drawing/2014/main" id="{49A33B23-930D-4363-973F-5A86D90E251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4" name="PoljeZBesedilom 2">
          <a:extLst>
            <a:ext uri="{FF2B5EF4-FFF2-40B4-BE49-F238E27FC236}">
              <a16:creationId xmlns:a16="http://schemas.microsoft.com/office/drawing/2014/main" id="{3FE99E40-D094-4E05-BDF5-CBE82322F63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5" name="PoljeZBesedilom 2">
          <a:extLst>
            <a:ext uri="{FF2B5EF4-FFF2-40B4-BE49-F238E27FC236}">
              <a16:creationId xmlns:a16="http://schemas.microsoft.com/office/drawing/2014/main" id="{C9480891-D1C9-4B75-9709-ACA32576739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6" name="PoljeZBesedilom 2">
          <a:extLst>
            <a:ext uri="{FF2B5EF4-FFF2-40B4-BE49-F238E27FC236}">
              <a16:creationId xmlns:a16="http://schemas.microsoft.com/office/drawing/2014/main" id="{FADB0C0E-2AC8-4C2C-8B60-16C2421C26B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7" name="PoljeZBesedilom 2">
          <a:extLst>
            <a:ext uri="{FF2B5EF4-FFF2-40B4-BE49-F238E27FC236}">
              <a16:creationId xmlns:a16="http://schemas.microsoft.com/office/drawing/2014/main" id="{4CF40E8C-2291-4A9D-BAC9-ABCFDE882102}"/>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8" name="PoljeZBesedilom 2">
          <a:extLst>
            <a:ext uri="{FF2B5EF4-FFF2-40B4-BE49-F238E27FC236}">
              <a16:creationId xmlns:a16="http://schemas.microsoft.com/office/drawing/2014/main" id="{02E68A49-E07F-42F5-9BD8-FF6E395F3EB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29" name="PoljeZBesedilom 6428">
          <a:extLst>
            <a:ext uri="{FF2B5EF4-FFF2-40B4-BE49-F238E27FC236}">
              <a16:creationId xmlns:a16="http://schemas.microsoft.com/office/drawing/2014/main" id="{C8B763AA-A263-4857-81E0-BD41E067AC76}"/>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30" name="PoljeZBesedilom 2">
          <a:extLst>
            <a:ext uri="{FF2B5EF4-FFF2-40B4-BE49-F238E27FC236}">
              <a16:creationId xmlns:a16="http://schemas.microsoft.com/office/drawing/2014/main" id="{91CB6B6D-125A-4516-9A9B-0A2CD62FE71B}"/>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31" name="PoljeZBesedilom 2">
          <a:extLst>
            <a:ext uri="{FF2B5EF4-FFF2-40B4-BE49-F238E27FC236}">
              <a16:creationId xmlns:a16="http://schemas.microsoft.com/office/drawing/2014/main" id="{9A29DCE5-D40E-4C09-8E3F-9A52BBFAFB1D}"/>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32" name="PoljeZBesedilom 2">
          <a:extLst>
            <a:ext uri="{FF2B5EF4-FFF2-40B4-BE49-F238E27FC236}">
              <a16:creationId xmlns:a16="http://schemas.microsoft.com/office/drawing/2014/main" id="{27834DC4-FEAB-4A03-A8DF-8EE8ECF5F7C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33" name="PoljeZBesedilom 2">
          <a:extLst>
            <a:ext uri="{FF2B5EF4-FFF2-40B4-BE49-F238E27FC236}">
              <a16:creationId xmlns:a16="http://schemas.microsoft.com/office/drawing/2014/main" id="{402D986B-0A8B-403F-AB68-549DED47664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4" name="PoljeZBesedilom 2">
          <a:extLst>
            <a:ext uri="{FF2B5EF4-FFF2-40B4-BE49-F238E27FC236}">
              <a16:creationId xmlns:a16="http://schemas.microsoft.com/office/drawing/2014/main" id="{24FD6C7A-B8E0-485B-9139-BC1770333AD4}"/>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5" name="PoljeZBesedilom 6434">
          <a:extLst>
            <a:ext uri="{FF2B5EF4-FFF2-40B4-BE49-F238E27FC236}">
              <a16:creationId xmlns:a16="http://schemas.microsoft.com/office/drawing/2014/main" id="{500274B4-0C92-454E-AFFE-02D3C5D1AB4F}"/>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6" name="PoljeZBesedilom 2">
          <a:extLst>
            <a:ext uri="{FF2B5EF4-FFF2-40B4-BE49-F238E27FC236}">
              <a16:creationId xmlns:a16="http://schemas.microsoft.com/office/drawing/2014/main" id="{8A6050B8-CF1D-4BF3-AF8C-0324CAAC20FA}"/>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7" name="PoljeZBesedilom 2">
          <a:extLst>
            <a:ext uri="{FF2B5EF4-FFF2-40B4-BE49-F238E27FC236}">
              <a16:creationId xmlns:a16="http://schemas.microsoft.com/office/drawing/2014/main" id="{D1DA1789-03A8-4788-9924-A79D936DA10B}"/>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8" name="PoljeZBesedilom 2">
          <a:extLst>
            <a:ext uri="{FF2B5EF4-FFF2-40B4-BE49-F238E27FC236}">
              <a16:creationId xmlns:a16="http://schemas.microsoft.com/office/drawing/2014/main" id="{761CD695-3D41-4CBF-981D-F282D37333A0}"/>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39" name="PoljeZBesedilom 2">
          <a:extLst>
            <a:ext uri="{FF2B5EF4-FFF2-40B4-BE49-F238E27FC236}">
              <a16:creationId xmlns:a16="http://schemas.microsoft.com/office/drawing/2014/main" id="{662F17EE-C5F3-4EC5-AF65-7AAC3CC6F3FD}"/>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0" name="PoljeZBesedilom 2">
          <a:extLst>
            <a:ext uri="{FF2B5EF4-FFF2-40B4-BE49-F238E27FC236}">
              <a16:creationId xmlns:a16="http://schemas.microsoft.com/office/drawing/2014/main" id="{148C6754-B95B-40C3-B309-CC79B18239E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1" name="PoljeZBesedilom 6440">
          <a:extLst>
            <a:ext uri="{FF2B5EF4-FFF2-40B4-BE49-F238E27FC236}">
              <a16:creationId xmlns:a16="http://schemas.microsoft.com/office/drawing/2014/main" id="{118EDA28-22AA-4AEA-B428-16E2A6247932}"/>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2" name="PoljeZBesedilom 2">
          <a:extLst>
            <a:ext uri="{FF2B5EF4-FFF2-40B4-BE49-F238E27FC236}">
              <a16:creationId xmlns:a16="http://schemas.microsoft.com/office/drawing/2014/main" id="{23E719B0-B8FB-45DB-9D64-38F16A6E405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3" name="PoljeZBesedilom 2">
          <a:extLst>
            <a:ext uri="{FF2B5EF4-FFF2-40B4-BE49-F238E27FC236}">
              <a16:creationId xmlns:a16="http://schemas.microsoft.com/office/drawing/2014/main" id="{52B2CD18-6EB1-494D-AC0F-857D21A9AD9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4" name="PoljeZBesedilom 2">
          <a:extLst>
            <a:ext uri="{FF2B5EF4-FFF2-40B4-BE49-F238E27FC236}">
              <a16:creationId xmlns:a16="http://schemas.microsoft.com/office/drawing/2014/main" id="{E7912C55-3F0A-4683-B6A3-3B5C8FD9B07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45" name="PoljeZBesedilom 2">
          <a:extLst>
            <a:ext uri="{FF2B5EF4-FFF2-40B4-BE49-F238E27FC236}">
              <a16:creationId xmlns:a16="http://schemas.microsoft.com/office/drawing/2014/main" id="{3523F57C-A88F-49C3-8DF5-2BA86B3E2E2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46" name="PoljeZBesedilom 6445">
          <a:extLst>
            <a:ext uri="{FF2B5EF4-FFF2-40B4-BE49-F238E27FC236}">
              <a16:creationId xmlns:a16="http://schemas.microsoft.com/office/drawing/2014/main" id="{AC7547A2-C43F-489C-B1E0-A8A5BE4996D5}"/>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47" name="PoljeZBesedilom 2">
          <a:extLst>
            <a:ext uri="{FF2B5EF4-FFF2-40B4-BE49-F238E27FC236}">
              <a16:creationId xmlns:a16="http://schemas.microsoft.com/office/drawing/2014/main" id="{B01CE5B5-2609-4F36-9035-241A5A5664B3}"/>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48" name="PoljeZBesedilom 2">
          <a:extLst>
            <a:ext uri="{FF2B5EF4-FFF2-40B4-BE49-F238E27FC236}">
              <a16:creationId xmlns:a16="http://schemas.microsoft.com/office/drawing/2014/main" id="{144A6CFC-B238-4859-BC06-A4F17DE16F0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49" name="PoljeZBesedilom 2">
          <a:extLst>
            <a:ext uri="{FF2B5EF4-FFF2-40B4-BE49-F238E27FC236}">
              <a16:creationId xmlns:a16="http://schemas.microsoft.com/office/drawing/2014/main" id="{5C7F3512-D412-4B51-B789-DB0A2788BBDF}"/>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50" name="PoljeZBesedilom 2">
          <a:extLst>
            <a:ext uri="{FF2B5EF4-FFF2-40B4-BE49-F238E27FC236}">
              <a16:creationId xmlns:a16="http://schemas.microsoft.com/office/drawing/2014/main" id="{71488F0C-ED45-4E6C-8925-61A571EE4E9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1" name="PoljeZBesedilom 2">
          <a:extLst>
            <a:ext uri="{FF2B5EF4-FFF2-40B4-BE49-F238E27FC236}">
              <a16:creationId xmlns:a16="http://schemas.microsoft.com/office/drawing/2014/main" id="{CC9DA95E-9759-4456-8DEA-DC7F8C67EC5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2" name="PoljeZBesedilom 6451">
          <a:extLst>
            <a:ext uri="{FF2B5EF4-FFF2-40B4-BE49-F238E27FC236}">
              <a16:creationId xmlns:a16="http://schemas.microsoft.com/office/drawing/2014/main" id="{D8752FB7-7B22-4B1E-BAE8-95D0031B3368}"/>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3" name="PoljeZBesedilom 2">
          <a:extLst>
            <a:ext uri="{FF2B5EF4-FFF2-40B4-BE49-F238E27FC236}">
              <a16:creationId xmlns:a16="http://schemas.microsoft.com/office/drawing/2014/main" id="{87D87F82-8934-4719-B7AF-D1A1CF352E43}"/>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4" name="PoljeZBesedilom 2">
          <a:extLst>
            <a:ext uri="{FF2B5EF4-FFF2-40B4-BE49-F238E27FC236}">
              <a16:creationId xmlns:a16="http://schemas.microsoft.com/office/drawing/2014/main" id="{187D16C8-DE69-452B-A496-192BD409CB32}"/>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5" name="PoljeZBesedilom 2">
          <a:extLst>
            <a:ext uri="{FF2B5EF4-FFF2-40B4-BE49-F238E27FC236}">
              <a16:creationId xmlns:a16="http://schemas.microsoft.com/office/drawing/2014/main" id="{8188D9E8-3A25-42A3-809F-590C0FBD73A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6" name="PoljeZBesedilom 2">
          <a:extLst>
            <a:ext uri="{FF2B5EF4-FFF2-40B4-BE49-F238E27FC236}">
              <a16:creationId xmlns:a16="http://schemas.microsoft.com/office/drawing/2014/main" id="{98484C1D-4740-4B03-8329-CE0273D4C2C8}"/>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7" name="PoljeZBesedilom 2">
          <a:extLst>
            <a:ext uri="{FF2B5EF4-FFF2-40B4-BE49-F238E27FC236}">
              <a16:creationId xmlns:a16="http://schemas.microsoft.com/office/drawing/2014/main" id="{9DF8EBB8-1E19-4F32-819D-E6DEFDF6217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8" name="PoljeZBesedilom 6457">
          <a:extLst>
            <a:ext uri="{FF2B5EF4-FFF2-40B4-BE49-F238E27FC236}">
              <a16:creationId xmlns:a16="http://schemas.microsoft.com/office/drawing/2014/main" id="{5E29A027-1804-4A4B-B414-E4DEC1CEEBA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59" name="PoljeZBesedilom 2">
          <a:extLst>
            <a:ext uri="{FF2B5EF4-FFF2-40B4-BE49-F238E27FC236}">
              <a16:creationId xmlns:a16="http://schemas.microsoft.com/office/drawing/2014/main" id="{278D6C63-19BF-4FF2-B552-E1B78DB0290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60" name="PoljeZBesedilom 2">
          <a:extLst>
            <a:ext uri="{FF2B5EF4-FFF2-40B4-BE49-F238E27FC236}">
              <a16:creationId xmlns:a16="http://schemas.microsoft.com/office/drawing/2014/main" id="{DF427EAF-0234-492B-9F7F-D9F34CFAB81F}"/>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61" name="PoljeZBesedilom 2">
          <a:extLst>
            <a:ext uri="{FF2B5EF4-FFF2-40B4-BE49-F238E27FC236}">
              <a16:creationId xmlns:a16="http://schemas.microsoft.com/office/drawing/2014/main" id="{E12E5DD9-7D0C-4607-9488-2ACDA54A19B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850</xdr:row>
      <xdr:rowOff>0</xdr:rowOff>
    </xdr:from>
    <xdr:ext cx="184731" cy="264560"/>
    <xdr:sp macro="" textlink="">
      <xdr:nvSpPr>
        <xdr:cNvPr id="6462" name="PoljeZBesedilom 2">
          <a:extLst>
            <a:ext uri="{FF2B5EF4-FFF2-40B4-BE49-F238E27FC236}">
              <a16:creationId xmlns:a16="http://schemas.microsoft.com/office/drawing/2014/main" id="{03B9FE80-5064-4B3D-BF2E-E7825E514330}"/>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3" name="PoljeZBesedilom 2">
          <a:extLst>
            <a:ext uri="{FF2B5EF4-FFF2-40B4-BE49-F238E27FC236}">
              <a16:creationId xmlns:a16="http://schemas.microsoft.com/office/drawing/2014/main" id="{9EC41DA9-707C-4130-B359-3FFC99EF0D3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4" name="PoljeZBesedilom 6463">
          <a:extLst>
            <a:ext uri="{FF2B5EF4-FFF2-40B4-BE49-F238E27FC236}">
              <a16:creationId xmlns:a16="http://schemas.microsoft.com/office/drawing/2014/main" id="{E01FF7FC-8DDF-4402-9D1E-3BE12000933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5" name="PoljeZBesedilom 2">
          <a:extLst>
            <a:ext uri="{FF2B5EF4-FFF2-40B4-BE49-F238E27FC236}">
              <a16:creationId xmlns:a16="http://schemas.microsoft.com/office/drawing/2014/main" id="{CCE15A1F-261D-4DB6-9692-7369B70BE7F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6" name="PoljeZBesedilom 2">
          <a:extLst>
            <a:ext uri="{FF2B5EF4-FFF2-40B4-BE49-F238E27FC236}">
              <a16:creationId xmlns:a16="http://schemas.microsoft.com/office/drawing/2014/main" id="{95B3632E-2B61-49E9-B550-ECF31E41EA2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7" name="PoljeZBesedilom 2">
          <a:extLst>
            <a:ext uri="{FF2B5EF4-FFF2-40B4-BE49-F238E27FC236}">
              <a16:creationId xmlns:a16="http://schemas.microsoft.com/office/drawing/2014/main" id="{54A23284-EC8E-4DB0-8BED-8888581C2F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8" name="PoljeZBesedilom 2">
          <a:extLst>
            <a:ext uri="{FF2B5EF4-FFF2-40B4-BE49-F238E27FC236}">
              <a16:creationId xmlns:a16="http://schemas.microsoft.com/office/drawing/2014/main" id="{DBF7A326-74B9-420D-B17A-43F56FC7A38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69" name="PoljeZBesedilom 2">
          <a:extLst>
            <a:ext uri="{FF2B5EF4-FFF2-40B4-BE49-F238E27FC236}">
              <a16:creationId xmlns:a16="http://schemas.microsoft.com/office/drawing/2014/main" id="{39915627-4885-48C1-B6FA-621E23D5A78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70" name="PoljeZBesedilom 6469">
          <a:extLst>
            <a:ext uri="{FF2B5EF4-FFF2-40B4-BE49-F238E27FC236}">
              <a16:creationId xmlns:a16="http://schemas.microsoft.com/office/drawing/2014/main" id="{903AD816-A1AD-4F28-81B0-50CD36D3DD9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71" name="PoljeZBesedilom 2">
          <a:extLst>
            <a:ext uri="{FF2B5EF4-FFF2-40B4-BE49-F238E27FC236}">
              <a16:creationId xmlns:a16="http://schemas.microsoft.com/office/drawing/2014/main" id="{E41994E2-BE55-4CFE-BD59-9828EADFED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72" name="PoljeZBesedilom 2">
          <a:extLst>
            <a:ext uri="{FF2B5EF4-FFF2-40B4-BE49-F238E27FC236}">
              <a16:creationId xmlns:a16="http://schemas.microsoft.com/office/drawing/2014/main" id="{0978CA84-BD44-42C7-AE14-5ADFBFCD543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73" name="PoljeZBesedilom 2">
          <a:extLst>
            <a:ext uri="{FF2B5EF4-FFF2-40B4-BE49-F238E27FC236}">
              <a16:creationId xmlns:a16="http://schemas.microsoft.com/office/drawing/2014/main" id="{B1D7F3C5-5B8C-44EE-9ED0-5CB02CA271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474" name="PoljeZBesedilom 2">
          <a:extLst>
            <a:ext uri="{FF2B5EF4-FFF2-40B4-BE49-F238E27FC236}">
              <a16:creationId xmlns:a16="http://schemas.microsoft.com/office/drawing/2014/main" id="{F8D919CB-06AA-4DC6-8D57-EB5B7BE4086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75" name="PoljeZBesedilom 2">
          <a:extLst>
            <a:ext uri="{FF2B5EF4-FFF2-40B4-BE49-F238E27FC236}">
              <a16:creationId xmlns:a16="http://schemas.microsoft.com/office/drawing/2014/main" id="{102FFB46-E7F6-4E06-BE90-8D2F3014A3C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76" name="PoljeZBesedilom 6475">
          <a:extLst>
            <a:ext uri="{FF2B5EF4-FFF2-40B4-BE49-F238E27FC236}">
              <a16:creationId xmlns:a16="http://schemas.microsoft.com/office/drawing/2014/main" id="{9153DCE3-F7FE-413B-9E6E-3137497978A5}"/>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77" name="PoljeZBesedilom 2">
          <a:extLst>
            <a:ext uri="{FF2B5EF4-FFF2-40B4-BE49-F238E27FC236}">
              <a16:creationId xmlns:a16="http://schemas.microsoft.com/office/drawing/2014/main" id="{A8771F7D-7ADD-46F6-9D97-B3705B722E29}"/>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78" name="PoljeZBesedilom 2">
          <a:extLst>
            <a:ext uri="{FF2B5EF4-FFF2-40B4-BE49-F238E27FC236}">
              <a16:creationId xmlns:a16="http://schemas.microsoft.com/office/drawing/2014/main" id="{4589D96F-0EA7-452B-B8FF-70CE3C346F6A}"/>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79" name="PoljeZBesedilom 2">
          <a:extLst>
            <a:ext uri="{FF2B5EF4-FFF2-40B4-BE49-F238E27FC236}">
              <a16:creationId xmlns:a16="http://schemas.microsoft.com/office/drawing/2014/main" id="{C3E16D6C-61A6-4A32-8E04-85D85761F1C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0" name="PoljeZBesedilom 2">
          <a:extLst>
            <a:ext uri="{FF2B5EF4-FFF2-40B4-BE49-F238E27FC236}">
              <a16:creationId xmlns:a16="http://schemas.microsoft.com/office/drawing/2014/main" id="{4E64DF76-F8E7-4400-9D85-59828D23990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1" name="PoljeZBesedilom 2">
          <a:extLst>
            <a:ext uri="{FF2B5EF4-FFF2-40B4-BE49-F238E27FC236}">
              <a16:creationId xmlns:a16="http://schemas.microsoft.com/office/drawing/2014/main" id="{193F6AFD-3BF2-4D1D-B46B-9DD623B51D0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2" name="PoljeZBesedilom 6481">
          <a:extLst>
            <a:ext uri="{FF2B5EF4-FFF2-40B4-BE49-F238E27FC236}">
              <a16:creationId xmlns:a16="http://schemas.microsoft.com/office/drawing/2014/main" id="{6CBE6135-76D9-40DB-8628-9AA2AC3EADF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3" name="PoljeZBesedilom 2">
          <a:extLst>
            <a:ext uri="{FF2B5EF4-FFF2-40B4-BE49-F238E27FC236}">
              <a16:creationId xmlns:a16="http://schemas.microsoft.com/office/drawing/2014/main" id="{BB2397D1-7F19-4C52-AA90-E3CF8A179E9D}"/>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4" name="PoljeZBesedilom 2">
          <a:extLst>
            <a:ext uri="{FF2B5EF4-FFF2-40B4-BE49-F238E27FC236}">
              <a16:creationId xmlns:a16="http://schemas.microsoft.com/office/drawing/2014/main" id="{BBF542F5-57D6-4395-AD02-241F5F3C9FA9}"/>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5" name="PoljeZBesedilom 2">
          <a:extLst>
            <a:ext uri="{FF2B5EF4-FFF2-40B4-BE49-F238E27FC236}">
              <a16:creationId xmlns:a16="http://schemas.microsoft.com/office/drawing/2014/main" id="{CC3052C3-4782-46CB-9441-7603A9DC916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486" name="PoljeZBesedilom 2">
          <a:extLst>
            <a:ext uri="{FF2B5EF4-FFF2-40B4-BE49-F238E27FC236}">
              <a16:creationId xmlns:a16="http://schemas.microsoft.com/office/drawing/2014/main" id="{65CDEA37-1878-4E03-B9A3-F20F8637EC3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87" name="PoljeZBesedilom 2">
          <a:extLst>
            <a:ext uri="{FF2B5EF4-FFF2-40B4-BE49-F238E27FC236}">
              <a16:creationId xmlns:a16="http://schemas.microsoft.com/office/drawing/2014/main" id="{DAEC60C8-A4B2-435A-8428-AEF06DE66C84}"/>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88" name="PoljeZBesedilom 6487">
          <a:extLst>
            <a:ext uri="{FF2B5EF4-FFF2-40B4-BE49-F238E27FC236}">
              <a16:creationId xmlns:a16="http://schemas.microsoft.com/office/drawing/2014/main" id="{5D47783E-6CDD-4F5F-B2CB-66627294510F}"/>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89" name="PoljeZBesedilom 2">
          <a:extLst>
            <a:ext uri="{FF2B5EF4-FFF2-40B4-BE49-F238E27FC236}">
              <a16:creationId xmlns:a16="http://schemas.microsoft.com/office/drawing/2014/main" id="{8A63590E-D06B-40D4-8620-1CF42DCFA162}"/>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90" name="PoljeZBesedilom 2">
          <a:extLst>
            <a:ext uri="{FF2B5EF4-FFF2-40B4-BE49-F238E27FC236}">
              <a16:creationId xmlns:a16="http://schemas.microsoft.com/office/drawing/2014/main" id="{C4FA552B-1FCE-4823-873C-19E6C5B7F0F7}"/>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91" name="PoljeZBesedilom 2">
          <a:extLst>
            <a:ext uri="{FF2B5EF4-FFF2-40B4-BE49-F238E27FC236}">
              <a16:creationId xmlns:a16="http://schemas.microsoft.com/office/drawing/2014/main" id="{05BC7858-2542-4C04-A070-3768FC437885}"/>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9959"/>
    <xdr:sp macro="" textlink="">
      <xdr:nvSpPr>
        <xdr:cNvPr id="6492" name="PoljeZBesedilom 2">
          <a:extLst>
            <a:ext uri="{FF2B5EF4-FFF2-40B4-BE49-F238E27FC236}">
              <a16:creationId xmlns:a16="http://schemas.microsoft.com/office/drawing/2014/main" id="{4AE216FB-CF26-4200-A009-58BF3DEDB2B2}"/>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3" name="PoljeZBesedilom 2">
          <a:extLst>
            <a:ext uri="{FF2B5EF4-FFF2-40B4-BE49-F238E27FC236}">
              <a16:creationId xmlns:a16="http://schemas.microsoft.com/office/drawing/2014/main" id="{EEE28055-0993-443C-972A-4A115021070D}"/>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4" name="PoljeZBesedilom 6493">
          <a:extLst>
            <a:ext uri="{FF2B5EF4-FFF2-40B4-BE49-F238E27FC236}">
              <a16:creationId xmlns:a16="http://schemas.microsoft.com/office/drawing/2014/main" id="{AF0EE4D9-30AE-4B1C-840F-5AFCCD61BA3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5" name="PoljeZBesedilom 2">
          <a:extLst>
            <a:ext uri="{FF2B5EF4-FFF2-40B4-BE49-F238E27FC236}">
              <a16:creationId xmlns:a16="http://schemas.microsoft.com/office/drawing/2014/main" id="{11469B1A-97A3-4389-BCCC-ACEA71E0DD5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6" name="PoljeZBesedilom 2">
          <a:extLst>
            <a:ext uri="{FF2B5EF4-FFF2-40B4-BE49-F238E27FC236}">
              <a16:creationId xmlns:a16="http://schemas.microsoft.com/office/drawing/2014/main" id="{F7EA1DE2-5E41-4BA4-A8BD-CB9AD1A4A91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7" name="PoljeZBesedilom 2">
          <a:extLst>
            <a:ext uri="{FF2B5EF4-FFF2-40B4-BE49-F238E27FC236}">
              <a16:creationId xmlns:a16="http://schemas.microsoft.com/office/drawing/2014/main" id="{52DC4E41-44E7-42B3-BE85-D301422AF65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2950"/>
    <xdr:sp macro="" textlink="">
      <xdr:nvSpPr>
        <xdr:cNvPr id="6498" name="PoljeZBesedilom 2">
          <a:extLst>
            <a:ext uri="{FF2B5EF4-FFF2-40B4-BE49-F238E27FC236}">
              <a16:creationId xmlns:a16="http://schemas.microsoft.com/office/drawing/2014/main" id="{AEAABD0F-9B1F-4962-A55C-50F92A0C40D0}"/>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499" name="PoljeZBesedilom 6498">
          <a:extLst>
            <a:ext uri="{FF2B5EF4-FFF2-40B4-BE49-F238E27FC236}">
              <a16:creationId xmlns:a16="http://schemas.microsoft.com/office/drawing/2014/main" id="{8D618708-29F7-42F5-BA87-629FB68210CF}"/>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500" name="PoljeZBesedilom 2">
          <a:extLst>
            <a:ext uri="{FF2B5EF4-FFF2-40B4-BE49-F238E27FC236}">
              <a16:creationId xmlns:a16="http://schemas.microsoft.com/office/drawing/2014/main" id="{A80CB835-2AD2-4B91-B9E4-1E2AA2B28E15}"/>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501" name="PoljeZBesedilom 2">
          <a:extLst>
            <a:ext uri="{FF2B5EF4-FFF2-40B4-BE49-F238E27FC236}">
              <a16:creationId xmlns:a16="http://schemas.microsoft.com/office/drawing/2014/main" id="{86D96017-FF8B-4932-BBC4-758DB65DE67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502" name="PoljeZBesedilom 2">
          <a:extLst>
            <a:ext uri="{FF2B5EF4-FFF2-40B4-BE49-F238E27FC236}">
              <a16:creationId xmlns:a16="http://schemas.microsoft.com/office/drawing/2014/main" id="{7DAFD0B9-1F1A-4AAB-B649-D9A066E4B6E1}"/>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875</xdr:row>
      <xdr:rowOff>0</xdr:rowOff>
    </xdr:from>
    <xdr:ext cx="184731" cy="274009"/>
    <xdr:sp macro="" textlink="">
      <xdr:nvSpPr>
        <xdr:cNvPr id="6503" name="PoljeZBesedilom 2">
          <a:extLst>
            <a:ext uri="{FF2B5EF4-FFF2-40B4-BE49-F238E27FC236}">
              <a16:creationId xmlns:a16="http://schemas.microsoft.com/office/drawing/2014/main" id="{EB31C5D5-8472-445D-B141-345CE65050EB}"/>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4" name="PoljeZBesedilom 2">
          <a:extLst>
            <a:ext uri="{FF2B5EF4-FFF2-40B4-BE49-F238E27FC236}">
              <a16:creationId xmlns:a16="http://schemas.microsoft.com/office/drawing/2014/main" id="{99A9523D-93DC-46F4-9F25-E2AAC61E94A9}"/>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5" name="PoljeZBesedilom 6504">
          <a:extLst>
            <a:ext uri="{FF2B5EF4-FFF2-40B4-BE49-F238E27FC236}">
              <a16:creationId xmlns:a16="http://schemas.microsoft.com/office/drawing/2014/main" id="{AF9C497A-EED0-444F-8A6C-5D7ED16F2FE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6" name="PoljeZBesedilom 2">
          <a:extLst>
            <a:ext uri="{FF2B5EF4-FFF2-40B4-BE49-F238E27FC236}">
              <a16:creationId xmlns:a16="http://schemas.microsoft.com/office/drawing/2014/main" id="{B4123CB8-8062-4B85-881D-D4CD4F251A1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7" name="PoljeZBesedilom 2">
          <a:extLst>
            <a:ext uri="{FF2B5EF4-FFF2-40B4-BE49-F238E27FC236}">
              <a16:creationId xmlns:a16="http://schemas.microsoft.com/office/drawing/2014/main" id="{B0F42FF2-7A23-4C3D-8801-CEEBEC8CFDF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8" name="PoljeZBesedilom 2">
          <a:extLst>
            <a:ext uri="{FF2B5EF4-FFF2-40B4-BE49-F238E27FC236}">
              <a16:creationId xmlns:a16="http://schemas.microsoft.com/office/drawing/2014/main" id="{812006B7-941F-4DA6-8A88-170F9DE3550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09" name="PoljeZBesedilom 2">
          <a:extLst>
            <a:ext uri="{FF2B5EF4-FFF2-40B4-BE49-F238E27FC236}">
              <a16:creationId xmlns:a16="http://schemas.microsoft.com/office/drawing/2014/main" id="{B7ABDA74-0E0E-4C23-B7E4-B67D1E30682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0" name="PoljeZBesedilom 2">
          <a:extLst>
            <a:ext uri="{FF2B5EF4-FFF2-40B4-BE49-F238E27FC236}">
              <a16:creationId xmlns:a16="http://schemas.microsoft.com/office/drawing/2014/main" id="{F5F470F7-6E1E-4542-AA6F-1EAFE08348CA}"/>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1" name="PoljeZBesedilom 6510">
          <a:extLst>
            <a:ext uri="{FF2B5EF4-FFF2-40B4-BE49-F238E27FC236}">
              <a16:creationId xmlns:a16="http://schemas.microsoft.com/office/drawing/2014/main" id="{7F159EB3-3344-42C6-B6A4-5F5E3C800F5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2" name="PoljeZBesedilom 2">
          <a:extLst>
            <a:ext uri="{FF2B5EF4-FFF2-40B4-BE49-F238E27FC236}">
              <a16:creationId xmlns:a16="http://schemas.microsoft.com/office/drawing/2014/main" id="{03E0C784-D70F-4FAD-9EA0-FA606225EE05}"/>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3" name="PoljeZBesedilom 2">
          <a:extLst>
            <a:ext uri="{FF2B5EF4-FFF2-40B4-BE49-F238E27FC236}">
              <a16:creationId xmlns:a16="http://schemas.microsoft.com/office/drawing/2014/main" id="{F244B57B-2E72-4DC9-AE27-BADE765BCF5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4" name="PoljeZBesedilom 2">
          <a:extLst>
            <a:ext uri="{FF2B5EF4-FFF2-40B4-BE49-F238E27FC236}">
              <a16:creationId xmlns:a16="http://schemas.microsoft.com/office/drawing/2014/main" id="{369C773A-8FC3-4057-A95D-8FEDC773C07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15" name="PoljeZBesedilom 2">
          <a:extLst>
            <a:ext uri="{FF2B5EF4-FFF2-40B4-BE49-F238E27FC236}">
              <a16:creationId xmlns:a16="http://schemas.microsoft.com/office/drawing/2014/main" id="{06AF80EE-1E11-4050-AA45-BEEC8AF8497E}"/>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16" name="PoljeZBesedilom 2">
          <a:extLst>
            <a:ext uri="{FF2B5EF4-FFF2-40B4-BE49-F238E27FC236}">
              <a16:creationId xmlns:a16="http://schemas.microsoft.com/office/drawing/2014/main" id="{F645FE20-455D-478E-A768-48652E104E9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17" name="PoljeZBesedilom 6516">
          <a:extLst>
            <a:ext uri="{FF2B5EF4-FFF2-40B4-BE49-F238E27FC236}">
              <a16:creationId xmlns:a16="http://schemas.microsoft.com/office/drawing/2014/main" id="{343CC103-4408-414F-957F-ED9D0D8E476C}"/>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18" name="PoljeZBesedilom 2">
          <a:extLst>
            <a:ext uri="{FF2B5EF4-FFF2-40B4-BE49-F238E27FC236}">
              <a16:creationId xmlns:a16="http://schemas.microsoft.com/office/drawing/2014/main" id="{DA843B90-0AF1-48BE-BD1F-91B189D7364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19" name="PoljeZBesedilom 2">
          <a:extLst>
            <a:ext uri="{FF2B5EF4-FFF2-40B4-BE49-F238E27FC236}">
              <a16:creationId xmlns:a16="http://schemas.microsoft.com/office/drawing/2014/main" id="{D39EC93E-35EA-41BB-B2E2-9BA4722863AC}"/>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20" name="PoljeZBesedilom 2">
          <a:extLst>
            <a:ext uri="{FF2B5EF4-FFF2-40B4-BE49-F238E27FC236}">
              <a16:creationId xmlns:a16="http://schemas.microsoft.com/office/drawing/2014/main" id="{FC39B53B-0139-44CD-88F8-490DB12BF16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21" name="PoljeZBesedilom 2">
          <a:extLst>
            <a:ext uri="{FF2B5EF4-FFF2-40B4-BE49-F238E27FC236}">
              <a16:creationId xmlns:a16="http://schemas.microsoft.com/office/drawing/2014/main" id="{288DB6BF-1FEC-4118-9F03-80C54635AE8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2" name="PoljeZBesedilom 2">
          <a:extLst>
            <a:ext uri="{FF2B5EF4-FFF2-40B4-BE49-F238E27FC236}">
              <a16:creationId xmlns:a16="http://schemas.microsoft.com/office/drawing/2014/main" id="{7F6D89A4-C3FF-48F5-8BC7-63133656DCF6}"/>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3" name="PoljeZBesedilom 6522">
          <a:extLst>
            <a:ext uri="{FF2B5EF4-FFF2-40B4-BE49-F238E27FC236}">
              <a16:creationId xmlns:a16="http://schemas.microsoft.com/office/drawing/2014/main" id="{192B0337-F984-4D6A-83AC-F663333CE943}"/>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4" name="PoljeZBesedilom 2">
          <a:extLst>
            <a:ext uri="{FF2B5EF4-FFF2-40B4-BE49-F238E27FC236}">
              <a16:creationId xmlns:a16="http://schemas.microsoft.com/office/drawing/2014/main" id="{8D363072-2890-4B20-B7B0-D56BCA85572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5" name="PoljeZBesedilom 2">
          <a:extLst>
            <a:ext uri="{FF2B5EF4-FFF2-40B4-BE49-F238E27FC236}">
              <a16:creationId xmlns:a16="http://schemas.microsoft.com/office/drawing/2014/main" id="{7664D57F-5A00-4EED-92C2-ECF56A143D9E}"/>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6" name="PoljeZBesedilom 2">
          <a:extLst>
            <a:ext uri="{FF2B5EF4-FFF2-40B4-BE49-F238E27FC236}">
              <a16:creationId xmlns:a16="http://schemas.microsoft.com/office/drawing/2014/main" id="{999FB4BB-CCBB-4E0E-9E80-01FBEE4F6599}"/>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871</xdr:row>
      <xdr:rowOff>0</xdr:rowOff>
    </xdr:from>
    <xdr:ext cx="184731" cy="264560"/>
    <xdr:sp macro="" textlink="">
      <xdr:nvSpPr>
        <xdr:cNvPr id="6527" name="PoljeZBesedilom 2">
          <a:extLst>
            <a:ext uri="{FF2B5EF4-FFF2-40B4-BE49-F238E27FC236}">
              <a16:creationId xmlns:a16="http://schemas.microsoft.com/office/drawing/2014/main" id="{C07DF564-CE01-4858-8B6A-C98EDAB5FB4D}"/>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28" name="PoljeZBesedilom 2">
          <a:extLst>
            <a:ext uri="{FF2B5EF4-FFF2-40B4-BE49-F238E27FC236}">
              <a16:creationId xmlns:a16="http://schemas.microsoft.com/office/drawing/2014/main" id="{5EFC29AA-F1D2-4BBF-8D6B-685B1AD995A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29" name="PoljeZBesedilom 6528">
          <a:extLst>
            <a:ext uri="{FF2B5EF4-FFF2-40B4-BE49-F238E27FC236}">
              <a16:creationId xmlns:a16="http://schemas.microsoft.com/office/drawing/2014/main" id="{9C5159F7-9D79-43A3-82F1-E5A56F1F8BD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30" name="PoljeZBesedilom 2">
          <a:extLst>
            <a:ext uri="{FF2B5EF4-FFF2-40B4-BE49-F238E27FC236}">
              <a16:creationId xmlns:a16="http://schemas.microsoft.com/office/drawing/2014/main" id="{683A0945-13BE-45E9-9F75-EE32BFB2C89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31" name="PoljeZBesedilom 2">
          <a:extLst>
            <a:ext uri="{FF2B5EF4-FFF2-40B4-BE49-F238E27FC236}">
              <a16:creationId xmlns:a16="http://schemas.microsoft.com/office/drawing/2014/main" id="{3C6C4481-13A9-4C1B-AA43-23C2F80BD2A8}"/>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32" name="PoljeZBesedilom 2">
          <a:extLst>
            <a:ext uri="{FF2B5EF4-FFF2-40B4-BE49-F238E27FC236}">
              <a16:creationId xmlns:a16="http://schemas.microsoft.com/office/drawing/2014/main" id="{795CF279-F5C7-46C0-9DB8-D3E15B984F23}"/>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33" name="PoljeZBesedilom 2">
          <a:extLst>
            <a:ext uri="{FF2B5EF4-FFF2-40B4-BE49-F238E27FC236}">
              <a16:creationId xmlns:a16="http://schemas.microsoft.com/office/drawing/2014/main" id="{1D844031-F4F1-4516-AE36-05313159ED5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4" name="PoljeZBesedilom 2">
          <a:extLst>
            <a:ext uri="{FF2B5EF4-FFF2-40B4-BE49-F238E27FC236}">
              <a16:creationId xmlns:a16="http://schemas.microsoft.com/office/drawing/2014/main" id="{0A405F03-DEBC-41AC-BCEE-684F32A7258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5" name="PoljeZBesedilom 6534">
          <a:extLst>
            <a:ext uri="{FF2B5EF4-FFF2-40B4-BE49-F238E27FC236}">
              <a16:creationId xmlns:a16="http://schemas.microsoft.com/office/drawing/2014/main" id="{F0AB3023-152C-4CC8-BDF1-6F8F8AD4D92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6" name="PoljeZBesedilom 2">
          <a:extLst>
            <a:ext uri="{FF2B5EF4-FFF2-40B4-BE49-F238E27FC236}">
              <a16:creationId xmlns:a16="http://schemas.microsoft.com/office/drawing/2014/main" id="{7FCB44C9-E109-4DB8-B7A8-4ADD184B596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7" name="PoljeZBesedilom 2">
          <a:extLst>
            <a:ext uri="{FF2B5EF4-FFF2-40B4-BE49-F238E27FC236}">
              <a16:creationId xmlns:a16="http://schemas.microsoft.com/office/drawing/2014/main" id="{90F70067-A516-4D2C-9BA2-88BFD95AED9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8" name="PoljeZBesedilom 2">
          <a:extLst>
            <a:ext uri="{FF2B5EF4-FFF2-40B4-BE49-F238E27FC236}">
              <a16:creationId xmlns:a16="http://schemas.microsoft.com/office/drawing/2014/main" id="{F0C1D1A1-9D38-41F0-A960-B86F130EBFA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39" name="PoljeZBesedilom 2">
          <a:extLst>
            <a:ext uri="{FF2B5EF4-FFF2-40B4-BE49-F238E27FC236}">
              <a16:creationId xmlns:a16="http://schemas.microsoft.com/office/drawing/2014/main" id="{04326446-749D-4E02-BE0C-48D2F1F5249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0" name="PoljeZBesedilom 2">
          <a:extLst>
            <a:ext uri="{FF2B5EF4-FFF2-40B4-BE49-F238E27FC236}">
              <a16:creationId xmlns:a16="http://schemas.microsoft.com/office/drawing/2014/main" id="{C90C3DB2-7962-44B4-954D-26C50A3FA7E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1" name="PoljeZBesedilom 6540">
          <a:extLst>
            <a:ext uri="{FF2B5EF4-FFF2-40B4-BE49-F238E27FC236}">
              <a16:creationId xmlns:a16="http://schemas.microsoft.com/office/drawing/2014/main" id="{20E32678-D1B2-41A8-8096-F59D4E544B6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2" name="PoljeZBesedilom 2">
          <a:extLst>
            <a:ext uri="{FF2B5EF4-FFF2-40B4-BE49-F238E27FC236}">
              <a16:creationId xmlns:a16="http://schemas.microsoft.com/office/drawing/2014/main" id="{163BB9A9-B89A-4650-9297-1434383EE90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3" name="PoljeZBesedilom 2">
          <a:extLst>
            <a:ext uri="{FF2B5EF4-FFF2-40B4-BE49-F238E27FC236}">
              <a16:creationId xmlns:a16="http://schemas.microsoft.com/office/drawing/2014/main" id="{9ABD1777-D4F1-4F5D-9DDD-77C9D92C010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4" name="PoljeZBesedilom 2">
          <a:extLst>
            <a:ext uri="{FF2B5EF4-FFF2-40B4-BE49-F238E27FC236}">
              <a16:creationId xmlns:a16="http://schemas.microsoft.com/office/drawing/2014/main" id="{A2CA0D77-6DD4-446E-A8E8-D8156A80B70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45" name="PoljeZBesedilom 2">
          <a:extLst>
            <a:ext uri="{FF2B5EF4-FFF2-40B4-BE49-F238E27FC236}">
              <a16:creationId xmlns:a16="http://schemas.microsoft.com/office/drawing/2014/main" id="{6C029498-8D2B-41E3-A893-8437318CDD9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46" name="PoljeZBesedilom 2">
          <a:extLst>
            <a:ext uri="{FF2B5EF4-FFF2-40B4-BE49-F238E27FC236}">
              <a16:creationId xmlns:a16="http://schemas.microsoft.com/office/drawing/2014/main" id="{30E551EA-F8C8-471A-BA64-C1228CDDA0B6}"/>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47" name="PoljeZBesedilom 6546">
          <a:extLst>
            <a:ext uri="{FF2B5EF4-FFF2-40B4-BE49-F238E27FC236}">
              <a16:creationId xmlns:a16="http://schemas.microsoft.com/office/drawing/2014/main" id="{F4B89ADD-1781-418E-89E3-4DA5C93AA033}"/>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48" name="PoljeZBesedilom 2">
          <a:extLst>
            <a:ext uri="{FF2B5EF4-FFF2-40B4-BE49-F238E27FC236}">
              <a16:creationId xmlns:a16="http://schemas.microsoft.com/office/drawing/2014/main" id="{95B2AA01-98FE-462B-B212-BCBCB07BBE35}"/>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49" name="PoljeZBesedilom 2">
          <a:extLst>
            <a:ext uri="{FF2B5EF4-FFF2-40B4-BE49-F238E27FC236}">
              <a16:creationId xmlns:a16="http://schemas.microsoft.com/office/drawing/2014/main" id="{D10F5C6D-8027-40C5-B312-B185EAE3F6CC}"/>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50" name="PoljeZBesedilom 2">
          <a:extLst>
            <a:ext uri="{FF2B5EF4-FFF2-40B4-BE49-F238E27FC236}">
              <a16:creationId xmlns:a16="http://schemas.microsoft.com/office/drawing/2014/main" id="{F5B47B48-3D52-4140-82DD-59B2AFEDA9A5}"/>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51" name="PoljeZBesedilom 2">
          <a:extLst>
            <a:ext uri="{FF2B5EF4-FFF2-40B4-BE49-F238E27FC236}">
              <a16:creationId xmlns:a16="http://schemas.microsoft.com/office/drawing/2014/main" id="{92DD6B32-E068-4214-AE88-187FFF897B2E}"/>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2" name="PoljeZBesedilom 2">
          <a:extLst>
            <a:ext uri="{FF2B5EF4-FFF2-40B4-BE49-F238E27FC236}">
              <a16:creationId xmlns:a16="http://schemas.microsoft.com/office/drawing/2014/main" id="{21D193A7-F658-480F-9E6D-0E9C64A9A71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3" name="PoljeZBesedilom 6552">
          <a:extLst>
            <a:ext uri="{FF2B5EF4-FFF2-40B4-BE49-F238E27FC236}">
              <a16:creationId xmlns:a16="http://schemas.microsoft.com/office/drawing/2014/main" id="{28EA8A88-6D87-4DA8-B1A6-28FFED58A20B}"/>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4" name="PoljeZBesedilom 2">
          <a:extLst>
            <a:ext uri="{FF2B5EF4-FFF2-40B4-BE49-F238E27FC236}">
              <a16:creationId xmlns:a16="http://schemas.microsoft.com/office/drawing/2014/main" id="{0AFD0628-3712-45CF-A08B-97218BE0ADDF}"/>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5" name="PoljeZBesedilom 2">
          <a:extLst>
            <a:ext uri="{FF2B5EF4-FFF2-40B4-BE49-F238E27FC236}">
              <a16:creationId xmlns:a16="http://schemas.microsoft.com/office/drawing/2014/main" id="{F5A3D52E-F1F6-4ACF-8184-0B571442B06D}"/>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6" name="PoljeZBesedilom 2">
          <a:extLst>
            <a:ext uri="{FF2B5EF4-FFF2-40B4-BE49-F238E27FC236}">
              <a16:creationId xmlns:a16="http://schemas.microsoft.com/office/drawing/2014/main" id="{57FBA91F-3079-4AB8-B464-561F0253EB6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57" name="PoljeZBesedilom 2">
          <a:extLst>
            <a:ext uri="{FF2B5EF4-FFF2-40B4-BE49-F238E27FC236}">
              <a16:creationId xmlns:a16="http://schemas.microsoft.com/office/drawing/2014/main" id="{E4BA75D5-D3F8-439B-A98B-38F2529B7ED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58" name="PoljeZBesedilom 6557">
          <a:extLst>
            <a:ext uri="{FF2B5EF4-FFF2-40B4-BE49-F238E27FC236}">
              <a16:creationId xmlns:a16="http://schemas.microsoft.com/office/drawing/2014/main" id="{0E920D70-F48E-4187-BC51-DFA9EDB6A8EC}"/>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59" name="PoljeZBesedilom 2">
          <a:extLst>
            <a:ext uri="{FF2B5EF4-FFF2-40B4-BE49-F238E27FC236}">
              <a16:creationId xmlns:a16="http://schemas.microsoft.com/office/drawing/2014/main" id="{F2FD8074-E428-413B-9974-38D20D91EDC4}"/>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60" name="PoljeZBesedilom 2">
          <a:extLst>
            <a:ext uri="{FF2B5EF4-FFF2-40B4-BE49-F238E27FC236}">
              <a16:creationId xmlns:a16="http://schemas.microsoft.com/office/drawing/2014/main" id="{ECE7FFC5-3E1D-4BDF-96C9-C89BCFA41AD6}"/>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61" name="PoljeZBesedilom 2">
          <a:extLst>
            <a:ext uri="{FF2B5EF4-FFF2-40B4-BE49-F238E27FC236}">
              <a16:creationId xmlns:a16="http://schemas.microsoft.com/office/drawing/2014/main" id="{069B8FF4-D303-4BEB-BCA5-F37011A12998}"/>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62" name="PoljeZBesedilom 2">
          <a:extLst>
            <a:ext uri="{FF2B5EF4-FFF2-40B4-BE49-F238E27FC236}">
              <a16:creationId xmlns:a16="http://schemas.microsoft.com/office/drawing/2014/main" id="{BB309D78-3C66-4F0E-8D85-238D8E5F3453}"/>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3" name="PoljeZBesedilom 2">
          <a:extLst>
            <a:ext uri="{FF2B5EF4-FFF2-40B4-BE49-F238E27FC236}">
              <a16:creationId xmlns:a16="http://schemas.microsoft.com/office/drawing/2014/main" id="{BA85C4D2-F401-468B-B2E4-D4945FE0FF9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4" name="PoljeZBesedilom 6563">
          <a:extLst>
            <a:ext uri="{FF2B5EF4-FFF2-40B4-BE49-F238E27FC236}">
              <a16:creationId xmlns:a16="http://schemas.microsoft.com/office/drawing/2014/main" id="{34A80628-E308-4D55-B639-29C02CCAAC1D}"/>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5" name="PoljeZBesedilom 2">
          <a:extLst>
            <a:ext uri="{FF2B5EF4-FFF2-40B4-BE49-F238E27FC236}">
              <a16:creationId xmlns:a16="http://schemas.microsoft.com/office/drawing/2014/main" id="{88E3F9E6-EC87-41D1-84F4-A2C7996EE96E}"/>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6" name="PoljeZBesedilom 2">
          <a:extLst>
            <a:ext uri="{FF2B5EF4-FFF2-40B4-BE49-F238E27FC236}">
              <a16:creationId xmlns:a16="http://schemas.microsoft.com/office/drawing/2014/main" id="{57D27217-1862-49E6-9C30-77706CFA207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7" name="PoljeZBesedilom 2">
          <a:extLst>
            <a:ext uri="{FF2B5EF4-FFF2-40B4-BE49-F238E27FC236}">
              <a16:creationId xmlns:a16="http://schemas.microsoft.com/office/drawing/2014/main" id="{909AEEDA-808C-4D5E-8E8A-81D145490E73}"/>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6568" name="PoljeZBesedilom 2">
          <a:extLst>
            <a:ext uri="{FF2B5EF4-FFF2-40B4-BE49-F238E27FC236}">
              <a16:creationId xmlns:a16="http://schemas.microsoft.com/office/drawing/2014/main" id="{95733163-1D6C-4914-A3E7-653A5B2B12B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69" name="PoljeZBesedilom 2">
          <a:extLst>
            <a:ext uri="{FF2B5EF4-FFF2-40B4-BE49-F238E27FC236}">
              <a16:creationId xmlns:a16="http://schemas.microsoft.com/office/drawing/2014/main" id="{41513604-EB8F-4D1B-9E4B-3F65715DF53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0" name="PoljeZBesedilom 6569">
          <a:extLst>
            <a:ext uri="{FF2B5EF4-FFF2-40B4-BE49-F238E27FC236}">
              <a16:creationId xmlns:a16="http://schemas.microsoft.com/office/drawing/2014/main" id="{DBCF8429-1B14-4714-A31E-5D6A310D50A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1" name="PoljeZBesedilom 2">
          <a:extLst>
            <a:ext uri="{FF2B5EF4-FFF2-40B4-BE49-F238E27FC236}">
              <a16:creationId xmlns:a16="http://schemas.microsoft.com/office/drawing/2014/main" id="{8CFD3ACF-E684-4546-9C82-DC8CB4071B5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2" name="PoljeZBesedilom 2">
          <a:extLst>
            <a:ext uri="{FF2B5EF4-FFF2-40B4-BE49-F238E27FC236}">
              <a16:creationId xmlns:a16="http://schemas.microsoft.com/office/drawing/2014/main" id="{66C02206-869A-47EF-B801-513D2048B4B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3" name="PoljeZBesedilom 2">
          <a:extLst>
            <a:ext uri="{FF2B5EF4-FFF2-40B4-BE49-F238E27FC236}">
              <a16:creationId xmlns:a16="http://schemas.microsoft.com/office/drawing/2014/main" id="{B5489E06-B091-4885-A70C-B8264E4546E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4" name="PoljeZBesedilom 2">
          <a:extLst>
            <a:ext uri="{FF2B5EF4-FFF2-40B4-BE49-F238E27FC236}">
              <a16:creationId xmlns:a16="http://schemas.microsoft.com/office/drawing/2014/main" id="{562ADD57-5C0A-4FA1-8D3C-13C5DB2B8ED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5" name="PoljeZBesedilom 2">
          <a:extLst>
            <a:ext uri="{FF2B5EF4-FFF2-40B4-BE49-F238E27FC236}">
              <a16:creationId xmlns:a16="http://schemas.microsoft.com/office/drawing/2014/main" id="{33F4BA7D-AA58-41CE-8B38-0BE85F1A30A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6" name="PoljeZBesedilom 6575">
          <a:extLst>
            <a:ext uri="{FF2B5EF4-FFF2-40B4-BE49-F238E27FC236}">
              <a16:creationId xmlns:a16="http://schemas.microsoft.com/office/drawing/2014/main" id="{8D3F7823-3610-473E-B01E-50821BAD702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7" name="PoljeZBesedilom 2">
          <a:extLst>
            <a:ext uri="{FF2B5EF4-FFF2-40B4-BE49-F238E27FC236}">
              <a16:creationId xmlns:a16="http://schemas.microsoft.com/office/drawing/2014/main" id="{E598F37B-EE47-4AB0-9B80-1D6BC2F50F2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8" name="PoljeZBesedilom 2">
          <a:extLst>
            <a:ext uri="{FF2B5EF4-FFF2-40B4-BE49-F238E27FC236}">
              <a16:creationId xmlns:a16="http://schemas.microsoft.com/office/drawing/2014/main" id="{5EA79A04-F145-4C5B-8702-90BAB8FEAC8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79" name="PoljeZBesedilom 2">
          <a:extLst>
            <a:ext uri="{FF2B5EF4-FFF2-40B4-BE49-F238E27FC236}">
              <a16:creationId xmlns:a16="http://schemas.microsoft.com/office/drawing/2014/main" id="{B2A01403-9C41-4D45-AB84-777AB37C9DB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6580" name="PoljeZBesedilom 2">
          <a:extLst>
            <a:ext uri="{FF2B5EF4-FFF2-40B4-BE49-F238E27FC236}">
              <a16:creationId xmlns:a16="http://schemas.microsoft.com/office/drawing/2014/main" id="{D4D4C1C3-C1B7-415F-8B1E-6E6FE2A7BF3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1" name="PoljeZBesedilom 2">
          <a:extLst>
            <a:ext uri="{FF2B5EF4-FFF2-40B4-BE49-F238E27FC236}">
              <a16:creationId xmlns:a16="http://schemas.microsoft.com/office/drawing/2014/main" id="{A6A130A4-03F5-4868-A54B-3BAB502A57DF}"/>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2" name="PoljeZBesedilom 6581">
          <a:extLst>
            <a:ext uri="{FF2B5EF4-FFF2-40B4-BE49-F238E27FC236}">
              <a16:creationId xmlns:a16="http://schemas.microsoft.com/office/drawing/2014/main" id="{0F05068C-AFE1-4F88-86FC-537F76D91B0F}"/>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3" name="PoljeZBesedilom 2">
          <a:extLst>
            <a:ext uri="{FF2B5EF4-FFF2-40B4-BE49-F238E27FC236}">
              <a16:creationId xmlns:a16="http://schemas.microsoft.com/office/drawing/2014/main" id="{36C89808-03D1-46F3-B047-C34B97995E20}"/>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4" name="PoljeZBesedilom 2">
          <a:extLst>
            <a:ext uri="{FF2B5EF4-FFF2-40B4-BE49-F238E27FC236}">
              <a16:creationId xmlns:a16="http://schemas.microsoft.com/office/drawing/2014/main" id="{960E631E-5E04-4FE4-B00E-B2A9FFF1ADBB}"/>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5" name="PoljeZBesedilom 2">
          <a:extLst>
            <a:ext uri="{FF2B5EF4-FFF2-40B4-BE49-F238E27FC236}">
              <a16:creationId xmlns:a16="http://schemas.microsoft.com/office/drawing/2014/main" id="{A2CF156B-206B-421C-8048-F986887AD513}"/>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6586" name="PoljeZBesedilom 2">
          <a:extLst>
            <a:ext uri="{FF2B5EF4-FFF2-40B4-BE49-F238E27FC236}">
              <a16:creationId xmlns:a16="http://schemas.microsoft.com/office/drawing/2014/main" id="{5B1178C8-BBCA-4A0B-9315-F023BA7192C9}"/>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87" name="PoljeZBesedilom 2">
          <a:extLst>
            <a:ext uri="{FF2B5EF4-FFF2-40B4-BE49-F238E27FC236}">
              <a16:creationId xmlns:a16="http://schemas.microsoft.com/office/drawing/2014/main" id="{91AC3CAD-B9D4-4830-BEAB-DEE0620DC70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88" name="PoljeZBesedilom 6587">
          <a:extLst>
            <a:ext uri="{FF2B5EF4-FFF2-40B4-BE49-F238E27FC236}">
              <a16:creationId xmlns:a16="http://schemas.microsoft.com/office/drawing/2014/main" id="{08FEB230-C58C-4BA0-AB41-748B653B7D41}"/>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89" name="PoljeZBesedilom 2">
          <a:extLst>
            <a:ext uri="{FF2B5EF4-FFF2-40B4-BE49-F238E27FC236}">
              <a16:creationId xmlns:a16="http://schemas.microsoft.com/office/drawing/2014/main" id="{0AED5000-FC2B-4299-8F3E-AF9F295EAB6E}"/>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90" name="PoljeZBesedilom 2">
          <a:extLst>
            <a:ext uri="{FF2B5EF4-FFF2-40B4-BE49-F238E27FC236}">
              <a16:creationId xmlns:a16="http://schemas.microsoft.com/office/drawing/2014/main" id="{0B278F3F-3C47-42A2-AC51-A55DBF7CEFD0}"/>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91" name="PoljeZBesedilom 2">
          <a:extLst>
            <a:ext uri="{FF2B5EF4-FFF2-40B4-BE49-F238E27FC236}">
              <a16:creationId xmlns:a16="http://schemas.microsoft.com/office/drawing/2014/main" id="{22AC8DAB-4716-4A5C-8D9A-97A956698BC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6592" name="PoljeZBesedilom 2">
          <a:extLst>
            <a:ext uri="{FF2B5EF4-FFF2-40B4-BE49-F238E27FC236}">
              <a16:creationId xmlns:a16="http://schemas.microsoft.com/office/drawing/2014/main" id="{DAEF4B19-1CEF-4C68-AA6B-CAC89B65149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93" name="PoljeZBesedilom 6592">
          <a:extLst>
            <a:ext uri="{FF2B5EF4-FFF2-40B4-BE49-F238E27FC236}">
              <a16:creationId xmlns:a16="http://schemas.microsoft.com/office/drawing/2014/main" id="{9ECD5802-5349-45B0-9EE6-FD5F32DBEA87}"/>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94" name="PoljeZBesedilom 2">
          <a:extLst>
            <a:ext uri="{FF2B5EF4-FFF2-40B4-BE49-F238E27FC236}">
              <a16:creationId xmlns:a16="http://schemas.microsoft.com/office/drawing/2014/main" id="{B8031C95-EBC5-456B-98AC-B441130248CE}"/>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95" name="PoljeZBesedilom 2">
          <a:extLst>
            <a:ext uri="{FF2B5EF4-FFF2-40B4-BE49-F238E27FC236}">
              <a16:creationId xmlns:a16="http://schemas.microsoft.com/office/drawing/2014/main" id="{517A0542-35A3-4FCF-B9AF-CE19C19BD6CE}"/>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96" name="PoljeZBesedilom 2">
          <a:extLst>
            <a:ext uri="{FF2B5EF4-FFF2-40B4-BE49-F238E27FC236}">
              <a16:creationId xmlns:a16="http://schemas.microsoft.com/office/drawing/2014/main" id="{1FB51AC4-9931-4643-A273-142EFAC41122}"/>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74009"/>
    <xdr:sp macro="" textlink="">
      <xdr:nvSpPr>
        <xdr:cNvPr id="6597" name="PoljeZBesedilom 2">
          <a:extLst>
            <a:ext uri="{FF2B5EF4-FFF2-40B4-BE49-F238E27FC236}">
              <a16:creationId xmlns:a16="http://schemas.microsoft.com/office/drawing/2014/main" id="{9800E9A3-5171-4D60-867B-657393D287D5}"/>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598" name="PoljeZBesedilom 2">
          <a:extLst>
            <a:ext uri="{FF2B5EF4-FFF2-40B4-BE49-F238E27FC236}">
              <a16:creationId xmlns:a16="http://schemas.microsoft.com/office/drawing/2014/main" id="{0D197DA1-69DE-4F39-8FB7-196D288C66F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599" name="PoljeZBesedilom 6598">
          <a:extLst>
            <a:ext uri="{FF2B5EF4-FFF2-40B4-BE49-F238E27FC236}">
              <a16:creationId xmlns:a16="http://schemas.microsoft.com/office/drawing/2014/main" id="{78282E9B-0AAD-475B-BE36-D58F50573F4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0" name="PoljeZBesedilom 2">
          <a:extLst>
            <a:ext uri="{FF2B5EF4-FFF2-40B4-BE49-F238E27FC236}">
              <a16:creationId xmlns:a16="http://schemas.microsoft.com/office/drawing/2014/main" id="{A0CF5DD6-4B52-4678-946B-B48260D99844}"/>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1" name="PoljeZBesedilom 2">
          <a:extLst>
            <a:ext uri="{FF2B5EF4-FFF2-40B4-BE49-F238E27FC236}">
              <a16:creationId xmlns:a16="http://schemas.microsoft.com/office/drawing/2014/main" id="{ADCA035F-34B1-4406-A797-85409D91740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2" name="PoljeZBesedilom 2">
          <a:extLst>
            <a:ext uri="{FF2B5EF4-FFF2-40B4-BE49-F238E27FC236}">
              <a16:creationId xmlns:a16="http://schemas.microsoft.com/office/drawing/2014/main" id="{6619CFAD-49AC-428B-AD27-D0450FB42EA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3" name="PoljeZBesedilom 2">
          <a:extLst>
            <a:ext uri="{FF2B5EF4-FFF2-40B4-BE49-F238E27FC236}">
              <a16:creationId xmlns:a16="http://schemas.microsoft.com/office/drawing/2014/main" id="{49CB3884-D4EA-4E66-A8FF-A7EE7CC0E050}"/>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4" name="PoljeZBesedilom 2">
          <a:extLst>
            <a:ext uri="{FF2B5EF4-FFF2-40B4-BE49-F238E27FC236}">
              <a16:creationId xmlns:a16="http://schemas.microsoft.com/office/drawing/2014/main" id="{B414FB3E-7D1B-4168-9EA2-B2B96EDE4CA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5" name="PoljeZBesedilom 6604">
          <a:extLst>
            <a:ext uri="{FF2B5EF4-FFF2-40B4-BE49-F238E27FC236}">
              <a16:creationId xmlns:a16="http://schemas.microsoft.com/office/drawing/2014/main" id="{DCE5EACA-7E75-4C1E-B6F8-D39B90E50F9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6" name="PoljeZBesedilom 2">
          <a:extLst>
            <a:ext uri="{FF2B5EF4-FFF2-40B4-BE49-F238E27FC236}">
              <a16:creationId xmlns:a16="http://schemas.microsoft.com/office/drawing/2014/main" id="{CF5A1FAB-1097-4862-B0F5-DD0698A6BCA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7" name="PoljeZBesedilom 2">
          <a:extLst>
            <a:ext uri="{FF2B5EF4-FFF2-40B4-BE49-F238E27FC236}">
              <a16:creationId xmlns:a16="http://schemas.microsoft.com/office/drawing/2014/main" id="{EDA7B20D-6C06-4832-9E47-176616A6B2B8}"/>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8" name="PoljeZBesedilom 2">
          <a:extLst>
            <a:ext uri="{FF2B5EF4-FFF2-40B4-BE49-F238E27FC236}">
              <a16:creationId xmlns:a16="http://schemas.microsoft.com/office/drawing/2014/main" id="{8025A0E2-3DCB-4910-8340-3E3BEFF8E0A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09" name="PoljeZBesedilom 2">
          <a:extLst>
            <a:ext uri="{FF2B5EF4-FFF2-40B4-BE49-F238E27FC236}">
              <a16:creationId xmlns:a16="http://schemas.microsoft.com/office/drawing/2014/main" id="{2B4694A2-8A4D-405D-B743-8A3A0854116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0" name="PoljeZBesedilom 2">
          <a:extLst>
            <a:ext uri="{FF2B5EF4-FFF2-40B4-BE49-F238E27FC236}">
              <a16:creationId xmlns:a16="http://schemas.microsoft.com/office/drawing/2014/main" id="{25C1A9F9-FC3D-4C38-B113-EAEFF61AC4FC}"/>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1" name="PoljeZBesedilom 6610">
          <a:extLst>
            <a:ext uri="{FF2B5EF4-FFF2-40B4-BE49-F238E27FC236}">
              <a16:creationId xmlns:a16="http://schemas.microsoft.com/office/drawing/2014/main" id="{25A60097-DD43-444F-A4DC-25F24FBA506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2" name="PoljeZBesedilom 2">
          <a:extLst>
            <a:ext uri="{FF2B5EF4-FFF2-40B4-BE49-F238E27FC236}">
              <a16:creationId xmlns:a16="http://schemas.microsoft.com/office/drawing/2014/main" id="{22B073C9-77AD-42FE-BEBB-93AA6C3898AD}"/>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3" name="PoljeZBesedilom 2">
          <a:extLst>
            <a:ext uri="{FF2B5EF4-FFF2-40B4-BE49-F238E27FC236}">
              <a16:creationId xmlns:a16="http://schemas.microsoft.com/office/drawing/2014/main" id="{4DADE44A-813F-4D4D-9FB7-675C3A28EF8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4" name="PoljeZBesedilom 2">
          <a:extLst>
            <a:ext uri="{FF2B5EF4-FFF2-40B4-BE49-F238E27FC236}">
              <a16:creationId xmlns:a16="http://schemas.microsoft.com/office/drawing/2014/main" id="{3102ED17-F909-4839-9600-BEEFB1982F69}"/>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5" name="PoljeZBesedilom 2">
          <a:extLst>
            <a:ext uri="{FF2B5EF4-FFF2-40B4-BE49-F238E27FC236}">
              <a16:creationId xmlns:a16="http://schemas.microsoft.com/office/drawing/2014/main" id="{620F9B02-EEF4-4AD1-A02C-BC079B18300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6" name="PoljeZBesedilom 2">
          <a:extLst>
            <a:ext uri="{FF2B5EF4-FFF2-40B4-BE49-F238E27FC236}">
              <a16:creationId xmlns:a16="http://schemas.microsoft.com/office/drawing/2014/main" id="{15F7866E-9E8A-4A70-8C82-CB51FB5E6C23}"/>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7" name="PoljeZBesedilom 6616">
          <a:extLst>
            <a:ext uri="{FF2B5EF4-FFF2-40B4-BE49-F238E27FC236}">
              <a16:creationId xmlns:a16="http://schemas.microsoft.com/office/drawing/2014/main" id="{BE689303-8A71-435C-A25F-AA69F6E8853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8" name="PoljeZBesedilom 2">
          <a:extLst>
            <a:ext uri="{FF2B5EF4-FFF2-40B4-BE49-F238E27FC236}">
              <a16:creationId xmlns:a16="http://schemas.microsoft.com/office/drawing/2014/main" id="{CC1BD7BB-F6AD-4A37-85BE-FC0FCA8DA2E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19" name="PoljeZBesedilom 2">
          <a:extLst>
            <a:ext uri="{FF2B5EF4-FFF2-40B4-BE49-F238E27FC236}">
              <a16:creationId xmlns:a16="http://schemas.microsoft.com/office/drawing/2014/main" id="{C4172E6E-C955-475E-AB36-FF948CEF87AC}"/>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0" name="PoljeZBesedilom 2">
          <a:extLst>
            <a:ext uri="{FF2B5EF4-FFF2-40B4-BE49-F238E27FC236}">
              <a16:creationId xmlns:a16="http://schemas.microsoft.com/office/drawing/2014/main" id="{F473BAE0-D9AD-453C-9D68-003DD0999D9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1" name="PoljeZBesedilom 2">
          <a:extLst>
            <a:ext uri="{FF2B5EF4-FFF2-40B4-BE49-F238E27FC236}">
              <a16:creationId xmlns:a16="http://schemas.microsoft.com/office/drawing/2014/main" id="{9C31021D-C845-40A8-88E8-9ECC78D5472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2" name="PoljeZBesedilom 2">
          <a:extLst>
            <a:ext uri="{FF2B5EF4-FFF2-40B4-BE49-F238E27FC236}">
              <a16:creationId xmlns:a16="http://schemas.microsoft.com/office/drawing/2014/main" id="{9A20030E-D44A-4358-A924-7F4D3499C3C3}"/>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3" name="PoljeZBesedilom 6622">
          <a:extLst>
            <a:ext uri="{FF2B5EF4-FFF2-40B4-BE49-F238E27FC236}">
              <a16:creationId xmlns:a16="http://schemas.microsoft.com/office/drawing/2014/main" id="{D718612C-B907-40FF-8FC1-2A01F7787368}"/>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4" name="PoljeZBesedilom 2">
          <a:extLst>
            <a:ext uri="{FF2B5EF4-FFF2-40B4-BE49-F238E27FC236}">
              <a16:creationId xmlns:a16="http://schemas.microsoft.com/office/drawing/2014/main" id="{491484C1-4399-4A9D-9E8F-94F3B82AE210}"/>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5" name="PoljeZBesedilom 2">
          <a:extLst>
            <a:ext uri="{FF2B5EF4-FFF2-40B4-BE49-F238E27FC236}">
              <a16:creationId xmlns:a16="http://schemas.microsoft.com/office/drawing/2014/main" id="{86BCD832-E071-47CA-98D5-7D2DC324702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6" name="PoljeZBesedilom 2">
          <a:extLst>
            <a:ext uri="{FF2B5EF4-FFF2-40B4-BE49-F238E27FC236}">
              <a16:creationId xmlns:a16="http://schemas.microsoft.com/office/drawing/2014/main" id="{5817E210-1DED-48EF-991E-4AF6C1D1585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7" name="PoljeZBesedilom 2">
          <a:extLst>
            <a:ext uri="{FF2B5EF4-FFF2-40B4-BE49-F238E27FC236}">
              <a16:creationId xmlns:a16="http://schemas.microsoft.com/office/drawing/2014/main" id="{4E91C900-F0A1-4D7C-BCEF-A285B253A4E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8" name="PoljeZBesedilom 2">
          <a:extLst>
            <a:ext uri="{FF2B5EF4-FFF2-40B4-BE49-F238E27FC236}">
              <a16:creationId xmlns:a16="http://schemas.microsoft.com/office/drawing/2014/main" id="{84AD887B-361C-4F39-ABA7-0BDCBFEDEB8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29" name="PoljeZBesedilom 6628">
          <a:extLst>
            <a:ext uri="{FF2B5EF4-FFF2-40B4-BE49-F238E27FC236}">
              <a16:creationId xmlns:a16="http://schemas.microsoft.com/office/drawing/2014/main" id="{764E73A3-FA9B-4E78-81EA-2FA01AB8E5C0}"/>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30" name="PoljeZBesedilom 2">
          <a:extLst>
            <a:ext uri="{FF2B5EF4-FFF2-40B4-BE49-F238E27FC236}">
              <a16:creationId xmlns:a16="http://schemas.microsoft.com/office/drawing/2014/main" id="{6642E82A-123D-43D7-87D5-7DA0182AE15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31" name="PoljeZBesedilom 2">
          <a:extLst>
            <a:ext uri="{FF2B5EF4-FFF2-40B4-BE49-F238E27FC236}">
              <a16:creationId xmlns:a16="http://schemas.microsoft.com/office/drawing/2014/main" id="{E7D1271A-A2F8-4EC3-9AD9-F98013BB6C75}"/>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32" name="PoljeZBesedilom 2">
          <a:extLst>
            <a:ext uri="{FF2B5EF4-FFF2-40B4-BE49-F238E27FC236}">
              <a16:creationId xmlns:a16="http://schemas.microsoft.com/office/drawing/2014/main" id="{268B1EEE-5453-4365-91D2-2D1234D8BDE7}"/>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33" name="PoljeZBesedilom 2">
          <a:extLst>
            <a:ext uri="{FF2B5EF4-FFF2-40B4-BE49-F238E27FC236}">
              <a16:creationId xmlns:a16="http://schemas.microsoft.com/office/drawing/2014/main" id="{6FBE29BA-D9E2-49CE-94B0-C02EC0EDCEE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4" name="PoljeZBesedilom 2">
          <a:extLst>
            <a:ext uri="{FF2B5EF4-FFF2-40B4-BE49-F238E27FC236}">
              <a16:creationId xmlns:a16="http://schemas.microsoft.com/office/drawing/2014/main" id="{1710862F-054C-4DF5-A256-76469D73538E}"/>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5" name="PoljeZBesedilom 6634">
          <a:extLst>
            <a:ext uri="{FF2B5EF4-FFF2-40B4-BE49-F238E27FC236}">
              <a16:creationId xmlns:a16="http://schemas.microsoft.com/office/drawing/2014/main" id="{A3C3C9A0-7760-4AAC-B84F-558B95D2A4D0}"/>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6" name="PoljeZBesedilom 2">
          <a:extLst>
            <a:ext uri="{FF2B5EF4-FFF2-40B4-BE49-F238E27FC236}">
              <a16:creationId xmlns:a16="http://schemas.microsoft.com/office/drawing/2014/main" id="{4C42048C-1590-4232-89BF-C088B25EF226}"/>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7" name="PoljeZBesedilom 2">
          <a:extLst>
            <a:ext uri="{FF2B5EF4-FFF2-40B4-BE49-F238E27FC236}">
              <a16:creationId xmlns:a16="http://schemas.microsoft.com/office/drawing/2014/main" id="{E254DE7D-4AC5-4540-8D09-A0C6559A2135}"/>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8" name="PoljeZBesedilom 2">
          <a:extLst>
            <a:ext uri="{FF2B5EF4-FFF2-40B4-BE49-F238E27FC236}">
              <a16:creationId xmlns:a16="http://schemas.microsoft.com/office/drawing/2014/main" id="{63A5E4BE-01A9-439A-BDA5-C7D158E5E1DF}"/>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39" name="PoljeZBesedilom 2">
          <a:extLst>
            <a:ext uri="{FF2B5EF4-FFF2-40B4-BE49-F238E27FC236}">
              <a16:creationId xmlns:a16="http://schemas.microsoft.com/office/drawing/2014/main" id="{D105C4F3-73CB-43CD-AA5B-EC04AD19A3B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0" name="PoljeZBesedilom 2">
          <a:extLst>
            <a:ext uri="{FF2B5EF4-FFF2-40B4-BE49-F238E27FC236}">
              <a16:creationId xmlns:a16="http://schemas.microsoft.com/office/drawing/2014/main" id="{18E48442-84E6-4548-AEA5-00A57D82BC88}"/>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1" name="PoljeZBesedilom 6640">
          <a:extLst>
            <a:ext uri="{FF2B5EF4-FFF2-40B4-BE49-F238E27FC236}">
              <a16:creationId xmlns:a16="http://schemas.microsoft.com/office/drawing/2014/main" id="{9D460E47-E37F-46DD-8774-49D94E1D8C6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2" name="PoljeZBesedilom 2">
          <a:extLst>
            <a:ext uri="{FF2B5EF4-FFF2-40B4-BE49-F238E27FC236}">
              <a16:creationId xmlns:a16="http://schemas.microsoft.com/office/drawing/2014/main" id="{DE376E84-FE34-4F5D-A54B-6056861F8E5F}"/>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3" name="PoljeZBesedilom 2">
          <a:extLst>
            <a:ext uri="{FF2B5EF4-FFF2-40B4-BE49-F238E27FC236}">
              <a16:creationId xmlns:a16="http://schemas.microsoft.com/office/drawing/2014/main" id="{9D25CC49-BE53-46B4-85CD-3FE63E95A9ED}"/>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4" name="PoljeZBesedilom 2">
          <a:extLst>
            <a:ext uri="{FF2B5EF4-FFF2-40B4-BE49-F238E27FC236}">
              <a16:creationId xmlns:a16="http://schemas.microsoft.com/office/drawing/2014/main" id="{4291D1CA-5AF4-4BA0-94F1-BB0C707EC62E}"/>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5" name="PoljeZBesedilom 2">
          <a:extLst>
            <a:ext uri="{FF2B5EF4-FFF2-40B4-BE49-F238E27FC236}">
              <a16:creationId xmlns:a16="http://schemas.microsoft.com/office/drawing/2014/main" id="{724CD4B9-AD6E-4738-B379-DC04FC2E43B1}"/>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6" name="PoljeZBesedilom 2">
          <a:extLst>
            <a:ext uri="{FF2B5EF4-FFF2-40B4-BE49-F238E27FC236}">
              <a16:creationId xmlns:a16="http://schemas.microsoft.com/office/drawing/2014/main" id="{04908A3F-712C-4BBF-BCDF-34DF558E4AE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7" name="PoljeZBesedilom 6646">
          <a:extLst>
            <a:ext uri="{FF2B5EF4-FFF2-40B4-BE49-F238E27FC236}">
              <a16:creationId xmlns:a16="http://schemas.microsoft.com/office/drawing/2014/main" id="{E65530F0-6691-4DB4-8CAF-BF9E5EBE2DDA}"/>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8" name="PoljeZBesedilom 2">
          <a:extLst>
            <a:ext uri="{FF2B5EF4-FFF2-40B4-BE49-F238E27FC236}">
              <a16:creationId xmlns:a16="http://schemas.microsoft.com/office/drawing/2014/main" id="{743A1758-2AAC-4929-80F9-FD8225BE365D}"/>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49" name="PoljeZBesedilom 2">
          <a:extLst>
            <a:ext uri="{FF2B5EF4-FFF2-40B4-BE49-F238E27FC236}">
              <a16:creationId xmlns:a16="http://schemas.microsoft.com/office/drawing/2014/main" id="{BE133C0D-4F42-4660-99F1-D5202BA715EA}"/>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50" name="PoljeZBesedilom 2">
          <a:extLst>
            <a:ext uri="{FF2B5EF4-FFF2-40B4-BE49-F238E27FC236}">
              <a16:creationId xmlns:a16="http://schemas.microsoft.com/office/drawing/2014/main" id="{8E69799D-43EF-49DB-8CF7-268FBF0C8F4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884</xdr:row>
      <xdr:rowOff>0</xdr:rowOff>
    </xdr:from>
    <xdr:ext cx="184731" cy="264560"/>
    <xdr:sp macro="" textlink="">
      <xdr:nvSpPr>
        <xdr:cNvPr id="6651" name="PoljeZBesedilom 2">
          <a:extLst>
            <a:ext uri="{FF2B5EF4-FFF2-40B4-BE49-F238E27FC236}">
              <a16:creationId xmlns:a16="http://schemas.microsoft.com/office/drawing/2014/main" id="{8584EEA0-0A80-4C3E-A913-8BD519DBCB3E}"/>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2" name="PoljeZBesedilom 2">
          <a:extLst>
            <a:ext uri="{FF2B5EF4-FFF2-40B4-BE49-F238E27FC236}">
              <a16:creationId xmlns:a16="http://schemas.microsoft.com/office/drawing/2014/main" id="{943629A2-DF4B-48EF-A021-DED34359E3B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3" name="PoljeZBesedilom 6652">
          <a:extLst>
            <a:ext uri="{FF2B5EF4-FFF2-40B4-BE49-F238E27FC236}">
              <a16:creationId xmlns:a16="http://schemas.microsoft.com/office/drawing/2014/main" id="{89030A73-FD3F-4B0B-9CB6-87FDA11C3D8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4" name="PoljeZBesedilom 2">
          <a:extLst>
            <a:ext uri="{FF2B5EF4-FFF2-40B4-BE49-F238E27FC236}">
              <a16:creationId xmlns:a16="http://schemas.microsoft.com/office/drawing/2014/main" id="{6A142BE0-0BC1-4BCB-B4F4-210D7D6F31C9}"/>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5" name="PoljeZBesedilom 2">
          <a:extLst>
            <a:ext uri="{FF2B5EF4-FFF2-40B4-BE49-F238E27FC236}">
              <a16:creationId xmlns:a16="http://schemas.microsoft.com/office/drawing/2014/main" id="{888652E7-DCE9-4318-8E9D-245B59D2299A}"/>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6" name="PoljeZBesedilom 2">
          <a:extLst>
            <a:ext uri="{FF2B5EF4-FFF2-40B4-BE49-F238E27FC236}">
              <a16:creationId xmlns:a16="http://schemas.microsoft.com/office/drawing/2014/main" id="{C7A91B76-8374-4318-A8BA-7F316C449398}"/>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885</xdr:row>
      <xdr:rowOff>0</xdr:rowOff>
    </xdr:from>
    <xdr:ext cx="184731" cy="264560"/>
    <xdr:sp macro="" textlink="">
      <xdr:nvSpPr>
        <xdr:cNvPr id="6657" name="PoljeZBesedilom 2">
          <a:extLst>
            <a:ext uri="{FF2B5EF4-FFF2-40B4-BE49-F238E27FC236}">
              <a16:creationId xmlns:a16="http://schemas.microsoft.com/office/drawing/2014/main" id="{01E52478-6E5F-4788-9E58-B455931A5FEC}"/>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58" name="PoljeZBesedilom 2">
          <a:extLst>
            <a:ext uri="{FF2B5EF4-FFF2-40B4-BE49-F238E27FC236}">
              <a16:creationId xmlns:a16="http://schemas.microsoft.com/office/drawing/2014/main" id="{A7E05A9C-4B94-4A45-B838-F9E4CA5FD63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59" name="PoljeZBesedilom 6658">
          <a:extLst>
            <a:ext uri="{FF2B5EF4-FFF2-40B4-BE49-F238E27FC236}">
              <a16:creationId xmlns:a16="http://schemas.microsoft.com/office/drawing/2014/main" id="{C0F60666-5C23-42AA-BEA6-3A63968614F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60" name="PoljeZBesedilom 2">
          <a:extLst>
            <a:ext uri="{FF2B5EF4-FFF2-40B4-BE49-F238E27FC236}">
              <a16:creationId xmlns:a16="http://schemas.microsoft.com/office/drawing/2014/main" id="{BC5F179A-2006-47C5-84B6-6B010719D031}"/>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61" name="PoljeZBesedilom 2">
          <a:extLst>
            <a:ext uri="{FF2B5EF4-FFF2-40B4-BE49-F238E27FC236}">
              <a16:creationId xmlns:a16="http://schemas.microsoft.com/office/drawing/2014/main" id="{D85DF965-90AA-4633-8774-2B8FB58E7A3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62" name="PoljeZBesedilom 2">
          <a:extLst>
            <a:ext uri="{FF2B5EF4-FFF2-40B4-BE49-F238E27FC236}">
              <a16:creationId xmlns:a16="http://schemas.microsoft.com/office/drawing/2014/main" id="{6ABF8AB6-CF13-4154-8C4B-BAB0BC8E68D2}"/>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63" name="PoljeZBesedilom 2">
          <a:extLst>
            <a:ext uri="{FF2B5EF4-FFF2-40B4-BE49-F238E27FC236}">
              <a16:creationId xmlns:a16="http://schemas.microsoft.com/office/drawing/2014/main" id="{B307FCE9-6AC9-43E8-A7D4-6D1C43EA1CF0}"/>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64" name="PoljeZBesedilom 6663">
          <a:extLst>
            <a:ext uri="{FF2B5EF4-FFF2-40B4-BE49-F238E27FC236}">
              <a16:creationId xmlns:a16="http://schemas.microsoft.com/office/drawing/2014/main" id="{2EC64CD3-A2C2-4D24-9F4B-E4D7D59832B8}"/>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65" name="PoljeZBesedilom 2">
          <a:extLst>
            <a:ext uri="{FF2B5EF4-FFF2-40B4-BE49-F238E27FC236}">
              <a16:creationId xmlns:a16="http://schemas.microsoft.com/office/drawing/2014/main" id="{38BF63AB-52CC-4C60-B5CF-DC61A188C06A}"/>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66" name="PoljeZBesedilom 2">
          <a:extLst>
            <a:ext uri="{FF2B5EF4-FFF2-40B4-BE49-F238E27FC236}">
              <a16:creationId xmlns:a16="http://schemas.microsoft.com/office/drawing/2014/main" id="{DDB3CA42-1C8B-4F57-8988-D4CE72E5B10D}"/>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67" name="PoljeZBesedilom 2">
          <a:extLst>
            <a:ext uri="{FF2B5EF4-FFF2-40B4-BE49-F238E27FC236}">
              <a16:creationId xmlns:a16="http://schemas.microsoft.com/office/drawing/2014/main" id="{F936BC8D-CDE4-44D1-B7BD-A810A75D3ED3}"/>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68" name="PoljeZBesedilom 2">
          <a:extLst>
            <a:ext uri="{FF2B5EF4-FFF2-40B4-BE49-F238E27FC236}">
              <a16:creationId xmlns:a16="http://schemas.microsoft.com/office/drawing/2014/main" id="{6A89D487-6BDD-4E23-B757-3E498B0C5FE8}"/>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69" name="PoljeZBesedilom 2">
          <a:extLst>
            <a:ext uri="{FF2B5EF4-FFF2-40B4-BE49-F238E27FC236}">
              <a16:creationId xmlns:a16="http://schemas.microsoft.com/office/drawing/2014/main" id="{AFC4DAD1-9050-479D-8078-C5F276E724F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70" name="PoljeZBesedilom 6669">
          <a:extLst>
            <a:ext uri="{FF2B5EF4-FFF2-40B4-BE49-F238E27FC236}">
              <a16:creationId xmlns:a16="http://schemas.microsoft.com/office/drawing/2014/main" id="{D3D3750A-2C3F-480A-BD3F-ABF12F1BB5E3}"/>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71" name="PoljeZBesedilom 2">
          <a:extLst>
            <a:ext uri="{FF2B5EF4-FFF2-40B4-BE49-F238E27FC236}">
              <a16:creationId xmlns:a16="http://schemas.microsoft.com/office/drawing/2014/main" id="{298A7655-2CCB-4FFF-BCCF-9F2D3FBF2A2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72" name="PoljeZBesedilom 2">
          <a:extLst>
            <a:ext uri="{FF2B5EF4-FFF2-40B4-BE49-F238E27FC236}">
              <a16:creationId xmlns:a16="http://schemas.microsoft.com/office/drawing/2014/main" id="{6D11E6D8-1DA0-472C-B6EA-298925DB39C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73" name="PoljeZBesedilom 2">
          <a:extLst>
            <a:ext uri="{FF2B5EF4-FFF2-40B4-BE49-F238E27FC236}">
              <a16:creationId xmlns:a16="http://schemas.microsoft.com/office/drawing/2014/main" id="{EC419B7A-B72D-466E-A97D-191B4378D77A}"/>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888</xdr:row>
      <xdr:rowOff>0</xdr:rowOff>
    </xdr:from>
    <xdr:ext cx="184731" cy="264560"/>
    <xdr:sp macro="" textlink="">
      <xdr:nvSpPr>
        <xdr:cNvPr id="6674" name="PoljeZBesedilom 2">
          <a:extLst>
            <a:ext uri="{FF2B5EF4-FFF2-40B4-BE49-F238E27FC236}">
              <a16:creationId xmlns:a16="http://schemas.microsoft.com/office/drawing/2014/main" id="{05DD1873-FBBF-42BE-A068-CB03719AA7CD}"/>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75" name="PoljeZBesedilom 6674">
          <a:extLst>
            <a:ext uri="{FF2B5EF4-FFF2-40B4-BE49-F238E27FC236}">
              <a16:creationId xmlns:a16="http://schemas.microsoft.com/office/drawing/2014/main" id="{E9AEEF58-CAB3-4EB1-A30B-C8CDC89754DD}"/>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76" name="PoljeZBesedilom 2">
          <a:extLst>
            <a:ext uri="{FF2B5EF4-FFF2-40B4-BE49-F238E27FC236}">
              <a16:creationId xmlns:a16="http://schemas.microsoft.com/office/drawing/2014/main" id="{0414E609-981C-47C6-87B3-F5B56EB2B3D7}"/>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77" name="PoljeZBesedilom 2">
          <a:extLst>
            <a:ext uri="{FF2B5EF4-FFF2-40B4-BE49-F238E27FC236}">
              <a16:creationId xmlns:a16="http://schemas.microsoft.com/office/drawing/2014/main" id="{91B0730F-AEAB-4716-9587-E163C7170DE0}"/>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78" name="PoljeZBesedilom 2">
          <a:extLst>
            <a:ext uri="{FF2B5EF4-FFF2-40B4-BE49-F238E27FC236}">
              <a16:creationId xmlns:a16="http://schemas.microsoft.com/office/drawing/2014/main" id="{C1D69F5E-7E01-4931-A19C-97CC7A8B07EA}"/>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889</xdr:row>
      <xdr:rowOff>0</xdr:rowOff>
    </xdr:from>
    <xdr:ext cx="184731" cy="274009"/>
    <xdr:sp macro="" textlink="">
      <xdr:nvSpPr>
        <xdr:cNvPr id="6679" name="PoljeZBesedilom 2">
          <a:extLst>
            <a:ext uri="{FF2B5EF4-FFF2-40B4-BE49-F238E27FC236}">
              <a16:creationId xmlns:a16="http://schemas.microsoft.com/office/drawing/2014/main" id="{43433020-F280-40DD-AE67-B76A1C1F5194}"/>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0" name="PoljeZBesedilom 2">
          <a:extLst>
            <a:ext uri="{FF2B5EF4-FFF2-40B4-BE49-F238E27FC236}">
              <a16:creationId xmlns:a16="http://schemas.microsoft.com/office/drawing/2014/main" id="{BFA4C0F9-4C3C-48A1-9603-FA77939AB80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1" name="PoljeZBesedilom 6680">
          <a:extLst>
            <a:ext uri="{FF2B5EF4-FFF2-40B4-BE49-F238E27FC236}">
              <a16:creationId xmlns:a16="http://schemas.microsoft.com/office/drawing/2014/main" id="{CB3A979D-FE56-4439-95D8-06AF1E144B3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2" name="PoljeZBesedilom 2">
          <a:extLst>
            <a:ext uri="{FF2B5EF4-FFF2-40B4-BE49-F238E27FC236}">
              <a16:creationId xmlns:a16="http://schemas.microsoft.com/office/drawing/2014/main" id="{036FD305-65E5-4FFE-8E6A-07FCB88560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3" name="PoljeZBesedilom 2">
          <a:extLst>
            <a:ext uri="{FF2B5EF4-FFF2-40B4-BE49-F238E27FC236}">
              <a16:creationId xmlns:a16="http://schemas.microsoft.com/office/drawing/2014/main" id="{B894390D-F465-496B-A208-66BBDC58590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4" name="PoljeZBesedilom 2">
          <a:extLst>
            <a:ext uri="{FF2B5EF4-FFF2-40B4-BE49-F238E27FC236}">
              <a16:creationId xmlns:a16="http://schemas.microsoft.com/office/drawing/2014/main" id="{EA08C0F4-B803-4D1B-8A58-B5F2AF4ABCD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5" name="PoljeZBesedilom 2">
          <a:extLst>
            <a:ext uri="{FF2B5EF4-FFF2-40B4-BE49-F238E27FC236}">
              <a16:creationId xmlns:a16="http://schemas.microsoft.com/office/drawing/2014/main" id="{F2BF41B3-E97C-4939-9728-5CA40691DFB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6" name="PoljeZBesedilom 2">
          <a:extLst>
            <a:ext uri="{FF2B5EF4-FFF2-40B4-BE49-F238E27FC236}">
              <a16:creationId xmlns:a16="http://schemas.microsoft.com/office/drawing/2014/main" id="{FA17A056-B777-467D-89DA-3D68D3CA6CE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7" name="PoljeZBesedilom 6686">
          <a:extLst>
            <a:ext uri="{FF2B5EF4-FFF2-40B4-BE49-F238E27FC236}">
              <a16:creationId xmlns:a16="http://schemas.microsoft.com/office/drawing/2014/main" id="{8459746B-B584-4143-9F81-411BA142DC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8" name="PoljeZBesedilom 2">
          <a:extLst>
            <a:ext uri="{FF2B5EF4-FFF2-40B4-BE49-F238E27FC236}">
              <a16:creationId xmlns:a16="http://schemas.microsoft.com/office/drawing/2014/main" id="{AA2FD610-3D89-4F78-9993-267843CFCFD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89" name="PoljeZBesedilom 2">
          <a:extLst>
            <a:ext uri="{FF2B5EF4-FFF2-40B4-BE49-F238E27FC236}">
              <a16:creationId xmlns:a16="http://schemas.microsoft.com/office/drawing/2014/main" id="{A759E1E5-549C-430E-9F32-D04BDCB80FE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90" name="PoljeZBesedilom 2">
          <a:extLst>
            <a:ext uri="{FF2B5EF4-FFF2-40B4-BE49-F238E27FC236}">
              <a16:creationId xmlns:a16="http://schemas.microsoft.com/office/drawing/2014/main" id="{34998828-E0CC-4C50-A0A9-9CA2B5160A6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691" name="PoljeZBesedilom 2">
          <a:extLst>
            <a:ext uri="{FF2B5EF4-FFF2-40B4-BE49-F238E27FC236}">
              <a16:creationId xmlns:a16="http://schemas.microsoft.com/office/drawing/2014/main" id="{460EA05C-328C-498A-ABD1-60383B1F3B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2" name="PoljeZBesedilom 2">
          <a:extLst>
            <a:ext uri="{FF2B5EF4-FFF2-40B4-BE49-F238E27FC236}">
              <a16:creationId xmlns:a16="http://schemas.microsoft.com/office/drawing/2014/main" id="{93D3CF24-19D7-4A15-A2FB-C5AA2DCC826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3" name="PoljeZBesedilom 6692">
          <a:extLst>
            <a:ext uri="{FF2B5EF4-FFF2-40B4-BE49-F238E27FC236}">
              <a16:creationId xmlns:a16="http://schemas.microsoft.com/office/drawing/2014/main" id="{73B0518D-117F-438D-A43B-354D5E8CE46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4" name="PoljeZBesedilom 2">
          <a:extLst>
            <a:ext uri="{FF2B5EF4-FFF2-40B4-BE49-F238E27FC236}">
              <a16:creationId xmlns:a16="http://schemas.microsoft.com/office/drawing/2014/main" id="{EED2D121-09B1-4F6B-99A4-4090E1F4F7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5" name="PoljeZBesedilom 2">
          <a:extLst>
            <a:ext uri="{FF2B5EF4-FFF2-40B4-BE49-F238E27FC236}">
              <a16:creationId xmlns:a16="http://schemas.microsoft.com/office/drawing/2014/main" id="{AD43BD82-04CC-45B6-900A-4EBC464C236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6" name="PoljeZBesedilom 2">
          <a:extLst>
            <a:ext uri="{FF2B5EF4-FFF2-40B4-BE49-F238E27FC236}">
              <a16:creationId xmlns:a16="http://schemas.microsoft.com/office/drawing/2014/main" id="{B137DF1B-0CC9-4D0F-A393-5CBD923CE38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7" name="PoljeZBesedilom 2">
          <a:extLst>
            <a:ext uri="{FF2B5EF4-FFF2-40B4-BE49-F238E27FC236}">
              <a16:creationId xmlns:a16="http://schemas.microsoft.com/office/drawing/2014/main" id="{0FF314EF-BF6E-4E59-A722-5E3633108D6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8" name="PoljeZBesedilom 2">
          <a:extLst>
            <a:ext uri="{FF2B5EF4-FFF2-40B4-BE49-F238E27FC236}">
              <a16:creationId xmlns:a16="http://schemas.microsoft.com/office/drawing/2014/main" id="{C80D1149-552C-4AAA-856A-9A036A4E29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699" name="PoljeZBesedilom 6698">
          <a:extLst>
            <a:ext uri="{FF2B5EF4-FFF2-40B4-BE49-F238E27FC236}">
              <a16:creationId xmlns:a16="http://schemas.microsoft.com/office/drawing/2014/main" id="{752E05C7-F184-44B4-A913-890A31D7E2C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00" name="PoljeZBesedilom 2">
          <a:extLst>
            <a:ext uri="{FF2B5EF4-FFF2-40B4-BE49-F238E27FC236}">
              <a16:creationId xmlns:a16="http://schemas.microsoft.com/office/drawing/2014/main" id="{320400D1-C88A-4FF0-BE48-E19F87A5B8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01" name="PoljeZBesedilom 2">
          <a:extLst>
            <a:ext uri="{FF2B5EF4-FFF2-40B4-BE49-F238E27FC236}">
              <a16:creationId xmlns:a16="http://schemas.microsoft.com/office/drawing/2014/main" id="{A0881050-D8F4-40DA-90B0-361C327AFF4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02" name="PoljeZBesedilom 2">
          <a:extLst>
            <a:ext uri="{FF2B5EF4-FFF2-40B4-BE49-F238E27FC236}">
              <a16:creationId xmlns:a16="http://schemas.microsoft.com/office/drawing/2014/main" id="{B4AA5483-CA52-4011-BE44-E1DE3A08544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03" name="PoljeZBesedilom 2">
          <a:extLst>
            <a:ext uri="{FF2B5EF4-FFF2-40B4-BE49-F238E27FC236}">
              <a16:creationId xmlns:a16="http://schemas.microsoft.com/office/drawing/2014/main" id="{0576279C-5ABC-4C49-874D-F865FDF1BC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4" name="PoljeZBesedilom 2">
          <a:extLst>
            <a:ext uri="{FF2B5EF4-FFF2-40B4-BE49-F238E27FC236}">
              <a16:creationId xmlns:a16="http://schemas.microsoft.com/office/drawing/2014/main" id="{B69781CE-54ED-45A6-9725-682E4506F2E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5" name="PoljeZBesedilom 6704">
          <a:extLst>
            <a:ext uri="{FF2B5EF4-FFF2-40B4-BE49-F238E27FC236}">
              <a16:creationId xmlns:a16="http://schemas.microsoft.com/office/drawing/2014/main" id="{7E4FD76A-EA45-41BF-9032-E6798BDD240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6" name="PoljeZBesedilom 2">
          <a:extLst>
            <a:ext uri="{FF2B5EF4-FFF2-40B4-BE49-F238E27FC236}">
              <a16:creationId xmlns:a16="http://schemas.microsoft.com/office/drawing/2014/main" id="{A44A9523-8113-4211-8052-36DF2E37AF8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7" name="PoljeZBesedilom 2">
          <a:extLst>
            <a:ext uri="{FF2B5EF4-FFF2-40B4-BE49-F238E27FC236}">
              <a16:creationId xmlns:a16="http://schemas.microsoft.com/office/drawing/2014/main" id="{10A8F2C6-2937-4E2C-8524-130E18634B7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8" name="PoljeZBesedilom 2">
          <a:extLst>
            <a:ext uri="{FF2B5EF4-FFF2-40B4-BE49-F238E27FC236}">
              <a16:creationId xmlns:a16="http://schemas.microsoft.com/office/drawing/2014/main" id="{E8138935-B5BB-4CB8-85F1-B870AA0F69F8}"/>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09" name="PoljeZBesedilom 2">
          <a:extLst>
            <a:ext uri="{FF2B5EF4-FFF2-40B4-BE49-F238E27FC236}">
              <a16:creationId xmlns:a16="http://schemas.microsoft.com/office/drawing/2014/main" id="{4229F17B-7A82-4468-8809-C2898E4D584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0" name="PoljeZBesedilom 2">
          <a:extLst>
            <a:ext uri="{FF2B5EF4-FFF2-40B4-BE49-F238E27FC236}">
              <a16:creationId xmlns:a16="http://schemas.microsoft.com/office/drawing/2014/main" id="{E5AF4F67-531E-4781-BED7-0981CE80D665}"/>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1" name="PoljeZBesedilom 6710">
          <a:extLst>
            <a:ext uri="{FF2B5EF4-FFF2-40B4-BE49-F238E27FC236}">
              <a16:creationId xmlns:a16="http://schemas.microsoft.com/office/drawing/2014/main" id="{19A4270D-9551-4FCB-BF77-CE973429B4F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2" name="PoljeZBesedilom 2">
          <a:extLst>
            <a:ext uri="{FF2B5EF4-FFF2-40B4-BE49-F238E27FC236}">
              <a16:creationId xmlns:a16="http://schemas.microsoft.com/office/drawing/2014/main" id="{C9159BE3-3794-4662-8473-B448E507558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3" name="PoljeZBesedilom 2">
          <a:extLst>
            <a:ext uri="{FF2B5EF4-FFF2-40B4-BE49-F238E27FC236}">
              <a16:creationId xmlns:a16="http://schemas.microsoft.com/office/drawing/2014/main" id="{532ED6D9-AD9A-441E-AB05-9635921ED93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4" name="PoljeZBesedilom 2">
          <a:extLst>
            <a:ext uri="{FF2B5EF4-FFF2-40B4-BE49-F238E27FC236}">
              <a16:creationId xmlns:a16="http://schemas.microsoft.com/office/drawing/2014/main" id="{0BF90E84-AF9E-4447-B29B-44EE15FE938A}"/>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15" name="PoljeZBesedilom 2">
          <a:extLst>
            <a:ext uri="{FF2B5EF4-FFF2-40B4-BE49-F238E27FC236}">
              <a16:creationId xmlns:a16="http://schemas.microsoft.com/office/drawing/2014/main" id="{C47B0BA7-4420-49F4-93CB-0DC4F3CF452B}"/>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16" name="PoljeZBesedilom 6715">
          <a:extLst>
            <a:ext uri="{FF2B5EF4-FFF2-40B4-BE49-F238E27FC236}">
              <a16:creationId xmlns:a16="http://schemas.microsoft.com/office/drawing/2014/main" id="{7B4E1F9A-5705-4E8E-82B3-518D2C3C5840}"/>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17" name="PoljeZBesedilom 2">
          <a:extLst>
            <a:ext uri="{FF2B5EF4-FFF2-40B4-BE49-F238E27FC236}">
              <a16:creationId xmlns:a16="http://schemas.microsoft.com/office/drawing/2014/main" id="{8DEF4764-2994-4CE2-A7A3-28783664CB69}"/>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18" name="PoljeZBesedilom 2">
          <a:extLst>
            <a:ext uri="{FF2B5EF4-FFF2-40B4-BE49-F238E27FC236}">
              <a16:creationId xmlns:a16="http://schemas.microsoft.com/office/drawing/2014/main" id="{74C67FBD-9005-46E1-93E3-BB08C4A362A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19" name="PoljeZBesedilom 2">
          <a:extLst>
            <a:ext uri="{FF2B5EF4-FFF2-40B4-BE49-F238E27FC236}">
              <a16:creationId xmlns:a16="http://schemas.microsoft.com/office/drawing/2014/main" id="{CAD9E9C5-E3CE-4115-8563-63CE8056CF44}"/>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20" name="PoljeZBesedilom 2">
          <a:extLst>
            <a:ext uri="{FF2B5EF4-FFF2-40B4-BE49-F238E27FC236}">
              <a16:creationId xmlns:a16="http://schemas.microsoft.com/office/drawing/2014/main" id="{C5F2CCC5-F7E8-4934-A654-0177A41948D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1" name="PoljeZBesedilom 2">
          <a:extLst>
            <a:ext uri="{FF2B5EF4-FFF2-40B4-BE49-F238E27FC236}">
              <a16:creationId xmlns:a16="http://schemas.microsoft.com/office/drawing/2014/main" id="{75122AFC-A2F3-4FC1-BAEB-F704EE59BD1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2" name="PoljeZBesedilom 6721">
          <a:extLst>
            <a:ext uri="{FF2B5EF4-FFF2-40B4-BE49-F238E27FC236}">
              <a16:creationId xmlns:a16="http://schemas.microsoft.com/office/drawing/2014/main" id="{ED3AEE3B-8774-48D7-A99C-4855D3E7863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3" name="PoljeZBesedilom 2">
          <a:extLst>
            <a:ext uri="{FF2B5EF4-FFF2-40B4-BE49-F238E27FC236}">
              <a16:creationId xmlns:a16="http://schemas.microsoft.com/office/drawing/2014/main" id="{5FAE88CE-1E14-43AA-9DA6-11E8B7773C5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4" name="PoljeZBesedilom 2">
          <a:extLst>
            <a:ext uri="{FF2B5EF4-FFF2-40B4-BE49-F238E27FC236}">
              <a16:creationId xmlns:a16="http://schemas.microsoft.com/office/drawing/2014/main" id="{C4AA478D-07AA-469C-854A-202093C47A0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5" name="PoljeZBesedilom 2">
          <a:extLst>
            <a:ext uri="{FF2B5EF4-FFF2-40B4-BE49-F238E27FC236}">
              <a16:creationId xmlns:a16="http://schemas.microsoft.com/office/drawing/2014/main" id="{AFA1C407-6943-44E8-810F-E98EDCA28DA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6" name="PoljeZBesedilom 2">
          <a:extLst>
            <a:ext uri="{FF2B5EF4-FFF2-40B4-BE49-F238E27FC236}">
              <a16:creationId xmlns:a16="http://schemas.microsoft.com/office/drawing/2014/main" id="{4296940B-D07D-4CAA-B334-2446DBFFC9A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7" name="PoljeZBesedilom 2">
          <a:extLst>
            <a:ext uri="{FF2B5EF4-FFF2-40B4-BE49-F238E27FC236}">
              <a16:creationId xmlns:a16="http://schemas.microsoft.com/office/drawing/2014/main" id="{3D23719C-79BA-403A-B042-8CB85DB433B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8" name="PoljeZBesedilom 6727">
          <a:extLst>
            <a:ext uri="{FF2B5EF4-FFF2-40B4-BE49-F238E27FC236}">
              <a16:creationId xmlns:a16="http://schemas.microsoft.com/office/drawing/2014/main" id="{A204EE7B-E8D5-41A7-9805-9044715409C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29" name="PoljeZBesedilom 2">
          <a:extLst>
            <a:ext uri="{FF2B5EF4-FFF2-40B4-BE49-F238E27FC236}">
              <a16:creationId xmlns:a16="http://schemas.microsoft.com/office/drawing/2014/main" id="{C3F38645-8C17-4E41-8C19-F1C2F3A853C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30" name="PoljeZBesedilom 2">
          <a:extLst>
            <a:ext uri="{FF2B5EF4-FFF2-40B4-BE49-F238E27FC236}">
              <a16:creationId xmlns:a16="http://schemas.microsoft.com/office/drawing/2014/main" id="{9AC5F5A0-8D5A-484B-BC07-87B081A2C78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31" name="PoljeZBesedilom 2">
          <a:extLst>
            <a:ext uri="{FF2B5EF4-FFF2-40B4-BE49-F238E27FC236}">
              <a16:creationId xmlns:a16="http://schemas.microsoft.com/office/drawing/2014/main" id="{FFF1804B-BD66-4FB4-B274-758C98B2E4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32" name="PoljeZBesedilom 2">
          <a:extLst>
            <a:ext uri="{FF2B5EF4-FFF2-40B4-BE49-F238E27FC236}">
              <a16:creationId xmlns:a16="http://schemas.microsoft.com/office/drawing/2014/main" id="{8DC7C6D4-98D4-4C24-B704-70FAEB96FB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3" name="PoljeZBesedilom 2">
          <a:extLst>
            <a:ext uri="{FF2B5EF4-FFF2-40B4-BE49-F238E27FC236}">
              <a16:creationId xmlns:a16="http://schemas.microsoft.com/office/drawing/2014/main" id="{E1015D89-4F2A-4261-B6B4-AE0807FEB7E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4" name="PoljeZBesedilom 6733">
          <a:extLst>
            <a:ext uri="{FF2B5EF4-FFF2-40B4-BE49-F238E27FC236}">
              <a16:creationId xmlns:a16="http://schemas.microsoft.com/office/drawing/2014/main" id="{DB366F76-564C-4B2B-92D2-FFBBEC6A135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5" name="PoljeZBesedilom 2">
          <a:extLst>
            <a:ext uri="{FF2B5EF4-FFF2-40B4-BE49-F238E27FC236}">
              <a16:creationId xmlns:a16="http://schemas.microsoft.com/office/drawing/2014/main" id="{95EE41FB-1DB5-44C0-8C68-53B3D03EFB8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6" name="PoljeZBesedilom 2">
          <a:extLst>
            <a:ext uri="{FF2B5EF4-FFF2-40B4-BE49-F238E27FC236}">
              <a16:creationId xmlns:a16="http://schemas.microsoft.com/office/drawing/2014/main" id="{2E974EB5-4003-487A-9247-4393250C168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7" name="PoljeZBesedilom 2">
          <a:extLst>
            <a:ext uri="{FF2B5EF4-FFF2-40B4-BE49-F238E27FC236}">
              <a16:creationId xmlns:a16="http://schemas.microsoft.com/office/drawing/2014/main" id="{AA01EBA5-3DCF-4042-8F6A-5127A9844E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8" name="PoljeZBesedilom 2">
          <a:extLst>
            <a:ext uri="{FF2B5EF4-FFF2-40B4-BE49-F238E27FC236}">
              <a16:creationId xmlns:a16="http://schemas.microsoft.com/office/drawing/2014/main" id="{223937DD-4E5F-41A5-BE8F-CCEAE8C7035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39" name="PoljeZBesedilom 2">
          <a:extLst>
            <a:ext uri="{FF2B5EF4-FFF2-40B4-BE49-F238E27FC236}">
              <a16:creationId xmlns:a16="http://schemas.microsoft.com/office/drawing/2014/main" id="{6400016B-1D1A-47CF-B91D-CDCA6657773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40" name="PoljeZBesedilom 6739">
          <a:extLst>
            <a:ext uri="{FF2B5EF4-FFF2-40B4-BE49-F238E27FC236}">
              <a16:creationId xmlns:a16="http://schemas.microsoft.com/office/drawing/2014/main" id="{A57E07B5-E92B-438B-B1C7-008AE21B41B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41" name="PoljeZBesedilom 2">
          <a:extLst>
            <a:ext uri="{FF2B5EF4-FFF2-40B4-BE49-F238E27FC236}">
              <a16:creationId xmlns:a16="http://schemas.microsoft.com/office/drawing/2014/main" id="{F8EB19EF-034D-41E4-BFBC-33AE0AD1F13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42" name="PoljeZBesedilom 2">
          <a:extLst>
            <a:ext uri="{FF2B5EF4-FFF2-40B4-BE49-F238E27FC236}">
              <a16:creationId xmlns:a16="http://schemas.microsoft.com/office/drawing/2014/main" id="{40C68A26-4210-4FA6-BB79-DDADA3F3156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43" name="PoljeZBesedilom 2">
          <a:extLst>
            <a:ext uri="{FF2B5EF4-FFF2-40B4-BE49-F238E27FC236}">
              <a16:creationId xmlns:a16="http://schemas.microsoft.com/office/drawing/2014/main" id="{C4C33D72-2F7C-432F-B651-5CEA468D446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744" name="PoljeZBesedilom 2">
          <a:extLst>
            <a:ext uri="{FF2B5EF4-FFF2-40B4-BE49-F238E27FC236}">
              <a16:creationId xmlns:a16="http://schemas.microsoft.com/office/drawing/2014/main" id="{BAF853C0-C9A9-4B9C-936A-C4C89F0C065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45" name="PoljeZBesedilom 2">
          <a:extLst>
            <a:ext uri="{FF2B5EF4-FFF2-40B4-BE49-F238E27FC236}">
              <a16:creationId xmlns:a16="http://schemas.microsoft.com/office/drawing/2014/main" id="{1575EC13-F19D-4EBC-BFD9-A23650C46A7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46" name="PoljeZBesedilom 6745">
          <a:extLst>
            <a:ext uri="{FF2B5EF4-FFF2-40B4-BE49-F238E27FC236}">
              <a16:creationId xmlns:a16="http://schemas.microsoft.com/office/drawing/2014/main" id="{84551DD5-9259-4A03-B4CA-426705EAA0B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47" name="PoljeZBesedilom 2">
          <a:extLst>
            <a:ext uri="{FF2B5EF4-FFF2-40B4-BE49-F238E27FC236}">
              <a16:creationId xmlns:a16="http://schemas.microsoft.com/office/drawing/2014/main" id="{6A4E469D-A754-475D-B716-E4EB9FAA2A2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48" name="PoljeZBesedilom 2">
          <a:extLst>
            <a:ext uri="{FF2B5EF4-FFF2-40B4-BE49-F238E27FC236}">
              <a16:creationId xmlns:a16="http://schemas.microsoft.com/office/drawing/2014/main" id="{87E31E0E-19F3-4CA3-B6DE-2CCFB820FF56}"/>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49" name="PoljeZBesedilom 2">
          <a:extLst>
            <a:ext uri="{FF2B5EF4-FFF2-40B4-BE49-F238E27FC236}">
              <a16:creationId xmlns:a16="http://schemas.microsoft.com/office/drawing/2014/main" id="{42C48C6D-AC7E-402E-BAD9-5074B49F27E6}"/>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750" name="PoljeZBesedilom 2">
          <a:extLst>
            <a:ext uri="{FF2B5EF4-FFF2-40B4-BE49-F238E27FC236}">
              <a16:creationId xmlns:a16="http://schemas.microsoft.com/office/drawing/2014/main" id="{AFCCE3E9-0990-43DA-AD58-C71C8E1F472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1" name="PoljeZBesedilom 2">
          <a:extLst>
            <a:ext uri="{FF2B5EF4-FFF2-40B4-BE49-F238E27FC236}">
              <a16:creationId xmlns:a16="http://schemas.microsoft.com/office/drawing/2014/main" id="{C15C4992-3073-4A84-ADB6-477C652715A7}"/>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2" name="PoljeZBesedilom 6751">
          <a:extLst>
            <a:ext uri="{FF2B5EF4-FFF2-40B4-BE49-F238E27FC236}">
              <a16:creationId xmlns:a16="http://schemas.microsoft.com/office/drawing/2014/main" id="{F9D78476-ED74-49F6-BDE9-1C5D358AF113}"/>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3" name="PoljeZBesedilom 2">
          <a:extLst>
            <a:ext uri="{FF2B5EF4-FFF2-40B4-BE49-F238E27FC236}">
              <a16:creationId xmlns:a16="http://schemas.microsoft.com/office/drawing/2014/main" id="{574E815D-B2FE-4159-A8C7-02FEDEF057D6}"/>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4" name="PoljeZBesedilom 2">
          <a:extLst>
            <a:ext uri="{FF2B5EF4-FFF2-40B4-BE49-F238E27FC236}">
              <a16:creationId xmlns:a16="http://schemas.microsoft.com/office/drawing/2014/main" id="{063EB594-839C-4FD5-A37A-7D150C8F1C6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5" name="PoljeZBesedilom 2">
          <a:extLst>
            <a:ext uri="{FF2B5EF4-FFF2-40B4-BE49-F238E27FC236}">
              <a16:creationId xmlns:a16="http://schemas.microsoft.com/office/drawing/2014/main" id="{179BC056-D2DB-4637-93B3-46CF42EC0670}"/>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2950"/>
    <xdr:sp macro="" textlink="">
      <xdr:nvSpPr>
        <xdr:cNvPr id="6756" name="PoljeZBesedilom 2">
          <a:extLst>
            <a:ext uri="{FF2B5EF4-FFF2-40B4-BE49-F238E27FC236}">
              <a16:creationId xmlns:a16="http://schemas.microsoft.com/office/drawing/2014/main" id="{2EFE4D07-1A70-430A-A263-58EDE952AD3C}"/>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57" name="PoljeZBesedilom 6756">
          <a:extLst>
            <a:ext uri="{FF2B5EF4-FFF2-40B4-BE49-F238E27FC236}">
              <a16:creationId xmlns:a16="http://schemas.microsoft.com/office/drawing/2014/main" id="{E0DDD7A3-0A7A-4047-86B4-C362995B15EB}"/>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58" name="PoljeZBesedilom 2">
          <a:extLst>
            <a:ext uri="{FF2B5EF4-FFF2-40B4-BE49-F238E27FC236}">
              <a16:creationId xmlns:a16="http://schemas.microsoft.com/office/drawing/2014/main" id="{630078DA-715C-4985-9E07-33F560904E8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59" name="PoljeZBesedilom 2">
          <a:extLst>
            <a:ext uri="{FF2B5EF4-FFF2-40B4-BE49-F238E27FC236}">
              <a16:creationId xmlns:a16="http://schemas.microsoft.com/office/drawing/2014/main" id="{B3D2F6FC-1D4E-4709-9364-3F8A62011067}"/>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60" name="PoljeZBesedilom 2">
          <a:extLst>
            <a:ext uri="{FF2B5EF4-FFF2-40B4-BE49-F238E27FC236}">
              <a16:creationId xmlns:a16="http://schemas.microsoft.com/office/drawing/2014/main" id="{2998ABFF-6E08-468F-8E8A-491F8BDCCB5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74009"/>
    <xdr:sp macro="" textlink="">
      <xdr:nvSpPr>
        <xdr:cNvPr id="6761" name="PoljeZBesedilom 2">
          <a:extLst>
            <a:ext uri="{FF2B5EF4-FFF2-40B4-BE49-F238E27FC236}">
              <a16:creationId xmlns:a16="http://schemas.microsoft.com/office/drawing/2014/main" id="{5BF95C92-59DF-451A-8950-443A21A8632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2" name="PoljeZBesedilom 2">
          <a:extLst>
            <a:ext uri="{FF2B5EF4-FFF2-40B4-BE49-F238E27FC236}">
              <a16:creationId xmlns:a16="http://schemas.microsoft.com/office/drawing/2014/main" id="{B64D122A-C1FE-410D-A654-3A3A0AA5F34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3" name="PoljeZBesedilom 6762">
          <a:extLst>
            <a:ext uri="{FF2B5EF4-FFF2-40B4-BE49-F238E27FC236}">
              <a16:creationId xmlns:a16="http://schemas.microsoft.com/office/drawing/2014/main" id="{2944E8E0-F7EE-4EAF-A03E-866BB55E95D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4" name="PoljeZBesedilom 2">
          <a:extLst>
            <a:ext uri="{FF2B5EF4-FFF2-40B4-BE49-F238E27FC236}">
              <a16:creationId xmlns:a16="http://schemas.microsoft.com/office/drawing/2014/main" id="{DDE1246C-2DF3-4345-A616-B2AE93BCA44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5" name="PoljeZBesedilom 2">
          <a:extLst>
            <a:ext uri="{FF2B5EF4-FFF2-40B4-BE49-F238E27FC236}">
              <a16:creationId xmlns:a16="http://schemas.microsoft.com/office/drawing/2014/main" id="{25F8119B-F923-49F1-ADB0-CB01D334FBC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6" name="PoljeZBesedilom 2">
          <a:extLst>
            <a:ext uri="{FF2B5EF4-FFF2-40B4-BE49-F238E27FC236}">
              <a16:creationId xmlns:a16="http://schemas.microsoft.com/office/drawing/2014/main" id="{8E35289D-B51E-4AE4-A227-AF2FDE999D1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7" name="PoljeZBesedilom 2">
          <a:extLst>
            <a:ext uri="{FF2B5EF4-FFF2-40B4-BE49-F238E27FC236}">
              <a16:creationId xmlns:a16="http://schemas.microsoft.com/office/drawing/2014/main" id="{6971E96C-1E76-4C27-9420-3B0EBD3EE63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8" name="PoljeZBesedilom 2">
          <a:extLst>
            <a:ext uri="{FF2B5EF4-FFF2-40B4-BE49-F238E27FC236}">
              <a16:creationId xmlns:a16="http://schemas.microsoft.com/office/drawing/2014/main" id="{8B9F087E-ECBC-4A72-8145-7C071868BD7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69" name="PoljeZBesedilom 6768">
          <a:extLst>
            <a:ext uri="{FF2B5EF4-FFF2-40B4-BE49-F238E27FC236}">
              <a16:creationId xmlns:a16="http://schemas.microsoft.com/office/drawing/2014/main" id="{D3D9B825-4DE5-47C2-B413-B27706D9492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0" name="PoljeZBesedilom 2">
          <a:extLst>
            <a:ext uri="{FF2B5EF4-FFF2-40B4-BE49-F238E27FC236}">
              <a16:creationId xmlns:a16="http://schemas.microsoft.com/office/drawing/2014/main" id="{18196479-EDFB-4D24-922D-558742EFA70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1" name="PoljeZBesedilom 2">
          <a:extLst>
            <a:ext uri="{FF2B5EF4-FFF2-40B4-BE49-F238E27FC236}">
              <a16:creationId xmlns:a16="http://schemas.microsoft.com/office/drawing/2014/main" id="{744A046D-51A4-4D7C-90A6-01E7DEE0B94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2" name="PoljeZBesedilom 2">
          <a:extLst>
            <a:ext uri="{FF2B5EF4-FFF2-40B4-BE49-F238E27FC236}">
              <a16:creationId xmlns:a16="http://schemas.microsoft.com/office/drawing/2014/main" id="{3DD7839E-9E5B-462A-89B1-C95C7306526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3" name="PoljeZBesedilom 2">
          <a:extLst>
            <a:ext uri="{FF2B5EF4-FFF2-40B4-BE49-F238E27FC236}">
              <a16:creationId xmlns:a16="http://schemas.microsoft.com/office/drawing/2014/main" id="{4E7BCC9F-FBB7-407A-872C-06191ED2D7E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4" name="PoljeZBesedilom 2">
          <a:extLst>
            <a:ext uri="{FF2B5EF4-FFF2-40B4-BE49-F238E27FC236}">
              <a16:creationId xmlns:a16="http://schemas.microsoft.com/office/drawing/2014/main" id="{A9A3A548-71CB-4EF9-8526-81181688568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5" name="PoljeZBesedilom 6774">
          <a:extLst>
            <a:ext uri="{FF2B5EF4-FFF2-40B4-BE49-F238E27FC236}">
              <a16:creationId xmlns:a16="http://schemas.microsoft.com/office/drawing/2014/main" id="{A05CA47C-951E-413B-AA86-17A24332C32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6" name="PoljeZBesedilom 2">
          <a:extLst>
            <a:ext uri="{FF2B5EF4-FFF2-40B4-BE49-F238E27FC236}">
              <a16:creationId xmlns:a16="http://schemas.microsoft.com/office/drawing/2014/main" id="{ECE51AB7-C62E-4815-8DAB-222E2964E23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7" name="PoljeZBesedilom 2">
          <a:extLst>
            <a:ext uri="{FF2B5EF4-FFF2-40B4-BE49-F238E27FC236}">
              <a16:creationId xmlns:a16="http://schemas.microsoft.com/office/drawing/2014/main" id="{F4D57DA2-8EEE-4005-9947-2EE268CDC02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8" name="PoljeZBesedilom 2">
          <a:extLst>
            <a:ext uri="{FF2B5EF4-FFF2-40B4-BE49-F238E27FC236}">
              <a16:creationId xmlns:a16="http://schemas.microsoft.com/office/drawing/2014/main" id="{E062BE03-0F95-4A2D-9240-D696A3C14AA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79" name="PoljeZBesedilom 2">
          <a:extLst>
            <a:ext uri="{FF2B5EF4-FFF2-40B4-BE49-F238E27FC236}">
              <a16:creationId xmlns:a16="http://schemas.microsoft.com/office/drawing/2014/main" id="{DB2096D2-DF34-4A53-A715-FFF827F18BB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0" name="PoljeZBesedilom 2">
          <a:extLst>
            <a:ext uri="{FF2B5EF4-FFF2-40B4-BE49-F238E27FC236}">
              <a16:creationId xmlns:a16="http://schemas.microsoft.com/office/drawing/2014/main" id="{3E4D7AF1-0DB1-4600-BF78-A79DC5951C0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1" name="PoljeZBesedilom 6780">
          <a:extLst>
            <a:ext uri="{FF2B5EF4-FFF2-40B4-BE49-F238E27FC236}">
              <a16:creationId xmlns:a16="http://schemas.microsoft.com/office/drawing/2014/main" id="{8E370E19-F93C-43AE-A639-064AC91CECE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2" name="PoljeZBesedilom 2">
          <a:extLst>
            <a:ext uri="{FF2B5EF4-FFF2-40B4-BE49-F238E27FC236}">
              <a16:creationId xmlns:a16="http://schemas.microsoft.com/office/drawing/2014/main" id="{88992E04-C715-48DE-B7FB-1045F564997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3" name="PoljeZBesedilom 2">
          <a:extLst>
            <a:ext uri="{FF2B5EF4-FFF2-40B4-BE49-F238E27FC236}">
              <a16:creationId xmlns:a16="http://schemas.microsoft.com/office/drawing/2014/main" id="{45BF6755-695E-41AA-923F-1C9DEC806F6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4" name="PoljeZBesedilom 2">
          <a:extLst>
            <a:ext uri="{FF2B5EF4-FFF2-40B4-BE49-F238E27FC236}">
              <a16:creationId xmlns:a16="http://schemas.microsoft.com/office/drawing/2014/main" id="{2AF14518-15EA-48BC-8B11-7908C6C847B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5" name="PoljeZBesedilom 2">
          <a:extLst>
            <a:ext uri="{FF2B5EF4-FFF2-40B4-BE49-F238E27FC236}">
              <a16:creationId xmlns:a16="http://schemas.microsoft.com/office/drawing/2014/main" id="{396C8023-C937-4C38-A656-22E61565865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6" name="PoljeZBesedilom 2">
          <a:extLst>
            <a:ext uri="{FF2B5EF4-FFF2-40B4-BE49-F238E27FC236}">
              <a16:creationId xmlns:a16="http://schemas.microsoft.com/office/drawing/2014/main" id="{12DF9EDE-76B5-4DA6-886B-5FB93DEF220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7" name="PoljeZBesedilom 6786">
          <a:extLst>
            <a:ext uri="{FF2B5EF4-FFF2-40B4-BE49-F238E27FC236}">
              <a16:creationId xmlns:a16="http://schemas.microsoft.com/office/drawing/2014/main" id="{C072F71D-68BA-4711-BAE2-E3919DE6D2E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8" name="PoljeZBesedilom 2">
          <a:extLst>
            <a:ext uri="{FF2B5EF4-FFF2-40B4-BE49-F238E27FC236}">
              <a16:creationId xmlns:a16="http://schemas.microsoft.com/office/drawing/2014/main" id="{1E9C270B-C72F-4EF0-9AF2-9AE16CC70EA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89" name="PoljeZBesedilom 2">
          <a:extLst>
            <a:ext uri="{FF2B5EF4-FFF2-40B4-BE49-F238E27FC236}">
              <a16:creationId xmlns:a16="http://schemas.microsoft.com/office/drawing/2014/main" id="{7B0E0A3C-B9CF-4D2D-840A-64A26BE6C9C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90" name="PoljeZBesedilom 2">
          <a:extLst>
            <a:ext uri="{FF2B5EF4-FFF2-40B4-BE49-F238E27FC236}">
              <a16:creationId xmlns:a16="http://schemas.microsoft.com/office/drawing/2014/main" id="{FF6991C7-13A9-496D-99E4-26C53383360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791" name="PoljeZBesedilom 2">
          <a:extLst>
            <a:ext uri="{FF2B5EF4-FFF2-40B4-BE49-F238E27FC236}">
              <a16:creationId xmlns:a16="http://schemas.microsoft.com/office/drawing/2014/main" id="{F82B1464-8F5D-4653-9118-6CF942A41BB3}"/>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2" name="PoljeZBesedilom 2">
          <a:extLst>
            <a:ext uri="{FF2B5EF4-FFF2-40B4-BE49-F238E27FC236}">
              <a16:creationId xmlns:a16="http://schemas.microsoft.com/office/drawing/2014/main" id="{77940F39-6A38-4566-86B0-542652224E1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3" name="PoljeZBesedilom 6792">
          <a:extLst>
            <a:ext uri="{FF2B5EF4-FFF2-40B4-BE49-F238E27FC236}">
              <a16:creationId xmlns:a16="http://schemas.microsoft.com/office/drawing/2014/main" id="{0A5DDA3A-FAF1-477B-A730-D0EC5021859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4" name="PoljeZBesedilom 2">
          <a:extLst>
            <a:ext uri="{FF2B5EF4-FFF2-40B4-BE49-F238E27FC236}">
              <a16:creationId xmlns:a16="http://schemas.microsoft.com/office/drawing/2014/main" id="{1E7BA9F6-A280-4B7C-AB90-91ABD0BAB4C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5" name="PoljeZBesedilom 2">
          <a:extLst>
            <a:ext uri="{FF2B5EF4-FFF2-40B4-BE49-F238E27FC236}">
              <a16:creationId xmlns:a16="http://schemas.microsoft.com/office/drawing/2014/main" id="{6F781ECB-2456-4F09-A831-E5B0103C36B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6" name="PoljeZBesedilom 2">
          <a:extLst>
            <a:ext uri="{FF2B5EF4-FFF2-40B4-BE49-F238E27FC236}">
              <a16:creationId xmlns:a16="http://schemas.microsoft.com/office/drawing/2014/main" id="{405CCE25-DAB7-42AE-8B1F-830447AE7EB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7" name="PoljeZBesedilom 2">
          <a:extLst>
            <a:ext uri="{FF2B5EF4-FFF2-40B4-BE49-F238E27FC236}">
              <a16:creationId xmlns:a16="http://schemas.microsoft.com/office/drawing/2014/main" id="{DB0191A7-722C-4529-9054-6431DB9042A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8" name="PoljeZBesedilom 2">
          <a:extLst>
            <a:ext uri="{FF2B5EF4-FFF2-40B4-BE49-F238E27FC236}">
              <a16:creationId xmlns:a16="http://schemas.microsoft.com/office/drawing/2014/main" id="{52544265-F017-48DF-A839-3A39CF0EE36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799" name="PoljeZBesedilom 6798">
          <a:extLst>
            <a:ext uri="{FF2B5EF4-FFF2-40B4-BE49-F238E27FC236}">
              <a16:creationId xmlns:a16="http://schemas.microsoft.com/office/drawing/2014/main" id="{FFC2E775-3EFA-49AD-8D73-73C5E9D83AF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00" name="PoljeZBesedilom 2">
          <a:extLst>
            <a:ext uri="{FF2B5EF4-FFF2-40B4-BE49-F238E27FC236}">
              <a16:creationId xmlns:a16="http://schemas.microsoft.com/office/drawing/2014/main" id="{6F969271-C2DB-4AF7-9E7F-2C0994F9B43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01" name="PoljeZBesedilom 2">
          <a:extLst>
            <a:ext uri="{FF2B5EF4-FFF2-40B4-BE49-F238E27FC236}">
              <a16:creationId xmlns:a16="http://schemas.microsoft.com/office/drawing/2014/main" id="{E61F043B-1F31-4DDB-8111-04A6D6C9193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02" name="PoljeZBesedilom 2">
          <a:extLst>
            <a:ext uri="{FF2B5EF4-FFF2-40B4-BE49-F238E27FC236}">
              <a16:creationId xmlns:a16="http://schemas.microsoft.com/office/drawing/2014/main" id="{0FF55FBC-9E93-4CC9-A824-FF73ECF3666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03" name="PoljeZBesedilom 2">
          <a:extLst>
            <a:ext uri="{FF2B5EF4-FFF2-40B4-BE49-F238E27FC236}">
              <a16:creationId xmlns:a16="http://schemas.microsoft.com/office/drawing/2014/main" id="{F1AAC3FA-DB34-44D4-AF9D-B215CC5B00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4" name="PoljeZBesedilom 2">
          <a:extLst>
            <a:ext uri="{FF2B5EF4-FFF2-40B4-BE49-F238E27FC236}">
              <a16:creationId xmlns:a16="http://schemas.microsoft.com/office/drawing/2014/main" id="{DC15845B-E021-419A-A713-9E27DA16E07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5" name="PoljeZBesedilom 6804">
          <a:extLst>
            <a:ext uri="{FF2B5EF4-FFF2-40B4-BE49-F238E27FC236}">
              <a16:creationId xmlns:a16="http://schemas.microsoft.com/office/drawing/2014/main" id="{46B795D5-C06E-497E-821F-23F1AC722BB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6" name="PoljeZBesedilom 2">
          <a:extLst>
            <a:ext uri="{FF2B5EF4-FFF2-40B4-BE49-F238E27FC236}">
              <a16:creationId xmlns:a16="http://schemas.microsoft.com/office/drawing/2014/main" id="{74976FC3-9276-42C6-9617-54786A96912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7" name="PoljeZBesedilom 2">
          <a:extLst>
            <a:ext uri="{FF2B5EF4-FFF2-40B4-BE49-F238E27FC236}">
              <a16:creationId xmlns:a16="http://schemas.microsoft.com/office/drawing/2014/main" id="{0A9DEAC5-A975-45B1-8391-C756F71D9AB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8" name="PoljeZBesedilom 2">
          <a:extLst>
            <a:ext uri="{FF2B5EF4-FFF2-40B4-BE49-F238E27FC236}">
              <a16:creationId xmlns:a16="http://schemas.microsoft.com/office/drawing/2014/main" id="{E81DCF93-DA12-47FF-8AA1-00DADFB2358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09" name="PoljeZBesedilom 2">
          <a:extLst>
            <a:ext uri="{FF2B5EF4-FFF2-40B4-BE49-F238E27FC236}">
              <a16:creationId xmlns:a16="http://schemas.microsoft.com/office/drawing/2014/main" id="{D4772CF4-72DB-4EEE-AE54-47C527FD62B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0" name="PoljeZBesedilom 2">
          <a:extLst>
            <a:ext uri="{FF2B5EF4-FFF2-40B4-BE49-F238E27FC236}">
              <a16:creationId xmlns:a16="http://schemas.microsoft.com/office/drawing/2014/main" id="{D952FF87-01A3-4D31-A1E7-AB178862BA9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1" name="PoljeZBesedilom 6810">
          <a:extLst>
            <a:ext uri="{FF2B5EF4-FFF2-40B4-BE49-F238E27FC236}">
              <a16:creationId xmlns:a16="http://schemas.microsoft.com/office/drawing/2014/main" id="{3093472F-7A4C-4756-9FC2-902C69B4290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2" name="PoljeZBesedilom 2">
          <a:extLst>
            <a:ext uri="{FF2B5EF4-FFF2-40B4-BE49-F238E27FC236}">
              <a16:creationId xmlns:a16="http://schemas.microsoft.com/office/drawing/2014/main" id="{6CE6499D-052F-47F9-A74A-3845B31E1B16}"/>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3" name="PoljeZBesedilom 2">
          <a:extLst>
            <a:ext uri="{FF2B5EF4-FFF2-40B4-BE49-F238E27FC236}">
              <a16:creationId xmlns:a16="http://schemas.microsoft.com/office/drawing/2014/main" id="{09BDAA23-011C-4822-B34C-B98159CC0A7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4" name="PoljeZBesedilom 2">
          <a:extLst>
            <a:ext uri="{FF2B5EF4-FFF2-40B4-BE49-F238E27FC236}">
              <a16:creationId xmlns:a16="http://schemas.microsoft.com/office/drawing/2014/main" id="{0A5DA008-AF30-41C4-9B1C-C40EAE67BAE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15" name="PoljeZBesedilom 2">
          <a:extLst>
            <a:ext uri="{FF2B5EF4-FFF2-40B4-BE49-F238E27FC236}">
              <a16:creationId xmlns:a16="http://schemas.microsoft.com/office/drawing/2014/main" id="{D184E227-13BB-4DB5-A110-46E301E23B8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16" name="PoljeZBesedilom 6815">
          <a:extLst>
            <a:ext uri="{FF2B5EF4-FFF2-40B4-BE49-F238E27FC236}">
              <a16:creationId xmlns:a16="http://schemas.microsoft.com/office/drawing/2014/main" id="{7B7A904A-6795-425D-83CF-656A5125664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17" name="PoljeZBesedilom 2">
          <a:extLst>
            <a:ext uri="{FF2B5EF4-FFF2-40B4-BE49-F238E27FC236}">
              <a16:creationId xmlns:a16="http://schemas.microsoft.com/office/drawing/2014/main" id="{842716A7-8516-424E-92AE-C0EC369BCCD3}"/>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18" name="PoljeZBesedilom 2">
          <a:extLst>
            <a:ext uri="{FF2B5EF4-FFF2-40B4-BE49-F238E27FC236}">
              <a16:creationId xmlns:a16="http://schemas.microsoft.com/office/drawing/2014/main" id="{E71F7C30-26AF-4B19-A787-8234C94B48CA}"/>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19" name="PoljeZBesedilom 2">
          <a:extLst>
            <a:ext uri="{FF2B5EF4-FFF2-40B4-BE49-F238E27FC236}">
              <a16:creationId xmlns:a16="http://schemas.microsoft.com/office/drawing/2014/main" id="{3F751008-DC84-4469-B070-3843BA5B8E4F}"/>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20" name="PoljeZBesedilom 2">
          <a:extLst>
            <a:ext uri="{FF2B5EF4-FFF2-40B4-BE49-F238E27FC236}">
              <a16:creationId xmlns:a16="http://schemas.microsoft.com/office/drawing/2014/main" id="{EEC0E8B8-A97B-407F-9535-12E5C57099E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1" name="PoljeZBesedilom 2">
          <a:extLst>
            <a:ext uri="{FF2B5EF4-FFF2-40B4-BE49-F238E27FC236}">
              <a16:creationId xmlns:a16="http://schemas.microsoft.com/office/drawing/2014/main" id="{1E536976-A917-4C84-B01E-975A0895251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2" name="PoljeZBesedilom 6821">
          <a:extLst>
            <a:ext uri="{FF2B5EF4-FFF2-40B4-BE49-F238E27FC236}">
              <a16:creationId xmlns:a16="http://schemas.microsoft.com/office/drawing/2014/main" id="{211D6974-55E7-4832-AF5F-94F2CD54B68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3" name="PoljeZBesedilom 2">
          <a:extLst>
            <a:ext uri="{FF2B5EF4-FFF2-40B4-BE49-F238E27FC236}">
              <a16:creationId xmlns:a16="http://schemas.microsoft.com/office/drawing/2014/main" id="{610AF9F8-CDF5-4AA1-897E-24B97B45A1B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4" name="PoljeZBesedilom 2">
          <a:extLst>
            <a:ext uri="{FF2B5EF4-FFF2-40B4-BE49-F238E27FC236}">
              <a16:creationId xmlns:a16="http://schemas.microsoft.com/office/drawing/2014/main" id="{D5E7C05A-90AF-4A67-90FB-D1792836D3B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5" name="PoljeZBesedilom 2">
          <a:extLst>
            <a:ext uri="{FF2B5EF4-FFF2-40B4-BE49-F238E27FC236}">
              <a16:creationId xmlns:a16="http://schemas.microsoft.com/office/drawing/2014/main" id="{47E7B71C-D149-49DA-A98E-C597788BF60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863</xdr:row>
      <xdr:rowOff>0</xdr:rowOff>
    </xdr:from>
    <xdr:ext cx="184731" cy="264560"/>
    <xdr:sp macro="" textlink="">
      <xdr:nvSpPr>
        <xdr:cNvPr id="6826" name="PoljeZBesedilom 2">
          <a:extLst>
            <a:ext uri="{FF2B5EF4-FFF2-40B4-BE49-F238E27FC236}">
              <a16:creationId xmlns:a16="http://schemas.microsoft.com/office/drawing/2014/main" id="{FC2B4DE4-1C03-4140-8A79-208638F37BF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27" name="PoljeZBesedilom 2">
          <a:extLst>
            <a:ext uri="{FF2B5EF4-FFF2-40B4-BE49-F238E27FC236}">
              <a16:creationId xmlns:a16="http://schemas.microsoft.com/office/drawing/2014/main" id="{D15EEDF2-4313-409B-97E8-F1052C3E0B3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28" name="PoljeZBesedilom 6827">
          <a:extLst>
            <a:ext uri="{FF2B5EF4-FFF2-40B4-BE49-F238E27FC236}">
              <a16:creationId xmlns:a16="http://schemas.microsoft.com/office/drawing/2014/main" id="{2375F0A6-AB19-4B88-B99B-A387E01DFC3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29" name="PoljeZBesedilom 2">
          <a:extLst>
            <a:ext uri="{FF2B5EF4-FFF2-40B4-BE49-F238E27FC236}">
              <a16:creationId xmlns:a16="http://schemas.microsoft.com/office/drawing/2014/main" id="{769085EC-A5AD-4972-8EF5-10A4DF8AF62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0" name="PoljeZBesedilom 2">
          <a:extLst>
            <a:ext uri="{FF2B5EF4-FFF2-40B4-BE49-F238E27FC236}">
              <a16:creationId xmlns:a16="http://schemas.microsoft.com/office/drawing/2014/main" id="{A5D993EB-7C8E-4E6A-9E44-AFD35893DCD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1" name="PoljeZBesedilom 2">
          <a:extLst>
            <a:ext uri="{FF2B5EF4-FFF2-40B4-BE49-F238E27FC236}">
              <a16:creationId xmlns:a16="http://schemas.microsoft.com/office/drawing/2014/main" id="{7B5C4A1F-AD00-4932-9223-FAD6C0AF3C0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2" name="PoljeZBesedilom 2">
          <a:extLst>
            <a:ext uri="{FF2B5EF4-FFF2-40B4-BE49-F238E27FC236}">
              <a16:creationId xmlns:a16="http://schemas.microsoft.com/office/drawing/2014/main" id="{4EB41930-9366-4C65-A372-C6D9B283F7E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3" name="PoljeZBesedilom 2">
          <a:extLst>
            <a:ext uri="{FF2B5EF4-FFF2-40B4-BE49-F238E27FC236}">
              <a16:creationId xmlns:a16="http://schemas.microsoft.com/office/drawing/2014/main" id="{73AA296A-358E-44F0-B8C4-F9486B7B30D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4" name="PoljeZBesedilom 6833">
          <a:extLst>
            <a:ext uri="{FF2B5EF4-FFF2-40B4-BE49-F238E27FC236}">
              <a16:creationId xmlns:a16="http://schemas.microsoft.com/office/drawing/2014/main" id="{A639A10E-4B20-4C80-A65B-80F9F8A9930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5" name="PoljeZBesedilom 2">
          <a:extLst>
            <a:ext uri="{FF2B5EF4-FFF2-40B4-BE49-F238E27FC236}">
              <a16:creationId xmlns:a16="http://schemas.microsoft.com/office/drawing/2014/main" id="{32BA851F-874A-4CDA-9AB6-D8734FC130D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6" name="PoljeZBesedilom 2">
          <a:extLst>
            <a:ext uri="{FF2B5EF4-FFF2-40B4-BE49-F238E27FC236}">
              <a16:creationId xmlns:a16="http://schemas.microsoft.com/office/drawing/2014/main" id="{EE940799-DEC6-47E4-A0A7-1412CE06FE9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7" name="PoljeZBesedilom 2">
          <a:extLst>
            <a:ext uri="{FF2B5EF4-FFF2-40B4-BE49-F238E27FC236}">
              <a16:creationId xmlns:a16="http://schemas.microsoft.com/office/drawing/2014/main" id="{2FD48783-0219-408A-A4C0-6286AB759F1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6838" name="PoljeZBesedilom 2">
          <a:extLst>
            <a:ext uri="{FF2B5EF4-FFF2-40B4-BE49-F238E27FC236}">
              <a16:creationId xmlns:a16="http://schemas.microsoft.com/office/drawing/2014/main" id="{B4B4DCFF-A14C-48CE-865E-C34A8B6AAB5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39" name="PoljeZBesedilom 2">
          <a:extLst>
            <a:ext uri="{FF2B5EF4-FFF2-40B4-BE49-F238E27FC236}">
              <a16:creationId xmlns:a16="http://schemas.microsoft.com/office/drawing/2014/main" id="{B397FEBB-F556-41F7-8026-0AB06170F70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0" name="PoljeZBesedilom 6839">
          <a:extLst>
            <a:ext uri="{FF2B5EF4-FFF2-40B4-BE49-F238E27FC236}">
              <a16:creationId xmlns:a16="http://schemas.microsoft.com/office/drawing/2014/main" id="{BF8A4AB2-7FD4-42BF-A0CE-3A40AB5605EB}"/>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1" name="PoljeZBesedilom 2">
          <a:extLst>
            <a:ext uri="{FF2B5EF4-FFF2-40B4-BE49-F238E27FC236}">
              <a16:creationId xmlns:a16="http://schemas.microsoft.com/office/drawing/2014/main" id="{47BC334F-0EB4-40FC-9FAD-455414ACF2C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2" name="PoljeZBesedilom 2">
          <a:extLst>
            <a:ext uri="{FF2B5EF4-FFF2-40B4-BE49-F238E27FC236}">
              <a16:creationId xmlns:a16="http://schemas.microsoft.com/office/drawing/2014/main" id="{7A087E8F-2882-4067-A7C8-384709F8809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3" name="PoljeZBesedilom 2">
          <a:extLst>
            <a:ext uri="{FF2B5EF4-FFF2-40B4-BE49-F238E27FC236}">
              <a16:creationId xmlns:a16="http://schemas.microsoft.com/office/drawing/2014/main" id="{7F12E4BF-9942-40EB-B56F-1266546F925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4" name="PoljeZBesedilom 2">
          <a:extLst>
            <a:ext uri="{FF2B5EF4-FFF2-40B4-BE49-F238E27FC236}">
              <a16:creationId xmlns:a16="http://schemas.microsoft.com/office/drawing/2014/main" id="{7BE9C812-FBE8-4155-8E3F-865A675B1DB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5" name="PoljeZBesedilom 2">
          <a:extLst>
            <a:ext uri="{FF2B5EF4-FFF2-40B4-BE49-F238E27FC236}">
              <a16:creationId xmlns:a16="http://schemas.microsoft.com/office/drawing/2014/main" id="{63F644B0-3534-4F2B-B8E6-3FF3104CF84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6" name="PoljeZBesedilom 6845">
          <a:extLst>
            <a:ext uri="{FF2B5EF4-FFF2-40B4-BE49-F238E27FC236}">
              <a16:creationId xmlns:a16="http://schemas.microsoft.com/office/drawing/2014/main" id="{3FC5E53A-242D-4F46-8735-94E37E18C97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7" name="PoljeZBesedilom 2">
          <a:extLst>
            <a:ext uri="{FF2B5EF4-FFF2-40B4-BE49-F238E27FC236}">
              <a16:creationId xmlns:a16="http://schemas.microsoft.com/office/drawing/2014/main" id="{93EAFB3B-87CB-4C3F-8D1E-F35EE54D9F4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8" name="PoljeZBesedilom 2">
          <a:extLst>
            <a:ext uri="{FF2B5EF4-FFF2-40B4-BE49-F238E27FC236}">
              <a16:creationId xmlns:a16="http://schemas.microsoft.com/office/drawing/2014/main" id="{7BCFFEB3-FEA9-43A9-92E4-E483C143CBD7}"/>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49" name="PoljeZBesedilom 2">
          <a:extLst>
            <a:ext uri="{FF2B5EF4-FFF2-40B4-BE49-F238E27FC236}">
              <a16:creationId xmlns:a16="http://schemas.microsoft.com/office/drawing/2014/main" id="{15D72EE2-7416-412B-9D61-FA1E3F64081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850" name="PoljeZBesedilom 2">
          <a:extLst>
            <a:ext uri="{FF2B5EF4-FFF2-40B4-BE49-F238E27FC236}">
              <a16:creationId xmlns:a16="http://schemas.microsoft.com/office/drawing/2014/main" id="{FBC1F9DA-56AD-4F08-91B9-0DAB7D6E812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51" name="PoljeZBesedilom 6850">
          <a:extLst>
            <a:ext uri="{FF2B5EF4-FFF2-40B4-BE49-F238E27FC236}">
              <a16:creationId xmlns:a16="http://schemas.microsoft.com/office/drawing/2014/main" id="{AABCE658-C602-4885-9BF1-81A3CB4059D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52" name="PoljeZBesedilom 2">
          <a:extLst>
            <a:ext uri="{FF2B5EF4-FFF2-40B4-BE49-F238E27FC236}">
              <a16:creationId xmlns:a16="http://schemas.microsoft.com/office/drawing/2014/main" id="{972147A1-C1E1-4992-B720-47C3FBFE068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53" name="PoljeZBesedilom 2">
          <a:extLst>
            <a:ext uri="{FF2B5EF4-FFF2-40B4-BE49-F238E27FC236}">
              <a16:creationId xmlns:a16="http://schemas.microsoft.com/office/drawing/2014/main" id="{44C87EF1-2608-478A-9AF7-9E20509DC20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54" name="PoljeZBesedilom 2">
          <a:extLst>
            <a:ext uri="{FF2B5EF4-FFF2-40B4-BE49-F238E27FC236}">
              <a16:creationId xmlns:a16="http://schemas.microsoft.com/office/drawing/2014/main" id="{D30ACB50-5A38-42F3-BA8B-26DA4E67A91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855" name="PoljeZBesedilom 2">
          <a:extLst>
            <a:ext uri="{FF2B5EF4-FFF2-40B4-BE49-F238E27FC236}">
              <a16:creationId xmlns:a16="http://schemas.microsoft.com/office/drawing/2014/main" id="{8AEAB6A9-79BE-4D01-89C2-F67B614D274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56" name="PoljeZBesedilom 2">
          <a:extLst>
            <a:ext uri="{FF2B5EF4-FFF2-40B4-BE49-F238E27FC236}">
              <a16:creationId xmlns:a16="http://schemas.microsoft.com/office/drawing/2014/main" id="{3B2257D1-9BE3-48B5-A239-A6755366249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57" name="PoljeZBesedilom 6856">
          <a:extLst>
            <a:ext uri="{FF2B5EF4-FFF2-40B4-BE49-F238E27FC236}">
              <a16:creationId xmlns:a16="http://schemas.microsoft.com/office/drawing/2014/main" id="{868E7FE3-4B63-42D3-A7D1-3CDEF483F19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58" name="PoljeZBesedilom 2">
          <a:extLst>
            <a:ext uri="{FF2B5EF4-FFF2-40B4-BE49-F238E27FC236}">
              <a16:creationId xmlns:a16="http://schemas.microsoft.com/office/drawing/2014/main" id="{9F66BBD6-63DE-40C4-BF50-756C62306E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59" name="PoljeZBesedilom 2">
          <a:extLst>
            <a:ext uri="{FF2B5EF4-FFF2-40B4-BE49-F238E27FC236}">
              <a16:creationId xmlns:a16="http://schemas.microsoft.com/office/drawing/2014/main" id="{BF305E51-611E-4A02-BE12-347B5B8D30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0" name="PoljeZBesedilom 2">
          <a:extLst>
            <a:ext uri="{FF2B5EF4-FFF2-40B4-BE49-F238E27FC236}">
              <a16:creationId xmlns:a16="http://schemas.microsoft.com/office/drawing/2014/main" id="{380E3A24-C2AE-4D9E-A729-FF8DC86F4B8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1" name="PoljeZBesedilom 2">
          <a:extLst>
            <a:ext uri="{FF2B5EF4-FFF2-40B4-BE49-F238E27FC236}">
              <a16:creationId xmlns:a16="http://schemas.microsoft.com/office/drawing/2014/main" id="{2E933B68-1BFC-4990-B16A-A36AB2FA295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2" name="PoljeZBesedilom 2">
          <a:extLst>
            <a:ext uri="{FF2B5EF4-FFF2-40B4-BE49-F238E27FC236}">
              <a16:creationId xmlns:a16="http://schemas.microsoft.com/office/drawing/2014/main" id="{B2E1F9A2-D9F4-4033-BE49-25D9E318C75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3" name="PoljeZBesedilom 6862">
          <a:extLst>
            <a:ext uri="{FF2B5EF4-FFF2-40B4-BE49-F238E27FC236}">
              <a16:creationId xmlns:a16="http://schemas.microsoft.com/office/drawing/2014/main" id="{FA6B957B-2EE8-4790-AF8D-F94C3563602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4" name="PoljeZBesedilom 2">
          <a:extLst>
            <a:ext uri="{FF2B5EF4-FFF2-40B4-BE49-F238E27FC236}">
              <a16:creationId xmlns:a16="http://schemas.microsoft.com/office/drawing/2014/main" id="{F6D2DD80-1A97-48B7-81E2-96CC57BBC5F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5" name="PoljeZBesedilom 2">
          <a:extLst>
            <a:ext uri="{FF2B5EF4-FFF2-40B4-BE49-F238E27FC236}">
              <a16:creationId xmlns:a16="http://schemas.microsoft.com/office/drawing/2014/main" id="{1E00FEB8-22B5-45F4-BA87-7D6CD5206CF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6" name="PoljeZBesedilom 2">
          <a:extLst>
            <a:ext uri="{FF2B5EF4-FFF2-40B4-BE49-F238E27FC236}">
              <a16:creationId xmlns:a16="http://schemas.microsoft.com/office/drawing/2014/main" id="{A3685401-4CE9-4084-8F09-B54A5EBCEF1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7" name="PoljeZBesedilom 2">
          <a:extLst>
            <a:ext uri="{FF2B5EF4-FFF2-40B4-BE49-F238E27FC236}">
              <a16:creationId xmlns:a16="http://schemas.microsoft.com/office/drawing/2014/main" id="{B830C3AF-C918-4979-A4AA-2B4554F4E62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8" name="PoljeZBesedilom 2">
          <a:extLst>
            <a:ext uri="{FF2B5EF4-FFF2-40B4-BE49-F238E27FC236}">
              <a16:creationId xmlns:a16="http://schemas.microsoft.com/office/drawing/2014/main" id="{7AD82E4E-D2C3-4FA1-A772-ED246ACD407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69" name="PoljeZBesedilom 6868">
          <a:extLst>
            <a:ext uri="{FF2B5EF4-FFF2-40B4-BE49-F238E27FC236}">
              <a16:creationId xmlns:a16="http://schemas.microsoft.com/office/drawing/2014/main" id="{94A58245-9DA1-4D45-8F50-B5E30BA274A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0" name="PoljeZBesedilom 2">
          <a:extLst>
            <a:ext uri="{FF2B5EF4-FFF2-40B4-BE49-F238E27FC236}">
              <a16:creationId xmlns:a16="http://schemas.microsoft.com/office/drawing/2014/main" id="{8C15955D-CFF2-4EA6-8291-E8C485A2800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1" name="PoljeZBesedilom 2">
          <a:extLst>
            <a:ext uri="{FF2B5EF4-FFF2-40B4-BE49-F238E27FC236}">
              <a16:creationId xmlns:a16="http://schemas.microsoft.com/office/drawing/2014/main" id="{79FE87D0-52F5-45A2-B98A-49B1E71480E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2" name="PoljeZBesedilom 2">
          <a:extLst>
            <a:ext uri="{FF2B5EF4-FFF2-40B4-BE49-F238E27FC236}">
              <a16:creationId xmlns:a16="http://schemas.microsoft.com/office/drawing/2014/main" id="{86912B94-E157-4300-B1F6-CDD682AB9EC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3" name="PoljeZBesedilom 2">
          <a:extLst>
            <a:ext uri="{FF2B5EF4-FFF2-40B4-BE49-F238E27FC236}">
              <a16:creationId xmlns:a16="http://schemas.microsoft.com/office/drawing/2014/main" id="{E05C5ED1-337E-4A1C-A485-034F536DF57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4" name="PoljeZBesedilom 2">
          <a:extLst>
            <a:ext uri="{FF2B5EF4-FFF2-40B4-BE49-F238E27FC236}">
              <a16:creationId xmlns:a16="http://schemas.microsoft.com/office/drawing/2014/main" id="{2F24CB9D-B81B-4BE3-BC0F-57A7A5EF668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5" name="PoljeZBesedilom 6874">
          <a:extLst>
            <a:ext uri="{FF2B5EF4-FFF2-40B4-BE49-F238E27FC236}">
              <a16:creationId xmlns:a16="http://schemas.microsoft.com/office/drawing/2014/main" id="{D6880EF6-B32D-4A2E-B4B4-6B9B3BBC848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6" name="PoljeZBesedilom 2">
          <a:extLst>
            <a:ext uri="{FF2B5EF4-FFF2-40B4-BE49-F238E27FC236}">
              <a16:creationId xmlns:a16="http://schemas.microsoft.com/office/drawing/2014/main" id="{4530BE64-083E-4162-A70F-03FF4095D73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7" name="PoljeZBesedilom 2">
          <a:extLst>
            <a:ext uri="{FF2B5EF4-FFF2-40B4-BE49-F238E27FC236}">
              <a16:creationId xmlns:a16="http://schemas.microsoft.com/office/drawing/2014/main" id="{B80A53FF-FB8C-401D-8573-68D638D9A3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8" name="PoljeZBesedilom 2">
          <a:extLst>
            <a:ext uri="{FF2B5EF4-FFF2-40B4-BE49-F238E27FC236}">
              <a16:creationId xmlns:a16="http://schemas.microsoft.com/office/drawing/2014/main" id="{FEF8AFA8-2931-43FD-A7AC-12A1E10C820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79" name="PoljeZBesedilom 2">
          <a:extLst>
            <a:ext uri="{FF2B5EF4-FFF2-40B4-BE49-F238E27FC236}">
              <a16:creationId xmlns:a16="http://schemas.microsoft.com/office/drawing/2014/main" id="{78A54972-05CE-49CF-8CEC-882366654A0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0" name="PoljeZBesedilom 2">
          <a:extLst>
            <a:ext uri="{FF2B5EF4-FFF2-40B4-BE49-F238E27FC236}">
              <a16:creationId xmlns:a16="http://schemas.microsoft.com/office/drawing/2014/main" id="{98A5B84E-5C36-4033-A7E3-0C97268890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1" name="PoljeZBesedilom 6880">
          <a:extLst>
            <a:ext uri="{FF2B5EF4-FFF2-40B4-BE49-F238E27FC236}">
              <a16:creationId xmlns:a16="http://schemas.microsoft.com/office/drawing/2014/main" id="{BA5C1E3D-503C-4649-96D6-FBD4C36106C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2" name="PoljeZBesedilom 2">
          <a:extLst>
            <a:ext uri="{FF2B5EF4-FFF2-40B4-BE49-F238E27FC236}">
              <a16:creationId xmlns:a16="http://schemas.microsoft.com/office/drawing/2014/main" id="{5D039CA4-E9A5-4A00-86F8-03CDABBA48E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3" name="PoljeZBesedilom 2">
          <a:extLst>
            <a:ext uri="{FF2B5EF4-FFF2-40B4-BE49-F238E27FC236}">
              <a16:creationId xmlns:a16="http://schemas.microsoft.com/office/drawing/2014/main" id="{ED7CA054-9969-4194-8694-A83CD92C2A4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4" name="PoljeZBesedilom 2">
          <a:extLst>
            <a:ext uri="{FF2B5EF4-FFF2-40B4-BE49-F238E27FC236}">
              <a16:creationId xmlns:a16="http://schemas.microsoft.com/office/drawing/2014/main" id="{ED3906AB-EFCE-4392-AD60-48452252CAB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5" name="PoljeZBesedilom 2">
          <a:extLst>
            <a:ext uri="{FF2B5EF4-FFF2-40B4-BE49-F238E27FC236}">
              <a16:creationId xmlns:a16="http://schemas.microsoft.com/office/drawing/2014/main" id="{C9B38152-46CE-4A1D-9E0F-2D4652BAC48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6" name="PoljeZBesedilom 2">
          <a:extLst>
            <a:ext uri="{FF2B5EF4-FFF2-40B4-BE49-F238E27FC236}">
              <a16:creationId xmlns:a16="http://schemas.microsoft.com/office/drawing/2014/main" id="{F61BBA4E-92F1-4A98-8E27-5BF352A785D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7" name="PoljeZBesedilom 6886">
          <a:extLst>
            <a:ext uri="{FF2B5EF4-FFF2-40B4-BE49-F238E27FC236}">
              <a16:creationId xmlns:a16="http://schemas.microsoft.com/office/drawing/2014/main" id="{9D535E79-F82F-4E5B-8CAB-82AD333D07C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8" name="PoljeZBesedilom 2">
          <a:extLst>
            <a:ext uri="{FF2B5EF4-FFF2-40B4-BE49-F238E27FC236}">
              <a16:creationId xmlns:a16="http://schemas.microsoft.com/office/drawing/2014/main" id="{8E546903-A8F1-4472-82DE-DBB3BC0E04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89" name="PoljeZBesedilom 2">
          <a:extLst>
            <a:ext uri="{FF2B5EF4-FFF2-40B4-BE49-F238E27FC236}">
              <a16:creationId xmlns:a16="http://schemas.microsoft.com/office/drawing/2014/main" id="{E66410C9-AC07-4AED-B3EF-4789CB5E6BC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90" name="PoljeZBesedilom 2">
          <a:extLst>
            <a:ext uri="{FF2B5EF4-FFF2-40B4-BE49-F238E27FC236}">
              <a16:creationId xmlns:a16="http://schemas.microsoft.com/office/drawing/2014/main" id="{62D9B85A-0FEE-413A-BADD-4EDD583E304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91" name="PoljeZBesedilom 2">
          <a:extLst>
            <a:ext uri="{FF2B5EF4-FFF2-40B4-BE49-F238E27FC236}">
              <a16:creationId xmlns:a16="http://schemas.microsoft.com/office/drawing/2014/main" id="{536893DB-452E-47A3-BDF5-64694A07CA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2" name="PoljeZBesedilom 2">
          <a:extLst>
            <a:ext uri="{FF2B5EF4-FFF2-40B4-BE49-F238E27FC236}">
              <a16:creationId xmlns:a16="http://schemas.microsoft.com/office/drawing/2014/main" id="{7BB9D6B2-9024-4A42-95AF-24129EE3088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3" name="PoljeZBesedilom 6892">
          <a:extLst>
            <a:ext uri="{FF2B5EF4-FFF2-40B4-BE49-F238E27FC236}">
              <a16:creationId xmlns:a16="http://schemas.microsoft.com/office/drawing/2014/main" id="{855BBCAE-0A8E-4790-956B-79E446B65EF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4" name="PoljeZBesedilom 2">
          <a:extLst>
            <a:ext uri="{FF2B5EF4-FFF2-40B4-BE49-F238E27FC236}">
              <a16:creationId xmlns:a16="http://schemas.microsoft.com/office/drawing/2014/main" id="{95836DB9-39FB-4A7B-B3C8-7A7C1F1AEE0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5" name="PoljeZBesedilom 2">
          <a:extLst>
            <a:ext uri="{FF2B5EF4-FFF2-40B4-BE49-F238E27FC236}">
              <a16:creationId xmlns:a16="http://schemas.microsoft.com/office/drawing/2014/main" id="{3EFB6E2A-AC7D-4D02-9ACE-68A040B7D84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6" name="PoljeZBesedilom 2">
          <a:extLst>
            <a:ext uri="{FF2B5EF4-FFF2-40B4-BE49-F238E27FC236}">
              <a16:creationId xmlns:a16="http://schemas.microsoft.com/office/drawing/2014/main" id="{26CAF581-23E0-4937-A75F-3E2163F860D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897" name="PoljeZBesedilom 2">
          <a:extLst>
            <a:ext uri="{FF2B5EF4-FFF2-40B4-BE49-F238E27FC236}">
              <a16:creationId xmlns:a16="http://schemas.microsoft.com/office/drawing/2014/main" id="{7799FA77-9730-4C95-8B48-38E832A73F0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98" name="PoljeZBesedilom 2">
          <a:extLst>
            <a:ext uri="{FF2B5EF4-FFF2-40B4-BE49-F238E27FC236}">
              <a16:creationId xmlns:a16="http://schemas.microsoft.com/office/drawing/2014/main" id="{A1CCDB3D-A2A4-4738-BF6F-156FD50AF1F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899" name="PoljeZBesedilom 6898">
          <a:extLst>
            <a:ext uri="{FF2B5EF4-FFF2-40B4-BE49-F238E27FC236}">
              <a16:creationId xmlns:a16="http://schemas.microsoft.com/office/drawing/2014/main" id="{A0534AFA-FB4C-4F7B-AD7E-D73A0FD2DC6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0" name="PoljeZBesedilom 2">
          <a:extLst>
            <a:ext uri="{FF2B5EF4-FFF2-40B4-BE49-F238E27FC236}">
              <a16:creationId xmlns:a16="http://schemas.microsoft.com/office/drawing/2014/main" id="{768CE1BD-E309-4EA5-A541-B7CCB597252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1" name="PoljeZBesedilom 2">
          <a:extLst>
            <a:ext uri="{FF2B5EF4-FFF2-40B4-BE49-F238E27FC236}">
              <a16:creationId xmlns:a16="http://schemas.microsoft.com/office/drawing/2014/main" id="{EFD5B452-0499-4FEC-BCD9-6F32CC558B5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2" name="PoljeZBesedilom 2">
          <a:extLst>
            <a:ext uri="{FF2B5EF4-FFF2-40B4-BE49-F238E27FC236}">
              <a16:creationId xmlns:a16="http://schemas.microsoft.com/office/drawing/2014/main" id="{ADAB3014-B890-49B0-AC9E-3DEE848999A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3" name="PoljeZBesedilom 2">
          <a:extLst>
            <a:ext uri="{FF2B5EF4-FFF2-40B4-BE49-F238E27FC236}">
              <a16:creationId xmlns:a16="http://schemas.microsoft.com/office/drawing/2014/main" id="{681109C9-70C8-4968-8A78-B584CD7FEBA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4" name="PoljeZBesedilom 2">
          <a:extLst>
            <a:ext uri="{FF2B5EF4-FFF2-40B4-BE49-F238E27FC236}">
              <a16:creationId xmlns:a16="http://schemas.microsoft.com/office/drawing/2014/main" id="{E194F413-C25A-4548-8431-F15BD827486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5" name="PoljeZBesedilom 6904">
          <a:extLst>
            <a:ext uri="{FF2B5EF4-FFF2-40B4-BE49-F238E27FC236}">
              <a16:creationId xmlns:a16="http://schemas.microsoft.com/office/drawing/2014/main" id="{D65C983D-3244-4DE2-AEF1-70E08EE8761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6" name="PoljeZBesedilom 2">
          <a:extLst>
            <a:ext uri="{FF2B5EF4-FFF2-40B4-BE49-F238E27FC236}">
              <a16:creationId xmlns:a16="http://schemas.microsoft.com/office/drawing/2014/main" id="{AEB05E4A-5A0D-4C73-A491-93FE12B0F9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7" name="PoljeZBesedilom 2">
          <a:extLst>
            <a:ext uri="{FF2B5EF4-FFF2-40B4-BE49-F238E27FC236}">
              <a16:creationId xmlns:a16="http://schemas.microsoft.com/office/drawing/2014/main" id="{67FDEF46-8505-43B0-9139-3635D5F958F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8" name="PoljeZBesedilom 2">
          <a:extLst>
            <a:ext uri="{FF2B5EF4-FFF2-40B4-BE49-F238E27FC236}">
              <a16:creationId xmlns:a16="http://schemas.microsoft.com/office/drawing/2014/main" id="{95548054-25F8-4207-BCC1-006B61819B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863</xdr:row>
      <xdr:rowOff>0</xdr:rowOff>
    </xdr:from>
    <xdr:ext cx="184731" cy="264560"/>
    <xdr:sp macro="" textlink="">
      <xdr:nvSpPr>
        <xdr:cNvPr id="6909" name="PoljeZBesedilom 2">
          <a:extLst>
            <a:ext uri="{FF2B5EF4-FFF2-40B4-BE49-F238E27FC236}">
              <a16:creationId xmlns:a16="http://schemas.microsoft.com/office/drawing/2014/main" id="{C3F80595-C741-40F2-8C75-BD1A5F33EFA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0" name="PoljeZBesedilom 2">
          <a:extLst>
            <a:ext uri="{FF2B5EF4-FFF2-40B4-BE49-F238E27FC236}">
              <a16:creationId xmlns:a16="http://schemas.microsoft.com/office/drawing/2014/main" id="{BF2C66A6-CC35-4E68-A941-8F1163C5382E}"/>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1" name="PoljeZBesedilom 6910">
          <a:extLst>
            <a:ext uri="{FF2B5EF4-FFF2-40B4-BE49-F238E27FC236}">
              <a16:creationId xmlns:a16="http://schemas.microsoft.com/office/drawing/2014/main" id="{81A5058E-FD7E-4C25-A0B7-332EA5BD16D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2" name="PoljeZBesedilom 2">
          <a:extLst>
            <a:ext uri="{FF2B5EF4-FFF2-40B4-BE49-F238E27FC236}">
              <a16:creationId xmlns:a16="http://schemas.microsoft.com/office/drawing/2014/main" id="{62B0FF30-8481-44FE-8C4D-E7D1654E802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3" name="PoljeZBesedilom 2">
          <a:extLst>
            <a:ext uri="{FF2B5EF4-FFF2-40B4-BE49-F238E27FC236}">
              <a16:creationId xmlns:a16="http://schemas.microsoft.com/office/drawing/2014/main" id="{BC31FF0A-2A7A-4D12-989F-FEB379B196A4}"/>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4" name="PoljeZBesedilom 2">
          <a:extLst>
            <a:ext uri="{FF2B5EF4-FFF2-40B4-BE49-F238E27FC236}">
              <a16:creationId xmlns:a16="http://schemas.microsoft.com/office/drawing/2014/main" id="{EBE5D005-545D-4D9D-B1FF-E217B5CD21F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863</xdr:row>
      <xdr:rowOff>0</xdr:rowOff>
    </xdr:from>
    <xdr:ext cx="184731" cy="264560"/>
    <xdr:sp macro="" textlink="">
      <xdr:nvSpPr>
        <xdr:cNvPr id="6915" name="PoljeZBesedilom 2">
          <a:extLst>
            <a:ext uri="{FF2B5EF4-FFF2-40B4-BE49-F238E27FC236}">
              <a16:creationId xmlns:a16="http://schemas.microsoft.com/office/drawing/2014/main" id="{C80B8A12-63A3-415E-AEDD-E63D94CE218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16" name="PoljeZBesedilom 2">
          <a:extLst>
            <a:ext uri="{FF2B5EF4-FFF2-40B4-BE49-F238E27FC236}">
              <a16:creationId xmlns:a16="http://schemas.microsoft.com/office/drawing/2014/main" id="{DB61E927-5CA0-4ADB-9A91-5EAA95DE456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17" name="PoljeZBesedilom 6916">
          <a:extLst>
            <a:ext uri="{FF2B5EF4-FFF2-40B4-BE49-F238E27FC236}">
              <a16:creationId xmlns:a16="http://schemas.microsoft.com/office/drawing/2014/main" id="{B64D8ACE-C06D-4F00-871C-7E0ADB1964C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18" name="PoljeZBesedilom 2">
          <a:extLst>
            <a:ext uri="{FF2B5EF4-FFF2-40B4-BE49-F238E27FC236}">
              <a16:creationId xmlns:a16="http://schemas.microsoft.com/office/drawing/2014/main" id="{D5A6EC13-5E90-4BE7-8F68-EF297A521996}"/>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19" name="PoljeZBesedilom 2">
          <a:extLst>
            <a:ext uri="{FF2B5EF4-FFF2-40B4-BE49-F238E27FC236}">
              <a16:creationId xmlns:a16="http://schemas.microsoft.com/office/drawing/2014/main" id="{CAB206D7-76FE-4370-AA75-950BF192A4E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20" name="PoljeZBesedilom 2">
          <a:extLst>
            <a:ext uri="{FF2B5EF4-FFF2-40B4-BE49-F238E27FC236}">
              <a16:creationId xmlns:a16="http://schemas.microsoft.com/office/drawing/2014/main" id="{10E17B99-7997-4D59-8C5A-891FAF09B55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21" name="PoljeZBesedilom 2">
          <a:extLst>
            <a:ext uri="{FF2B5EF4-FFF2-40B4-BE49-F238E27FC236}">
              <a16:creationId xmlns:a16="http://schemas.microsoft.com/office/drawing/2014/main" id="{063A3FB1-9B32-4260-A972-0A42644824B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22" name="PoljeZBesedilom 6921">
          <a:extLst>
            <a:ext uri="{FF2B5EF4-FFF2-40B4-BE49-F238E27FC236}">
              <a16:creationId xmlns:a16="http://schemas.microsoft.com/office/drawing/2014/main" id="{FEB1B8CD-2F63-4EFE-BFE4-837971C38924}"/>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23" name="PoljeZBesedilom 2">
          <a:extLst>
            <a:ext uri="{FF2B5EF4-FFF2-40B4-BE49-F238E27FC236}">
              <a16:creationId xmlns:a16="http://schemas.microsoft.com/office/drawing/2014/main" id="{0D8892A7-EAA5-4A8D-9B22-7E07F3975E0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24" name="PoljeZBesedilom 2">
          <a:extLst>
            <a:ext uri="{FF2B5EF4-FFF2-40B4-BE49-F238E27FC236}">
              <a16:creationId xmlns:a16="http://schemas.microsoft.com/office/drawing/2014/main" id="{819055E9-D8C1-4790-9888-6CE172975CEF}"/>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25" name="PoljeZBesedilom 2">
          <a:extLst>
            <a:ext uri="{FF2B5EF4-FFF2-40B4-BE49-F238E27FC236}">
              <a16:creationId xmlns:a16="http://schemas.microsoft.com/office/drawing/2014/main" id="{678B58B7-4303-4015-8D9B-0732D1EB4B23}"/>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26" name="PoljeZBesedilom 2">
          <a:extLst>
            <a:ext uri="{FF2B5EF4-FFF2-40B4-BE49-F238E27FC236}">
              <a16:creationId xmlns:a16="http://schemas.microsoft.com/office/drawing/2014/main" id="{EB31ABB5-024D-490B-A71E-FB90A8EC47ED}"/>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27" name="PoljeZBesedilom 2">
          <a:extLst>
            <a:ext uri="{FF2B5EF4-FFF2-40B4-BE49-F238E27FC236}">
              <a16:creationId xmlns:a16="http://schemas.microsoft.com/office/drawing/2014/main" id="{397883A3-4F28-41CA-8A2F-666AAE17350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28" name="PoljeZBesedilom 6927">
          <a:extLst>
            <a:ext uri="{FF2B5EF4-FFF2-40B4-BE49-F238E27FC236}">
              <a16:creationId xmlns:a16="http://schemas.microsoft.com/office/drawing/2014/main" id="{DFC6B4CB-7235-4B22-861F-90387FE8F54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29" name="PoljeZBesedilom 2">
          <a:extLst>
            <a:ext uri="{FF2B5EF4-FFF2-40B4-BE49-F238E27FC236}">
              <a16:creationId xmlns:a16="http://schemas.microsoft.com/office/drawing/2014/main" id="{287AE461-EC36-4430-8C0C-7CF42F41D0C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30" name="PoljeZBesedilom 2">
          <a:extLst>
            <a:ext uri="{FF2B5EF4-FFF2-40B4-BE49-F238E27FC236}">
              <a16:creationId xmlns:a16="http://schemas.microsoft.com/office/drawing/2014/main" id="{DE0E565C-AA0B-49E6-A889-22EA11F3CC5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31" name="PoljeZBesedilom 2">
          <a:extLst>
            <a:ext uri="{FF2B5EF4-FFF2-40B4-BE49-F238E27FC236}">
              <a16:creationId xmlns:a16="http://schemas.microsoft.com/office/drawing/2014/main" id="{A1DC6F28-D6B4-4E14-A9E8-B404DA2FBA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64560"/>
    <xdr:sp macro="" textlink="">
      <xdr:nvSpPr>
        <xdr:cNvPr id="6932" name="PoljeZBesedilom 2">
          <a:extLst>
            <a:ext uri="{FF2B5EF4-FFF2-40B4-BE49-F238E27FC236}">
              <a16:creationId xmlns:a16="http://schemas.microsoft.com/office/drawing/2014/main" id="{3399D5DE-84C2-48AF-945B-02A2FE07B87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33" name="PoljeZBesedilom 6932">
          <a:extLst>
            <a:ext uri="{FF2B5EF4-FFF2-40B4-BE49-F238E27FC236}">
              <a16:creationId xmlns:a16="http://schemas.microsoft.com/office/drawing/2014/main" id="{863187FB-4E1F-47D7-89CA-3152BF9EE8B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34" name="PoljeZBesedilom 2">
          <a:extLst>
            <a:ext uri="{FF2B5EF4-FFF2-40B4-BE49-F238E27FC236}">
              <a16:creationId xmlns:a16="http://schemas.microsoft.com/office/drawing/2014/main" id="{3B333887-15B2-40AD-9E4F-76540605463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35" name="PoljeZBesedilom 2">
          <a:extLst>
            <a:ext uri="{FF2B5EF4-FFF2-40B4-BE49-F238E27FC236}">
              <a16:creationId xmlns:a16="http://schemas.microsoft.com/office/drawing/2014/main" id="{E9CBBC1D-6A50-4FEA-881D-6120C3BF2154}"/>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36" name="PoljeZBesedilom 2">
          <a:extLst>
            <a:ext uri="{FF2B5EF4-FFF2-40B4-BE49-F238E27FC236}">
              <a16:creationId xmlns:a16="http://schemas.microsoft.com/office/drawing/2014/main" id="{FF270BE4-B8BD-4CC9-9704-98C7001823A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863</xdr:row>
      <xdr:rowOff>0</xdr:rowOff>
    </xdr:from>
    <xdr:ext cx="184731" cy="274009"/>
    <xdr:sp macro="" textlink="">
      <xdr:nvSpPr>
        <xdr:cNvPr id="6937" name="PoljeZBesedilom 2">
          <a:extLst>
            <a:ext uri="{FF2B5EF4-FFF2-40B4-BE49-F238E27FC236}">
              <a16:creationId xmlns:a16="http://schemas.microsoft.com/office/drawing/2014/main" id="{C30236F8-3D92-403B-B10F-0F40E95C7A9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38" name="PoljeZBesedilom 2">
          <a:extLst>
            <a:ext uri="{FF2B5EF4-FFF2-40B4-BE49-F238E27FC236}">
              <a16:creationId xmlns:a16="http://schemas.microsoft.com/office/drawing/2014/main" id="{03EEB0AB-AC48-4877-949A-FAB0F28C93E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39" name="PoljeZBesedilom 6938">
          <a:extLst>
            <a:ext uri="{FF2B5EF4-FFF2-40B4-BE49-F238E27FC236}">
              <a16:creationId xmlns:a16="http://schemas.microsoft.com/office/drawing/2014/main" id="{9FC524EC-BDA9-4E4E-B4DF-5C15000C611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0" name="PoljeZBesedilom 2">
          <a:extLst>
            <a:ext uri="{FF2B5EF4-FFF2-40B4-BE49-F238E27FC236}">
              <a16:creationId xmlns:a16="http://schemas.microsoft.com/office/drawing/2014/main" id="{ACB9AE95-29EB-4FDA-B719-E349E7311BA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1" name="PoljeZBesedilom 2">
          <a:extLst>
            <a:ext uri="{FF2B5EF4-FFF2-40B4-BE49-F238E27FC236}">
              <a16:creationId xmlns:a16="http://schemas.microsoft.com/office/drawing/2014/main" id="{5EAEE79A-804A-470D-84D0-14A96C07B64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2" name="PoljeZBesedilom 2">
          <a:extLst>
            <a:ext uri="{FF2B5EF4-FFF2-40B4-BE49-F238E27FC236}">
              <a16:creationId xmlns:a16="http://schemas.microsoft.com/office/drawing/2014/main" id="{C3028F98-83D9-461F-BC28-001E45DEE75F}"/>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3" name="PoljeZBesedilom 2">
          <a:extLst>
            <a:ext uri="{FF2B5EF4-FFF2-40B4-BE49-F238E27FC236}">
              <a16:creationId xmlns:a16="http://schemas.microsoft.com/office/drawing/2014/main" id="{A42F9A6D-A722-4F37-9CE9-7B17AE918F8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4" name="PoljeZBesedilom 2">
          <a:extLst>
            <a:ext uri="{FF2B5EF4-FFF2-40B4-BE49-F238E27FC236}">
              <a16:creationId xmlns:a16="http://schemas.microsoft.com/office/drawing/2014/main" id="{F22942F3-327A-45BC-A4C1-8119C14C375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5" name="PoljeZBesedilom 6944">
          <a:extLst>
            <a:ext uri="{FF2B5EF4-FFF2-40B4-BE49-F238E27FC236}">
              <a16:creationId xmlns:a16="http://schemas.microsoft.com/office/drawing/2014/main" id="{49306377-EDFD-4542-8834-F8612BBC865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6" name="PoljeZBesedilom 2">
          <a:extLst>
            <a:ext uri="{FF2B5EF4-FFF2-40B4-BE49-F238E27FC236}">
              <a16:creationId xmlns:a16="http://schemas.microsoft.com/office/drawing/2014/main" id="{4947F127-6A6D-48B7-8F11-C07114E7D3D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7" name="PoljeZBesedilom 2">
          <a:extLst>
            <a:ext uri="{FF2B5EF4-FFF2-40B4-BE49-F238E27FC236}">
              <a16:creationId xmlns:a16="http://schemas.microsoft.com/office/drawing/2014/main" id="{DD2F5A3A-F076-4C4E-B650-B37E7957B4A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8" name="PoljeZBesedilom 2">
          <a:extLst>
            <a:ext uri="{FF2B5EF4-FFF2-40B4-BE49-F238E27FC236}">
              <a16:creationId xmlns:a16="http://schemas.microsoft.com/office/drawing/2014/main" id="{CC419E80-B356-40DC-9DCB-63CBE427C4C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49" name="PoljeZBesedilom 2">
          <a:extLst>
            <a:ext uri="{FF2B5EF4-FFF2-40B4-BE49-F238E27FC236}">
              <a16:creationId xmlns:a16="http://schemas.microsoft.com/office/drawing/2014/main" id="{69F3EE2D-9F0B-48BD-9425-F94F53F8ECB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0" name="PoljeZBesedilom 2">
          <a:extLst>
            <a:ext uri="{FF2B5EF4-FFF2-40B4-BE49-F238E27FC236}">
              <a16:creationId xmlns:a16="http://schemas.microsoft.com/office/drawing/2014/main" id="{1C210EDB-6B94-40BC-916A-EB36A283769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1" name="PoljeZBesedilom 6950">
          <a:extLst>
            <a:ext uri="{FF2B5EF4-FFF2-40B4-BE49-F238E27FC236}">
              <a16:creationId xmlns:a16="http://schemas.microsoft.com/office/drawing/2014/main" id="{FB3BC32C-7A45-4A8A-B38A-A7F253779A7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2" name="PoljeZBesedilom 2">
          <a:extLst>
            <a:ext uri="{FF2B5EF4-FFF2-40B4-BE49-F238E27FC236}">
              <a16:creationId xmlns:a16="http://schemas.microsoft.com/office/drawing/2014/main" id="{8F6DF3BA-E194-4B1B-9C36-B66A94965F9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3" name="PoljeZBesedilom 2">
          <a:extLst>
            <a:ext uri="{FF2B5EF4-FFF2-40B4-BE49-F238E27FC236}">
              <a16:creationId xmlns:a16="http://schemas.microsoft.com/office/drawing/2014/main" id="{370F4ED6-E4EC-454F-B9DF-1FF55E77AD9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4" name="PoljeZBesedilom 2">
          <a:extLst>
            <a:ext uri="{FF2B5EF4-FFF2-40B4-BE49-F238E27FC236}">
              <a16:creationId xmlns:a16="http://schemas.microsoft.com/office/drawing/2014/main" id="{77281917-56CE-4F4D-8621-C3110F6F4A7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5" name="PoljeZBesedilom 2">
          <a:extLst>
            <a:ext uri="{FF2B5EF4-FFF2-40B4-BE49-F238E27FC236}">
              <a16:creationId xmlns:a16="http://schemas.microsoft.com/office/drawing/2014/main" id="{829BE55B-B045-4DC4-AE7B-3CDA59DA8E6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6" name="PoljeZBesedilom 2">
          <a:extLst>
            <a:ext uri="{FF2B5EF4-FFF2-40B4-BE49-F238E27FC236}">
              <a16:creationId xmlns:a16="http://schemas.microsoft.com/office/drawing/2014/main" id="{E56FC569-DA95-43AB-B955-D10C813796F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7" name="PoljeZBesedilom 6956">
          <a:extLst>
            <a:ext uri="{FF2B5EF4-FFF2-40B4-BE49-F238E27FC236}">
              <a16:creationId xmlns:a16="http://schemas.microsoft.com/office/drawing/2014/main" id="{994A9828-A475-4C06-9E46-1875A82DCD16}"/>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8" name="PoljeZBesedilom 2">
          <a:extLst>
            <a:ext uri="{FF2B5EF4-FFF2-40B4-BE49-F238E27FC236}">
              <a16:creationId xmlns:a16="http://schemas.microsoft.com/office/drawing/2014/main" id="{DA6936F6-7A59-48D8-8205-CE720C1E64AF}"/>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59" name="PoljeZBesedilom 2">
          <a:extLst>
            <a:ext uri="{FF2B5EF4-FFF2-40B4-BE49-F238E27FC236}">
              <a16:creationId xmlns:a16="http://schemas.microsoft.com/office/drawing/2014/main" id="{BD431332-4FD9-4594-B44F-425EC5D2E983}"/>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60" name="PoljeZBesedilom 2">
          <a:extLst>
            <a:ext uri="{FF2B5EF4-FFF2-40B4-BE49-F238E27FC236}">
              <a16:creationId xmlns:a16="http://schemas.microsoft.com/office/drawing/2014/main" id="{37ED2065-8BED-4B2E-84E7-A78C61358C9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61" name="PoljeZBesedilom 2">
          <a:extLst>
            <a:ext uri="{FF2B5EF4-FFF2-40B4-BE49-F238E27FC236}">
              <a16:creationId xmlns:a16="http://schemas.microsoft.com/office/drawing/2014/main" id="{4F37422B-8F33-4F92-BDE1-30BB7A6EAE5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2" name="PoljeZBesedilom 2">
          <a:extLst>
            <a:ext uri="{FF2B5EF4-FFF2-40B4-BE49-F238E27FC236}">
              <a16:creationId xmlns:a16="http://schemas.microsoft.com/office/drawing/2014/main" id="{D0EBDCBE-29E1-48A0-8DB8-95E8E670268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3" name="PoljeZBesedilom 6962">
          <a:extLst>
            <a:ext uri="{FF2B5EF4-FFF2-40B4-BE49-F238E27FC236}">
              <a16:creationId xmlns:a16="http://schemas.microsoft.com/office/drawing/2014/main" id="{A6203623-6B07-4F41-B2DD-E920B494DFE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4" name="PoljeZBesedilom 2">
          <a:extLst>
            <a:ext uri="{FF2B5EF4-FFF2-40B4-BE49-F238E27FC236}">
              <a16:creationId xmlns:a16="http://schemas.microsoft.com/office/drawing/2014/main" id="{EA376A30-6DCE-4A8E-8924-7A23961FA9E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5" name="PoljeZBesedilom 2">
          <a:extLst>
            <a:ext uri="{FF2B5EF4-FFF2-40B4-BE49-F238E27FC236}">
              <a16:creationId xmlns:a16="http://schemas.microsoft.com/office/drawing/2014/main" id="{6A959D51-752D-4AB6-8BA1-D8083D744C7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6" name="PoljeZBesedilom 2">
          <a:extLst>
            <a:ext uri="{FF2B5EF4-FFF2-40B4-BE49-F238E27FC236}">
              <a16:creationId xmlns:a16="http://schemas.microsoft.com/office/drawing/2014/main" id="{362A220A-C8AC-4188-8F51-0A1DD704F97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7" name="PoljeZBesedilom 2">
          <a:extLst>
            <a:ext uri="{FF2B5EF4-FFF2-40B4-BE49-F238E27FC236}">
              <a16:creationId xmlns:a16="http://schemas.microsoft.com/office/drawing/2014/main" id="{FB0DF5BC-96CF-4FBB-BB06-FBA02DBBCEC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8" name="PoljeZBesedilom 2">
          <a:extLst>
            <a:ext uri="{FF2B5EF4-FFF2-40B4-BE49-F238E27FC236}">
              <a16:creationId xmlns:a16="http://schemas.microsoft.com/office/drawing/2014/main" id="{8D142994-8B62-4100-83E5-D4D3E6F17EF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69" name="PoljeZBesedilom 6968">
          <a:extLst>
            <a:ext uri="{FF2B5EF4-FFF2-40B4-BE49-F238E27FC236}">
              <a16:creationId xmlns:a16="http://schemas.microsoft.com/office/drawing/2014/main" id="{094C9C70-CAA3-4265-8FF9-3C641A2FDF1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70" name="PoljeZBesedilom 2">
          <a:extLst>
            <a:ext uri="{FF2B5EF4-FFF2-40B4-BE49-F238E27FC236}">
              <a16:creationId xmlns:a16="http://schemas.microsoft.com/office/drawing/2014/main" id="{4E8CE5F4-7EF9-49CC-8276-1BD0CDBFD29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71" name="PoljeZBesedilom 2">
          <a:extLst>
            <a:ext uri="{FF2B5EF4-FFF2-40B4-BE49-F238E27FC236}">
              <a16:creationId xmlns:a16="http://schemas.microsoft.com/office/drawing/2014/main" id="{024F4A55-B357-4BF7-87C6-1CF896446AA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72" name="PoljeZBesedilom 2">
          <a:extLst>
            <a:ext uri="{FF2B5EF4-FFF2-40B4-BE49-F238E27FC236}">
              <a16:creationId xmlns:a16="http://schemas.microsoft.com/office/drawing/2014/main" id="{56CD8E81-33C5-4151-8EDD-443A223B504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6973" name="PoljeZBesedilom 2">
          <a:extLst>
            <a:ext uri="{FF2B5EF4-FFF2-40B4-BE49-F238E27FC236}">
              <a16:creationId xmlns:a16="http://schemas.microsoft.com/office/drawing/2014/main" id="{DC88E7E4-7B3A-4CC8-A462-E0D6DBC9D13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4" name="PoljeZBesedilom 2">
          <a:extLst>
            <a:ext uri="{FF2B5EF4-FFF2-40B4-BE49-F238E27FC236}">
              <a16:creationId xmlns:a16="http://schemas.microsoft.com/office/drawing/2014/main" id="{6CDEC249-FBD1-4FA9-85C2-122EE27698EC}"/>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5" name="PoljeZBesedilom 6974">
          <a:extLst>
            <a:ext uri="{FF2B5EF4-FFF2-40B4-BE49-F238E27FC236}">
              <a16:creationId xmlns:a16="http://schemas.microsoft.com/office/drawing/2014/main" id="{D93911E5-CE5B-477F-AF1D-699AAA652EC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6" name="PoljeZBesedilom 2">
          <a:extLst>
            <a:ext uri="{FF2B5EF4-FFF2-40B4-BE49-F238E27FC236}">
              <a16:creationId xmlns:a16="http://schemas.microsoft.com/office/drawing/2014/main" id="{1BBA7E53-7AD5-4323-A0EC-7D33EEC17A9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7" name="PoljeZBesedilom 2">
          <a:extLst>
            <a:ext uri="{FF2B5EF4-FFF2-40B4-BE49-F238E27FC236}">
              <a16:creationId xmlns:a16="http://schemas.microsoft.com/office/drawing/2014/main" id="{66BC85A5-8188-4D44-91B1-8A22837268F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8" name="PoljeZBesedilom 2">
          <a:extLst>
            <a:ext uri="{FF2B5EF4-FFF2-40B4-BE49-F238E27FC236}">
              <a16:creationId xmlns:a16="http://schemas.microsoft.com/office/drawing/2014/main" id="{C1360BBB-8684-458E-A8A3-BCFDD3BEB41F}"/>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6979" name="PoljeZBesedilom 2">
          <a:extLst>
            <a:ext uri="{FF2B5EF4-FFF2-40B4-BE49-F238E27FC236}">
              <a16:creationId xmlns:a16="http://schemas.microsoft.com/office/drawing/2014/main" id="{38D1C517-D612-4A8C-BD4C-AE4A43BBF76E}"/>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0" name="PoljeZBesedilom 2">
          <a:extLst>
            <a:ext uri="{FF2B5EF4-FFF2-40B4-BE49-F238E27FC236}">
              <a16:creationId xmlns:a16="http://schemas.microsoft.com/office/drawing/2014/main" id="{6A4F7429-676F-47A6-90FE-A169A109C4C2}"/>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1" name="PoljeZBesedilom 6980">
          <a:extLst>
            <a:ext uri="{FF2B5EF4-FFF2-40B4-BE49-F238E27FC236}">
              <a16:creationId xmlns:a16="http://schemas.microsoft.com/office/drawing/2014/main" id="{4BCEE590-4EBF-4426-9FDA-2F61A1BBF58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2" name="PoljeZBesedilom 2">
          <a:extLst>
            <a:ext uri="{FF2B5EF4-FFF2-40B4-BE49-F238E27FC236}">
              <a16:creationId xmlns:a16="http://schemas.microsoft.com/office/drawing/2014/main" id="{3E46D9DB-2842-4742-8C7A-D17A1D52B6BA}"/>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3" name="PoljeZBesedilom 2">
          <a:extLst>
            <a:ext uri="{FF2B5EF4-FFF2-40B4-BE49-F238E27FC236}">
              <a16:creationId xmlns:a16="http://schemas.microsoft.com/office/drawing/2014/main" id="{99C10093-A05C-405D-BC15-C4F63B998973}"/>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4" name="PoljeZBesedilom 2">
          <a:extLst>
            <a:ext uri="{FF2B5EF4-FFF2-40B4-BE49-F238E27FC236}">
              <a16:creationId xmlns:a16="http://schemas.microsoft.com/office/drawing/2014/main" id="{07D3AEC9-3661-4731-84F7-A882810F3108}"/>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6985" name="PoljeZBesedilom 2">
          <a:extLst>
            <a:ext uri="{FF2B5EF4-FFF2-40B4-BE49-F238E27FC236}">
              <a16:creationId xmlns:a16="http://schemas.microsoft.com/office/drawing/2014/main" id="{67FF137B-4A6F-4A80-8946-5A8A2B3EA9A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6986" name="PoljeZBesedilom 6985">
          <a:extLst>
            <a:ext uri="{FF2B5EF4-FFF2-40B4-BE49-F238E27FC236}">
              <a16:creationId xmlns:a16="http://schemas.microsoft.com/office/drawing/2014/main" id="{884B9484-CFEB-4556-A675-6E938AF7C4C7}"/>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6987" name="PoljeZBesedilom 2">
          <a:extLst>
            <a:ext uri="{FF2B5EF4-FFF2-40B4-BE49-F238E27FC236}">
              <a16:creationId xmlns:a16="http://schemas.microsoft.com/office/drawing/2014/main" id="{515BCE99-E990-487E-AE5D-84E2972080C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6988" name="PoljeZBesedilom 2">
          <a:extLst>
            <a:ext uri="{FF2B5EF4-FFF2-40B4-BE49-F238E27FC236}">
              <a16:creationId xmlns:a16="http://schemas.microsoft.com/office/drawing/2014/main" id="{CB4FB5FB-AA8D-45D1-8B12-81657276FFF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6989" name="PoljeZBesedilom 2">
          <a:extLst>
            <a:ext uri="{FF2B5EF4-FFF2-40B4-BE49-F238E27FC236}">
              <a16:creationId xmlns:a16="http://schemas.microsoft.com/office/drawing/2014/main" id="{71721DBD-D971-476E-B71B-36B77C5A2F50}"/>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6990" name="PoljeZBesedilom 2">
          <a:extLst>
            <a:ext uri="{FF2B5EF4-FFF2-40B4-BE49-F238E27FC236}">
              <a16:creationId xmlns:a16="http://schemas.microsoft.com/office/drawing/2014/main" id="{027D2579-18EF-4480-9B73-8B49A1616C34}"/>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1" name="PoljeZBesedilom 2">
          <a:extLst>
            <a:ext uri="{FF2B5EF4-FFF2-40B4-BE49-F238E27FC236}">
              <a16:creationId xmlns:a16="http://schemas.microsoft.com/office/drawing/2014/main" id="{AF606196-2229-4BCF-AEFF-FD3FE957807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2" name="PoljeZBesedilom 6991">
          <a:extLst>
            <a:ext uri="{FF2B5EF4-FFF2-40B4-BE49-F238E27FC236}">
              <a16:creationId xmlns:a16="http://schemas.microsoft.com/office/drawing/2014/main" id="{360752F1-7B02-42EA-80DB-D055A0F44E9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3" name="PoljeZBesedilom 2">
          <a:extLst>
            <a:ext uri="{FF2B5EF4-FFF2-40B4-BE49-F238E27FC236}">
              <a16:creationId xmlns:a16="http://schemas.microsoft.com/office/drawing/2014/main" id="{60172E44-1219-4295-8B26-8E13D162555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4" name="PoljeZBesedilom 2">
          <a:extLst>
            <a:ext uri="{FF2B5EF4-FFF2-40B4-BE49-F238E27FC236}">
              <a16:creationId xmlns:a16="http://schemas.microsoft.com/office/drawing/2014/main" id="{34ED2BD0-9779-4C68-844D-2A9D3BC9A67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5" name="PoljeZBesedilom 2">
          <a:extLst>
            <a:ext uri="{FF2B5EF4-FFF2-40B4-BE49-F238E27FC236}">
              <a16:creationId xmlns:a16="http://schemas.microsoft.com/office/drawing/2014/main" id="{BA1B3F7B-D4A0-412F-B6AF-ACE6DD07A84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6" name="PoljeZBesedilom 2">
          <a:extLst>
            <a:ext uri="{FF2B5EF4-FFF2-40B4-BE49-F238E27FC236}">
              <a16:creationId xmlns:a16="http://schemas.microsoft.com/office/drawing/2014/main" id="{820DDE91-48B2-4CDF-B655-FAC4E7A3E43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7" name="PoljeZBesedilom 2">
          <a:extLst>
            <a:ext uri="{FF2B5EF4-FFF2-40B4-BE49-F238E27FC236}">
              <a16:creationId xmlns:a16="http://schemas.microsoft.com/office/drawing/2014/main" id="{AF9C4B0F-E788-4031-B6D2-C46A7FB7FF3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8" name="PoljeZBesedilom 6997">
          <a:extLst>
            <a:ext uri="{FF2B5EF4-FFF2-40B4-BE49-F238E27FC236}">
              <a16:creationId xmlns:a16="http://schemas.microsoft.com/office/drawing/2014/main" id="{6D9BEA7C-6D48-4ACC-894E-69E960F882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6999" name="PoljeZBesedilom 2">
          <a:extLst>
            <a:ext uri="{FF2B5EF4-FFF2-40B4-BE49-F238E27FC236}">
              <a16:creationId xmlns:a16="http://schemas.microsoft.com/office/drawing/2014/main" id="{2F6CC861-6139-4476-801D-531CE6F1C24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0" name="PoljeZBesedilom 2">
          <a:extLst>
            <a:ext uri="{FF2B5EF4-FFF2-40B4-BE49-F238E27FC236}">
              <a16:creationId xmlns:a16="http://schemas.microsoft.com/office/drawing/2014/main" id="{4F667A63-8B16-4E18-8956-7A3F586105D3}"/>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1" name="PoljeZBesedilom 2">
          <a:extLst>
            <a:ext uri="{FF2B5EF4-FFF2-40B4-BE49-F238E27FC236}">
              <a16:creationId xmlns:a16="http://schemas.microsoft.com/office/drawing/2014/main" id="{DE9C5C9C-C11D-4890-8DBD-9A779B686B7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2" name="PoljeZBesedilom 2">
          <a:extLst>
            <a:ext uri="{FF2B5EF4-FFF2-40B4-BE49-F238E27FC236}">
              <a16:creationId xmlns:a16="http://schemas.microsoft.com/office/drawing/2014/main" id="{4B74B37A-7969-488D-A2AF-1950F3A6F86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3" name="PoljeZBesedilom 2">
          <a:extLst>
            <a:ext uri="{FF2B5EF4-FFF2-40B4-BE49-F238E27FC236}">
              <a16:creationId xmlns:a16="http://schemas.microsoft.com/office/drawing/2014/main" id="{75D0E6DC-A280-491F-85E1-3C8EC435370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4" name="PoljeZBesedilom 7003">
          <a:extLst>
            <a:ext uri="{FF2B5EF4-FFF2-40B4-BE49-F238E27FC236}">
              <a16:creationId xmlns:a16="http://schemas.microsoft.com/office/drawing/2014/main" id="{08E16B7D-AAC4-48CA-9DE7-FF38CD21C3E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5" name="PoljeZBesedilom 2">
          <a:extLst>
            <a:ext uri="{FF2B5EF4-FFF2-40B4-BE49-F238E27FC236}">
              <a16:creationId xmlns:a16="http://schemas.microsoft.com/office/drawing/2014/main" id="{43775C0B-EE02-4FAF-A493-BB64DE6D1FC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6" name="PoljeZBesedilom 2">
          <a:extLst>
            <a:ext uri="{FF2B5EF4-FFF2-40B4-BE49-F238E27FC236}">
              <a16:creationId xmlns:a16="http://schemas.microsoft.com/office/drawing/2014/main" id="{AD8E0D7E-523A-4974-B251-88BEB8F1CB1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7" name="PoljeZBesedilom 2">
          <a:extLst>
            <a:ext uri="{FF2B5EF4-FFF2-40B4-BE49-F238E27FC236}">
              <a16:creationId xmlns:a16="http://schemas.microsoft.com/office/drawing/2014/main" id="{701A89EF-129C-463A-A3FD-6299A8A0A33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8" name="PoljeZBesedilom 2">
          <a:extLst>
            <a:ext uri="{FF2B5EF4-FFF2-40B4-BE49-F238E27FC236}">
              <a16:creationId xmlns:a16="http://schemas.microsoft.com/office/drawing/2014/main" id="{7A16FF97-A843-4F88-865F-B1F20D37DFD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09" name="PoljeZBesedilom 2">
          <a:extLst>
            <a:ext uri="{FF2B5EF4-FFF2-40B4-BE49-F238E27FC236}">
              <a16:creationId xmlns:a16="http://schemas.microsoft.com/office/drawing/2014/main" id="{8374178D-D33D-4FCE-8F9F-BA8DFE333F7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10" name="PoljeZBesedilom 7009">
          <a:extLst>
            <a:ext uri="{FF2B5EF4-FFF2-40B4-BE49-F238E27FC236}">
              <a16:creationId xmlns:a16="http://schemas.microsoft.com/office/drawing/2014/main" id="{26390F17-4B95-43EC-A3C3-A0384CAD439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11" name="PoljeZBesedilom 2">
          <a:extLst>
            <a:ext uri="{FF2B5EF4-FFF2-40B4-BE49-F238E27FC236}">
              <a16:creationId xmlns:a16="http://schemas.microsoft.com/office/drawing/2014/main" id="{6FBB011F-B0AC-434E-BE69-ECC1783260D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12" name="PoljeZBesedilom 2">
          <a:extLst>
            <a:ext uri="{FF2B5EF4-FFF2-40B4-BE49-F238E27FC236}">
              <a16:creationId xmlns:a16="http://schemas.microsoft.com/office/drawing/2014/main" id="{9569B05F-16C5-4DEE-A5A6-9A70254782C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13" name="PoljeZBesedilom 2">
          <a:extLst>
            <a:ext uri="{FF2B5EF4-FFF2-40B4-BE49-F238E27FC236}">
              <a16:creationId xmlns:a16="http://schemas.microsoft.com/office/drawing/2014/main" id="{D468DF09-E3C6-456E-B188-DB8B224C592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14" name="PoljeZBesedilom 2">
          <a:extLst>
            <a:ext uri="{FF2B5EF4-FFF2-40B4-BE49-F238E27FC236}">
              <a16:creationId xmlns:a16="http://schemas.microsoft.com/office/drawing/2014/main" id="{C05212E8-8F4D-43B5-9A47-274913C33B8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15" name="PoljeZBesedilom 2">
          <a:extLst>
            <a:ext uri="{FF2B5EF4-FFF2-40B4-BE49-F238E27FC236}">
              <a16:creationId xmlns:a16="http://schemas.microsoft.com/office/drawing/2014/main" id="{8168CC7B-966B-44CB-9CE5-54AFEA1C4B9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16" name="PoljeZBesedilom 7015">
          <a:extLst>
            <a:ext uri="{FF2B5EF4-FFF2-40B4-BE49-F238E27FC236}">
              <a16:creationId xmlns:a16="http://schemas.microsoft.com/office/drawing/2014/main" id="{BB06505B-5EEF-498F-A673-363AF39AFF5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17" name="PoljeZBesedilom 2">
          <a:extLst>
            <a:ext uri="{FF2B5EF4-FFF2-40B4-BE49-F238E27FC236}">
              <a16:creationId xmlns:a16="http://schemas.microsoft.com/office/drawing/2014/main" id="{CCB112DD-3B50-4A0D-8E6D-4D9592DFAF8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18" name="PoljeZBesedilom 2">
          <a:extLst>
            <a:ext uri="{FF2B5EF4-FFF2-40B4-BE49-F238E27FC236}">
              <a16:creationId xmlns:a16="http://schemas.microsoft.com/office/drawing/2014/main" id="{FAF9EBD5-F9BA-4118-9C46-417850AB7BD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19" name="PoljeZBesedilom 2">
          <a:extLst>
            <a:ext uri="{FF2B5EF4-FFF2-40B4-BE49-F238E27FC236}">
              <a16:creationId xmlns:a16="http://schemas.microsoft.com/office/drawing/2014/main" id="{EB0C8F80-7B21-422C-B0AC-8DD1D2B6CFE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0" name="PoljeZBesedilom 2">
          <a:extLst>
            <a:ext uri="{FF2B5EF4-FFF2-40B4-BE49-F238E27FC236}">
              <a16:creationId xmlns:a16="http://schemas.microsoft.com/office/drawing/2014/main" id="{A0754D5E-12A7-4A0C-B50F-A190CC01724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1" name="PoljeZBesedilom 2">
          <a:extLst>
            <a:ext uri="{FF2B5EF4-FFF2-40B4-BE49-F238E27FC236}">
              <a16:creationId xmlns:a16="http://schemas.microsoft.com/office/drawing/2014/main" id="{CB90F1E0-802F-43CA-99AF-4CB0A21A4FE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2" name="PoljeZBesedilom 7021">
          <a:extLst>
            <a:ext uri="{FF2B5EF4-FFF2-40B4-BE49-F238E27FC236}">
              <a16:creationId xmlns:a16="http://schemas.microsoft.com/office/drawing/2014/main" id="{23337DD5-6049-43A0-B3E1-3727BC3CE26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3" name="PoljeZBesedilom 2">
          <a:extLst>
            <a:ext uri="{FF2B5EF4-FFF2-40B4-BE49-F238E27FC236}">
              <a16:creationId xmlns:a16="http://schemas.microsoft.com/office/drawing/2014/main" id="{DF1DC34F-7150-4543-B8DE-38AF0375657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4" name="PoljeZBesedilom 2">
          <a:extLst>
            <a:ext uri="{FF2B5EF4-FFF2-40B4-BE49-F238E27FC236}">
              <a16:creationId xmlns:a16="http://schemas.microsoft.com/office/drawing/2014/main" id="{E6252273-E7A4-4BE7-AD60-A2B336A5BF8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5" name="PoljeZBesedilom 2">
          <a:extLst>
            <a:ext uri="{FF2B5EF4-FFF2-40B4-BE49-F238E27FC236}">
              <a16:creationId xmlns:a16="http://schemas.microsoft.com/office/drawing/2014/main" id="{FF114D44-BBE2-47BE-9C50-AC07A00590C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026" name="PoljeZBesedilom 2">
          <a:extLst>
            <a:ext uri="{FF2B5EF4-FFF2-40B4-BE49-F238E27FC236}">
              <a16:creationId xmlns:a16="http://schemas.microsoft.com/office/drawing/2014/main" id="{D8DDE36B-5AD1-4A83-B80E-52C8E230593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27" name="PoljeZBesedilom 2">
          <a:extLst>
            <a:ext uri="{FF2B5EF4-FFF2-40B4-BE49-F238E27FC236}">
              <a16:creationId xmlns:a16="http://schemas.microsoft.com/office/drawing/2014/main" id="{D0F48C84-FABA-49E4-94FE-B3C0218951DF}"/>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28" name="PoljeZBesedilom 7027">
          <a:extLst>
            <a:ext uri="{FF2B5EF4-FFF2-40B4-BE49-F238E27FC236}">
              <a16:creationId xmlns:a16="http://schemas.microsoft.com/office/drawing/2014/main" id="{D59C357A-2802-41EA-A983-D2931FAD2D43}"/>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29" name="PoljeZBesedilom 2">
          <a:extLst>
            <a:ext uri="{FF2B5EF4-FFF2-40B4-BE49-F238E27FC236}">
              <a16:creationId xmlns:a16="http://schemas.microsoft.com/office/drawing/2014/main" id="{3139D6D8-4E28-4969-9B0A-01081108404C}"/>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30" name="PoljeZBesedilom 2">
          <a:extLst>
            <a:ext uri="{FF2B5EF4-FFF2-40B4-BE49-F238E27FC236}">
              <a16:creationId xmlns:a16="http://schemas.microsoft.com/office/drawing/2014/main" id="{38C702DF-0478-4A0A-AFE2-F7C136790D3D}"/>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31" name="PoljeZBesedilom 2">
          <a:extLst>
            <a:ext uri="{FF2B5EF4-FFF2-40B4-BE49-F238E27FC236}">
              <a16:creationId xmlns:a16="http://schemas.microsoft.com/office/drawing/2014/main" id="{B8BDBBEE-090F-4381-AAE6-E2B4088C8F23}"/>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032" name="PoljeZBesedilom 2">
          <a:extLst>
            <a:ext uri="{FF2B5EF4-FFF2-40B4-BE49-F238E27FC236}">
              <a16:creationId xmlns:a16="http://schemas.microsoft.com/office/drawing/2014/main" id="{6977B83A-9B99-4DBA-AF0B-869BDC050ABB}"/>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3" name="PoljeZBesedilom 2">
          <a:extLst>
            <a:ext uri="{FF2B5EF4-FFF2-40B4-BE49-F238E27FC236}">
              <a16:creationId xmlns:a16="http://schemas.microsoft.com/office/drawing/2014/main" id="{6D0142A4-D89D-4C94-939F-41922DB3B0FF}"/>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4" name="PoljeZBesedilom 7033">
          <a:extLst>
            <a:ext uri="{FF2B5EF4-FFF2-40B4-BE49-F238E27FC236}">
              <a16:creationId xmlns:a16="http://schemas.microsoft.com/office/drawing/2014/main" id="{A566962F-CF5F-447C-B021-4BAFA1D9E5D3}"/>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5" name="PoljeZBesedilom 2">
          <a:extLst>
            <a:ext uri="{FF2B5EF4-FFF2-40B4-BE49-F238E27FC236}">
              <a16:creationId xmlns:a16="http://schemas.microsoft.com/office/drawing/2014/main" id="{067A25C4-2E4E-46E1-95E1-6B101EA2510F}"/>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6" name="PoljeZBesedilom 2">
          <a:extLst>
            <a:ext uri="{FF2B5EF4-FFF2-40B4-BE49-F238E27FC236}">
              <a16:creationId xmlns:a16="http://schemas.microsoft.com/office/drawing/2014/main" id="{ECB7DCE3-C427-4B16-A0A8-114E8F9D13A5}"/>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7" name="PoljeZBesedilom 2">
          <a:extLst>
            <a:ext uri="{FF2B5EF4-FFF2-40B4-BE49-F238E27FC236}">
              <a16:creationId xmlns:a16="http://schemas.microsoft.com/office/drawing/2014/main" id="{0106340B-32DB-4CD7-BEA0-AD3DE6E0A71C}"/>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2950"/>
    <xdr:sp macro="" textlink="">
      <xdr:nvSpPr>
        <xdr:cNvPr id="7038" name="PoljeZBesedilom 2">
          <a:extLst>
            <a:ext uri="{FF2B5EF4-FFF2-40B4-BE49-F238E27FC236}">
              <a16:creationId xmlns:a16="http://schemas.microsoft.com/office/drawing/2014/main" id="{F0B64F84-F300-43BF-A60A-0162CF4B564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7039" name="PoljeZBesedilom 7038">
          <a:extLst>
            <a:ext uri="{FF2B5EF4-FFF2-40B4-BE49-F238E27FC236}">
              <a16:creationId xmlns:a16="http://schemas.microsoft.com/office/drawing/2014/main" id="{D16E5C4F-9BDB-4C5B-95F6-33A35235C9FA}"/>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7040" name="PoljeZBesedilom 2">
          <a:extLst>
            <a:ext uri="{FF2B5EF4-FFF2-40B4-BE49-F238E27FC236}">
              <a16:creationId xmlns:a16="http://schemas.microsoft.com/office/drawing/2014/main" id="{DF5EFDAF-EB2E-4835-9F04-5DB8947A1B7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7041" name="PoljeZBesedilom 2">
          <a:extLst>
            <a:ext uri="{FF2B5EF4-FFF2-40B4-BE49-F238E27FC236}">
              <a16:creationId xmlns:a16="http://schemas.microsoft.com/office/drawing/2014/main" id="{C884395D-7681-4831-B2E3-2B66B077F4B8}"/>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7042" name="PoljeZBesedilom 2">
          <a:extLst>
            <a:ext uri="{FF2B5EF4-FFF2-40B4-BE49-F238E27FC236}">
              <a16:creationId xmlns:a16="http://schemas.microsoft.com/office/drawing/2014/main" id="{6A080CD1-224D-4231-A276-329787BF4C4F}"/>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74009"/>
    <xdr:sp macro="" textlink="">
      <xdr:nvSpPr>
        <xdr:cNvPr id="7043" name="PoljeZBesedilom 2">
          <a:extLst>
            <a:ext uri="{FF2B5EF4-FFF2-40B4-BE49-F238E27FC236}">
              <a16:creationId xmlns:a16="http://schemas.microsoft.com/office/drawing/2014/main" id="{8EFC1426-D6B0-40D7-8B82-95EB3DFDB253}"/>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4" name="PoljeZBesedilom 2">
          <a:extLst>
            <a:ext uri="{FF2B5EF4-FFF2-40B4-BE49-F238E27FC236}">
              <a16:creationId xmlns:a16="http://schemas.microsoft.com/office/drawing/2014/main" id="{0A3E91D4-0764-487C-AFE0-7AFF8502E40D}"/>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5" name="PoljeZBesedilom 7044">
          <a:extLst>
            <a:ext uri="{FF2B5EF4-FFF2-40B4-BE49-F238E27FC236}">
              <a16:creationId xmlns:a16="http://schemas.microsoft.com/office/drawing/2014/main" id="{C1C55FDA-02B2-40D8-B7B6-99FA46FF102E}"/>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6" name="PoljeZBesedilom 2">
          <a:extLst>
            <a:ext uri="{FF2B5EF4-FFF2-40B4-BE49-F238E27FC236}">
              <a16:creationId xmlns:a16="http://schemas.microsoft.com/office/drawing/2014/main" id="{04819B7D-C414-4253-B1D9-51011E1BA68A}"/>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7" name="PoljeZBesedilom 2">
          <a:extLst>
            <a:ext uri="{FF2B5EF4-FFF2-40B4-BE49-F238E27FC236}">
              <a16:creationId xmlns:a16="http://schemas.microsoft.com/office/drawing/2014/main" id="{7AE29670-B1E7-498B-B8DA-27E5F8842330}"/>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8" name="PoljeZBesedilom 2">
          <a:extLst>
            <a:ext uri="{FF2B5EF4-FFF2-40B4-BE49-F238E27FC236}">
              <a16:creationId xmlns:a16="http://schemas.microsoft.com/office/drawing/2014/main" id="{8DA6BC3D-7DE7-40DD-8A4F-F80230EC5F6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49" name="PoljeZBesedilom 2">
          <a:extLst>
            <a:ext uri="{FF2B5EF4-FFF2-40B4-BE49-F238E27FC236}">
              <a16:creationId xmlns:a16="http://schemas.microsoft.com/office/drawing/2014/main" id="{8813FD30-6332-4761-B0AD-4D1322ECBD41}"/>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0" name="PoljeZBesedilom 2">
          <a:extLst>
            <a:ext uri="{FF2B5EF4-FFF2-40B4-BE49-F238E27FC236}">
              <a16:creationId xmlns:a16="http://schemas.microsoft.com/office/drawing/2014/main" id="{22746DE2-86F6-48AC-8135-55368041B51E}"/>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1" name="PoljeZBesedilom 7050">
          <a:extLst>
            <a:ext uri="{FF2B5EF4-FFF2-40B4-BE49-F238E27FC236}">
              <a16:creationId xmlns:a16="http://schemas.microsoft.com/office/drawing/2014/main" id="{2917834F-0D4A-434F-8308-4E6BC56E01A6}"/>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2" name="PoljeZBesedilom 2">
          <a:extLst>
            <a:ext uri="{FF2B5EF4-FFF2-40B4-BE49-F238E27FC236}">
              <a16:creationId xmlns:a16="http://schemas.microsoft.com/office/drawing/2014/main" id="{E634F6A2-28C9-4F40-A20C-C1295AAC419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3" name="PoljeZBesedilom 2">
          <a:extLst>
            <a:ext uri="{FF2B5EF4-FFF2-40B4-BE49-F238E27FC236}">
              <a16:creationId xmlns:a16="http://schemas.microsoft.com/office/drawing/2014/main" id="{3575E71E-3E92-4463-9216-4863C2914C4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4" name="PoljeZBesedilom 2">
          <a:extLst>
            <a:ext uri="{FF2B5EF4-FFF2-40B4-BE49-F238E27FC236}">
              <a16:creationId xmlns:a16="http://schemas.microsoft.com/office/drawing/2014/main" id="{8448954B-DD24-4A40-B7D5-979DCBA728D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5" name="PoljeZBesedilom 2">
          <a:extLst>
            <a:ext uri="{FF2B5EF4-FFF2-40B4-BE49-F238E27FC236}">
              <a16:creationId xmlns:a16="http://schemas.microsoft.com/office/drawing/2014/main" id="{8F89836D-3237-47CF-988B-23A8A9CE049F}"/>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6" name="PoljeZBesedilom 2">
          <a:extLst>
            <a:ext uri="{FF2B5EF4-FFF2-40B4-BE49-F238E27FC236}">
              <a16:creationId xmlns:a16="http://schemas.microsoft.com/office/drawing/2014/main" id="{C092C420-1F2F-4A51-AF69-A6DE7E1547DC}"/>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7" name="PoljeZBesedilom 7056">
          <a:extLst>
            <a:ext uri="{FF2B5EF4-FFF2-40B4-BE49-F238E27FC236}">
              <a16:creationId xmlns:a16="http://schemas.microsoft.com/office/drawing/2014/main" id="{811B2E46-5BBF-484F-A9D3-7597AF87D6F7}"/>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8" name="PoljeZBesedilom 2">
          <a:extLst>
            <a:ext uri="{FF2B5EF4-FFF2-40B4-BE49-F238E27FC236}">
              <a16:creationId xmlns:a16="http://schemas.microsoft.com/office/drawing/2014/main" id="{E1483326-DC8A-486A-8727-4FA207BBCB14}"/>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59" name="PoljeZBesedilom 2">
          <a:extLst>
            <a:ext uri="{FF2B5EF4-FFF2-40B4-BE49-F238E27FC236}">
              <a16:creationId xmlns:a16="http://schemas.microsoft.com/office/drawing/2014/main" id="{B8AEB702-1F42-4CA4-84EC-6484C343FA1A}"/>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0" name="PoljeZBesedilom 2">
          <a:extLst>
            <a:ext uri="{FF2B5EF4-FFF2-40B4-BE49-F238E27FC236}">
              <a16:creationId xmlns:a16="http://schemas.microsoft.com/office/drawing/2014/main" id="{A33EF589-BDBB-406B-A274-539C3377032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1" name="PoljeZBesedilom 2">
          <a:extLst>
            <a:ext uri="{FF2B5EF4-FFF2-40B4-BE49-F238E27FC236}">
              <a16:creationId xmlns:a16="http://schemas.microsoft.com/office/drawing/2014/main" id="{AAF9392D-AF88-4E97-8878-57991943C3CB}"/>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2" name="PoljeZBesedilom 2">
          <a:extLst>
            <a:ext uri="{FF2B5EF4-FFF2-40B4-BE49-F238E27FC236}">
              <a16:creationId xmlns:a16="http://schemas.microsoft.com/office/drawing/2014/main" id="{FB390AA5-2518-48CA-9D10-BDAD2AB7AD8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3" name="PoljeZBesedilom 7062">
          <a:extLst>
            <a:ext uri="{FF2B5EF4-FFF2-40B4-BE49-F238E27FC236}">
              <a16:creationId xmlns:a16="http://schemas.microsoft.com/office/drawing/2014/main" id="{140AE274-29D0-4291-9A44-65E7C566A2D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4" name="PoljeZBesedilom 2">
          <a:extLst>
            <a:ext uri="{FF2B5EF4-FFF2-40B4-BE49-F238E27FC236}">
              <a16:creationId xmlns:a16="http://schemas.microsoft.com/office/drawing/2014/main" id="{155738D5-BD14-4B37-BA3E-989F06F8DC8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5" name="PoljeZBesedilom 2">
          <a:extLst>
            <a:ext uri="{FF2B5EF4-FFF2-40B4-BE49-F238E27FC236}">
              <a16:creationId xmlns:a16="http://schemas.microsoft.com/office/drawing/2014/main" id="{35D8C0DE-317C-4CE9-865D-CD3DFF9FD1E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6" name="PoljeZBesedilom 2">
          <a:extLst>
            <a:ext uri="{FF2B5EF4-FFF2-40B4-BE49-F238E27FC236}">
              <a16:creationId xmlns:a16="http://schemas.microsoft.com/office/drawing/2014/main" id="{F84D1172-7761-4DD1-9F7F-D3ABCF2FCE2C}"/>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7" name="PoljeZBesedilom 2">
          <a:extLst>
            <a:ext uri="{FF2B5EF4-FFF2-40B4-BE49-F238E27FC236}">
              <a16:creationId xmlns:a16="http://schemas.microsoft.com/office/drawing/2014/main" id="{BC4C7243-D2BB-41E9-99A8-E07C1112471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8" name="PoljeZBesedilom 2">
          <a:extLst>
            <a:ext uri="{FF2B5EF4-FFF2-40B4-BE49-F238E27FC236}">
              <a16:creationId xmlns:a16="http://schemas.microsoft.com/office/drawing/2014/main" id="{3E1B4F86-A1B5-4B4F-9BF2-6E48CC05BC07}"/>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69" name="PoljeZBesedilom 7068">
          <a:extLst>
            <a:ext uri="{FF2B5EF4-FFF2-40B4-BE49-F238E27FC236}">
              <a16:creationId xmlns:a16="http://schemas.microsoft.com/office/drawing/2014/main" id="{4C6C3E38-7946-4B7A-8EBF-78CC39C66672}"/>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70" name="PoljeZBesedilom 2">
          <a:extLst>
            <a:ext uri="{FF2B5EF4-FFF2-40B4-BE49-F238E27FC236}">
              <a16:creationId xmlns:a16="http://schemas.microsoft.com/office/drawing/2014/main" id="{69B97CFF-6E62-4C40-97A0-F41025AEF926}"/>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71" name="PoljeZBesedilom 2">
          <a:extLst>
            <a:ext uri="{FF2B5EF4-FFF2-40B4-BE49-F238E27FC236}">
              <a16:creationId xmlns:a16="http://schemas.microsoft.com/office/drawing/2014/main" id="{A6B2746E-A710-45BB-B388-100298DC845D}"/>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72" name="PoljeZBesedilom 2">
          <a:extLst>
            <a:ext uri="{FF2B5EF4-FFF2-40B4-BE49-F238E27FC236}">
              <a16:creationId xmlns:a16="http://schemas.microsoft.com/office/drawing/2014/main" id="{B9516303-5450-46E0-A16B-4AD377B1B54F}"/>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073" name="PoljeZBesedilom 2">
          <a:extLst>
            <a:ext uri="{FF2B5EF4-FFF2-40B4-BE49-F238E27FC236}">
              <a16:creationId xmlns:a16="http://schemas.microsoft.com/office/drawing/2014/main" id="{8D701EFE-9154-4C45-8918-6B8F9CEE4A3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4" name="PoljeZBesedilom 2">
          <a:extLst>
            <a:ext uri="{FF2B5EF4-FFF2-40B4-BE49-F238E27FC236}">
              <a16:creationId xmlns:a16="http://schemas.microsoft.com/office/drawing/2014/main" id="{30856133-2444-42D3-9ED6-BB0C50C537A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5" name="PoljeZBesedilom 7074">
          <a:extLst>
            <a:ext uri="{FF2B5EF4-FFF2-40B4-BE49-F238E27FC236}">
              <a16:creationId xmlns:a16="http://schemas.microsoft.com/office/drawing/2014/main" id="{753EC94D-B533-42E9-9FC7-908DA83AAB2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6" name="PoljeZBesedilom 2">
          <a:extLst>
            <a:ext uri="{FF2B5EF4-FFF2-40B4-BE49-F238E27FC236}">
              <a16:creationId xmlns:a16="http://schemas.microsoft.com/office/drawing/2014/main" id="{F1346202-B0B7-4624-BB0D-51671BEE1D4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7" name="PoljeZBesedilom 2">
          <a:extLst>
            <a:ext uri="{FF2B5EF4-FFF2-40B4-BE49-F238E27FC236}">
              <a16:creationId xmlns:a16="http://schemas.microsoft.com/office/drawing/2014/main" id="{80F098C5-A03A-4739-8469-35F5127749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8" name="PoljeZBesedilom 2">
          <a:extLst>
            <a:ext uri="{FF2B5EF4-FFF2-40B4-BE49-F238E27FC236}">
              <a16:creationId xmlns:a16="http://schemas.microsoft.com/office/drawing/2014/main" id="{0813CA6A-7CDB-48E7-B140-14BD3EC5BD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79" name="PoljeZBesedilom 2">
          <a:extLst>
            <a:ext uri="{FF2B5EF4-FFF2-40B4-BE49-F238E27FC236}">
              <a16:creationId xmlns:a16="http://schemas.microsoft.com/office/drawing/2014/main" id="{19A020FD-2A78-4979-AEAD-AF25071BBA1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0" name="PoljeZBesedilom 2">
          <a:extLst>
            <a:ext uri="{FF2B5EF4-FFF2-40B4-BE49-F238E27FC236}">
              <a16:creationId xmlns:a16="http://schemas.microsoft.com/office/drawing/2014/main" id="{39798665-9C58-4F2C-A758-0561DFEDF3F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1" name="PoljeZBesedilom 7080">
          <a:extLst>
            <a:ext uri="{FF2B5EF4-FFF2-40B4-BE49-F238E27FC236}">
              <a16:creationId xmlns:a16="http://schemas.microsoft.com/office/drawing/2014/main" id="{99B503AA-864E-4CC0-BE0B-D52FE406959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2" name="PoljeZBesedilom 2">
          <a:extLst>
            <a:ext uri="{FF2B5EF4-FFF2-40B4-BE49-F238E27FC236}">
              <a16:creationId xmlns:a16="http://schemas.microsoft.com/office/drawing/2014/main" id="{B59120F0-108E-48E7-A90E-37B06502833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3" name="PoljeZBesedilom 2">
          <a:extLst>
            <a:ext uri="{FF2B5EF4-FFF2-40B4-BE49-F238E27FC236}">
              <a16:creationId xmlns:a16="http://schemas.microsoft.com/office/drawing/2014/main" id="{9E7B535A-7B51-4226-A927-7AE7815912D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4" name="PoljeZBesedilom 2">
          <a:extLst>
            <a:ext uri="{FF2B5EF4-FFF2-40B4-BE49-F238E27FC236}">
              <a16:creationId xmlns:a16="http://schemas.microsoft.com/office/drawing/2014/main" id="{187FB76A-F910-4178-B765-A0C8FBBBDFF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085" name="PoljeZBesedilom 2">
          <a:extLst>
            <a:ext uri="{FF2B5EF4-FFF2-40B4-BE49-F238E27FC236}">
              <a16:creationId xmlns:a16="http://schemas.microsoft.com/office/drawing/2014/main" id="{2982517A-3B78-4248-8C21-2FBA87BDB5B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86" name="PoljeZBesedilom 2">
          <a:extLst>
            <a:ext uri="{FF2B5EF4-FFF2-40B4-BE49-F238E27FC236}">
              <a16:creationId xmlns:a16="http://schemas.microsoft.com/office/drawing/2014/main" id="{8BEA2EC7-F8C0-4BA1-9774-45704ACB8AB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87" name="PoljeZBesedilom 7086">
          <a:extLst>
            <a:ext uri="{FF2B5EF4-FFF2-40B4-BE49-F238E27FC236}">
              <a16:creationId xmlns:a16="http://schemas.microsoft.com/office/drawing/2014/main" id="{7BDEF529-21C7-43F7-8A95-EC30741F6DC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88" name="PoljeZBesedilom 2">
          <a:extLst>
            <a:ext uri="{FF2B5EF4-FFF2-40B4-BE49-F238E27FC236}">
              <a16:creationId xmlns:a16="http://schemas.microsoft.com/office/drawing/2014/main" id="{A6F4D5CE-2871-41A4-964D-413A17AA580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89" name="PoljeZBesedilom 2">
          <a:extLst>
            <a:ext uri="{FF2B5EF4-FFF2-40B4-BE49-F238E27FC236}">
              <a16:creationId xmlns:a16="http://schemas.microsoft.com/office/drawing/2014/main" id="{7C1E0FF4-F320-49DC-B36C-B448C354D99E}"/>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0" name="PoljeZBesedilom 2">
          <a:extLst>
            <a:ext uri="{FF2B5EF4-FFF2-40B4-BE49-F238E27FC236}">
              <a16:creationId xmlns:a16="http://schemas.microsoft.com/office/drawing/2014/main" id="{4F031F3B-7C2D-45FC-9C78-74022DFC9180}"/>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1" name="PoljeZBesedilom 2">
          <a:extLst>
            <a:ext uri="{FF2B5EF4-FFF2-40B4-BE49-F238E27FC236}">
              <a16:creationId xmlns:a16="http://schemas.microsoft.com/office/drawing/2014/main" id="{3B6E20EF-FAD4-4866-BEBD-8BBDAD19BF7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2" name="PoljeZBesedilom 2">
          <a:extLst>
            <a:ext uri="{FF2B5EF4-FFF2-40B4-BE49-F238E27FC236}">
              <a16:creationId xmlns:a16="http://schemas.microsoft.com/office/drawing/2014/main" id="{93639363-5040-43F6-A3A8-89A27876A41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3" name="PoljeZBesedilom 7092">
          <a:extLst>
            <a:ext uri="{FF2B5EF4-FFF2-40B4-BE49-F238E27FC236}">
              <a16:creationId xmlns:a16="http://schemas.microsoft.com/office/drawing/2014/main" id="{06ACF2AC-2EE8-4AA4-84C8-45C6549AE58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4" name="PoljeZBesedilom 2">
          <a:extLst>
            <a:ext uri="{FF2B5EF4-FFF2-40B4-BE49-F238E27FC236}">
              <a16:creationId xmlns:a16="http://schemas.microsoft.com/office/drawing/2014/main" id="{4E13D4E6-FD72-4C53-A78A-B03EFCDCCE8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5" name="PoljeZBesedilom 2">
          <a:extLst>
            <a:ext uri="{FF2B5EF4-FFF2-40B4-BE49-F238E27FC236}">
              <a16:creationId xmlns:a16="http://schemas.microsoft.com/office/drawing/2014/main" id="{7383E94C-DF3B-49DE-8F4D-EBFE4D18A93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6" name="PoljeZBesedilom 2">
          <a:extLst>
            <a:ext uri="{FF2B5EF4-FFF2-40B4-BE49-F238E27FC236}">
              <a16:creationId xmlns:a16="http://schemas.microsoft.com/office/drawing/2014/main" id="{C6613412-0B88-4AED-B056-17A862C1711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097" name="PoljeZBesedilom 2">
          <a:extLst>
            <a:ext uri="{FF2B5EF4-FFF2-40B4-BE49-F238E27FC236}">
              <a16:creationId xmlns:a16="http://schemas.microsoft.com/office/drawing/2014/main" id="{ABD532BC-45AD-47BE-B212-F24BC10B3B5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098" name="PoljeZBesedilom 7097">
          <a:extLst>
            <a:ext uri="{FF2B5EF4-FFF2-40B4-BE49-F238E27FC236}">
              <a16:creationId xmlns:a16="http://schemas.microsoft.com/office/drawing/2014/main" id="{AC8491E8-4AD0-409C-A66B-20A3209EFD79}"/>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099" name="PoljeZBesedilom 2">
          <a:extLst>
            <a:ext uri="{FF2B5EF4-FFF2-40B4-BE49-F238E27FC236}">
              <a16:creationId xmlns:a16="http://schemas.microsoft.com/office/drawing/2014/main" id="{89B49CE7-8B88-4ABF-A8E4-5A0DAE91050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00" name="PoljeZBesedilom 2">
          <a:extLst>
            <a:ext uri="{FF2B5EF4-FFF2-40B4-BE49-F238E27FC236}">
              <a16:creationId xmlns:a16="http://schemas.microsoft.com/office/drawing/2014/main" id="{D4F7E582-69E7-46E6-83EE-F1815C511F8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01" name="PoljeZBesedilom 2">
          <a:extLst>
            <a:ext uri="{FF2B5EF4-FFF2-40B4-BE49-F238E27FC236}">
              <a16:creationId xmlns:a16="http://schemas.microsoft.com/office/drawing/2014/main" id="{E176739E-655A-46EC-8298-85781E9A7E77}"/>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02" name="PoljeZBesedilom 2">
          <a:extLst>
            <a:ext uri="{FF2B5EF4-FFF2-40B4-BE49-F238E27FC236}">
              <a16:creationId xmlns:a16="http://schemas.microsoft.com/office/drawing/2014/main" id="{33535227-386B-46DC-9EC5-E72E38F9E16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3" name="PoljeZBesedilom 2">
          <a:extLst>
            <a:ext uri="{FF2B5EF4-FFF2-40B4-BE49-F238E27FC236}">
              <a16:creationId xmlns:a16="http://schemas.microsoft.com/office/drawing/2014/main" id="{502141E5-E05A-4061-AFF3-81FAD28126B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4" name="PoljeZBesedilom 7103">
          <a:extLst>
            <a:ext uri="{FF2B5EF4-FFF2-40B4-BE49-F238E27FC236}">
              <a16:creationId xmlns:a16="http://schemas.microsoft.com/office/drawing/2014/main" id="{7858DB17-692D-45D4-BC70-406E96BF87D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5" name="PoljeZBesedilom 2">
          <a:extLst>
            <a:ext uri="{FF2B5EF4-FFF2-40B4-BE49-F238E27FC236}">
              <a16:creationId xmlns:a16="http://schemas.microsoft.com/office/drawing/2014/main" id="{C7817D73-9BF3-4FCC-97B5-8D8D28451729}"/>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6" name="PoljeZBesedilom 2">
          <a:extLst>
            <a:ext uri="{FF2B5EF4-FFF2-40B4-BE49-F238E27FC236}">
              <a16:creationId xmlns:a16="http://schemas.microsoft.com/office/drawing/2014/main" id="{8D54E9A9-0A00-47DA-B3B8-5E0EA4B867E9}"/>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7" name="PoljeZBesedilom 2">
          <a:extLst>
            <a:ext uri="{FF2B5EF4-FFF2-40B4-BE49-F238E27FC236}">
              <a16:creationId xmlns:a16="http://schemas.microsoft.com/office/drawing/2014/main" id="{4575603C-0218-4EE2-9F77-466C86770F1B}"/>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900</xdr:row>
      <xdr:rowOff>0</xdr:rowOff>
    </xdr:from>
    <xdr:ext cx="184731" cy="264560"/>
    <xdr:sp macro="" textlink="">
      <xdr:nvSpPr>
        <xdr:cNvPr id="7108" name="PoljeZBesedilom 2">
          <a:extLst>
            <a:ext uri="{FF2B5EF4-FFF2-40B4-BE49-F238E27FC236}">
              <a16:creationId xmlns:a16="http://schemas.microsoft.com/office/drawing/2014/main" id="{6CFA17C8-37E7-4E49-B4E3-675C4E77E312}"/>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09" name="PoljeZBesedilom 2">
          <a:extLst>
            <a:ext uri="{FF2B5EF4-FFF2-40B4-BE49-F238E27FC236}">
              <a16:creationId xmlns:a16="http://schemas.microsoft.com/office/drawing/2014/main" id="{E8CCF511-E010-461E-9CEE-5952B453DBA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0" name="PoljeZBesedilom 7109">
          <a:extLst>
            <a:ext uri="{FF2B5EF4-FFF2-40B4-BE49-F238E27FC236}">
              <a16:creationId xmlns:a16="http://schemas.microsoft.com/office/drawing/2014/main" id="{A5039E6B-3002-4754-A772-0FDBB2525E5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1" name="PoljeZBesedilom 2">
          <a:extLst>
            <a:ext uri="{FF2B5EF4-FFF2-40B4-BE49-F238E27FC236}">
              <a16:creationId xmlns:a16="http://schemas.microsoft.com/office/drawing/2014/main" id="{744AD99C-5350-4B96-901D-8C255D28EC2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2" name="PoljeZBesedilom 2">
          <a:extLst>
            <a:ext uri="{FF2B5EF4-FFF2-40B4-BE49-F238E27FC236}">
              <a16:creationId xmlns:a16="http://schemas.microsoft.com/office/drawing/2014/main" id="{34095AE9-B808-47E4-AF44-218A5610694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3" name="PoljeZBesedilom 2">
          <a:extLst>
            <a:ext uri="{FF2B5EF4-FFF2-40B4-BE49-F238E27FC236}">
              <a16:creationId xmlns:a16="http://schemas.microsoft.com/office/drawing/2014/main" id="{AF3625DB-32DA-46FF-B5F7-F33B9F9C176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4" name="PoljeZBesedilom 2">
          <a:extLst>
            <a:ext uri="{FF2B5EF4-FFF2-40B4-BE49-F238E27FC236}">
              <a16:creationId xmlns:a16="http://schemas.microsoft.com/office/drawing/2014/main" id="{CB548879-3533-4E92-B453-F8885715E9A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5" name="PoljeZBesedilom 2">
          <a:extLst>
            <a:ext uri="{FF2B5EF4-FFF2-40B4-BE49-F238E27FC236}">
              <a16:creationId xmlns:a16="http://schemas.microsoft.com/office/drawing/2014/main" id="{E638F32A-51AA-4A99-976A-846BCD4F32F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6" name="PoljeZBesedilom 7115">
          <a:extLst>
            <a:ext uri="{FF2B5EF4-FFF2-40B4-BE49-F238E27FC236}">
              <a16:creationId xmlns:a16="http://schemas.microsoft.com/office/drawing/2014/main" id="{7BA0D402-A020-449B-ACB7-F338524C7356}"/>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7" name="PoljeZBesedilom 2">
          <a:extLst>
            <a:ext uri="{FF2B5EF4-FFF2-40B4-BE49-F238E27FC236}">
              <a16:creationId xmlns:a16="http://schemas.microsoft.com/office/drawing/2014/main" id="{162C5670-786F-463A-A6BF-683376920A4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8" name="PoljeZBesedilom 2">
          <a:extLst>
            <a:ext uri="{FF2B5EF4-FFF2-40B4-BE49-F238E27FC236}">
              <a16:creationId xmlns:a16="http://schemas.microsoft.com/office/drawing/2014/main" id="{D8480343-EF23-46AA-B35B-09A17B99474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19" name="PoljeZBesedilom 2">
          <a:extLst>
            <a:ext uri="{FF2B5EF4-FFF2-40B4-BE49-F238E27FC236}">
              <a16:creationId xmlns:a16="http://schemas.microsoft.com/office/drawing/2014/main" id="{47A36C27-E42B-488F-AE2B-D9DA0252979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900</xdr:row>
      <xdr:rowOff>0</xdr:rowOff>
    </xdr:from>
    <xdr:ext cx="184731" cy="264560"/>
    <xdr:sp macro="" textlink="">
      <xdr:nvSpPr>
        <xdr:cNvPr id="7120" name="PoljeZBesedilom 2">
          <a:extLst>
            <a:ext uri="{FF2B5EF4-FFF2-40B4-BE49-F238E27FC236}">
              <a16:creationId xmlns:a16="http://schemas.microsoft.com/office/drawing/2014/main" id="{E203CCD5-610C-49B1-A462-5857AFCD9D9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1" name="PoljeZBesedilom 2">
          <a:extLst>
            <a:ext uri="{FF2B5EF4-FFF2-40B4-BE49-F238E27FC236}">
              <a16:creationId xmlns:a16="http://schemas.microsoft.com/office/drawing/2014/main" id="{58884213-EA18-443E-B9D5-413639CEFA8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2" name="PoljeZBesedilom 7121">
          <a:extLst>
            <a:ext uri="{FF2B5EF4-FFF2-40B4-BE49-F238E27FC236}">
              <a16:creationId xmlns:a16="http://schemas.microsoft.com/office/drawing/2014/main" id="{F90FE543-EFF6-45B6-A31C-1E9D7F0C843A}"/>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3" name="PoljeZBesedilom 2">
          <a:extLst>
            <a:ext uri="{FF2B5EF4-FFF2-40B4-BE49-F238E27FC236}">
              <a16:creationId xmlns:a16="http://schemas.microsoft.com/office/drawing/2014/main" id="{9C51D68A-0C1E-4995-8CEE-992CA50C490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4" name="PoljeZBesedilom 2">
          <a:extLst>
            <a:ext uri="{FF2B5EF4-FFF2-40B4-BE49-F238E27FC236}">
              <a16:creationId xmlns:a16="http://schemas.microsoft.com/office/drawing/2014/main" id="{3ABB80B0-A3A7-4F35-BCED-8F0356A3B1F0}"/>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5" name="PoljeZBesedilom 2">
          <a:extLst>
            <a:ext uri="{FF2B5EF4-FFF2-40B4-BE49-F238E27FC236}">
              <a16:creationId xmlns:a16="http://schemas.microsoft.com/office/drawing/2014/main" id="{A59BDD1A-B28B-4A27-996C-241BE6959AEE}"/>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6" name="PoljeZBesedilom 2">
          <a:extLst>
            <a:ext uri="{FF2B5EF4-FFF2-40B4-BE49-F238E27FC236}">
              <a16:creationId xmlns:a16="http://schemas.microsoft.com/office/drawing/2014/main" id="{3C41168A-DF56-4345-B537-B5E95A35AA74}"/>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7" name="PoljeZBesedilom 2">
          <a:extLst>
            <a:ext uri="{FF2B5EF4-FFF2-40B4-BE49-F238E27FC236}">
              <a16:creationId xmlns:a16="http://schemas.microsoft.com/office/drawing/2014/main" id="{0B500CCB-DCCE-47DB-B178-8EEBBC63698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8" name="PoljeZBesedilom 7127">
          <a:extLst>
            <a:ext uri="{FF2B5EF4-FFF2-40B4-BE49-F238E27FC236}">
              <a16:creationId xmlns:a16="http://schemas.microsoft.com/office/drawing/2014/main" id="{1F09EF89-E1CD-4DA9-9556-BE1CA94D53F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29" name="PoljeZBesedilom 2">
          <a:extLst>
            <a:ext uri="{FF2B5EF4-FFF2-40B4-BE49-F238E27FC236}">
              <a16:creationId xmlns:a16="http://schemas.microsoft.com/office/drawing/2014/main" id="{FCE4C5D1-3384-4F8B-ADC4-98649949A12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30" name="PoljeZBesedilom 2">
          <a:extLst>
            <a:ext uri="{FF2B5EF4-FFF2-40B4-BE49-F238E27FC236}">
              <a16:creationId xmlns:a16="http://schemas.microsoft.com/office/drawing/2014/main" id="{D96523E7-BA7A-480E-9E56-E44FE9C4E05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31" name="PoljeZBesedilom 2">
          <a:extLst>
            <a:ext uri="{FF2B5EF4-FFF2-40B4-BE49-F238E27FC236}">
              <a16:creationId xmlns:a16="http://schemas.microsoft.com/office/drawing/2014/main" id="{DE4AA032-51AE-40A7-ADB9-DA49BFD9CB1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32" name="PoljeZBesedilom 2">
          <a:extLst>
            <a:ext uri="{FF2B5EF4-FFF2-40B4-BE49-F238E27FC236}">
              <a16:creationId xmlns:a16="http://schemas.microsoft.com/office/drawing/2014/main" id="{6AA484DA-CB96-41FE-AD21-0C4057170BA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33" name="PoljeZBesedilom 7132">
          <a:extLst>
            <a:ext uri="{FF2B5EF4-FFF2-40B4-BE49-F238E27FC236}">
              <a16:creationId xmlns:a16="http://schemas.microsoft.com/office/drawing/2014/main" id="{A6041407-97D1-44E0-8C83-81BAB03DE44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34" name="PoljeZBesedilom 2">
          <a:extLst>
            <a:ext uri="{FF2B5EF4-FFF2-40B4-BE49-F238E27FC236}">
              <a16:creationId xmlns:a16="http://schemas.microsoft.com/office/drawing/2014/main" id="{151FFACC-608C-4515-A926-78B6C506D0FC}"/>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35" name="PoljeZBesedilom 2">
          <a:extLst>
            <a:ext uri="{FF2B5EF4-FFF2-40B4-BE49-F238E27FC236}">
              <a16:creationId xmlns:a16="http://schemas.microsoft.com/office/drawing/2014/main" id="{7AA41184-C957-40F2-AD8E-632FC02549D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36" name="PoljeZBesedilom 2">
          <a:extLst>
            <a:ext uri="{FF2B5EF4-FFF2-40B4-BE49-F238E27FC236}">
              <a16:creationId xmlns:a16="http://schemas.microsoft.com/office/drawing/2014/main" id="{6EB56BB5-49F1-4A2F-8763-7B6AA98FD056}"/>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137" name="PoljeZBesedilom 2">
          <a:extLst>
            <a:ext uri="{FF2B5EF4-FFF2-40B4-BE49-F238E27FC236}">
              <a16:creationId xmlns:a16="http://schemas.microsoft.com/office/drawing/2014/main" id="{B8B7636C-E94C-4192-B75E-EDAB3E731547}"/>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38" name="PoljeZBesedilom 2">
          <a:extLst>
            <a:ext uri="{FF2B5EF4-FFF2-40B4-BE49-F238E27FC236}">
              <a16:creationId xmlns:a16="http://schemas.microsoft.com/office/drawing/2014/main" id="{2F1B0846-6D9C-4E45-82CB-093931F28B9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39" name="PoljeZBesedilom 7138">
          <a:extLst>
            <a:ext uri="{FF2B5EF4-FFF2-40B4-BE49-F238E27FC236}">
              <a16:creationId xmlns:a16="http://schemas.microsoft.com/office/drawing/2014/main" id="{756F8EE0-35A3-4B18-820D-1E918AB9F13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0" name="PoljeZBesedilom 2">
          <a:extLst>
            <a:ext uri="{FF2B5EF4-FFF2-40B4-BE49-F238E27FC236}">
              <a16:creationId xmlns:a16="http://schemas.microsoft.com/office/drawing/2014/main" id="{5DA66F12-BF12-4D43-9A5E-D5F1AFD136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1" name="PoljeZBesedilom 2">
          <a:extLst>
            <a:ext uri="{FF2B5EF4-FFF2-40B4-BE49-F238E27FC236}">
              <a16:creationId xmlns:a16="http://schemas.microsoft.com/office/drawing/2014/main" id="{B0B2D57A-02EC-4115-AA8F-4ED562C6F02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2" name="PoljeZBesedilom 2">
          <a:extLst>
            <a:ext uri="{FF2B5EF4-FFF2-40B4-BE49-F238E27FC236}">
              <a16:creationId xmlns:a16="http://schemas.microsoft.com/office/drawing/2014/main" id="{B1408116-10E0-487E-B069-1D25BEA6C71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3" name="PoljeZBesedilom 2">
          <a:extLst>
            <a:ext uri="{FF2B5EF4-FFF2-40B4-BE49-F238E27FC236}">
              <a16:creationId xmlns:a16="http://schemas.microsoft.com/office/drawing/2014/main" id="{97984E5B-EDED-47D2-A22C-749C73385C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4" name="PoljeZBesedilom 2">
          <a:extLst>
            <a:ext uri="{FF2B5EF4-FFF2-40B4-BE49-F238E27FC236}">
              <a16:creationId xmlns:a16="http://schemas.microsoft.com/office/drawing/2014/main" id="{331E64F1-C369-4BC6-9227-0A76E25AAA8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5" name="PoljeZBesedilom 7144">
          <a:extLst>
            <a:ext uri="{FF2B5EF4-FFF2-40B4-BE49-F238E27FC236}">
              <a16:creationId xmlns:a16="http://schemas.microsoft.com/office/drawing/2014/main" id="{785D3223-57DB-4D07-84AD-FFDAD1BCD99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6" name="PoljeZBesedilom 2">
          <a:extLst>
            <a:ext uri="{FF2B5EF4-FFF2-40B4-BE49-F238E27FC236}">
              <a16:creationId xmlns:a16="http://schemas.microsoft.com/office/drawing/2014/main" id="{A64E9799-B5CE-4007-91BB-DB1B74A5C6B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7" name="PoljeZBesedilom 2">
          <a:extLst>
            <a:ext uri="{FF2B5EF4-FFF2-40B4-BE49-F238E27FC236}">
              <a16:creationId xmlns:a16="http://schemas.microsoft.com/office/drawing/2014/main" id="{556B2232-132B-48F1-BE16-4D6C6B2F5D4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8" name="PoljeZBesedilom 2">
          <a:extLst>
            <a:ext uri="{FF2B5EF4-FFF2-40B4-BE49-F238E27FC236}">
              <a16:creationId xmlns:a16="http://schemas.microsoft.com/office/drawing/2014/main" id="{4E8659BC-7FEF-4B71-B43D-E9142A710D4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49" name="PoljeZBesedilom 2">
          <a:extLst>
            <a:ext uri="{FF2B5EF4-FFF2-40B4-BE49-F238E27FC236}">
              <a16:creationId xmlns:a16="http://schemas.microsoft.com/office/drawing/2014/main" id="{05D3E928-EB5E-4B88-905A-C6EB3DDC31B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0" name="PoljeZBesedilom 2">
          <a:extLst>
            <a:ext uri="{FF2B5EF4-FFF2-40B4-BE49-F238E27FC236}">
              <a16:creationId xmlns:a16="http://schemas.microsoft.com/office/drawing/2014/main" id="{70C18772-2081-4849-AE7A-5EF4A9266DC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1" name="PoljeZBesedilom 7150">
          <a:extLst>
            <a:ext uri="{FF2B5EF4-FFF2-40B4-BE49-F238E27FC236}">
              <a16:creationId xmlns:a16="http://schemas.microsoft.com/office/drawing/2014/main" id="{76343930-C580-4468-B87F-EBC07377103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2" name="PoljeZBesedilom 2">
          <a:extLst>
            <a:ext uri="{FF2B5EF4-FFF2-40B4-BE49-F238E27FC236}">
              <a16:creationId xmlns:a16="http://schemas.microsoft.com/office/drawing/2014/main" id="{F6A2F5F7-0CF9-4911-B9BC-674B9431F94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3" name="PoljeZBesedilom 2">
          <a:extLst>
            <a:ext uri="{FF2B5EF4-FFF2-40B4-BE49-F238E27FC236}">
              <a16:creationId xmlns:a16="http://schemas.microsoft.com/office/drawing/2014/main" id="{81AA79D5-6AC9-413A-BAC2-B479A7B0FA0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4" name="PoljeZBesedilom 2">
          <a:extLst>
            <a:ext uri="{FF2B5EF4-FFF2-40B4-BE49-F238E27FC236}">
              <a16:creationId xmlns:a16="http://schemas.microsoft.com/office/drawing/2014/main" id="{038C9692-DAC0-4827-8506-35C32A37D1E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5" name="PoljeZBesedilom 2">
          <a:extLst>
            <a:ext uri="{FF2B5EF4-FFF2-40B4-BE49-F238E27FC236}">
              <a16:creationId xmlns:a16="http://schemas.microsoft.com/office/drawing/2014/main" id="{12F9EE82-7608-4326-93C6-8649EDA48EC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6" name="PoljeZBesedilom 2">
          <a:extLst>
            <a:ext uri="{FF2B5EF4-FFF2-40B4-BE49-F238E27FC236}">
              <a16:creationId xmlns:a16="http://schemas.microsoft.com/office/drawing/2014/main" id="{0105885A-26CE-40C4-86A0-3616A430E6C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7" name="PoljeZBesedilom 7156">
          <a:extLst>
            <a:ext uri="{FF2B5EF4-FFF2-40B4-BE49-F238E27FC236}">
              <a16:creationId xmlns:a16="http://schemas.microsoft.com/office/drawing/2014/main" id="{740AA877-F44E-40B4-ACC4-18165C32E24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8" name="PoljeZBesedilom 2">
          <a:extLst>
            <a:ext uri="{FF2B5EF4-FFF2-40B4-BE49-F238E27FC236}">
              <a16:creationId xmlns:a16="http://schemas.microsoft.com/office/drawing/2014/main" id="{50F07C3B-75B5-4F43-B281-AF2A0EBA0C4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59" name="PoljeZBesedilom 2">
          <a:extLst>
            <a:ext uri="{FF2B5EF4-FFF2-40B4-BE49-F238E27FC236}">
              <a16:creationId xmlns:a16="http://schemas.microsoft.com/office/drawing/2014/main" id="{C2E74D9B-AB2D-4A87-8EE5-145BD817A8C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0" name="PoljeZBesedilom 2">
          <a:extLst>
            <a:ext uri="{FF2B5EF4-FFF2-40B4-BE49-F238E27FC236}">
              <a16:creationId xmlns:a16="http://schemas.microsoft.com/office/drawing/2014/main" id="{A984E608-5A89-4100-9BE4-EC9BE427FED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1" name="PoljeZBesedilom 2">
          <a:extLst>
            <a:ext uri="{FF2B5EF4-FFF2-40B4-BE49-F238E27FC236}">
              <a16:creationId xmlns:a16="http://schemas.microsoft.com/office/drawing/2014/main" id="{B56627DE-D0E8-4EB3-A489-3DE99D6D859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2" name="PoljeZBesedilom 2">
          <a:extLst>
            <a:ext uri="{FF2B5EF4-FFF2-40B4-BE49-F238E27FC236}">
              <a16:creationId xmlns:a16="http://schemas.microsoft.com/office/drawing/2014/main" id="{DBC7CC84-AF83-4FB3-8A96-CC81F241EE3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3" name="PoljeZBesedilom 7162">
          <a:extLst>
            <a:ext uri="{FF2B5EF4-FFF2-40B4-BE49-F238E27FC236}">
              <a16:creationId xmlns:a16="http://schemas.microsoft.com/office/drawing/2014/main" id="{C8649A8F-6258-4240-AACA-C85CB13BC9D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4" name="PoljeZBesedilom 2">
          <a:extLst>
            <a:ext uri="{FF2B5EF4-FFF2-40B4-BE49-F238E27FC236}">
              <a16:creationId xmlns:a16="http://schemas.microsoft.com/office/drawing/2014/main" id="{2FF2389C-8619-4334-A2F8-7E2C6893DF6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5" name="PoljeZBesedilom 2">
          <a:extLst>
            <a:ext uri="{FF2B5EF4-FFF2-40B4-BE49-F238E27FC236}">
              <a16:creationId xmlns:a16="http://schemas.microsoft.com/office/drawing/2014/main" id="{607AAFFA-0A01-4B3D-8EBC-CD374AFD18F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6" name="PoljeZBesedilom 2">
          <a:extLst>
            <a:ext uri="{FF2B5EF4-FFF2-40B4-BE49-F238E27FC236}">
              <a16:creationId xmlns:a16="http://schemas.microsoft.com/office/drawing/2014/main" id="{B262025D-AD7C-4794-BB08-07B734D683F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7" name="PoljeZBesedilom 2">
          <a:extLst>
            <a:ext uri="{FF2B5EF4-FFF2-40B4-BE49-F238E27FC236}">
              <a16:creationId xmlns:a16="http://schemas.microsoft.com/office/drawing/2014/main" id="{44BD612A-F60B-4466-A640-421185406C1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8" name="PoljeZBesedilom 2">
          <a:extLst>
            <a:ext uri="{FF2B5EF4-FFF2-40B4-BE49-F238E27FC236}">
              <a16:creationId xmlns:a16="http://schemas.microsoft.com/office/drawing/2014/main" id="{9F3EC4C6-C386-465E-9372-611AFE1397A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69" name="PoljeZBesedilom 7168">
          <a:extLst>
            <a:ext uri="{FF2B5EF4-FFF2-40B4-BE49-F238E27FC236}">
              <a16:creationId xmlns:a16="http://schemas.microsoft.com/office/drawing/2014/main" id="{C41D58CB-1DDA-434D-B7E4-5861DB6AAD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70" name="PoljeZBesedilom 2">
          <a:extLst>
            <a:ext uri="{FF2B5EF4-FFF2-40B4-BE49-F238E27FC236}">
              <a16:creationId xmlns:a16="http://schemas.microsoft.com/office/drawing/2014/main" id="{6FE5F3AB-1D94-44FF-8F17-40E3B813FA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71" name="PoljeZBesedilom 2">
          <a:extLst>
            <a:ext uri="{FF2B5EF4-FFF2-40B4-BE49-F238E27FC236}">
              <a16:creationId xmlns:a16="http://schemas.microsoft.com/office/drawing/2014/main" id="{26774FE1-0B89-423E-BDDF-26EC92335C0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72" name="PoljeZBesedilom 2">
          <a:extLst>
            <a:ext uri="{FF2B5EF4-FFF2-40B4-BE49-F238E27FC236}">
              <a16:creationId xmlns:a16="http://schemas.microsoft.com/office/drawing/2014/main" id="{140FFFE2-79A6-41B0-A496-80B28F0400A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73" name="PoljeZBesedilom 2">
          <a:extLst>
            <a:ext uri="{FF2B5EF4-FFF2-40B4-BE49-F238E27FC236}">
              <a16:creationId xmlns:a16="http://schemas.microsoft.com/office/drawing/2014/main" id="{2C4183F1-D5F8-4482-8891-30B06424C7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4" name="PoljeZBesedilom 2">
          <a:extLst>
            <a:ext uri="{FF2B5EF4-FFF2-40B4-BE49-F238E27FC236}">
              <a16:creationId xmlns:a16="http://schemas.microsoft.com/office/drawing/2014/main" id="{BD3B6CD2-96E8-49E7-ACD9-9EEF4052E9C9}"/>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5" name="PoljeZBesedilom 7174">
          <a:extLst>
            <a:ext uri="{FF2B5EF4-FFF2-40B4-BE49-F238E27FC236}">
              <a16:creationId xmlns:a16="http://schemas.microsoft.com/office/drawing/2014/main" id="{C4F55096-AF78-4F4D-A247-9B519CADA2F4}"/>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6" name="PoljeZBesedilom 2">
          <a:extLst>
            <a:ext uri="{FF2B5EF4-FFF2-40B4-BE49-F238E27FC236}">
              <a16:creationId xmlns:a16="http://schemas.microsoft.com/office/drawing/2014/main" id="{0381CD04-396A-4FCF-B38E-36F571BD5F38}"/>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7" name="PoljeZBesedilom 2">
          <a:extLst>
            <a:ext uri="{FF2B5EF4-FFF2-40B4-BE49-F238E27FC236}">
              <a16:creationId xmlns:a16="http://schemas.microsoft.com/office/drawing/2014/main" id="{8B3B0A19-C5DA-436B-926E-2F0F6A306749}"/>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8" name="PoljeZBesedilom 2">
          <a:extLst>
            <a:ext uri="{FF2B5EF4-FFF2-40B4-BE49-F238E27FC236}">
              <a16:creationId xmlns:a16="http://schemas.microsoft.com/office/drawing/2014/main" id="{D2ACE7BD-6742-4C0E-B26D-9F5406EB0C0E}"/>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79" name="PoljeZBesedilom 2">
          <a:extLst>
            <a:ext uri="{FF2B5EF4-FFF2-40B4-BE49-F238E27FC236}">
              <a16:creationId xmlns:a16="http://schemas.microsoft.com/office/drawing/2014/main" id="{2038B00A-CBD1-42BC-BFAD-88CCEB16D4A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0" name="PoljeZBesedilom 2">
          <a:extLst>
            <a:ext uri="{FF2B5EF4-FFF2-40B4-BE49-F238E27FC236}">
              <a16:creationId xmlns:a16="http://schemas.microsoft.com/office/drawing/2014/main" id="{7B9BDDCB-90F4-41A4-B8CA-109BE6D91FE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1" name="PoljeZBesedilom 7180">
          <a:extLst>
            <a:ext uri="{FF2B5EF4-FFF2-40B4-BE49-F238E27FC236}">
              <a16:creationId xmlns:a16="http://schemas.microsoft.com/office/drawing/2014/main" id="{70A6EEBC-D3D7-4854-B89C-E901F72E631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2" name="PoljeZBesedilom 2">
          <a:extLst>
            <a:ext uri="{FF2B5EF4-FFF2-40B4-BE49-F238E27FC236}">
              <a16:creationId xmlns:a16="http://schemas.microsoft.com/office/drawing/2014/main" id="{086E269E-2930-4C32-BFE5-7EACC384135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3" name="PoljeZBesedilom 2">
          <a:extLst>
            <a:ext uri="{FF2B5EF4-FFF2-40B4-BE49-F238E27FC236}">
              <a16:creationId xmlns:a16="http://schemas.microsoft.com/office/drawing/2014/main" id="{BBCA4865-C9BC-4BC3-970E-F05F976A22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4" name="PoljeZBesedilom 2">
          <a:extLst>
            <a:ext uri="{FF2B5EF4-FFF2-40B4-BE49-F238E27FC236}">
              <a16:creationId xmlns:a16="http://schemas.microsoft.com/office/drawing/2014/main" id="{09D7FEC1-9B4B-4ED8-9102-41BE1A4EF66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5" name="PoljeZBesedilom 2">
          <a:extLst>
            <a:ext uri="{FF2B5EF4-FFF2-40B4-BE49-F238E27FC236}">
              <a16:creationId xmlns:a16="http://schemas.microsoft.com/office/drawing/2014/main" id="{69D2C3A4-830E-46EF-97CE-25163DB7E06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6" name="PoljeZBesedilom 2">
          <a:extLst>
            <a:ext uri="{FF2B5EF4-FFF2-40B4-BE49-F238E27FC236}">
              <a16:creationId xmlns:a16="http://schemas.microsoft.com/office/drawing/2014/main" id="{F0AC315C-8D06-4EE2-8C87-6A00CC95331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7" name="PoljeZBesedilom 7186">
          <a:extLst>
            <a:ext uri="{FF2B5EF4-FFF2-40B4-BE49-F238E27FC236}">
              <a16:creationId xmlns:a16="http://schemas.microsoft.com/office/drawing/2014/main" id="{E466FDFF-167A-467B-A537-5E52DE744BF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8" name="PoljeZBesedilom 2">
          <a:extLst>
            <a:ext uri="{FF2B5EF4-FFF2-40B4-BE49-F238E27FC236}">
              <a16:creationId xmlns:a16="http://schemas.microsoft.com/office/drawing/2014/main" id="{F3364A5D-5E81-4146-ACDE-6BE9ECA55F4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89" name="PoljeZBesedilom 2">
          <a:extLst>
            <a:ext uri="{FF2B5EF4-FFF2-40B4-BE49-F238E27FC236}">
              <a16:creationId xmlns:a16="http://schemas.microsoft.com/office/drawing/2014/main" id="{50AA12F7-1253-4BBC-9FED-3372970A226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90" name="PoljeZBesedilom 2">
          <a:extLst>
            <a:ext uri="{FF2B5EF4-FFF2-40B4-BE49-F238E27FC236}">
              <a16:creationId xmlns:a16="http://schemas.microsoft.com/office/drawing/2014/main" id="{364FE29B-FA43-4547-93A2-E94C0C7A7A6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7191" name="PoljeZBesedilom 2">
          <a:extLst>
            <a:ext uri="{FF2B5EF4-FFF2-40B4-BE49-F238E27FC236}">
              <a16:creationId xmlns:a16="http://schemas.microsoft.com/office/drawing/2014/main" id="{7EF29C75-4B21-4403-83D6-D6F56D6F1D1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2" name="PoljeZBesedilom 2">
          <a:extLst>
            <a:ext uri="{FF2B5EF4-FFF2-40B4-BE49-F238E27FC236}">
              <a16:creationId xmlns:a16="http://schemas.microsoft.com/office/drawing/2014/main" id="{312329A3-4CA9-4911-A2B0-EBEE36892F9A}"/>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3" name="PoljeZBesedilom 7192">
          <a:extLst>
            <a:ext uri="{FF2B5EF4-FFF2-40B4-BE49-F238E27FC236}">
              <a16:creationId xmlns:a16="http://schemas.microsoft.com/office/drawing/2014/main" id="{B3672AE9-33E3-4A0A-A509-3FE3A93E9078}"/>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4" name="PoljeZBesedilom 2">
          <a:extLst>
            <a:ext uri="{FF2B5EF4-FFF2-40B4-BE49-F238E27FC236}">
              <a16:creationId xmlns:a16="http://schemas.microsoft.com/office/drawing/2014/main" id="{8D303D24-785A-4772-8F40-2C5105996501}"/>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5" name="PoljeZBesedilom 2">
          <a:extLst>
            <a:ext uri="{FF2B5EF4-FFF2-40B4-BE49-F238E27FC236}">
              <a16:creationId xmlns:a16="http://schemas.microsoft.com/office/drawing/2014/main" id="{103FAFED-ED63-498D-918C-5BDD07FB926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6" name="PoljeZBesedilom 2">
          <a:extLst>
            <a:ext uri="{FF2B5EF4-FFF2-40B4-BE49-F238E27FC236}">
              <a16:creationId xmlns:a16="http://schemas.microsoft.com/office/drawing/2014/main" id="{86EB8F49-F31B-4469-B250-BD74ECC11B62}"/>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7197" name="PoljeZBesedilom 2">
          <a:extLst>
            <a:ext uri="{FF2B5EF4-FFF2-40B4-BE49-F238E27FC236}">
              <a16:creationId xmlns:a16="http://schemas.microsoft.com/office/drawing/2014/main" id="{BB548939-D84B-457C-A4DE-1AF7925A8EB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98" name="PoljeZBesedilom 2">
          <a:extLst>
            <a:ext uri="{FF2B5EF4-FFF2-40B4-BE49-F238E27FC236}">
              <a16:creationId xmlns:a16="http://schemas.microsoft.com/office/drawing/2014/main" id="{3CF6D667-68ED-48F1-A840-E62DFF92CB6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199" name="PoljeZBesedilom 7198">
          <a:extLst>
            <a:ext uri="{FF2B5EF4-FFF2-40B4-BE49-F238E27FC236}">
              <a16:creationId xmlns:a16="http://schemas.microsoft.com/office/drawing/2014/main" id="{55792157-71C9-459C-BE79-66AB496806D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00" name="PoljeZBesedilom 2">
          <a:extLst>
            <a:ext uri="{FF2B5EF4-FFF2-40B4-BE49-F238E27FC236}">
              <a16:creationId xmlns:a16="http://schemas.microsoft.com/office/drawing/2014/main" id="{CBFFBCC5-E9D1-4EE6-A335-9E6F9E3B8805}"/>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01" name="PoljeZBesedilom 2">
          <a:extLst>
            <a:ext uri="{FF2B5EF4-FFF2-40B4-BE49-F238E27FC236}">
              <a16:creationId xmlns:a16="http://schemas.microsoft.com/office/drawing/2014/main" id="{F692CAD1-23CD-444C-B0A5-C8FF814A56E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02" name="PoljeZBesedilom 2">
          <a:extLst>
            <a:ext uri="{FF2B5EF4-FFF2-40B4-BE49-F238E27FC236}">
              <a16:creationId xmlns:a16="http://schemas.microsoft.com/office/drawing/2014/main" id="{8F45ABF6-610B-4025-A484-FAEBCC60CC39}"/>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03" name="PoljeZBesedilom 2">
          <a:extLst>
            <a:ext uri="{FF2B5EF4-FFF2-40B4-BE49-F238E27FC236}">
              <a16:creationId xmlns:a16="http://schemas.microsoft.com/office/drawing/2014/main" id="{632B3425-9FAC-469E-99F9-973558571B1A}"/>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04" name="PoljeZBesedilom 7203">
          <a:extLst>
            <a:ext uri="{FF2B5EF4-FFF2-40B4-BE49-F238E27FC236}">
              <a16:creationId xmlns:a16="http://schemas.microsoft.com/office/drawing/2014/main" id="{E618409F-3893-491A-9DA5-D891594FA27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05" name="PoljeZBesedilom 2">
          <a:extLst>
            <a:ext uri="{FF2B5EF4-FFF2-40B4-BE49-F238E27FC236}">
              <a16:creationId xmlns:a16="http://schemas.microsoft.com/office/drawing/2014/main" id="{52EE27B9-BC5C-4F14-86AE-A569047EF536}"/>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06" name="PoljeZBesedilom 2">
          <a:extLst>
            <a:ext uri="{FF2B5EF4-FFF2-40B4-BE49-F238E27FC236}">
              <a16:creationId xmlns:a16="http://schemas.microsoft.com/office/drawing/2014/main" id="{A5B030C3-2D65-4A16-85D0-95FBF278EA1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07" name="PoljeZBesedilom 2">
          <a:extLst>
            <a:ext uri="{FF2B5EF4-FFF2-40B4-BE49-F238E27FC236}">
              <a16:creationId xmlns:a16="http://schemas.microsoft.com/office/drawing/2014/main" id="{4D3D004C-ACF1-43AC-95F2-3D5B0871E3B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08" name="PoljeZBesedilom 2">
          <a:extLst>
            <a:ext uri="{FF2B5EF4-FFF2-40B4-BE49-F238E27FC236}">
              <a16:creationId xmlns:a16="http://schemas.microsoft.com/office/drawing/2014/main" id="{D10E57BE-2605-44E8-A1F3-17E769D5280B}"/>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09" name="PoljeZBesedilom 2">
          <a:extLst>
            <a:ext uri="{FF2B5EF4-FFF2-40B4-BE49-F238E27FC236}">
              <a16:creationId xmlns:a16="http://schemas.microsoft.com/office/drawing/2014/main" id="{691935BD-A78A-47BE-839F-99657E02CF8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10" name="PoljeZBesedilom 7209">
          <a:extLst>
            <a:ext uri="{FF2B5EF4-FFF2-40B4-BE49-F238E27FC236}">
              <a16:creationId xmlns:a16="http://schemas.microsoft.com/office/drawing/2014/main" id="{F50F28D2-19DB-4DF9-91A1-993959D77DD5}"/>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11" name="PoljeZBesedilom 2">
          <a:extLst>
            <a:ext uri="{FF2B5EF4-FFF2-40B4-BE49-F238E27FC236}">
              <a16:creationId xmlns:a16="http://schemas.microsoft.com/office/drawing/2014/main" id="{EC00058D-A2ED-4291-9728-7E3CA4E018B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12" name="PoljeZBesedilom 2">
          <a:extLst>
            <a:ext uri="{FF2B5EF4-FFF2-40B4-BE49-F238E27FC236}">
              <a16:creationId xmlns:a16="http://schemas.microsoft.com/office/drawing/2014/main" id="{CE9F7662-3C33-44B0-A17C-464DE254B4C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13" name="PoljeZBesedilom 2">
          <a:extLst>
            <a:ext uri="{FF2B5EF4-FFF2-40B4-BE49-F238E27FC236}">
              <a16:creationId xmlns:a16="http://schemas.microsoft.com/office/drawing/2014/main" id="{31C032CE-C6FE-4239-BB37-E433F18D9FE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214" name="PoljeZBesedilom 2">
          <a:extLst>
            <a:ext uri="{FF2B5EF4-FFF2-40B4-BE49-F238E27FC236}">
              <a16:creationId xmlns:a16="http://schemas.microsoft.com/office/drawing/2014/main" id="{1055EC04-69D8-47E5-865E-42B5E5597E3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15" name="PoljeZBesedilom 7214">
          <a:extLst>
            <a:ext uri="{FF2B5EF4-FFF2-40B4-BE49-F238E27FC236}">
              <a16:creationId xmlns:a16="http://schemas.microsoft.com/office/drawing/2014/main" id="{32AEB981-A6BD-45DD-BDF6-BCB92C08B10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16" name="PoljeZBesedilom 2">
          <a:extLst>
            <a:ext uri="{FF2B5EF4-FFF2-40B4-BE49-F238E27FC236}">
              <a16:creationId xmlns:a16="http://schemas.microsoft.com/office/drawing/2014/main" id="{4FFA0541-F9FF-4B2F-A8D4-72842E76C603}"/>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17" name="PoljeZBesedilom 2">
          <a:extLst>
            <a:ext uri="{FF2B5EF4-FFF2-40B4-BE49-F238E27FC236}">
              <a16:creationId xmlns:a16="http://schemas.microsoft.com/office/drawing/2014/main" id="{3D14CCDB-808F-4E47-AE39-14ED9A607FCF}"/>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18" name="PoljeZBesedilom 2">
          <a:extLst>
            <a:ext uri="{FF2B5EF4-FFF2-40B4-BE49-F238E27FC236}">
              <a16:creationId xmlns:a16="http://schemas.microsoft.com/office/drawing/2014/main" id="{3780CA81-F156-4C6E-8EE3-70D0AF3A224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7219" name="PoljeZBesedilom 2">
          <a:extLst>
            <a:ext uri="{FF2B5EF4-FFF2-40B4-BE49-F238E27FC236}">
              <a16:creationId xmlns:a16="http://schemas.microsoft.com/office/drawing/2014/main" id="{89972C97-92E7-4A62-8A04-0F90E8E486F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0" name="PoljeZBesedilom 2">
          <a:extLst>
            <a:ext uri="{FF2B5EF4-FFF2-40B4-BE49-F238E27FC236}">
              <a16:creationId xmlns:a16="http://schemas.microsoft.com/office/drawing/2014/main" id="{F8EC0441-981D-432E-88BC-5DF85C491B7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1" name="PoljeZBesedilom 7220">
          <a:extLst>
            <a:ext uri="{FF2B5EF4-FFF2-40B4-BE49-F238E27FC236}">
              <a16:creationId xmlns:a16="http://schemas.microsoft.com/office/drawing/2014/main" id="{BB81F1B2-BEB0-44A7-BBFF-E420E9F44835}"/>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2" name="PoljeZBesedilom 2">
          <a:extLst>
            <a:ext uri="{FF2B5EF4-FFF2-40B4-BE49-F238E27FC236}">
              <a16:creationId xmlns:a16="http://schemas.microsoft.com/office/drawing/2014/main" id="{521E8ED9-30D5-4E13-9F09-609092847ED4}"/>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3" name="PoljeZBesedilom 2">
          <a:extLst>
            <a:ext uri="{FF2B5EF4-FFF2-40B4-BE49-F238E27FC236}">
              <a16:creationId xmlns:a16="http://schemas.microsoft.com/office/drawing/2014/main" id="{C77069B4-2BD7-4B14-A816-56DF9AA2D649}"/>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4" name="PoljeZBesedilom 2">
          <a:extLst>
            <a:ext uri="{FF2B5EF4-FFF2-40B4-BE49-F238E27FC236}">
              <a16:creationId xmlns:a16="http://schemas.microsoft.com/office/drawing/2014/main" id="{79A7AE3F-F76D-4352-9832-F3FCE5161D7B}"/>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5" name="PoljeZBesedilom 2">
          <a:extLst>
            <a:ext uri="{FF2B5EF4-FFF2-40B4-BE49-F238E27FC236}">
              <a16:creationId xmlns:a16="http://schemas.microsoft.com/office/drawing/2014/main" id="{7DB81B82-7DAF-41AD-AF92-6969D115504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6" name="PoljeZBesedilom 2">
          <a:extLst>
            <a:ext uri="{FF2B5EF4-FFF2-40B4-BE49-F238E27FC236}">
              <a16:creationId xmlns:a16="http://schemas.microsoft.com/office/drawing/2014/main" id="{20A506BB-3C60-456A-A056-7F73FBCEF83F}"/>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7" name="PoljeZBesedilom 7226">
          <a:extLst>
            <a:ext uri="{FF2B5EF4-FFF2-40B4-BE49-F238E27FC236}">
              <a16:creationId xmlns:a16="http://schemas.microsoft.com/office/drawing/2014/main" id="{D498863C-E526-4F5D-9F99-52E6AB6255F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8" name="PoljeZBesedilom 2">
          <a:extLst>
            <a:ext uri="{FF2B5EF4-FFF2-40B4-BE49-F238E27FC236}">
              <a16:creationId xmlns:a16="http://schemas.microsoft.com/office/drawing/2014/main" id="{E790A760-6014-4118-A56E-1DE6C0504B82}"/>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29" name="PoljeZBesedilom 2">
          <a:extLst>
            <a:ext uri="{FF2B5EF4-FFF2-40B4-BE49-F238E27FC236}">
              <a16:creationId xmlns:a16="http://schemas.microsoft.com/office/drawing/2014/main" id="{3AD5CE47-3843-4D8B-8F74-7BC7C64C4B8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30" name="PoljeZBesedilom 2">
          <a:extLst>
            <a:ext uri="{FF2B5EF4-FFF2-40B4-BE49-F238E27FC236}">
              <a16:creationId xmlns:a16="http://schemas.microsoft.com/office/drawing/2014/main" id="{71DFBDFB-8A28-4DB8-A062-5FB161C20487}"/>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31" name="PoljeZBesedilom 2">
          <a:extLst>
            <a:ext uri="{FF2B5EF4-FFF2-40B4-BE49-F238E27FC236}">
              <a16:creationId xmlns:a16="http://schemas.microsoft.com/office/drawing/2014/main" id="{EF040069-84E2-47CA-B939-44055B074839}"/>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2" name="PoljeZBesedilom 2">
          <a:extLst>
            <a:ext uri="{FF2B5EF4-FFF2-40B4-BE49-F238E27FC236}">
              <a16:creationId xmlns:a16="http://schemas.microsoft.com/office/drawing/2014/main" id="{7A1A93B6-FF6E-4243-A9DD-10DEEA31AE1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3" name="PoljeZBesedilom 7232">
          <a:extLst>
            <a:ext uri="{FF2B5EF4-FFF2-40B4-BE49-F238E27FC236}">
              <a16:creationId xmlns:a16="http://schemas.microsoft.com/office/drawing/2014/main" id="{5D74622A-F93C-4CEE-936F-0AB0D8C0751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4" name="PoljeZBesedilom 2">
          <a:extLst>
            <a:ext uri="{FF2B5EF4-FFF2-40B4-BE49-F238E27FC236}">
              <a16:creationId xmlns:a16="http://schemas.microsoft.com/office/drawing/2014/main" id="{316B2589-674F-4D7A-9B48-2323E74B48E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5" name="PoljeZBesedilom 2">
          <a:extLst>
            <a:ext uri="{FF2B5EF4-FFF2-40B4-BE49-F238E27FC236}">
              <a16:creationId xmlns:a16="http://schemas.microsoft.com/office/drawing/2014/main" id="{29B15985-E274-4A11-B905-AEBFD3900F0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6" name="PoljeZBesedilom 2">
          <a:extLst>
            <a:ext uri="{FF2B5EF4-FFF2-40B4-BE49-F238E27FC236}">
              <a16:creationId xmlns:a16="http://schemas.microsoft.com/office/drawing/2014/main" id="{17624E7D-A545-4A37-9441-ADDCF76D95C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7" name="PoljeZBesedilom 2">
          <a:extLst>
            <a:ext uri="{FF2B5EF4-FFF2-40B4-BE49-F238E27FC236}">
              <a16:creationId xmlns:a16="http://schemas.microsoft.com/office/drawing/2014/main" id="{5ACE33EB-EA74-4988-873C-9CB520FA8F5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8" name="PoljeZBesedilom 2">
          <a:extLst>
            <a:ext uri="{FF2B5EF4-FFF2-40B4-BE49-F238E27FC236}">
              <a16:creationId xmlns:a16="http://schemas.microsoft.com/office/drawing/2014/main" id="{9D423001-CB2D-49B1-A507-7C56DE8EAC2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39" name="PoljeZBesedilom 7238">
          <a:extLst>
            <a:ext uri="{FF2B5EF4-FFF2-40B4-BE49-F238E27FC236}">
              <a16:creationId xmlns:a16="http://schemas.microsoft.com/office/drawing/2014/main" id="{2D249762-870B-4130-BA89-7824C346774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40" name="PoljeZBesedilom 2">
          <a:extLst>
            <a:ext uri="{FF2B5EF4-FFF2-40B4-BE49-F238E27FC236}">
              <a16:creationId xmlns:a16="http://schemas.microsoft.com/office/drawing/2014/main" id="{0143A2F0-0A4E-4863-BD4F-D6F542A3E86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41" name="PoljeZBesedilom 2">
          <a:extLst>
            <a:ext uri="{FF2B5EF4-FFF2-40B4-BE49-F238E27FC236}">
              <a16:creationId xmlns:a16="http://schemas.microsoft.com/office/drawing/2014/main" id="{1E239A88-0C7D-4BD4-BBAE-4C24198705F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42" name="PoljeZBesedilom 2">
          <a:extLst>
            <a:ext uri="{FF2B5EF4-FFF2-40B4-BE49-F238E27FC236}">
              <a16:creationId xmlns:a16="http://schemas.microsoft.com/office/drawing/2014/main" id="{0496ED0A-8535-40E5-AF00-921601D0C86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43" name="PoljeZBesedilom 2">
          <a:extLst>
            <a:ext uri="{FF2B5EF4-FFF2-40B4-BE49-F238E27FC236}">
              <a16:creationId xmlns:a16="http://schemas.microsoft.com/office/drawing/2014/main" id="{75187DDA-55DD-48F4-9539-F48483DB95E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4" name="PoljeZBesedilom 2">
          <a:extLst>
            <a:ext uri="{FF2B5EF4-FFF2-40B4-BE49-F238E27FC236}">
              <a16:creationId xmlns:a16="http://schemas.microsoft.com/office/drawing/2014/main" id="{51A48429-F9B1-419C-8879-E5CB5896229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5" name="PoljeZBesedilom 7244">
          <a:extLst>
            <a:ext uri="{FF2B5EF4-FFF2-40B4-BE49-F238E27FC236}">
              <a16:creationId xmlns:a16="http://schemas.microsoft.com/office/drawing/2014/main" id="{16101863-3693-4D84-BCE9-98FA044A3463}"/>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6" name="PoljeZBesedilom 2">
          <a:extLst>
            <a:ext uri="{FF2B5EF4-FFF2-40B4-BE49-F238E27FC236}">
              <a16:creationId xmlns:a16="http://schemas.microsoft.com/office/drawing/2014/main" id="{EB5F441D-6E2A-4AAC-A6AC-57EAF08AEBB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7" name="PoljeZBesedilom 2">
          <a:extLst>
            <a:ext uri="{FF2B5EF4-FFF2-40B4-BE49-F238E27FC236}">
              <a16:creationId xmlns:a16="http://schemas.microsoft.com/office/drawing/2014/main" id="{B4EA6E98-9A66-4B54-9E17-E21FEA73759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8" name="PoljeZBesedilom 2">
          <a:extLst>
            <a:ext uri="{FF2B5EF4-FFF2-40B4-BE49-F238E27FC236}">
              <a16:creationId xmlns:a16="http://schemas.microsoft.com/office/drawing/2014/main" id="{A58A8C23-4780-4254-8E8E-6E99BE85DF35}"/>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49" name="PoljeZBesedilom 2">
          <a:extLst>
            <a:ext uri="{FF2B5EF4-FFF2-40B4-BE49-F238E27FC236}">
              <a16:creationId xmlns:a16="http://schemas.microsoft.com/office/drawing/2014/main" id="{05FC70B2-4CD8-485C-B097-5F443F24C2D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0" name="PoljeZBesedilom 2">
          <a:extLst>
            <a:ext uri="{FF2B5EF4-FFF2-40B4-BE49-F238E27FC236}">
              <a16:creationId xmlns:a16="http://schemas.microsoft.com/office/drawing/2014/main" id="{373C14DE-07A6-4F7E-B574-E79309CE0C8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1" name="PoljeZBesedilom 7250">
          <a:extLst>
            <a:ext uri="{FF2B5EF4-FFF2-40B4-BE49-F238E27FC236}">
              <a16:creationId xmlns:a16="http://schemas.microsoft.com/office/drawing/2014/main" id="{1CCCE1BF-54E1-43F6-8332-C91351557C64}"/>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2" name="PoljeZBesedilom 2">
          <a:extLst>
            <a:ext uri="{FF2B5EF4-FFF2-40B4-BE49-F238E27FC236}">
              <a16:creationId xmlns:a16="http://schemas.microsoft.com/office/drawing/2014/main" id="{DBCF6BF3-FD3B-4B3A-863E-675693F70275}"/>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3" name="PoljeZBesedilom 2">
          <a:extLst>
            <a:ext uri="{FF2B5EF4-FFF2-40B4-BE49-F238E27FC236}">
              <a16:creationId xmlns:a16="http://schemas.microsoft.com/office/drawing/2014/main" id="{68452CBA-F8D3-47A0-BC26-BA80BC97F64F}"/>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4" name="PoljeZBesedilom 2">
          <a:extLst>
            <a:ext uri="{FF2B5EF4-FFF2-40B4-BE49-F238E27FC236}">
              <a16:creationId xmlns:a16="http://schemas.microsoft.com/office/drawing/2014/main" id="{076DA5F5-2752-4D4F-9452-8086094F278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55" name="PoljeZBesedilom 2">
          <a:extLst>
            <a:ext uri="{FF2B5EF4-FFF2-40B4-BE49-F238E27FC236}">
              <a16:creationId xmlns:a16="http://schemas.microsoft.com/office/drawing/2014/main" id="{2D898C68-FE32-4EE6-AEFE-E4BDD1075FD6}"/>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56" name="PoljeZBesedilom 2">
          <a:extLst>
            <a:ext uri="{FF2B5EF4-FFF2-40B4-BE49-F238E27FC236}">
              <a16:creationId xmlns:a16="http://schemas.microsoft.com/office/drawing/2014/main" id="{15B59A22-F115-41A3-8FE1-4F26AB2CF60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57" name="PoljeZBesedilom 7256">
          <a:extLst>
            <a:ext uri="{FF2B5EF4-FFF2-40B4-BE49-F238E27FC236}">
              <a16:creationId xmlns:a16="http://schemas.microsoft.com/office/drawing/2014/main" id="{5B12F87B-DC20-4EB2-9B24-5DAC1D9905A0}"/>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58" name="PoljeZBesedilom 2">
          <a:extLst>
            <a:ext uri="{FF2B5EF4-FFF2-40B4-BE49-F238E27FC236}">
              <a16:creationId xmlns:a16="http://schemas.microsoft.com/office/drawing/2014/main" id="{5CD41AC5-0E56-48D3-A686-75C1716BFA3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59" name="PoljeZBesedilom 2">
          <a:extLst>
            <a:ext uri="{FF2B5EF4-FFF2-40B4-BE49-F238E27FC236}">
              <a16:creationId xmlns:a16="http://schemas.microsoft.com/office/drawing/2014/main" id="{81C975D0-8A0C-4A91-9516-2D304D32C62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60" name="PoljeZBesedilom 2">
          <a:extLst>
            <a:ext uri="{FF2B5EF4-FFF2-40B4-BE49-F238E27FC236}">
              <a16:creationId xmlns:a16="http://schemas.microsoft.com/office/drawing/2014/main" id="{C6BDEECD-C358-441F-98F9-A5E65EB5F7F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261" name="PoljeZBesedilom 2">
          <a:extLst>
            <a:ext uri="{FF2B5EF4-FFF2-40B4-BE49-F238E27FC236}">
              <a16:creationId xmlns:a16="http://schemas.microsoft.com/office/drawing/2014/main" id="{A20F9B85-B349-447B-95C9-DD7A391CA58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2" name="PoljeZBesedilom 2">
          <a:extLst>
            <a:ext uri="{FF2B5EF4-FFF2-40B4-BE49-F238E27FC236}">
              <a16:creationId xmlns:a16="http://schemas.microsoft.com/office/drawing/2014/main" id="{9A78A56F-E212-4B78-B72C-C1C151F63B9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3" name="PoljeZBesedilom 7262">
          <a:extLst>
            <a:ext uri="{FF2B5EF4-FFF2-40B4-BE49-F238E27FC236}">
              <a16:creationId xmlns:a16="http://schemas.microsoft.com/office/drawing/2014/main" id="{F3D8422D-0881-44C4-B2B0-3D45B591AF03}"/>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4" name="PoljeZBesedilom 2">
          <a:extLst>
            <a:ext uri="{FF2B5EF4-FFF2-40B4-BE49-F238E27FC236}">
              <a16:creationId xmlns:a16="http://schemas.microsoft.com/office/drawing/2014/main" id="{522AB976-071F-4DD0-A1F4-EA990A77C774}"/>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5" name="PoljeZBesedilom 2">
          <a:extLst>
            <a:ext uri="{FF2B5EF4-FFF2-40B4-BE49-F238E27FC236}">
              <a16:creationId xmlns:a16="http://schemas.microsoft.com/office/drawing/2014/main" id="{B8D1FF29-1FBF-4EB8-B8E4-DE02C808569E}"/>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6" name="PoljeZBesedilom 2">
          <a:extLst>
            <a:ext uri="{FF2B5EF4-FFF2-40B4-BE49-F238E27FC236}">
              <a16:creationId xmlns:a16="http://schemas.microsoft.com/office/drawing/2014/main" id="{86918EB7-494F-4E8E-97A2-C279743F3519}"/>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267" name="PoljeZBesedilom 2">
          <a:extLst>
            <a:ext uri="{FF2B5EF4-FFF2-40B4-BE49-F238E27FC236}">
              <a16:creationId xmlns:a16="http://schemas.microsoft.com/office/drawing/2014/main" id="{49D601A4-51EC-435C-8104-DF006132F82B}"/>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268" name="PoljeZBesedilom 7267">
          <a:extLst>
            <a:ext uri="{FF2B5EF4-FFF2-40B4-BE49-F238E27FC236}">
              <a16:creationId xmlns:a16="http://schemas.microsoft.com/office/drawing/2014/main" id="{953F47B1-B272-4556-99F3-20AAE25A0E88}"/>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269" name="PoljeZBesedilom 2">
          <a:extLst>
            <a:ext uri="{FF2B5EF4-FFF2-40B4-BE49-F238E27FC236}">
              <a16:creationId xmlns:a16="http://schemas.microsoft.com/office/drawing/2014/main" id="{93C8AE6F-AFB2-47E5-8FF9-771FDD3B55AA}"/>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270" name="PoljeZBesedilom 2">
          <a:extLst>
            <a:ext uri="{FF2B5EF4-FFF2-40B4-BE49-F238E27FC236}">
              <a16:creationId xmlns:a16="http://schemas.microsoft.com/office/drawing/2014/main" id="{32D8550B-61F5-4AA8-A69B-25D7F18EA5F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271" name="PoljeZBesedilom 2">
          <a:extLst>
            <a:ext uri="{FF2B5EF4-FFF2-40B4-BE49-F238E27FC236}">
              <a16:creationId xmlns:a16="http://schemas.microsoft.com/office/drawing/2014/main" id="{7DFC5EE3-E598-4896-8C6F-E4B3F8DDE86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272" name="PoljeZBesedilom 2">
          <a:extLst>
            <a:ext uri="{FF2B5EF4-FFF2-40B4-BE49-F238E27FC236}">
              <a16:creationId xmlns:a16="http://schemas.microsoft.com/office/drawing/2014/main" id="{8FD1C6D3-8B9A-42F3-8E09-ED2E40719B16}"/>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3" name="PoljeZBesedilom 2">
          <a:extLst>
            <a:ext uri="{FF2B5EF4-FFF2-40B4-BE49-F238E27FC236}">
              <a16:creationId xmlns:a16="http://schemas.microsoft.com/office/drawing/2014/main" id="{09DA1BD6-1961-4233-AC8D-373C59E66712}"/>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4" name="PoljeZBesedilom 7273">
          <a:extLst>
            <a:ext uri="{FF2B5EF4-FFF2-40B4-BE49-F238E27FC236}">
              <a16:creationId xmlns:a16="http://schemas.microsoft.com/office/drawing/2014/main" id="{7BDAB248-2166-4D7B-ACBF-F33232F11CC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5" name="PoljeZBesedilom 2">
          <a:extLst>
            <a:ext uri="{FF2B5EF4-FFF2-40B4-BE49-F238E27FC236}">
              <a16:creationId xmlns:a16="http://schemas.microsoft.com/office/drawing/2014/main" id="{1FCD62B1-302D-4CCC-904F-AE2895F2EC5A}"/>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6" name="PoljeZBesedilom 2">
          <a:extLst>
            <a:ext uri="{FF2B5EF4-FFF2-40B4-BE49-F238E27FC236}">
              <a16:creationId xmlns:a16="http://schemas.microsoft.com/office/drawing/2014/main" id="{B7A43105-A4A4-47FE-9F02-3E58657331EA}"/>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7" name="PoljeZBesedilom 2">
          <a:extLst>
            <a:ext uri="{FF2B5EF4-FFF2-40B4-BE49-F238E27FC236}">
              <a16:creationId xmlns:a16="http://schemas.microsoft.com/office/drawing/2014/main" id="{8F586B0E-F4BD-48DC-AE4A-45E074D60ECB}"/>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8" name="PoljeZBesedilom 2">
          <a:extLst>
            <a:ext uri="{FF2B5EF4-FFF2-40B4-BE49-F238E27FC236}">
              <a16:creationId xmlns:a16="http://schemas.microsoft.com/office/drawing/2014/main" id="{99A4DB2A-6568-4C5D-B745-8FF99E22BE43}"/>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79" name="PoljeZBesedilom 2">
          <a:extLst>
            <a:ext uri="{FF2B5EF4-FFF2-40B4-BE49-F238E27FC236}">
              <a16:creationId xmlns:a16="http://schemas.microsoft.com/office/drawing/2014/main" id="{3A6A7203-A823-4B86-8D47-4A527EEFF575}"/>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80" name="PoljeZBesedilom 7279">
          <a:extLst>
            <a:ext uri="{FF2B5EF4-FFF2-40B4-BE49-F238E27FC236}">
              <a16:creationId xmlns:a16="http://schemas.microsoft.com/office/drawing/2014/main" id="{525948D1-C48B-4785-85C5-0765409751C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81" name="PoljeZBesedilom 2">
          <a:extLst>
            <a:ext uri="{FF2B5EF4-FFF2-40B4-BE49-F238E27FC236}">
              <a16:creationId xmlns:a16="http://schemas.microsoft.com/office/drawing/2014/main" id="{3E9F73D0-FE0F-4EB7-A896-D0C422440824}"/>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82" name="PoljeZBesedilom 2">
          <a:extLst>
            <a:ext uri="{FF2B5EF4-FFF2-40B4-BE49-F238E27FC236}">
              <a16:creationId xmlns:a16="http://schemas.microsoft.com/office/drawing/2014/main" id="{6250A08F-90E7-442A-BE61-ADEBEEF502F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83" name="PoljeZBesedilom 2">
          <a:extLst>
            <a:ext uri="{FF2B5EF4-FFF2-40B4-BE49-F238E27FC236}">
              <a16:creationId xmlns:a16="http://schemas.microsoft.com/office/drawing/2014/main" id="{609667AC-B609-41BE-A7B4-54408062C450}"/>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852</xdr:row>
      <xdr:rowOff>0</xdr:rowOff>
    </xdr:from>
    <xdr:ext cx="184731" cy="264560"/>
    <xdr:sp macro="" textlink="">
      <xdr:nvSpPr>
        <xdr:cNvPr id="7284" name="PoljeZBesedilom 2">
          <a:extLst>
            <a:ext uri="{FF2B5EF4-FFF2-40B4-BE49-F238E27FC236}">
              <a16:creationId xmlns:a16="http://schemas.microsoft.com/office/drawing/2014/main" id="{39EF1687-BC94-4DE8-AAF5-DE1DE1A7B631}"/>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85" name="PoljeZBesedilom 2">
          <a:extLst>
            <a:ext uri="{FF2B5EF4-FFF2-40B4-BE49-F238E27FC236}">
              <a16:creationId xmlns:a16="http://schemas.microsoft.com/office/drawing/2014/main" id="{E8E63AF0-A33D-4B74-A442-2A012520942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86" name="PoljeZBesedilom 7285">
          <a:extLst>
            <a:ext uri="{FF2B5EF4-FFF2-40B4-BE49-F238E27FC236}">
              <a16:creationId xmlns:a16="http://schemas.microsoft.com/office/drawing/2014/main" id="{D4570FDD-6FBC-418F-86AE-4E87F0C5C1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87" name="PoljeZBesedilom 2">
          <a:extLst>
            <a:ext uri="{FF2B5EF4-FFF2-40B4-BE49-F238E27FC236}">
              <a16:creationId xmlns:a16="http://schemas.microsoft.com/office/drawing/2014/main" id="{2438B733-299D-44ED-A009-B7B02BE3B2C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88" name="PoljeZBesedilom 2">
          <a:extLst>
            <a:ext uri="{FF2B5EF4-FFF2-40B4-BE49-F238E27FC236}">
              <a16:creationId xmlns:a16="http://schemas.microsoft.com/office/drawing/2014/main" id="{66066B3B-99E1-4258-85B7-61E7BB3BA6B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89" name="PoljeZBesedilom 2">
          <a:extLst>
            <a:ext uri="{FF2B5EF4-FFF2-40B4-BE49-F238E27FC236}">
              <a16:creationId xmlns:a16="http://schemas.microsoft.com/office/drawing/2014/main" id="{BA837182-D981-4CBE-A39C-8D7BF52511C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0" name="PoljeZBesedilom 2">
          <a:extLst>
            <a:ext uri="{FF2B5EF4-FFF2-40B4-BE49-F238E27FC236}">
              <a16:creationId xmlns:a16="http://schemas.microsoft.com/office/drawing/2014/main" id="{4DC4B401-5833-4F0B-9386-6906CB784A5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1" name="PoljeZBesedilom 2">
          <a:extLst>
            <a:ext uri="{FF2B5EF4-FFF2-40B4-BE49-F238E27FC236}">
              <a16:creationId xmlns:a16="http://schemas.microsoft.com/office/drawing/2014/main" id="{92DC15CB-6751-40FD-8C5A-6F91096D513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2" name="PoljeZBesedilom 7291">
          <a:extLst>
            <a:ext uri="{FF2B5EF4-FFF2-40B4-BE49-F238E27FC236}">
              <a16:creationId xmlns:a16="http://schemas.microsoft.com/office/drawing/2014/main" id="{3E81CD91-012F-4046-90B3-7D6E4B0887E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3" name="PoljeZBesedilom 2">
          <a:extLst>
            <a:ext uri="{FF2B5EF4-FFF2-40B4-BE49-F238E27FC236}">
              <a16:creationId xmlns:a16="http://schemas.microsoft.com/office/drawing/2014/main" id="{F447B4B5-BFF2-46F7-A07F-FFCE5669D2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4" name="PoljeZBesedilom 2">
          <a:extLst>
            <a:ext uri="{FF2B5EF4-FFF2-40B4-BE49-F238E27FC236}">
              <a16:creationId xmlns:a16="http://schemas.microsoft.com/office/drawing/2014/main" id="{6051D801-6277-4BFA-B2BA-9AF46979456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5" name="PoljeZBesedilom 2">
          <a:extLst>
            <a:ext uri="{FF2B5EF4-FFF2-40B4-BE49-F238E27FC236}">
              <a16:creationId xmlns:a16="http://schemas.microsoft.com/office/drawing/2014/main" id="{636CF61C-4B97-45B1-9B6B-CCD5E7CAB80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863</xdr:row>
      <xdr:rowOff>0</xdr:rowOff>
    </xdr:from>
    <xdr:ext cx="184731" cy="264560"/>
    <xdr:sp macro="" textlink="">
      <xdr:nvSpPr>
        <xdr:cNvPr id="7296" name="PoljeZBesedilom 2">
          <a:extLst>
            <a:ext uri="{FF2B5EF4-FFF2-40B4-BE49-F238E27FC236}">
              <a16:creationId xmlns:a16="http://schemas.microsoft.com/office/drawing/2014/main" id="{C0B225E1-ADBC-46A9-BD99-31A15A88997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97" name="PoljeZBesedilom 2">
          <a:extLst>
            <a:ext uri="{FF2B5EF4-FFF2-40B4-BE49-F238E27FC236}">
              <a16:creationId xmlns:a16="http://schemas.microsoft.com/office/drawing/2014/main" id="{18C2C412-62BF-4F52-8860-3473D1B3CC12}"/>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98" name="PoljeZBesedilom 7297">
          <a:extLst>
            <a:ext uri="{FF2B5EF4-FFF2-40B4-BE49-F238E27FC236}">
              <a16:creationId xmlns:a16="http://schemas.microsoft.com/office/drawing/2014/main" id="{781296B8-51D5-4EA2-B231-0C61243DF65A}"/>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299" name="PoljeZBesedilom 2">
          <a:extLst>
            <a:ext uri="{FF2B5EF4-FFF2-40B4-BE49-F238E27FC236}">
              <a16:creationId xmlns:a16="http://schemas.microsoft.com/office/drawing/2014/main" id="{220DDBFA-5BCF-4B63-A379-3DE88DD1C62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0" name="PoljeZBesedilom 2">
          <a:extLst>
            <a:ext uri="{FF2B5EF4-FFF2-40B4-BE49-F238E27FC236}">
              <a16:creationId xmlns:a16="http://schemas.microsoft.com/office/drawing/2014/main" id="{5AA26378-11A2-4231-9B50-F777412DE63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1" name="PoljeZBesedilom 2">
          <a:extLst>
            <a:ext uri="{FF2B5EF4-FFF2-40B4-BE49-F238E27FC236}">
              <a16:creationId xmlns:a16="http://schemas.microsoft.com/office/drawing/2014/main" id="{BC3DD6E4-22FB-428F-ABA9-222223142AE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2" name="PoljeZBesedilom 2">
          <a:extLst>
            <a:ext uri="{FF2B5EF4-FFF2-40B4-BE49-F238E27FC236}">
              <a16:creationId xmlns:a16="http://schemas.microsoft.com/office/drawing/2014/main" id="{CF0C3CB6-8234-48DB-96ED-B5682549C1B9}"/>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3" name="PoljeZBesedilom 2">
          <a:extLst>
            <a:ext uri="{FF2B5EF4-FFF2-40B4-BE49-F238E27FC236}">
              <a16:creationId xmlns:a16="http://schemas.microsoft.com/office/drawing/2014/main" id="{363E4B7A-F709-4A91-A792-16494343D429}"/>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4" name="PoljeZBesedilom 7303">
          <a:extLst>
            <a:ext uri="{FF2B5EF4-FFF2-40B4-BE49-F238E27FC236}">
              <a16:creationId xmlns:a16="http://schemas.microsoft.com/office/drawing/2014/main" id="{BE9D3AE3-8388-45C8-B3AB-FC07D2A83F10}"/>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5" name="PoljeZBesedilom 2">
          <a:extLst>
            <a:ext uri="{FF2B5EF4-FFF2-40B4-BE49-F238E27FC236}">
              <a16:creationId xmlns:a16="http://schemas.microsoft.com/office/drawing/2014/main" id="{1BECAA28-4968-4589-8FC2-E0286E8E4FB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6" name="PoljeZBesedilom 2">
          <a:extLst>
            <a:ext uri="{FF2B5EF4-FFF2-40B4-BE49-F238E27FC236}">
              <a16:creationId xmlns:a16="http://schemas.microsoft.com/office/drawing/2014/main" id="{0AAA676C-12B4-47E0-9E89-92577EAEA5A2}"/>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7" name="PoljeZBesedilom 2">
          <a:extLst>
            <a:ext uri="{FF2B5EF4-FFF2-40B4-BE49-F238E27FC236}">
              <a16:creationId xmlns:a16="http://schemas.microsoft.com/office/drawing/2014/main" id="{231053C9-4CEB-4663-BBD3-BD9D1E959B2F}"/>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875</xdr:row>
      <xdr:rowOff>0</xdr:rowOff>
    </xdr:from>
    <xdr:ext cx="184731" cy="264560"/>
    <xdr:sp macro="" textlink="">
      <xdr:nvSpPr>
        <xdr:cNvPr id="7308" name="PoljeZBesedilom 2">
          <a:extLst>
            <a:ext uri="{FF2B5EF4-FFF2-40B4-BE49-F238E27FC236}">
              <a16:creationId xmlns:a16="http://schemas.microsoft.com/office/drawing/2014/main" id="{8974D8D7-714E-4931-ADF2-BF58A5F1CB5A}"/>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09" name="PoljeZBesedilom 2">
          <a:extLst>
            <a:ext uri="{FF2B5EF4-FFF2-40B4-BE49-F238E27FC236}">
              <a16:creationId xmlns:a16="http://schemas.microsoft.com/office/drawing/2014/main" id="{7602F30B-D754-42A7-99FD-430E052FDEA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10" name="PoljeZBesedilom 7309">
          <a:extLst>
            <a:ext uri="{FF2B5EF4-FFF2-40B4-BE49-F238E27FC236}">
              <a16:creationId xmlns:a16="http://schemas.microsoft.com/office/drawing/2014/main" id="{2B6016A5-3D8F-4D45-8BC2-37AD6F86D0C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11" name="PoljeZBesedilom 2">
          <a:extLst>
            <a:ext uri="{FF2B5EF4-FFF2-40B4-BE49-F238E27FC236}">
              <a16:creationId xmlns:a16="http://schemas.microsoft.com/office/drawing/2014/main" id="{4E050600-E2E9-489D-8E4F-9A2D52AEA32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12" name="PoljeZBesedilom 2">
          <a:extLst>
            <a:ext uri="{FF2B5EF4-FFF2-40B4-BE49-F238E27FC236}">
              <a16:creationId xmlns:a16="http://schemas.microsoft.com/office/drawing/2014/main" id="{E43280A3-21CB-4C11-905A-E32534F16FE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13" name="PoljeZBesedilom 2">
          <a:extLst>
            <a:ext uri="{FF2B5EF4-FFF2-40B4-BE49-F238E27FC236}">
              <a16:creationId xmlns:a16="http://schemas.microsoft.com/office/drawing/2014/main" id="{DCAF1263-EBBA-448A-836C-8A611804B6DB}"/>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7314" name="PoljeZBesedilom 2">
          <a:extLst>
            <a:ext uri="{FF2B5EF4-FFF2-40B4-BE49-F238E27FC236}">
              <a16:creationId xmlns:a16="http://schemas.microsoft.com/office/drawing/2014/main" id="{F048268E-BD44-4966-BFA2-2E562DBA20F1}"/>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15" name="PoljeZBesedilom 2">
          <a:extLst>
            <a:ext uri="{FF2B5EF4-FFF2-40B4-BE49-F238E27FC236}">
              <a16:creationId xmlns:a16="http://schemas.microsoft.com/office/drawing/2014/main" id="{C716DAFB-D406-4118-8112-EE1F85A2DE3C}"/>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16" name="PoljeZBesedilom 7315">
          <a:extLst>
            <a:ext uri="{FF2B5EF4-FFF2-40B4-BE49-F238E27FC236}">
              <a16:creationId xmlns:a16="http://schemas.microsoft.com/office/drawing/2014/main" id="{C3E93A6B-56C2-47E6-AB43-91FB80837E46}"/>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17" name="PoljeZBesedilom 2">
          <a:extLst>
            <a:ext uri="{FF2B5EF4-FFF2-40B4-BE49-F238E27FC236}">
              <a16:creationId xmlns:a16="http://schemas.microsoft.com/office/drawing/2014/main" id="{30CABCFA-4C41-4257-AAB8-C1605A29B49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18" name="PoljeZBesedilom 2">
          <a:extLst>
            <a:ext uri="{FF2B5EF4-FFF2-40B4-BE49-F238E27FC236}">
              <a16:creationId xmlns:a16="http://schemas.microsoft.com/office/drawing/2014/main" id="{057AAEDA-3F37-40A5-8E2C-1A8EAA9758E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19" name="PoljeZBesedilom 2">
          <a:extLst>
            <a:ext uri="{FF2B5EF4-FFF2-40B4-BE49-F238E27FC236}">
              <a16:creationId xmlns:a16="http://schemas.microsoft.com/office/drawing/2014/main" id="{4C891248-EA9E-4CC3-A437-E5EC356F1421}"/>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7320" name="PoljeZBesedilom 2">
          <a:extLst>
            <a:ext uri="{FF2B5EF4-FFF2-40B4-BE49-F238E27FC236}">
              <a16:creationId xmlns:a16="http://schemas.microsoft.com/office/drawing/2014/main" id="{37F6E911-DFB9-48F5-A166-B7E6A2ED38A5}"/>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321" name="PoljeZBesedilom 7320">
          <a:extLst>
            <a:ext uri="{FF2B5EF4-FFF2-40B4-BE49-F238E27FC236}">
              <a16:creationId xmlns:a16="http://schemas.microsoft.com/office/drawing/2014/main" id="{2590D219-47D4-40A4-89DF-5A54D43268DD}"/>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322" name="PoljeZBesedilom 2">
          <a:extLst>
            <a:ext uri="{FF2B5EF4-FFF2-40B4-BE49-F238E27FC236}">
              <a16:creationId xmlns:a16="http://schemas.microsoft.com/office/drawing/2014/main" id="{85133734-3127-4028-80C4-19AE39CA2410}"/>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323" name="PoljeZBesedilom 2">
          <a:extLst>
            <a:ext uri="{FF2B5EF4-FFF2-40B4-BE49-F238E27FC236}">
              <a16:creationId xmlns:a16="http://schemas.microsoft.com/office/drawing/2014/main" id="{B122D81B-F26F-4165-A07C-8291197ED2B1}"/>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324" name="PoljeZBesedilom 2">
          <a:extLst>
            <a:ext uri="{FF2B5EF4-FFF2-40B4-BE49-F238E27FC236}">
              <a16:creationId xmlns:a16="http://schemas.microsoft.com/office/drawing/2014/main" id="{69F83AA9-BB44-48CD-A3AD-6D537CA11D24}"/>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877</xdr:row>
      <xdr:rowOff>0</xdr:rowOff>
    </xdr:from>
    <xdr:ext cx="184731" cy="268529"/>
    <xdr:sp macro="" textlink="">
      <xdr:nvSpPr>
        <xdr:cNvPr id="7325" name="PoljeZBesedilom 2">
          <a:extLst>
            <a:ext uri="{FF2B5EF4-FFF2-40B4-BE49-F238E27FC236}">
              <a16:creationId xmlns:a16="http://schemas.microsoft.com/office/drawing/2014/main" id="{65D13700-79D5-465A-A5E1-F32953F3C26D}"/>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26" name="PoljeZBesedilom 2">
          <a:extLst>
            <a:ext uri="{FF2B5EF4-FFF2-40B4-BE49-F238E27FC236}">
              <a16:creationId xmlns:a16="http://schemas.microsoft.com/office/drawing/2014/main" id="{7898927B-1CB2-47FF-905F-487DC04E432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27" name="PoljeZBesedilom 7326">
          <a:extLst>
            <a:ext uri="{FF2B5EF4-FFF2-40B4-BE49-F238E27FC236}">
              <a16:creationId xmlns:a16="http://schemas.microsoft.com/office/drawing/2014/main" id="{7E3ACED2-0247-4CE2-A310-8F87CF7F134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28" name="PoljeZBesedilom 2">
          <a:extLst>
            <a:ext uri="{FF2B5EF4-FFF2-40B4-BE49-F238E27FC236}">
              <a16:creationId xmlns:a16="http://schemas.microsoft.com/office/drawing/2014/main" id="{CE062FB4-418E-4E9D-94A8-4B6A0F06BBD7}"/>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29" name="PoljeZBesedilom 2">
          <a:extLst>
            <a:ext uri="{FF2B5EF4-FFF2-40B4-BE49-F238E27FC236}">
              <a16:creationId xmlns:a16="http://schemas.microsoft.com/office/drawing/2014/main" id="{D9B3E428-B3A1-44C8-B412-5D3159BF06C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30" name="PoljeZBesedilom 2">
          <a:extLst>
            <a:ext uri="{FF2B5EF4-FFF2-40B4-BE49-F238E27FC236}">
              <a16:creationId xmlns:a16="http://schemas.microsoft.com/office/drawing/2014/main" id="{1DEBA99D-6CA0-44FD-8F7E-695EDAF676CB}"/>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31" name="PoljeZBesedilom 2">
          <a:extLst>
            <a:ext uri="{FF2B5EF4-FFF2-40B4-BE49-F238E27FC236}">
              <a16:creationId xmlns:a16="http://schemas.microsoft.com/office/drawing/2014/main" id="{27ED0C9F-3D7F-4451-B744-5C79F4E46392}"/>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2" name="PoljeZBesedilom 2">
          <a:extLst>
            <a:ext uri="{FF2B5EF4-FFF2-40B4-BE49-F238E27FC236}">
              <a16:creationId xmlns:a16="http://schemas.microsoft.com/office/drawing/2014/main" id="{26382145-0300-4517-96CE-397D3980A4D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3" name="PoljeZBesedilom 7332">
          <a:extLst>
            <a:ext uri="{FF2B5EF4-FFF2-40B4-BE49-F238E27FC236}">
              <a16:creationId xmlns:a16="http://schemas.microsoft.com/office/drawing/2014/main" id="{32C86919-4464-419F-A7CE-363021512C2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4" name="PoljeZBesedilom 2">
          <a:extLst>
            <a:ext uri="{FF2B5EF4-FFF2-40B4-BE49-F238E27FC236}">
              <a16:creationId xmlns:a16="http://schemas.microsoft.com/office/drawing/2014/main" id="{E451CBFB-442C-4F2D-9F62-DB1780797BD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5" name="PoljeZBesedilom 2">
          <a:extLst>
            <a:ext uri="{FF2B5EF4-FFF2-40B4-BE49-F238E27FC236}">
              <a16:creationId xmlns:a16="http://schemas.microsoft.com/office/drawing/2014/main" id="{21AB05C9-81C4-4EC3-8B2E-5681AD18F24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6" name="PoljeZBesedilom 2">
          <a:extLst>
            <a:ext uri="{FF2B5EF4-FFF2-40B4-BE49-F238E27FC236}">
              <a16:creationId xmlns:a16="http://schemas.microsoft.com/office/drawing/2014/main" id="{A5F5B675-E32F-450B-BEB8-90F6E5AE87D4}"/>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37" name="PoljeZBesedilom 2">
          <a:extLst>
            <a:ext uri="{FF2B5EF4-FFF2-40B4-BE49-F238E27FC236}">
              <a16:creationId xmlns:a16="http://schemas.microsoft.com/office/drawing/2014/main" id="{0C879633-8594-440E-BCC9-330206EC174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38" name="PoljeZBesedilom 2">
          <a:extLst>
            <a:ext uri="{FF2B5EF4-FFF2-40B4-BE49-F238E27FC236}">
              <a16:creationId xmlns:a16="http://schemas.microsoft.com/office/drawing/2014/main" id="{241E1099-23DD-4762-831E-6CDE32C1569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39" name="PoljeZBesedilom 7338">
          <a:extLst>
            <a:ext uri="{FF2B5EF4-FFF2-40B4-BE49-F238E27FC236}">
              <a16:creationId xmlns:a16="http://schemas.microsoft.com/office/drawing/2014/main" id="{E8775AFC-83B7-4D48-BD62-4FEEE94C023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40" name="PoljeZBesedilom 2">
          <a:extLst>
            <a:ext uri="{FF2B5EF4-FFF2-40B4-BE49-F238E27FC236}">
              <a16:creationId xmlns:a16="http://schemas.microsoft.com/office/drawing/2014/main" id="{CC4D221B-1FCA-4C0B-934A-763B7003E5C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41" name="PoljeZBesedilom 2">
          <a:extLst>
            <a:ext uri="{FF2B5EF4-FFF2-40B4-BE49-F238E27FC236}">
              <a16:creationId xmlns:a16="http://schemas.microsoft.com/office/drawing/2014/main" id="{5890D50C-D130-4D8D-9196-831A2CCF764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42" name="PoljeZBesedilom 2">
          <a:extLst>
            <a:ext uri="{FF2B5EF4-FFF2-40B4-BE49-F238E27FC236}">
              <a16:creationId xmlns:a16="http://schemas.microsoft.com/office/drawing/2014/main" id="{20351973-2FF7-472F-8697-F6E2CB2B513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43" name="PoljeZBesedilom 2">
          <a:extLst>
            <a:ext uri="{FF2B5EF4-FFF2-40B4-BE49-F238E27FC236}">
              <a16:creationId xmlns:a16="http://schemas.microsoft.com/office/drawing/2014/main" id="{B44C8EAF-F75D-4CA9-8CF7-B0C2D50BE8C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4" name="PoljeZBesedilom 2">
          <a:extLst>
            <a:ext uri="{FF2B5EF4-FFF2-40B4-BE49-F238E27FC236}">
              <a16:creationId xmlns:a16="http://schemas.microsoft.com/office/drawing/2014/main" id="{4A030501-4704-4945-898E-DB594C3E352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5" name="PoljeZBesedilom 7344">
          <a:extLst>
            <a:ext uri="{FF2B5EF4-FFF2-40B4-BE49-F238E27FC236}">
              <a16:creationId xmlns:a16="http://schemas.microsoft.com/office/drawing/2014/main" id="{3D2348E1-7D0C-4751-AC4C-3E1BFD088404}"/>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6" name="PoljeZBesedilom 2">
          <a:extLst>
            <a:ext uri="{FF2B5EF4-FFF2-40B4-BE49-F238E27FC236}">
              <a16:creationId xmlns:a16="http://schemas.microsoft.com/office/drawing/2014/main" id="{F8083054-8191-498E-93F2-88951B383A0E}"/>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7" name="PoljeZBesedilom 2">
          <a:extLst>
            <a:ext uri="{FF2B5EF4-FFF2-40B4-BE49-F238E27FC236}">
              <a16:creationId xmlns:a16="http://schemas.microsoft.com/office/drawing/2014/main" id="{68C7146D-8E75-4DAE-A051-1B4F21D5C91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8" name="PoljeZBesedilom 2">
          <a:extLst>
            <a:ext uri="{FF2B5EF4-FFF2-40B4-BE49-F238E27FC236}">
              <a16:creationId xmlns:a16="http://schemas.microsoft.com/office/drawing/2014/main" id="{76EEC2D6-7A66-4F09-AFD1-DE31A69E090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872</xdr:row>
      <xdr:rowOff>0</xdr:rowOff>
    </xdr:from>
    <xdr:ext cx="184731" cy="264560"/>
    <xdr:sp macro="" textlink="">
      <xdr:nvSpPr>
        <xdr:cNvPr id="7349" name="PoljeZBesedilom 2">
          <a:extLst>
            <a:ext uri="{FF2B5EF4-FFF2-40B4-BE49-F238E27FC236}">
              <a16:creationId xmlns:a16="http://schemas.microsoft.com/office/drawing/2014/main" id="{EA652AF7-4D3C-4EA4-B236-67D38FFD876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0" name="PoljeZBesedilom 2">
          <a:extLst>
            <a:ext uri="{FF2B5EF4-FFF2-40B4-BE49-F238E27FC236}">
              <a16:creationId xmlns:a16="http://schemas.microsoft.com/office/drawing/2014/main" id="{7DE95C3F-979B-448A-A3EC-4A54BF12B6B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1" name="PoljeZBesedilom 7350">
          <a:extLst>
            <a:ext uri="{FF2B5EF4-FFF2-40B4-BE49-F238E27FC236}">
              <a16:creationId xmlns:a16="http://schemas.microsoft.com/office/drawing/2014/main" id="{2611F42B-35B2-40C4-9F6E-3C225F4310C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2" name="PoljeZBesedilom 2">
          <a:extLst>
            <a:ext uri="{FF2B5EF4-FFF2-40B4-BE49-F238E27FC236}">
              <a16:creationId xmlns:a16="http://schemas.microsoft.com/office/drawing/2014/main" id="{ED03782D-4720-4C6E-BCE3-236047E6A0F2}"/>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3" name="PoljeZBesedilom 2">
          <a:extLst>
            <a:ext uri="{FF2B5EF4-FFF2-40B4-BE49-F238E27FC236}">
              <a16:creationId xmlns:a16="http://schemas.microsoft.com/office/drawing/2014/main" id="{ED30B3BF-A4E4-4CA7-AD6E-4EFBD37F265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4" name="PoljeZBesedilom 2">
          <a:extLst>
            <a:ext uri="{FF2B5EF4-FFF2-40B4-BE49-F238E27FC236}">
              <a16:creationId xmlns:a16="http://schemas.microsoft.com/office/drawing/2014/main" id="{84903A6F-6AD7-48E1-82EE-BFF7C7597586}"/>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55" name="PoljeZBesedilom 2">
          <a:extLst>
            <a:ext uri="{FF2B5EF4-FFF2-40B4-BE49-F238E27FC236}">
              <a16:creationId xmlns:a16="http://schemas.microsoft.com/office/drawing/2014/main" id="{7FA17531-BA22-423E-9B6B-6677E21EBD3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56" name="PoljeZBesedilom 2">
          <a:extLst>
            <a:ext uri="{FF2B5EF4-FFF2-40B4-BE49-F238E27FC236}">
              <a16:creationId xmlns:a16="http://schemas.microsoft.com/office/drawing/2014/main" id="{D537F4C6-1356-4B8E-BA24-2F95E2B60EE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57" name="PoljeZBesedilom 7356">
          <a:extLst>
            <a:ext uri="{FF2B5EF4-FFF2-40B4-BE49-F238E27FC236}">
              <a16:creationId xmlns:a16="http://schemas.microsoft.com/office/drawing/2014/main" id="{DFCD6AE4-E919-47E5-AC59-4176187CAB9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58" name="PoljeZBesedilom 2">
          <a:extLst>
            <a:ext uri="{FF2B5EF4-FFF2-40B4-BE49-F238E27FC236}">
              <a16:creationId xmlns:a16="http://schemas.microsoft.com/office/drawing/2014/main" id="{857E8AC7-1276-413E-BF11-2D1342CA3A3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59" name="PoljeZBesedilom 2">
          <a:extLst>
            <a:ext uri="{FF2B5EF4-FFF2-40B4-BE49-F238E27FC236}">
              <a16:creationId xmlns:a16="http://schemas.microsoft.com/office/drawing/2014/main" id="{BDEDF0FA-2DA4-4DC4-90EE-A432EE9674D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0" name="PoljeZBesedilom 2">
          <a:extLst>
            <a:ext uri="{FF2B5EF4-FFF2-40B4-BE49-F238E27FC236}">
              <a16:creationId xmlns:a16="http://schemas.microsoft.com/office/drawing/2014/main" id="{9FD3B4BC-A423-4B95-87CB-9D83C6F39DD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1" name="PoljeZBesedilom 2">
          <a:extLst>
            <a:ext uri="{FF2B5EF4-FFF2-40B4-BE49-F238E27FC236}">
              <a16:creationId xmlns:a16="http://schemas.microsoft.com/office/drawing/2014/main" id="{14CD3C1F-08E7-4A0B-8117-955DE988E8EA}"/>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2" name="PoljeZBesedilom 2">
          <a:extLst>
            <a:ext uri="{FF2B5EF4-FFF2-40B4-BE49-F238E27FC236}">
              <a16:creationId xmlns:a16="http://schemas.microsoft.com/office/drawing/2014/main" id="{F95F678E-A357-4D07-8984-03A41A696D1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3" name="PoljeZBesedilom 7362">
          <a:extLst>
            <a:ext uri="{FF2B5EF4-FFF2-40B4-BE49-F238E27FC236}">
              <a16:creationId xmlns:a16="http://schemas.microsoft.com/office/drawing/2014/main" id="{A6C6678E-762D-490C-8C8B-4158CD18ACB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4" name="PoljeZBesedilom 2">
          <a:extLst>
            <a:ext uri="{FF2B5EF4-FFF2-40B4-BE49-F238E27FC236}">
              <a16:creationId xmlns:a16="http://schemas.microsoft.com/office/drawing/2014/main" id="{D9BA66F2-A443-4385-8AD7-E9AF9572956C}"/>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5" name="PoljeZBesedilom 2">
          <a:extLst>
            <a:ext uri="{FF2B5EF4-FFF2-40B4-BE49-F238E27FC236}">
              <a16:creationId xmlns:a16="http://schemas.microsoft.com/office/drawing/2014/main" id="{7F4E85BA-2FC1-483C-A942-F8818287FFC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6" name="PoljeZBesedilom 2">
          <a:extLst>
            <a:ext uri="{FF2B5EF4-FFF2-40B4-BE49-F238E27FC236}">
              <a16:creationId xmlns:a16="http://schemas.microsoft.com/office/drawing/2014/main" id="{3325F254-784C-475F-ACB9-7552771D833B}"/>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67" name="PoljeZBesedilom 2">
          <a:extLst>
            <a:ext uri="{FF2B5EF4-FFF2-40B4-BE49-F238E27FC236}">
              <a16:creationId xmlns:a16="http://schemas.microsoft.com/office/drawing/2014/main" id="{F452E0B9-C2D9-48E7-8750-3A7E0B7CA10B}"/>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68" name="PoljeZBesedilom 2">
          <a:extLst>
            <a:ext uri="{FF2B5EF4-FFF2-40B4-BE49-F238E27FC236}">
              <a16:creationId xmlns:a16="http://schemas.microsoft.com/office/drawing/2014/main" id="{21657FE3-5203-4E73-82E8-45E50897B39C}"/>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69" name="PoljeZBesedilom 7368">
          <a:extLst>
            <a:ext uri="{FF2B5EF4-FFF2-40B4-BE49-F238E27FC236}">
              <a16:creationId xmlns:a16="http://schemas.microsoft.com/office/drawing/2014/main" id="{2F4B262B-80D6-4FBB-B40E-E947E38C7D17}"/>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70" name="PoljeZBesedilom 2">
          <a:extLst>
            <a:ext uri="{FF2B5EF4-FFF2-40B4-BE49-F238E27FC236}">
              <a16:creationId xmlns:a16="http://schemas.microsoft.com/office/drawing/2014/main" id="{75C044A8-C023-42F6-ADA8-37B86C54D7F4}"/>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71" name="PoljeZBesedilom 2">
          <a:extLst>
            <a:ext uri="{FF2B5EF4-FFF2-40B4-BE49-F238E27FC236}">
              <a16:creationId xmlns:a16="http://schemas.microsoft.com/office/drawing/2014/main" id="{BE2BA5DE-A229-4EF6-9EC1-39911651DC31}"/>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72" name="PoljeZBesedilom 2">
          <a:extLst>
            <a:ext uri="{FF2B5EF4-FFF2-40B4-BE49-F238E27FC236}">
              <a16:creationId xmlns:a16="http://schemas.microsoft.com/office/drawing/2014/main" id="{510B2220-5EF9-4A59-8B19-9687465DB074}"/>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373" name="PoljeZBesedilom 2">
          <a:extLst>
            <a:ext uri="{FF2B5EF4-FFF2-40B4-BE49-F238E27FC236}">
              <a16:creationId xmlns:a16="http://schemas.microsoft.com/office/drawing/2014/main" id="{BC6082C7-A66C-4318-8DAF-D08EE48D7E79}"/>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4" name="PoljeZBesedilom 2">
          <a:extLst>
            <a:ext uri="{FF2B5EF4-FFF2-40B4-BE49-F238E27FC236}">
              <a16:creationId xmlns:a16="http://schemas.microsoft.com/office/drawing/2014/main" id="{EEA4FE33-A594-4914-824C-C188790476C1}"/>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5" name="PoljeZBesedilom 7374">
          <a:extLst>
            <a:ext uri="{FF2B5EF4-FFF2-40B4-BE49-F238E27FC236}">
              <a16:creationId xmlns:a16="http://schemas.microsoft.com/office/drawing/2014/main" id="{0E161C6D-3E03-4C05-A592-8077971998D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6" name="PoljeZBesedilom 2">
          <a:extLst>
            <a:ext uri="{FF2B5EF4-FFF2-40B4-BE49-F238E27FC236}">
              <a16:creationId xmlns:a16="http://schemas.microsoft.com/office/drawing/2014/main" id="{30FA9DCD-BED5-4187-A783-8AED00D66C36}"/>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7" name="PoljeZBesedilom 2">
          <a:extLst>
            <a:ext uri="{FF2B5EF4-FFF2-40B4-BE49-F238E27FC236}">
              <a16:creationId xmlns:a16="http://schemas.microsoft.com/office/drawing/2014/main" id="{D0B6D96B-6940-4376-93D5-A8012D4C12A8}"/>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8" name="PoljeZBesedilom 2">
          <a:extLst>
            <a:ext uri="{FF2B5EF4-FFF2-40B4-BE49-F238E27FC236}">
              <a16:creationId xmlns:a16="http://schemas.microsoft.com/office/drawing/2014/main" id="{1F9B6F3F-6016-4E56-AFC9-20CC86B36E85}"/>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379" name="PoljeZBesedilom 2">
          <a:extLst>
            <a:ext uri="{FF2B5EF4-FFF2-40B4-BE49-F238E27FC236}">
              <a16:creationId xmlns:a16="http://schemas.microsoft.com/office/drawing/2014/main" id="{CF43215F-18EC-48ED-BE45-DD42B50E7B6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380" name="PoljeZBesedilom 7379">
          <a:extLst>
            <a:ext uri="{FF2B5EF4-FFF2-40B4-BE49-F238E27FC236}">
              <a16:creationId xmlns:a16="http://schemas.microsoft.com/office/drawing/2014/main" id="{3F81D9DD-E508-46A2-84F4-EF32434D59FB}"/>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381" name="PoljeZBesedilom 2">
          <a:extLst>
            <a:ext uri="{FF2B5EF4-FFF2-40B4-BE49-F238E27FC236}">
              <a16:creationId xmlns:a16="http://schemas.microsoft.com/office/drawing/2014/main" id="{79F8E0A3-2914-4AA5-9A7A-8436BDF0F032}"/>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382" name="PoljeZBesedilom 2">
          <a:extLst>
            <a:ext uri="{FF2B5EF4-FFF2-40B4-BE49-F238E27FC236}">
              <a16:creationId xmlns:a16="http://schemas.microsoft.com/office/drawing/2014/main" id="{F27FE806-3645-4465-98E1-05D7EDAA355E}"/>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383" name="PoljeZBesedilom 2">
          <a:extLst>
            <a:ext uri="{FF2B5EF4-FFF2-40B4-BE49-F238E27FC236}">
              <a16:creationId xmlns:a16="http://schemas.microsoft.com/office/drawing/2014/main" id="{C47E4689-A406-48C1-A351-D3C1340A5BB3}"/>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384" name="PoljeZBesedilom 2">
          <a:extLst>
            <a:ext uri="{FF2B5EF4-FFF2-40B4-BE49-F238E27FC236}">
              <a16:creationId xmlns:a16="http://schemas.microsoft.com/office/drawing/2014/main" id="{67C760DD-1AB1-4014-AD9D-037AD2080245}"/>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85" name="PoljeZBesedilom 2">
          <a:extLst>
            <a:ext uri="{FF2B5EF4-FFF2-40B4-BE49-F238E27FC236}">
              <a16:creationId xmlns:a16="http://schemas.microsoft.com/office/drawing/2014/main" id="{FDBBBAD3-4DF0-43FA-B130-31EBF6B2280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86" name="PoljeZBesedilom 7385">
          <a:extLst>
            <a:ext uri="{FF2B5EF4-FFF2-40B4-BE49-F238E27FC236}">
              <a16:creationId xmlns:a16="http://schemas.microsoft.com/office/drawing/2014/main" id="{3913699D-36C0-4B5E-88EC-BBB923C375A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87" name="PoljeZBesedilom 2">
          <a:extLst>
            <a:ext uri="{FF2B5EF4-FFF2-40B4-BE49-F238E27FC236}">
              <a16:creationId xmlns:a16="http://schemas.microsoft.com/office/drawing/2014/main" id="{B5043169-7F17-48A3-8421-517017D1227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88" name="PoljeZBesedilom 2">
          <a:extLst>
            <a:ext uri="{FF2B5EF4-FFF2-40B4-BE49-F238E27FC236}">
              <a16:creationId xmlns:a16="http://schemas.microsoft.com/office/drawing/2014/main" id="{50F3681B-5981-4206-A841-883BF80FCC74}"/>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89" name="PoljeZBesedilom 2">
          <a:extLst>
            <a:ext uri="{FF2B5EF4-FFF2-40B4-BE49-F238E27FC236}">
              <a16:creationId xmlns:a16="http://schemas.microsoft.com/office/drawing/2014/main" id="{944A4171-894C-472B-8A66-63F3EEA8AFC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390" name="PoljeZBesedilom 2">
          <a:extLst>
            <a:ext uri="{FF2B5EF4-FFF2-40B4-BE49-F238E27FC236}">
              <a16:creationId xmlns:a16="http://schemas.microsoft.com/office/drawing/2014/main" id="{D63AB57D-1153-4214-A987-E8095F4E2015}"/>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1" name="PoljeZBesedilom 2">
          <a:extLst>
            <a:ext uri="{FF2B5EF4-FFF2-40B4-BE49-F238E27FC236}">
              <a16:creationId xmlns:a16="http://schemas.microsoft.com/office/drawing/2014/main" id="{371599E7-8498-45D6-BBD0-5148C630585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2" name="PoljeZBesedilom 7391">
          <a:extLst>
            <a:ext uri="{FF2B5EF4-FFF2-40B4-BE49-F238E27FC236}">
              <a16:creationId xmlns:a16="http://schemas.microsoft.com/office/drawing/2014/main" id="{8856F76D-E7C6-4A95-8ED7-0BBFFCFEEEF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3" name="PoljeZBesedilom 2">
          <a:extLst>
            <a:ext uri="{FF2B5EF4-FFF2-40B4-BE49-F238E27FC236}">
              <a16:creationId xmlns:a16="http://schemas.microsoft.com/office/drawing/2014/main" id="{13AA5FD9-4949-40F2-B37C-EE6CB6A46A4E}"/>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4" name="PoljeZBesedilom 2">
          <a:extLst>
            <a:ext uri="{FF2B5EF4-FFF2-40B4-BE49-F238E27FC236}">
              <a16:creationId xmlns:a16="http://schemas.microsoft.com/office/drawing/2014/main" id="{F38DAB7E-0740-469F-9B78-38826182539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5" name="PoljeZBesedilom 2">
          <a:extLst>
            <a:ext uri="{FF2B5EF4-FFF2-40B4-BE49-F238E27FC236}">
              <a16:creationId xmlns:a16="http://schemas.microsoft.com/office/drawing/2014/main" id="{B009C8B3-0D08-471B-8BF4-BB6CC31B228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6" name="PoljeZBesedilom 2">
          <a:extLst>
            <a:ext uri="{FF2B5EF4-FFF2-40B4-BE49-F238E27FC236}">
              <a16:creationId xmlns:a16="http://schemas.microsoft.com/office/drawing/2014/main" id="{3C0269C5-1D28-4850-AD8C-56CFA1DBB224}"/>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7" name="PoljeZBesedilom 2">
          <a:extLst>
            <a:ext uri="{FF2B5EF4-FFF2-40B4-BE49-F238E27FC236}">
              <a16:creationId xmlns:a16="http://schemas.microsoft.com/office/drawing/2014/main" id="{0556F6F3-0264-4CD2-97B1-2787A8AD684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8" name="PoljeZBesedilom 7397">
          <a:extLst>
            <a:ext uri="{FF2B5EF4-FFF2-40B4-BE49-F238E27FC236}">
              <a16:creationId xmlns:a16="http://schemas.microsoft.com/office/drawing/2014/main" id="{C942ECF3-5697-4268-AE50-61B6E85A564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399" name="PoljeZBesedilom 2">
          <a:extLst>
            <a:ext uri="{FF2B5EF4-FFF2-40B4-BE49-F238E27FC236}">
              <a16:creationId xmlns:a16="http://schemas.microsoft.com/office/drawing/2014/main" id="{5899372E-D028-46BD-9E5B-E915B089F6E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400" name="PoljeZBesedilom 2">
          <a:extLst>
            <a:ext uri="{FF2B5EF4-FFF2-40B4-BE49-F238E27FC236}">
              <a16:creationId xmlns:a16="http://schemas.microsoft.com/office/drawing/2014/main" id="{95B6D796-C4B8-44AB-A2BE-634BC7EA962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401" name="PoljeZBesedilom 2">
          <a:extLst>
            <a:ext uri="{FF2B5EF4-FFF2-40B4-BE49-F238E27FC236}">
              <a16:creationId xmlns:a16="http://schemas.microsoft.com/office/drawing/2014/main" id="{A9738AF4-01C7-4BA3-A3D4-05902A39CB12}"/>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402" name="PoljeZBesedilom 2">
          <a:extLst>
            <a:ext uri="{FF2B5EF4-FFF2-40B4-BE49-F238E27FC236}">
              <a16:creationId xmlns:a16="http://schemas.microsoft.com/office/drawing/2014/main" id="{22DAA53D-7369-4097-8D69-9DA6A4E2943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3" name="PoljeZBesedilom 2">
          <a:extLst>
            <a:ext uri="{FF2B5EF4-FFF2-40B4-BE49-F238E27FC236}">
              <a16:creationId xmlns:a16="http://schemas.microsoft.com/office/drawing/2014/main" id="{FEB4BC62-5D08-48B3-AB60-3819BDA3D79F}"/>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4" name="PoljeZBesedilom 7403">
          <a:extLst>
            <a:ext uri="{FF2B5EF4-FFF2-40B4-BE49-F238E27FC236}">
              <a16:creationId xmlns:a16="http://schemas.microsoft.com/office/drawing/2014/main" id="{40C7ADC0-A0FA-45AD-A931-4E0684F13376}"/>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5" name="PoljeZBesedilom 2">
          <a:extLst>
            <a:ext uri="{FF2B5EF4-FFF2-40B4-BE49-F238E27FC236}">
              <a16:creationId xmlns:a16="http://schemas.microsoft.com/office/drawing/2014/main" id="{4B808F2F-0AFA-4970-BF96-807B85532B8B}"/>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6" name="PoljeZBesedilom 2">
          <a:extLst>
            <a:ext uri="{FF2B5EF4-FFF2-40B4-BE49-F238E27FC236}">
              <a16:creationId xmlns:a16="http://schemas.microsoft.com/office/drawing/2014/main" id="{2DA40BEF-1D58-40FF-BA49-FFEFE7C56ABA}"/>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7" name="PoljeZBesedilom 2">
          <a:extLst>
            <a:ext uri="{FF2B5EF4-FFF2-40B4-BE49-F238E27FC236}">
              <a16:creationId xmlns:a16="http://schemas.microsoft.com/office/drawing/2014/main" id="{344A17C7-9AE6-4908-BC82-D21DD8BC108C}"/>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880</xdr:row>
      <xdr:rowOff>0</xdr:rowOff>
    </xdr:from>
    <xdr:ext cx="184731" cy="264560"/>
    <xdr:sp macro="" textlink="">
      <xdr:nvSpPr>
        <xdr:cNvPr id="7408" name="PoljeZBesedilom 2">
          <a:extLst>
            <a:ext uri="{FF2B5EF4-FFF2-40B4-BE49-F238E27FC236}">
              <a16:creationId xmlns:a16="http://schemas.microsoft.com/office/drawing/2014/main" id="{B6CC1168-0A74-4CC1-82DA-18BB800165E1}"/>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09" name="PoljeZBesedilom 2">
          <a:extLst>
            <a:ext uri="{FF2B5EF4-FFF2-40B4-BE49-F238E27FC236}">
              <a16:creationId xmlns:a16="http://schemas.microsoft.com/office/drawing/2014/main" id="{3BD7FDFD-67D1-47ED-BEBE-F1209D1FBBA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10" name="PoljeZBesedilom 7409">
          <a:extLst>
            <a:ext uri="{FF2B5EF4-FFF2-40B4-BE49-F238E27FC236}">
              <a16:creationId xmlns:a16="http://schemas.microsoft.com/office/drawing/2014/main" id="{2D8EE641-068F-47E9-BA38-DE0BDA2C4F72}"/>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11" name="PoljeZBesedilom 2">
          <a:extLst>
            <a:ext uri="{FF2B5EF4-FFF2-40B4-BE49-F238E27FC236}">
              <a16:creationId xmlns:a16="http://schemas.microsoft.com/office/drawing/2014/main" id="{6A500A83-E76B-4734-85F3-5A28599FDFCC}"/>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12" name="PoljeZBesedilom 2">
          <a:extLst>
            <a:ext uri="{FF2B5EF4-FFF2-40B4-BE49-F238E27FC236}">
              <a16:creationId xmlns:a16="http://schemas.microsoft.com/office/drawing/2014/main" id="{04AD69C8-7263-47ED-8EE8-A2F4E5959404}"/>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13" name="PoljeZBesedilom 2">
          <a:extLst>
            <a:ext uri="{FF2B5EF4-FFF2-40B4-BE49-F238E27FC236}">
              <a16:creationId xmlns:a16="http://schemas.microsoft.com/office/drawing/2014/main" id="{5674E451-C729-41AF-827C-66E97BCBEC4A}"/>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881</xdr:row>
      <xdr:rowOff>0</xdr:rowOff>
    </xdr:from>
    <xdr:ext cx="184731" cy="264560"/>
    <xdr:sp macro="" textlink="">
      <xdr:nvSpPr>
        <xdr:cNvPr id="7414" name="PoljeZBesedilom 2">
          <a:extLst>
            <a:ext uri="{FF2B5EF4-FFF2-40B4-BE49-F238E27FC236}">
              <a16:creationId xmlns:a16="http://schemas.microsoft.com/office/drawing/2014/main" id="{94AE18A7-8EA5-4719-9037-CFC179615BFE}"/>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415" name="PoljeZBesedilom 7414">
          <a:extLst>
            <a:ext uri="{FF2B5EF4-FFF2-40B4-BE49-F238E27FC236}">
              <a16:creationId xmlns:a16="http://schemas.microsoft.com/office/drawing/2014/main" id="{1F7EF44B-11E5-4DD1-9D57-6C3D045576F7}"/>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416" name="PoljeZBesedilom 2">
          <a:extLst>
            <a:ext uri="{FF2B5EF4-FFF2-40B4-BE49-F238E27FC236}">
              <a16:creationId xmlns:a16="http://schemas.microsoft.com/office/drawing/2014/main" id="{DB8F5815-227C-4BD2-84B5-B8D4099C846A}"/>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417" name="PoljeZBesedilom 2">
          <a:extLst>
            <a:ext uri="{FF2B5EF4-FFF2-40B4-BE49-F238E27FC236}">
              <a16:creationId xmlns:a16="http://schemas.microsoft.com/office/drawing/2014/main" id="{7137677D-44CD-4178-828C-EB0215CD2C33}"/>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418" name="PoljeZBesedilom 2">
          <a:extLst>
            <a:ext uri="{FF2B5EF4-FFF2-40B4-BE49-F238E27FC236}">
              <a16:creationId xmlns:a16="http://schemas.microsoft.com/office/drawing/2014/main" id="{2982784D-F2E6-4A8B-ACCD-2B4476ABC504}"/>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882</xdr:row>
      <xdr:rowOff>0</xdr:rowOff>
    </xdr:from>
    <xdr:ext cx="184731" cy="274009"/>
    <xdr:sp macro="" textlink="">
      <xdr:nvSpPr>
        <xdr:cNvPr id="7419" name="PoljeZBesedilom 2">
          <a:extLst>
            <a:ext uri="{FF2B5EF4-FFF2-40B4-BE49-F238E27FC236}">
              <a16:creationId xmlns:a16="http://schemas.microsoft.com/office/drawing/2014/main" id="{D281B9E9-58B9-4BFC-80BE-F91DD0415516}"/>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0" name="PoljeZBesedilom 2">
          <a:extLst>
            <a:ext uri="{FF2B5EF4-FFF2-40B4-BE49-F238E27FC236}">
              <a16:creationId xmlns:a16="http://schemas.microsoft.com/office/drawing/2014/main" id="{C56DF0CA-9138-48A5-98DB-5926E182BA53}"/>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1" name="PoljeZBesedilom 7420">
          <a:extLst>
            <a:ext uri="{FF2B5EF4-FFF2-40B4-BE49-F238E27FC236}">
              <a16:creationId xmlns:a16="http://schemas.microsoft.com/office/drawing/2014/main" id="{09C43A39-160A-4D70-94F2-9279C71E90FA}"/>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2" name="PoljeZBesedilom 2">
          <a:extLst>
            <a:ext uri="{FF2B5EF4-FFF2-40B4-BE49-F238E27FC236}">
              <a16:creationId xmlns:a16="http://schemas.microsoft.com/office/drawing/2014/main" id="{F6568B4F-98A9-4E1A-8676-87728266FF70}"/>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3" name="PoljeZBesedilom 2">
          <a:extLst>
            <a:ext uri="{FF2B5EF4-FFF2-40B4-BE49-F238E27FC236}">
              <a16:creationId xmlns:a16="http://schemas.microsoft.com/office/drawing/2014/main" id="{39478311-90E5-457F-BE3F-2CE5E9B41EF5}"/>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4" name="PoljeZBesedilom 2">
          <a:extLst>
            <a:ext uri="{FF2B5EF4-FFF2-40B4-BE49-F238E27FC236}">
              <a16:creationId xmlns:a16="http://schemas.microsoft.com/office/drawing/2014/main" id="{D084A743-B227-490B-9094-C646878A64BE}"/>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5" name="PoljeZBesedilom 2">
          <a:extLst>
            <a:ext uri="{FF2B5EF4-FFF2-40B4-BE49-F238E27FC236}">
              <a16:creationId xmlns:a16="http://schemas.microsoft.com/office/drawing/2014/main" id="{3353771A-667E-4C70-B3B8-D9C9D7A8B1D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6" name="PoljeZBesedilom 2">
          <a:extLst>
            <a:ext uri="{FF2B5EF4-FFF2-40B4-BE49-F238E27FC236}">
              <a16:creationId xmlns:a16="http://schemas.microsoft.com/office/drawing/2014/main" id="{448FA3B1-DE91-4159-A14E-A6B227053E06}"/>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7" name="PoljeZBesedilom 7426">
          <a:extLst>
            <a:ext uri="{FF2B5EF4-FFF2-40B4-BE49-F238E27FC236}">
              <a16:creationId xmlns:a16="http://schemas.microsoft.com/office/drawing/2014/main" id="{5AAF46A3-48DD-4B75-92DE-31BF52702D4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8" name="PoljeZBesedilom 2">
          <a:extLst>
            <a:ext uri="{FF2B5EF4-FFF2-40B4-BE49-F238E27FC236}">
              <a16:creationId xmlns:a16="http://schemas.microsoft.com/office/drawing/2014/main" id="{C0DFFD7A-9E7A-4854-A163-B26A5C69A09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29" name="PoljeZBesedilom 2">
          <a:extLst>
            <a:ext uri="{FF2B5EF4-FFF2-40B4-BE49-F238E27FC236}">
              <a16:creationId xmlns:a16="http://schemas.microsoft.com/office/drawing/2014/main" id="{B47EDB23-C40F-4A98-B1CB-3DA193AAA5F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0" name="PoljeZBesedilom 2">
          <a:extLst>
            <a:ext uri="{FF2B5EF4-FFF2-40B4-BE49-F238E27FC236}">
              <a16:creationId xmlns:a16="http://schemas.microsoft.com/office/drawing/2014/main" id="{1CB576FE-EB76-4464-859B-9DD2A1CC7655}"/>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1" name="PoljeZBesedilom 2">
          <a:extLst>
            <a:ext uri="{FF2B5EF4-FFF2-40B4-BE49-F238E27FC236}">
              <a16:creationId xmlns:a16="http://schemas.microsoft.com/office/drawing/2014/main" id="{5BC12D56-5FC1-4258-A9DC-CDF9768EBF9A}"/>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2" name="PoljeZBesedilom 2">
          <a:extLst>
            <a:ext uri="{FF2B5EF4-FFF2-40B4-BE49-F238E27FC236}">
              <a16:creationId xmlns:a16="http://schemas.microsoft.com/office/drawing/2014/main" id="{9E6F364B-1D96-4F52-8E6B-013919EC0998}"/>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3" name="PoljeZBesedilom 7432">
          <a:extLst>
            <a:ext uri="{FF2B5EF4-FFF2-40B4-BE49-F238E27FC236}">
              <a16:creationId xmlns:a16="http://schemas.microsoft.com/office/drawing/2014/main" id="{8797AD30-1DB4-4AC4-8CC0-91357033E12F}"/>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4" name="PoljeZBesedilom 2">
          <a:extLst>
            <a:ext uri="{FF2B5EF4-FFF2-40B4-BE49-F238E27FC236}">
              <a16:creationId xmlns:a16="http://schemas.microsoft.com/office/drawing/2014/main" id="{E7C5ADF7-8C0B-47EB-8B09-C11538749C76}"/>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5" name="PoljeZBesedilom 2">
          <a:extLst>
            <a:ext uri="{FF2B5EF4-FFF2-40B4-BE49-F238E27FC236}">
              <a16:creationId xmlns:a16="http://schemas.microsoft.com/office/drawing/2014/main" id="{287503EE-6C28-4C05-961F-CEF5DB374D8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6" name="PoljeZBesedilom 2">
          <a:extLst>
            <a:ext uri="{FF2B5EF4-FFF2-40B4-BE49-F238E27FC236}">
              <a16:creationId xmlns:a16="http://schemas.microsoft.com/office/drawing/2014/main" id="{87F29D30-5D0C-4614-A2C3-78D7D970B93F}"/>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7" name="PoljeZBesedilom 2">
          <a:extLst>
            <a:ext uri="{FF2B5EF4-FFF2-40B4-BE49-F238E27FC236}">
              <a16:creationId xmlns:a16="http://schemas.microsoft.com/office/drawing/2014/main" id="{849B7565-82C2-4DAF-80B2-B779DC7F39A3}"/>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8" name="PoljeZBesedilom 2">
          <a:extLst>
            <a:ext uri="{FF2B5EF4-FFF2-40B4-BE49-F238E27FC236}">
              <a16:creationId xmlns:a16="http://schemas.microsoft.com/office/drawing/2014/main" id="{F9EAF5A0-56E2-41DE-9902-AEBFF8B39B09}"/>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39" name="PoljeZBesedilom 7438">
          <a:extLst>
            <a:ext uri="{FF2B5EF4-FFF2-40B4-BE49-F238E27FC236}">
              <a16:creationId xmlns:a16="http://schemas.microsoft.com/office/drawing/2014/main" id="{4FEE54B9-6D47-4192-B019-247AA22AF48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0" name="PoljeZBesedilom 2">
          <a:extLst>
            <a:ext uri="{FF2B5EF4-FFF2-40B4-BE49-F238E27FC236}">
              <a16:creationId xmlns:a16="http://schemas.microsoft.com/office/drawing/2014/main" id="{32F4C2AC-6DDC-4FC3-83F6-EFD9615EB8DB}"/>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1" name="PoljeZBesedilom 2">
          <a:extLst>
            <a:ext uri="{FF2B5EF4-FFF2-40B4-BE49-F238E27FC236}">
              <a16:creationId xmlns:a16="http://schemas.microsoft.com/office/drawing/2014/main" id="{3D3BF0E5-1A9A-4AE5-994D-D96B972E584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2" name="PoljeZBesedilom 2">
          <a:extLst>
            <a:ext uri="{FF2B5EF4-FFF2-40B4-BE49-F238E27FC236}">
              <a16:creationId xmlns:a16="http://schemas.microsoft.com/office/drawing/2014/main" id="{FD8607EE-7A69-4FE9-AE9B-8C57320221E7}"/>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3" name="PoljeZBesedilom 2">
          <a:extLst>
            <a:ext uri="{FF2B5EF4-FFF2-40B4-BE49-F238E27FC236}">
              <a16:creationId xmlns:a16="http://schemas.microsoft.com/office/drawing/2014/main" id="{973324A2-A236-4FC4-9256-088A712384AE}"/>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4" name="PoljeZBesedilom 2">
          <a:extLst>
            <a:ext uri="{FF2B5EF4-FFF2-40B4-BE49-F238E27FC236}">
              <a16:creationId xmlns:a16="http://schemas.microsoft.com/office/drawing/2014/main" id="{1A286333-0FB6-40F4-80FA-0A7E6E9EC3F6}"/>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5" name="PoljeZBesedilom 7444">
          <a:extLst>
            <a:ext uri="{FF2B5EF4-FFF2-40B4-BE49-F238E27FC236}">
              <a16:creationId xmlns:a16="http://schemas.microsoft.com/office/drawing/2014/main" id="{92F4D201-559D-4423-BE8A-449356569EB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6" name="PoljeZBesedilom 2">
          <a:extLst>
            <a:ext uri="{FF2B5EF4-FFF2-40B4-BE49-F238E27FC236}">
              <a16:creationId xmlns:a16="http://schemas.microsoft.com/office/drawing/2014/main" id="{176CF8D8-3807-4152-A166-622D9CF6FE15}"/>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7" name="PoljeZBesedilom 2">
          <a:extLst>
            <a:ext uri="{FF2B5EF4-FFF2-40B4-BE49-F238E27FC236}">
              <a16:creationId xmlns:a16="http://schemas.microsoft.com/office/drawing/2014/main" id="{ABB33C86-880D-467D-BD1D-496117163FEF}"/>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8" name="PoljeZBesedilom 2">
          <a:extLst>
            <a:ext uri="{FF2B5EF4-FFF2-40B4-BE49-F238E27FC236}">
              <a16:creationId xmlns:a16="http://schemas.microsoft.com/office/drawing/2014/main" id="{9F4230DA-6D2C-4F74-A50C-DF0198A55180}"/>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49" name="PoljeZBesedilom 2">
          <a:extLst>
            <a:ext uri="{FF2B5EF4-FFF2-40B4-BE49-F238E27FC236}">
              <a16:creationId xmlns:a16="http://schemas.microsoft.com/office/drawing/2014/main" id="{F7F1C4B6-9525-4220-B2B7-A2838C2C9924}"/>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0" name="PoljeZBesedilom 2">
          <a:extLst>
            <a:ext uri="{FF2B5EF4-FFF2-40B4-BE49-F238E27FC236}">
              <a16:creationId xmlns:a16="http://schemas.microsoft.com/office/drawing/2014/main" id="{AB4B11DF-A0D1-44C6-8D65-2EB2EAAD9952}"/>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1" name="PoljeZBesedilom 7450">
          <a:extLst>
            <a:ext uri="{FF2B5EF4-FFF2-40B4-BE49-F238E27FC236}">
              <a16:creationId xmlns:a16="http://schemas.microsoft.com/office/drawing/2014/main" id="{F7E497D3-2C8B-4F64-B4C6-30E657259F60}"/>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2" name="PoljeZBesedilom 2">
          <a:extLst>
            <a:ext uri="{FF2B5EF4-FFF2-40B4-BE49-F238E27FC236}">
              <a16:creationId xmlns:a16="http://schemas.microsoft.com/office/drawing/2014/main" id="{3391D5BE-DC19-4AD4-B5DF-0C53A40FCDDB}"/>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3" name="PoljeZBesedilom 2">
          <a:extLst>
            <a:ext uri="{FF2B5EF4-FFF2-40B4-BE49-F238E27FC236}">
              <a16:creationId xmlns:a16="http://schemas.microsoft.com/office/drawing/2014/main" id="{EE417331-C5F2-4EC4-B7FB-9B7782BB88BC}"/>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4" name="PoljeZBesedilom 2">
          <a:extLst>
            <a:ext uri="{FF2B5EF4-FFF2-40B4-BE49-F238E27FC236}">
              <a16:creationId xmlns:a16="http://schemas.microsoft.com/office/drawing/2014/main" id="{0FB29D7B-5819-46F9-928A-E29CDEF0134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55" name="PoljeZBesedilom 2">
          <a:extLst>
            <a:ext uri="{FF2B5EF4-FFF2-40B4-BE49-F238E27FC236}">
              <a16:creationId xmlns:a16="http://schemas.microsoft.com/office/drawing/2014/main" id="{359B0248-E8B5-46BD-A5E8-823EE2539A98}"/>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56" name="PoljeZBesedilom 2">
          <a:extLst>
            <a:ext uri="{FF2B5EF4-FFF2-40B4-BE49-F238E27FC236}">
              <a16:creationId xmlns:a16="http://schemas.microsoft.com/office/drawing/2014/main" id="{CF85356D-E505-4E15-9322-6EC0B7A7280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57" name="PoljeZBesedilom 7456">
          <a:extLst>
            <a:ext uri="{FF2B5EF4-FFF2-40B4-BE49-F238E27FC236}">
              <a16:creationId xmlns:a16="http://schemas.microsoft.com/office/drawing/2014/main" id="{DA889941-5FCD-4B9E-81CD-C1ED78D22460}"/>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58" name="PoljeZBesedilom 2">
          <a:extLst>
            <a:ext uri="{FF2B5EF4-FFF2-40B4-BE49-F238E27FC236}">
              <a16:creationId xmlns:a16="http://schemas.microsoft.com/office/drawing/2014/main" id="{B463C097-20D3-42F3-A01E-FD473496B2DB}"/>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59" name="PoljeZBesedilom 2">
          <a:extLst>
            <a:ext uri="{FF2B5EF4-FFF2-40B4-BE49-F238E27FC236}">
              <a16:creationId xmlns:a16="http://schemas.microsoft.com/office/drawing/2014/main" id="{88BC7F27-22E5-4E45-9E90-5335A0A77AC7}"/>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60" name="PoljeZBesedilom 2">
          <a:extLst>
            <a:ext uri="{FF2B5EF4-FFF2-40B4-BE49-F238E27FC236}">
              <a16:creationId xmlns:a16="http://schemas.microsoft.com/office/drawing/2014/main" id="{933531F8-5702-468F-8EEB-E1726646B03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61" name="PoljeZBesedilom 2">
          <a:extLst>
            <a:ext uri="{FF2B5EF4-FFF2-40B4-BE49-F238E27FC236}">
              <a16:creationId xmlns:a16="http://schemas.microsoft.com/office/drawing/2014/main" id="{A4FB051A-F8A8-49BE-A66E-3633EB3E66CA}"/>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2" name="PoljeZBesedilom 2">
          <a:extLst>
            <a:ext uri="{FF2B5EF4-FFF2-40B4-BE49-F238E27FC236}">
              <a16:creationId xmlns:a16="http://schemas.microsoft.com/office/drawing/2014/main" id="{12E34A53-26C7-4EAB-9F54-C90512CF056A}"/>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3" name="PoljeZBesedilom 7462">
          <a:extLst>
            <a:ext uri="{FF2B5EF4-FFF2-40B4-BE49-F238E27FC236}">
              <a16:creationId xmlns:a16="http://schemas.microsoft.com/office/drawing/2014/main" id="{8464B702-488E-413A-99B3-6F3ABF6B6259}"/>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4" name="PoljeZBesedilom 2">
          <a:extLst>
            <a:ext uri="{FF2B5EF4-FFF2-40B4-BE49-F238E27FC236}">
              <a16:creationId xmlns:a16="http://schemas.microsoft.com/office/drawing/2014/main" id="{8F33AB3D-B7AF-4D23-AFF5-0851FB898D6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5" name="PoljeZBesedilom 2">
          <a:extLst>
            <a:ext uri="{FF2B5EF4-FFF2-40B4-BE49-F238E27FC236}">
              <a16:creationId xmlns:a16="http://schemas.microsoft.com/office/drawing/2014/main" id="{56203580-33A1-4C26-AE75-E2317AF077A5}"/>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6" name="PoljeZBesedilom 2">
          <a:extLst>
            <a:ext uri="{FF2B5EF4-FFF2-40B4-BE49-F238E27FC236}">
              <a16:creationId xmlns:a16="http://schemas.microsoft.com/office/drawing/2014/main" id="{A094D61E-5616-4246-9527-14B76BAB82CA}"/>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7" name="PoljeZBesedilom 2">
          <a:extLst>
            <a:ext uri="{FF2B5EF4-FFF2-40B4-BE49-F238E27FC236}">
              <a16:creationId xmlns:a16="http://schemas.microsoft.com/office/drawing/2014/main" id="{9D894AD7-B582-46C0-9738-A610D0675764}"/>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8" name="PoljeZBesedilom 2">
          <a:extLst>
            <a:ext uri="{FF2B5EF4-FFF2-40B4-BE49-F238E27FC236}">
              <a16:creationId xmlns:a16="http://schemas.microsoft.com/office/drawing/2014/main" id="{C9FB77ED-F035-40C8-9C2F-32DE0BDE2892}"/>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69" name="PoljeZBesedilom 7468">
          <a:extLst>
            <a:ext uri="{FF2B5EF4-FFF2-40B4-BE49-F238E27FC236}">
              <a16:creationId xmlns:a16="http://schemas.microsoft.com/office/drawing/2014/main" id="{D393D682-5095-4BA7-A07E-8E837C6023F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70" name="PoljeZBesedilom 2">
          <a:extLst>
            <a:ext uri="{FF2B5EF4-FFF2-40B4-BE49-F238E27FC236}">
              <a16:creationId xmlns:a16="http://schemas.microsoft.com/office/drawing/2014/main" id="{76B82DED-D700-45D0-BC6E-E4B72B715AD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71" name="PoljeZBesedilom 2">
          <a:extLst>
            <a:ext uri="{FF2B5EF4-FFF2-40B4-BE49-F238E27FC236}">
              <a16:creationId xmlns:a16="http://schemas.microsoft.com/office/drawing/2014/main" id="{7AEB8921-2EC5-4D13-A994-BE8F45EDAD5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72" name="PoljeZBesedilom 2">
          <a:extLst>
            <a:ext uri="{FF2B5EF4-FFF2-40B4-BE49-F238E27FC236}">
              <a16:creationId xmlns:a16="http://schemas.microsoft.com/office/drawing/2014/main" id="{FB89EC8B-9D43-4A0A-895C-304EF7562A93}"/>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886</xdr:row>
      <xdr:rowOff>0</xdr:rowOff>
    </xdr:from>
    <xdr:ext cx="184731" cy="264560"/>
    <xdr:sp macro="" textlink="">
      <xdr:nvSpPr>
        <xdr:cNvPr id="7473" name="PoljeZBesedilom 2">
          <a:extLst>
            <a:ext uri="{FF2B5EF4-FFF2-40B4-BE49-F238E27FC236}">
              <a16:creationId xmlns:a16="http://schemas.microsoft.com/office/drawing/2014/main" id="{7006A378-4840-436C-97A0-0061AC589799}"/>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4" name="PoljeZBesedilom 2">
          <a:extLst>
            <a:ext uri="{FF2B5EF4-FFF2-40B4-BE49-F238E27FC236}">
              <a16:creationId xmlns:a16="http://schemas.microsoft.com/office/drawing/2014/main" id="{45B22F84-CF80-4C70-AFD6-00F030F8A6EA}"/>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5" name="PoljeZBesedilom 7474">
          <a:extLst>
            <a:ext uri="{FF2B5EF4-FFF2-40B4-BE49-F238E27FC236}">
              <a16:creationId xmlns:a16="http://schemas.microsoft.com/office/drawing/2014/main" id="{668DD1FA-A354-40F4-AB61-F40509EAA5E1}"/>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6" name="PoljeZBesedilom 2">
          <a:extLst>
            <a:ext uri="{FF2B5EF4-FFF2-40B4-BE49-F238E27FC236}">
              <a16:creationId xmlns:a16="http://schemas.microsoft.com/office/drawing/2014/main" id="{971FD283-AAD9-497C-B0AA-78842F6AC3A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7" name="PoljeZBesedilom 2">
          <a:extLst>
            <a:ext uri="{FF2B5EF4-FFF2-40B4-BE49-F238E27FC236}">
              <a16:creationId xmlns:a16="http://schemas.microsoft.com/office/drawing/2014/main" id="{D3989899-482D-4BFE-A048-2C045C6DF8E3}"/>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8" name="PoljeZBesedilom 2">
          <a:extLst>
            <a:ext uri="{FF2B5EF4-FFF2-40B4-BE49-F238E27FC236}">
              <a16:creationId xmlns:a16="http://schemas.microsoft.com/office/drawing/2014/main" id="{6C4A6788-3E06-445C-8DB5-2E10AE63359D}"/>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887</xdr:row>
      <xdr:rowOff>0</xdr:rowOff>
    </xdr:from>
    <xdr:ext cx="184731" cy="264560"/>
    <xdr:sp macro="" textlink="">
      <xdr:nvSpPr>
        <xdr:cNvPr id="7479" name="PoljeZBesedilom 2">
          <a:extLst>
            <a:ext uri="{FF2B5EF4-FFF2-40B4-BE49-F238E27FC236}">
              <a16:creationId xmlns:a16="http://schemas.microsoft.com/office/drawing/2014/main" id="{DA4BEEC7-C73F-4DF9-8F5C-9397D2B7935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0" name="PoljeZBesedilom 2">
          <a:extLst>
            <a:ext uri="{FF2B5EF4-FFF2-40B4-BE49-F238E27FC236}">
              <a16:creationId xmlns:a16="http://schemas.microsoft.com/office/drawing/2014/main" id="{EE54433F-5C42-47F5-AB02-BC38BBB0DFD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1" name="PoljeZBesedilom 7480">
          <a:extLst>
            <a:ext uri="{FF2B5EF4-FFF2-40B4-BE49-F238E27FC236}">
              <a16:creationId xmlns:a16="http://schemas.microsoft.com/office/drawing/2014/main" id="{A619701F-EF6B-49A9-A91C-C33179DA8D6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2" name="PoljeZBesedilom 2">
          <a:extLst>
            <a:ext uri="{FF2B5EF4-FFF2-40B4-BE49-F238E27FC236}">
              <a16:creationId xmlns:a16="http://schemas.microsoft.com/office/drawing/2014/main" id="{7C092D49-19D4-46CC-AAFA-39DD3369545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3" name="PoljeZBesedilom 2">
          <a:extLst>
            <a:ext uri="{FF2B5EF4-FFF2-40B4-BE49-F238E27FC236}">
              <a16:creationId xmlns:a16="http://schemas.microsoft.com/office/drawing/2014/main" id="{A3097A5F-6F70-4C3D-AF4A-FCA82C4390F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4" name="PoljeZBesedilom 2">
          <a:extLst>
            <a:ext uri="{FF2B5EF4-FFF2-40B4-BE49-F238E27FC236}">
              <a16:creationId xmlns:a16="http://schemas.microsoft.com/office/drawing/2014/main" id="{48A22076-9955-41D4-9461-31962B05573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85" name="PoljeZBesedilom 2">
          <a:extLst>
            <a:ext uri="{FF2B5EF4-FFF2-40B4-BE49-F238E27FC236}">
              <a16:creationId xmlns:a16="http://schemas.microsoft.com/office/drawing/2014/main" id="{3D52F867-8A18-444F-BBAF-8BCB25A385A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86" name="PoljeZBesedilom 7485">
          <a:extLst>
            <a:ext uri="{FF2B5EF4-FFF2-40B4-BE49-F238E27FC236}">
              <a16:creationId xmlns:a16="http://schemas.microsoft.com/office/drawing/2014/main" id="{A1CE90AC-77DE-40DE-A690-695E88512996}"/>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87" name="PoljeZBesedilom 2">
          <a:extLst>
            <a:ext uri="{FF2B5EF4-FFF2-40B4-BE49-F238E27FC236}">
              <a16:creationId xmlns:a16="http://schemas.microsoft.com/office/drawing/2014/main" id="{7FF39E01-1A23-4ED1-B752-B13AC7E6991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88" name="PoljeZBesedilom 2">
          <a:extLst>
            <a:ext uri="{FF2B5EF4-FFF2-40B4-BE49-F238E27FC236}">
              <a16:creationId xmlns:a16="http://schemas.microsoft.com/office/drawing/2014/main" id="{222EB799-E94A-4F82-8186-B92F4687A049}"/>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89" name="PoljeZBesedilom 2">
          <a:extLst>
            <a:ext uri="{FF2B5EF4-FFF2-40B4-BE49-F238E27FC236}">
              <a16:creationId xmlns:a16="http://schemas.microsoft.com/office/drawing/2014/main" id="{CA1E7B5A-80BE-4938-A900-F16DC1A986D3}"/>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90" name="PoljeZBesedilom 2">
          <a:extLst>
            <a:ext uri="{FF2B5EF4-FFF2-40B4-BE49-F238E27FC236}">
              <a16:creationId xmlns:a16="http://schemas.microsoft.com/office/drawing/2014/main" id="{61235D05-805F-4450-AD36-C36ACF68E4C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1" name="PoljeZBesedilom 2">
          <a:extLst>
            <a:ext uri="{FF2B5EF4-FFF2-40B4-BE49-F238E27FC236}">
              <a16:creationId xmlns:a16="http://schemas.microsoft.com/office/drawing/2014/main" id="{1AB43BA4-4040-478E-99E1-D28DE4B8462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2" name="PoljeZBesedilom 7491">
          <a:extLst>
            <a:ext uri="{FF2B5EF4-FFF2-40B4-BE49-F238E27FC236}">
              <a16:creationId xmlns:a16="http://schemas.microsoft.com/office/drawing/2014/main" id="{13CCC3E6-5378-4E84-A027-E21FE80882A4}"/>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3" name="PoljeZBesedilom 2">
          <a:extLst>
            <a:ext uri="{FF2B5EF4-FFF2-40B4-BE49-F238E27FC236}">
              <a16:creationId xmlns:a16="http://schemas.microsoft.com/office/drawing/2014/main" id="{3D6BDF62-BAFF-47DB-83F9-6BC4DB1EDD2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4" name="PoljeZBesedilom 2">
          <a:extLst>
            <a:ext uri="{FF2B5EF4-FFF2-40B4-BE49-F238E27FC236}">
              <a16:creationId xmlns:a16="http://schemas.microsoft.com/office/drawing/2014/main" id="{ED17C5E4-B6B6-485A-8C11-E41D8D2B093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5" name="PoljeZBesedilom 2">
          <a:extLst>
            <a:ext uri="{FF2B5EF4-FFF2-40B4-BE49-F238E27FC236}">
              <a16:creationId xmlns:a16="http://schemas.microsoft.com/office/drawing/2014/main" id="{89EE721E-D3E3-43B5-92FB-A2F04173497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496" name="PoljeZBesedilom 2">
          <a:extLst>
            <a:ext uri="{FF2B5EF4-FFF2-40B4-BE49-F238E27FC236}">
              <a16:creationId xmlns:a16="http://schemas.microsoft.com/office/drawing/2014/main" id="{03159DE7-EB4B-4889-BA82-12437EB9A78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97" name="PoljeZBesedilom 7496">
          <a:extLst>
            <a:ext uri="{FF2B5EF4-FFF2-40B4-BE49-F238E27FC236}">
              <a16:creationId xmlns:a16="http://schemas.microsoft.com/office/drawing/2014/main" id="{E7D79297-F42B-4E4E-8CD0-FDD424E1968D}"/>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98" name="PoljeZBesedilom 2">
          <a:extLst>
            <a:ext uri="{FF2B5EF4-FFF2-40B4-BE49-F238E27FC236}">
              <a16:creationId xmlns:a16="http://schemas.microsoft.com/office/drawing/2014/main" id="{E65E16A2-4206-4C2A-A320-97EF077A8DA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499" name="PoljeZBesedilom 2">
          <a:extLst>
            <a:ext uri="{FF2B5EF4-FFF2-40B4-BE49-F238E27FC236}">
              <a16:creationId xmlns:a16="http://schemas.microsoft.com/office/drawing/2014/main" id="{303B76C0-5EAF-4643-82B7-5D907575BAC6}"/>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500" name="PoljeZBesedilom 2">
          <a:extLst>
            <a:ext uri="{FF2B5EF4-FFF2-40B4-BE49-F238E27FC236}">
              <a16:creationId xmlns:a16="http://schemas.microsoft.com/office/drawing/2014/main" id="{9BF663F8-769B-485A-8A17-DB882513A9BA}"/>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501" name="PoljeZBesedilom 2">
          <a:extLst>
            <a:ext uri="{FF2B5EF4-FFF2-40B4-BE49-F238E27FC236}">
              <a16:creationId xmlns:a16="http://schemas.microsoft.com/office/drawing/2014/main" id="{F16AECBE-41DD-4F8A-AAF3-E082CEC1DBC2}"/>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1015</xdr:row>
      <xdr:rowOff>0</xdr:rowOff>
    </xdr:from>
    <xdr:ext cx="191101" cy="272341"/>
    <xdr:sp macro="" textlink="">
      <xdr:nvSpPr>
        <xdr:cNvPr id="7502" name="PoljeZBesedilom 2">
          <a:extLst>
            <a:ext uri="{FF2B5EF4-FFF2-40B4-BE49-F238E27FC236}">
              <a16:creationId xmlns:a16="http://schemas.microsoft.com/office/drawing/2014/main" id="{A61C098C-4D98-4F95-BA76-A21D904143C7}"/>
            </a:ext>
          </a:extLst>
        </xdr:cNvPr>
        <xdr:cNvSpPr txBox="1"/>
      </xdr:nvSpPr>
      <xdr:spPr>
        <a:xfrm>
          <a:off x="6226629" y="17742244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1015</xdr:row>
      <xdr:rowOff>0</xdr:rowOff>
    </xdr:from>
    <xdr:ext cx="191101" cy="272341"/>
    <xdr:sp macro="" textlink="">
      <xdr:nvSpPr>
        <xdr:cNvPr id="7503" name="PoljeZBesedilom 7502">
          <a:extLst>
            <a:ext uri="{FF2B5EF4-FFF2-40B4-BE49-F238E27FC236}">
              <a16:creationId xmlns:a16="http://schemas.microsoft.com/office/drawing/2014/main" id="{8042F870-E96B-4873-9D96-EB01A4A9BD47}"/>
            </a:ext>
          </a:extLst>
        </xdr:cNvPr>
        <xdr:cNvSpPr txBox="1"/>
      </xdr:nvSpPr>
      <xdr:spPr>
        <a:xfrm>
          <a:off x="6226629" y="17742244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135262</xdr:rowOff>
    </xdr:from>
    <xdr:ext cx="184731" cy="264560"/>
    <xdr:sp macro="" textlink="">
      <xdr:nvSpPr>
        <xdr:cNvPr id="7504" name="PoljeZBesedilom 2">
          <a:extLst>
            <a:ext uri="{FF2B5EF4-FFF2-40B4-BE49-F238E27FC236}">
              <a16:creationId xmlns:a16="http://schemas.microsoft.com/office/drawing/2014/main" id="{2C871EC6-DB49-4279-81F8-1A0583E6C65D}"/>
            </a:ext>
          </a:extLst>
        </xdr:cNvPr>
        <xdr:cNvSpPr txBox="1"/>
      </xdr:nvSpPr>
      <xdr:spPr>
        <a:xfrm>
          <a:off x="6226629" y="173045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988</xdr:row>
      <xdr:rowOff>135262</xdr:rowOff>
    </xdr:from>
    <xdr:ext cx="184731" cy="264560"/>
    <xdr:sp macro="" textlink="">
      <xdr:nvSpPr>
        <xdr:cNvPr id="7505" name="PoljeZBesedilom 7504">
          <a:extLst>
            <a:ext uri="{FF2B5EF4-FFF2-40B4-BE49-F238E27FC236}">
              <a16:creationId xmlns:a16="http://schemas.microsoft.com/office/drawing/2014/main" id="{EC139B52-958C-4D92-AC35-C087A26B6574}"/>
            </a:ext>
          </a:extLst>
        </xdr:cNvPr>
        <xdr:cNvSpPr txBox="1"/>
      </xdr:nvSpPr>
      <xdr:spPr>
        <a:xfrm>
          <a:off x="6226629" y="173045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06" name="PoljeZBesedilom 2">
          <a:extLst>
            <a:ext uri="{FF2B5EF4-FFF2-40B4-BE49-F238E27FC236}">
              <a16:creationId xmlns:a16="http://schemas.microsoft.com/office/drawing/2014/main" id="{782D66C0-B398-4BB0-B7B5-3140C0D40B2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07" name="PoljeZBesedilom 566">
          <a:extLst>
            <a:ext uri="{FF2B5EF4-FFF2-40B4-BE49-F238E27FC236}">
              <a16:creationId xmlns:a16="http://schemas.microsoft.com/office/drawing/2014/main" id="{D8061F58-848D-4EC1-983B-152CCD8A3AA5}"/>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08" name="PoljeZBesedilom 2">
          <a:extLst>
            <a:ext uri="{FF2B5EF4-FFF2-40B4-BE49-F238E27FC236}">
              <a16:creationId xmlns:a16="http://schemas.microsoft.com/office/drawing/2014/main" id="{C1BFAF07-2955-4D1B-BC1C-AA16BE061CA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09" name="PoljeZBesedilom 2">
          <a:extLst>
            <a:ext uri="{FF2B5EF4-FFF2-40B4-BE49-F238E27FC236}">
              <a16:creationId xmlns:a16="http://schemas.microsoft.com/office/drawing/2014/main" id="{DBF9D971-3BA9-45AA-B6BA-661EB2B5A68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0" name="PoljeZBesedilom 2">
          <a:extLst>
            <a:ext uri="{FF2B5EF4-FFF2-40B4-BE49-F238E27FC236}">
              <a16:creationId xmlns:a16="http://schemas.microsoft.com/office/drawing/2014/main" id="{88E3EF50-9A78-4477-82AD-CBFC6ED7AE1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1" name="PoljeZBesedilom 2">
          <a:extLst>
            <a:ext uri="{FF2B5EF4-FFF2-40B4-BE49-F238E27FC236}">
              <a16:creationId xmlns:a16="http://schemas.microsoft.com/office/drawing/2014/main" id="{75B17EAB-D0A8-4DEF-AA10-641A998BECF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2" name="PoljeZBesedilom 2">
          <a:extLst>
            <a:ext uri="{FF2B5EF4-FFF2-40B4-BE49-F238E27FC236}">
              <a16:creationId xmlns:a16="http://schemas.microsoft.com/office/drawing/2014/main" id="{11CECEF8-7210-46AD-863B-F63E94868AF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3" name="PoljeZBesedilom 572">
          <a:extLst>
            <a:ext uri="{FF2B5EF4-FFF2-40B4-BE49-F238E27FC236}">
              <a16:creationId xmlns:a16="http://schemas.microsoft.com/office/drawing/2014/main" id="{9F9D9754-CE33-48F5-A488-E370F405082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4" name="PoljeZBesedilom 2">
          <a:extLst>
            <a:ext uri="{FF2B5EF4-FFF2-40B4-BE49-F238E27FC236}">
              <a16:creationId xmlns:a16="http://schemas.microsoft.com/office/drawing/2014/main" id="{85407FF4-531E-49F1-B2FF-9960EB5C710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5" name="PoljeZBesedilom 2">
          <a:extLst>
            <a:ext uri="{FF2B5EF4-FFF2-40B4-BE49-F238E27FC236}">
              <a16:creationId xmlns:a16="http://schemas.microsoft.com/office/drawing/2014/main" id="{2923BC89-740E-414B-A879-EB26ED6BAB3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6" name="PoljeZBesedilom 2">
          <a:extLst>
            <a:ext uri="{FF2B5EF4-FFF2-40B4-BE49-F238E27FC236}">
              <a16:creationId xmlns:a16="http://schemas.microsoft.com/office/drawing/2014/main" id="{E3989458-28CD-4914-8071-A10E1CEBA52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7" name="PoljeZBesedilom 2">
          <a:extLst>
            <a:ext uri="{FF2B5EF4-FFF2-40B4-BE49-F238E27FC236}">
              <a16:creationId xmlns:a16="http://schemas.microsoft.com/office/drawing/2014/main" id="{2EA099F6-622F-409E-A6D2-643BECC7E90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8" name="PoljeZBesedilom 2">
          <a:extLst>
            <a:ext uri="{FF2B5EF4-FFF2-40B4-BE49-F238E27FC236}">
              <a16:creationId xmlns:a16="http://schemas.microsoft.com/office/drawing/2014/main" id="{AFF4A292-00F7-499F-9A61-2B6C998F71F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19" name="PoljeZBesedilom 578">
          <a:extLst>
            <a:ext uri="{FF2B5EF4-FFF2-40B4-BE49-F238E27FC236}">
              <a16:creationId xmlns:a16="http://schemas.microsoft.com/office/drawing/2014/main" id="{B31EEF8E-2872-4186-9176-13C5D80FED8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0" name="PoljeZBesedilom 2">
          <a:extLst>
            <a:ext uri="{FF2B5EF4-FFF2-40B4-BE49-F238E27FC236}">
              <a16:creationId xmlns:a16="http://schemas.microsoft.com/office/drawing/2014/main" id="{3571C051-C160-4268-BF47-337506E0195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1" name="PoljeZBesedilom 2">
          <a:extLst>
            <a:ext uri="{FF2B5EF4-FFF2-40B4-BE49-F238E27FC236}">
              <a16:creationId xmlns:a16="http://schemas.microsoft.com/office/drawing/2014/main" id="{BA9DFDED-C0E1-4CE3-B5C7-A37CD8A24E0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2" name="PoljeZBesedilom 2">
          <a:extLst>
            <a:ext uri="{FF2B5EF4-FFF2-40B4-BE49-F238E27FC236}">
              <a16:creationId xmlns:a16="http://schemas.microsoft.com/office/drawing/2014/main" id="{4A4F4337-A9F6-43B1-8438-4E2BB972637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3" name="PoljeZBesedilom 2">
          <a:extLst>
            <a:ext uri="{FF2B5EF4-FFF2-40B4-BE49-F238E27FC236}">
              <a16:creationId xmlns:a16="http://schemas.microsoft.com/office/drawing/2014/main" id="{6A5E21DB-4D4D-4ABF-80A1-4FF052335C6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4" name="PoljeZBesedilom 2">
          <a:extLst>
            <a:ext uri="{FF2B5EF4-FFF2-40B4-BE49-F238E27FC236}">
              <a16:creationId xmlns:a16="http://schemas.microsoft.com/office/drawing/2014/main" id="{A54DB91F-308E-4B5A-AD67-09ECA3F0096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5" name="PoljeZBesedilom 584">
          <a:extLst>
            <a:ext uri="{FF2B5EF4-FFF2-40B4-BE49-F238E27FC236}">
              <a16:creationId xmlns:a16="http://schemas.microsoft.com/office/drawing/2014/main" id="{7C7464AB-3985-428B-AD35-EB028315CE27}"/>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6" name="PoljeZBesedilom 2">
          <a:extLst>
            <a:ext uri="{FF2B5EF4-FFF2-40B4-BE49-F238E27FC236}">
              <a16:creationId xmlns:a16="http://schemas.microsoft.com/office/drawing/2014/main" id="{B176353E-E830-4BAB-BD1A-725902673EE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7" name="PoljeZBesedilom 2">
          <a:extLst>
            <a:ext uri="{FF2B5EF4-FFF2-40B4-BE49-F238E27FC236}">
              <a16:creationId xmlns:a16="http://schemas.microsoft.com/office/drawing/2014/main" id="{1CD1D3CB-7774-4320-A602-25028A891927}"/>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8" name="PoljeZBesedilom 2">
          <a:extLst>
            <a:ext uri="{FF2B5EF4-FFF2-40B4-BE49-F238E27FC236}">
              <a16:creationId xmlns:a16="http://schemas.microsoft.com/office/drawing/2014/main" id="{E7B91EAB-C746-4FE8-802B-5E4B55FF4FA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29" name="PoljeZBesedilom 2">
          <a:extLst>
            <a:ext uri="{FF2B5EF4-FFF2-40B4-BE49-F238E27FC236}">
              <a16:creationId xmlns:a16="http://schemas.microsoft.com/office/drawing/2014/main" id="{E5655BEA-56D3-461B-AB6F-4C13E649C89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0" name="PoljeZBesedilom 2">
          <a:extLst>
            <a:ext uri="{FF2B5EF4-FFF2-40B4-BE49-F238E27FC236}">
              <a16:creationId xmlns:a16="http://schemas.microsoft.com/office/drawing/2014/main" id="{AAEBC075-B61D-42DD-A1F5-1D6573F90F6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1" name="PoljeZBesedilom 590">
          <a:extLst>
            <a:ext uri="{FF2B5EF4-FFF2-40B4-BE49-F238E27FC236}">
              <a16:creationId xmlns:a16="http://schemas.microsoft.com/office/drawing/2014/main" id="{12576D85-E51A-42E8-8CEC-C3859EDD9C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2" name="PoljeZBesedilom 2">
          <a:extLst>
            <a:ext uri="{FF2B5EF4-FFF2-40B4-BE49-F238E27FC236}">
              <a16:creationId xmlns:a16="http://schemas.microsoft.com/office/drawing/2014/main" id="{AD726245-D59D-46F1-98D1-EA49C4A40A7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3" name="PoljeZBesedilom 2">
          <a:extLst>
            <a:ext uri="{FF2B5EF4-FFF2-40B4-BE49-F238E27FC236}">
              <a16:creationId xmlns:a16="http://schemas.microsoft.com/office/drawing/2014/main" id="{F2F97829-6AC3-4776-AE51-AABFCA172A1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4" name="PoljeZBesedilom 2">
          <a:extLst>
            <a:ext uri="{FF2B5EF4-FFF2-40B4-BE49-F238E27FC236}">
              <a16:creationId xmlns:a16="http://schemas.microsoft.com/office/drawing/2014/main" id="{B7009DB0-FE79-45B2-9D9C-9B79D432DC8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5" name="PoljeZBesedilom 2">
          <a:extLst>
            <a:ext uri="{FF2B5EF4-FFF2-40B4-BE49-F238E27FC236}">
              <a16:creationId xmlns:a16="http://schemas.microsoft.com/office/drawing/2014/main" id="{7A56D08C-409D-4178-B9D6-B60D577C640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6" name="PoljeZBesedilom 2">
          <a:extLst>
            <a:ext uri="{FF2B5EF4-FFF2-40B4-BE49-F238E27FC236}">
              <a16:creationId xmlns:a16="http://schemas.microsoft.com/office/drawing/2014/main" id="{41B8C4F0-71C9-4894-8431-1A615B8BD6B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7" name="PoljeZBesedilom 596">
          <a:extLst>
            <a:ext uri="{FF2B5EF4-FFF2-40B4-BE49-F238E27FC236}">
              <a16:creationId xmlns:a16="http://schemas.microsoft.com/office/drawing/2014/main" id="{5BFAFD7A-BD0E-4AEF-82B6-B68901DDA36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8" name="PoljeZBesedilom 2">
          <a:extLst>
            <a:ext uri="{FF2B5EF4-FFF2-40B4-BE49-F238E27FC236}">
              <a16:creationId xmlns:a16="http://schemas.microsoft.com/office/drawing/2014/main" id="{5ECD7071-4867-41A7-9309-8AB1945270B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39" name="PoljeZBesedilom 2">
          <a:extLst>
            <a:ext uri="{FF2B5EF4-FFF2-40B4-BE49-F238E27FC236}">
              <a16:creationId xmlns:a16="http://schemas.microsoft.com/office/drawing/2014/main" id="{3F086CD6-0911-469B-880B-DFE980E4BB5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40" name="PoljeZBesedilom 2">
          <a:extLst>
            <a:ext uri="{FF2B5EF4-FFF2-40B4-BE49-F238E27FC236}">
              <a16:creationId xmlns:a16="http://schemas.microsoft.com/office/drawing/2014/main" id="{EEBDC250-E103-48EA-B35B-63139681952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41" name="PoljeZBesedilom 2">
          <a:extLst>
            <a:ext uri="{FF2B5EF4-FFF2-40B4-BE49-F238E27FC236}">
              <a16:creationId xmlns:a16="http://schemas.microsoft.com/office/drawing/2014/main" id="{BF96D514-B029-4C74-8132-013D1AA653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2" name="PoljeZBesedilom 2">
          <a:extLst>
            <a:ext uri="{FF2B5EF4-FFF2-40B4-BE49-F238E27FC236}">
              <a16:creationId xmlns:a16="http://schemas.microsoft.com/office/drawing/2014/main" id="{1A9A553E-9259-413C-BFCC-493C480A7C2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3" name="PoljeZBesedilom 602">
          <a:extLst>
            <a:ext uri="{FF2B5EF4-FFF2-40B4-BE49-F238E27FC236}">
              <a16:creationId xmlns:a16="http://schemas.microsoft.com/office/drawing/2014/main" id="{52F266AF-52BD-4DDE-ABB7-8F728B394A1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4" name="PoljeZBesedilom 2">
          <a:extLst>
            <a:ext uri="{FF2B5EF4-FFF2-40B4-BE49-F238E27FC236}">
              <a16:creationId xmlns:a16="http://schemas.microsoft.com/office/drawing/2014/main" id="{27918914-0F74-4CB5-964A-DCA2C89B155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5" name="PoljeZBesedilom 2">
          <a:extLst>
            <a:ext uri="{FF2B5EF4-FFF2-40B4-BE49-F238E27FC236}">
              <a16:creationId xmlns:a16="http://schemas.microsoft.com/office/drawing/2014/main" id="{E6BDFAE7-FC54-4BDA-A1DB-A25D2335203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6" name="PoljeZBesedilom 2">
          <a:extLst>
            <a:ext uri="{FF2B5EF4-FFF2-40B4-BE49-F238E27FC236}">
              <a16:creationId xmlns:a16="http://schemas.microsoft.com/office/drawing/2014/main" id="{F0C1D035-C0D7-423F-B5F5-C482410FA71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7" name="PoljeZBesedilom 2">
          <a:extLst>
            <a:ext uri="{FF2B5EF4-FFF2-40B4-BE49-F238E27FC236}">
              <a16:creationId xmlns:a16="http://schemas.microsoft.com/office/drawing/2014/main" id="{BC71D653-2ABE-4AF0-B762-B69CCC5A1447}"/>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8" name="PoljeZBesedilom 2">
          <a:extLst>
            <a:ext uri="{FF2B5EF4-FFF2-40B4-BE49-F238E27FC236}">
              <a16:creationId xmlns:a16="http://schemas.microsoft.com/office/drawing/2014/main" id="{8E8D4797-E0F9-4D48-9BF3-BCD02154AE9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49" name="PoljeZBesedilom 608">
          <a:extLst>
            <a:ext uri="{FF2B5EF4-FFF2-40B4-BE49-F238E27FC236}">
              <a16:creationId xmlns:a16="http://schemas.microsoft.com/office/drawing/2014/main" id="{1B47BD0B-3DF8-4758-8A86-983032F81AA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0" name="PoljeZBesedilom 2">
          <a:extLst>
            <a:ext uri="{FF2B5EF4-FFF2-40B4-BE49-F238E27FC236}">
              <a16:creationId xmlns:a16="http://schemas.microsoft.com/office/drawing/2014/main" id="{BC124FA5-F016-4477-B310-F7F4833AF2D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1" name="PoljeZBesedilom 2">
          <a:extLst>
            <a:ext uri="{FF2B5EF4-FFF2-40B4-BE49-F238E27FC236}">
              <a16:creationId xmlns:a16="http://schemas.microsoft.com/office/drawing/2014/main" id="{C056613B-EBDC-4D79-8227-B71F6F280C7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2" name="PoljeZBesedilom 2">
          <a:extLst>
            <a:ext uri="{FF2B5EF4-FFF2-40B4-BE49-F238E27FC236}">
              <a16:creationId xmlns:a16="http://schemas.microsoft.com/office/drawing/2014/main" id="{C24BA496-6CD0-411A-887A-74702273998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3" name="PoljeZBesedilom 2">
          <a:extLst>
            <a:ext uri="{FF2B5EF4-FFF2-40B4-BE49-F238E27FC236}">
              <a16:creationId xmlns:a16="http://schemas.microsoft.com/office/drawing/2014/main" id="{2AF76815-1D36-4D4E-B526-36396CB8FF1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4" name="PoljeZBesedilom 613">
          <a:extLst>
            <a:ext uri="{FF2B5EF4-FFF2-40B4-BE49-F238E27FC236}">
              <a16:creationId xmlns:a16="http://schemas.microsoft.com/office/drawing/2014/main" id="{38DC804E-908A-4F6C-8507-892FF2370FC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5" name="PoljeZBesedilom 2">
          <a:extLst>
            <a:ext uri="{FF2B5EF4-FFF2-40B4-BE49-F238E27FC236}">
              <a16:creationId xmlns:a16="http://schemas.microsoft.com/office/drawing/2014/main" id="{4209A7BB-DCEC-42A5-8651-96C089E1BE6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6" name="PoljeZBesedilom 2">
          <a:extLst>
            <a:ext uri="{FF2B5EF4-FFF2-40B4-BE49-F238E27FC236}">
              <a16:creationId xmlns:a16="http://schemas.microsoft.com/office/drawing/2014/main" id="{C43B952B-B637-46A9-A1AB-941FB81B0449}"/>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7" name="PoljeZBesedilom 2">
          <a:extLst>
            <a:ext uri="{FF2B5EF4-FFF2-40B4-BE49-F238E27FC236}">
              <a16:creationId xmlns:a16="http://schemas.microsoft.com/office/drawing/2014/main" id="{4F4B4F85-9DF8-421E-9650-7859AB30534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58" name="PoljeZBesedilom 2">
          <a:extLst>
            <a:ext uri="{FF2B5EF4-FFF2-40B4-BE49-F238E27FC236}">
              <a16:creationId xmlns:a16="http://schemas.microsoft.com/office/drawing/2014/main" id="{06F06F98-0DE2-4C1C-ABB8-1EE55F21DBD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59" name="PoljeZBesedilom 2">
          <a:extLst>
            <a:ext uri="{FF2B5EF4-FFF2-40B4-BE49-F238E27FC236}">
              <a16:creationId xmlns:a16="http://schemas.microsoft.com/office/drawing/2014/main" id="{34AF84AB-2437-45BC-A8E8-4288C150277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0" name="PoljeZBesedilom 619">
          <a:extLst>
            <a:ext uri="{FF2B5EF4-FFF2-40B4-BE49-F238E27FC236}">
              <a16:creationId xmlns:a16="http://schemas.microsoft.com/office/drawing/2014/main" id="{76649ADF-FEBF-4A76-B5A8-F0F7FB6ECD6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1" name="PoljeZBesedilom 2">
          <a:extLst>
            <a:ext uri="{FF2B5EF4-FFF2-40B4-BE49-F238E27FC236}">
              <a16:creationId xmlns:a16="http://schemas.microsoft.com/office/drawing/2014/main" id="{309AA018-4E03-4D7C-B026-1EAB47C8D9C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2" name="PoljeZBesedilom 2">
          <a:extLst>
            <a:ext uri="{FF2B5EF4-FFF2-40B4-BE49-F238E27FC236}">
              <a16:creationId xmlns:a16="http://schemas.microsoft.com/office/drawing/2014/main" id="{3D89AA7D-9D80-4F8F-A7F7-97AB1F5B723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3" name="PoljeZBesedilom 2">
          <a:extLst>
            <a:ext uri="{FF2B5EF4-FFF2-40B4-BE49-F238E27FC236}">
              <a16:creationId xmlns:a16="http://schemas.microsoft.com/office/drawing/2014/main" id="{EB43420A-374C-4DF2-A2FF-F95C181EE05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4" name="PoljeZBesedilom 2">
          <a:extLst>
            <a:ext uri="{FF2B5EF4-FFF2-40B4-BE49-F238E27FC236}">
              <a16:creationId xmlns:a16="http://schemas.microsoft.com/office/drawing/2014/main" id="{FEB91AC9-906E-42DA-8CE6-12BFE17BEEF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5" name="PoljeZBesedilom 2">
          <a:extLst>
            <a:ext uri="{FF2B5EF4-FFF2-40B4-BE49-F238E27FC236}">
              <a16:creationId xmlns:a16="http://schemas.microsoft.com/office/drawing/2014/main" id="{52C11A1A-2657-493D-8790-903FC537ED4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6" name="PoljeZBesedilom 625">
          <a:extLst>
            <a:ext uri="{FF2B5EF4-FFF2-40B4-BE49-F238E27FC236}">
              <a16:creationId xmlns:a16="http://schemas.microsoft.com/office/drawing/2014/main" id="{4F76B090-32DF-4C89-BE18-C08B86B8F18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7" name="PoljeZBesedilom 2">
          <a:extLst>
            <a:ext uri="{FF2B5EF4-FFF2-40B4-BE49-F238E27FC236}">
              <a16:creationId xmlns:a16="http://schemas.microsoft.com/office/drawing/2014/main" id="{8F692B79-4A77-4998-8C0E-55C31ACD041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8" name="PoljeZBesedilom 2">
          <a:extLst>
            <a:ext uri="{FF2B5EF4-FFF2-40B4-BE49-F238E27FC236}">
              <a16:creationId xmlns:a16="http://schemas.microsoft.com/office/drawing/2014/main" id="{4540209F-E629-4382-971E-B71F301678A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69" name="PoljeZBesedilom 2">
          <a:extLst>
            <a:ext uri="{FF2B5EF4-FFF2-40B4-BE49-F238E27FC236}">
              <a16:creationId xmlns:a16="http://schemas.microsoft.com/office/drawing/2014/main" id="{FE8ED225-DAD8-45C0-9424-BFE284AF92A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0" name="PoljeZBesedilom 2">
          <a:extLst>
            <a:ext uri="{FF2B5EF4-FFF2-40B4-BE49-F238E27FC236}">
              <a16:creationId xmlns:a16="http://schemas.microsoft.com/office/drawing/2014/main" id="{81DD353F-65B7-4997-85FD-C66258594DE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1" name="PoljeZBesedilom 2">
          <a:extLst>
            <a:ext uri="{FF2B5EF4-FFF2-40B4-BE49-F238E27FC236}">
              <a16:creationId xmlns:a16="http://schemas.microsoft.com/office/drawing/2014/main" id="{C4F1153F-A9FB-4DD6-B9B2-D7ED5127863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2" name="PoljeZBesedilom 631">
          <a:extLst>
            <a:ext uri="{FF2B5EF4-FFF2-40B4-BE49-F238E27FC236}">
              <a16:creationId xmlns:a16="http://schemas.microsoft.com/office/drawing/2014/main" id="{71BC5474-FF73-4316-A365-0AA7FA5DB66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3" name="PoljeZBesedilom 2">
          <a:extLst>
            <a:ext uri="{FF2B5EF4-FFF2-40B4-BE49-F238E27FC236}">
              <a16:creationId xmlns:a16="http://schemas.microsoft.com/office/drawing/2014/main" id="{DDFDEBD5-1A4B-4365-9504-E31EA22859F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4" name="PoljeZBesedilom 2">
          <a:extLst>
            <a:ext uri="{FF2B5EF4-FFF2-40B4-BE49-F238E27FC236}">
              <a16:creationId xmlns:a16="http://schemas.microsoft.com/office/drawing/2014/main" id="{04668B40-6AC1-44B9-AA49-C8222D64FF1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5" name="PoljeZBesedilom 2">
          <a:extLst>
            <a:ext uri="{FF2B5EF4-FFF2-40B4-BE49-F238E27FC236}">
              <a16:creationId xmlns:a16="http://schemas.microsoft.com/office/drawing/2014/main" id="{3FFE92B0-8ADB-4785-B8AC-8FF8704EEB7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6" name="PoljeZBesedilom 2">
          <a:extLst>
            <a:ext uri="{FF2B5EF4-FFF2-40B4-BE49-F238E27FC236}">
              <a16:creationId xmlns:a16="http://schemas.microsoft.com/office/drawing/2014/main" id="{BF0B837C-C1DD-4DA9-913F-B9F908EA828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7" name="PoljeZBesedilom 2">
          <a:extLst>
            <a:ext uri="{FF2B5EF4-FFF2-40B4-BE49-F238E27FC236}">
              <a16:creationId xmlns:a16="http://schemas.microsoft.com/office/drawing/2014/main" id="{6A7C4754-F15E-45DD-831B-F3004996090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8" name="PoljeZBesedilom 637">
          <a:extLst>
            <a:ext uri="{FF2B5EF4-FFF2-40B4-BE49-F238E27FC236}">
              <a16:creationId xmlns:a16="http://schemas.microsoft.com/office/drawing/2014/main" id="{3BDE8F6F-431B-42DC-A717-E0DC5822BC4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79" name="PoljeZBesedilom 2">
          <a:extLst>
            <a:ext uri="{FF2B5EF4-FFF2-40B4-BE49-F238E27FC236}">
              <a16:creationId xmlns:a16="http://schemas.microsoft.com/office/drawing/2014/main" id="{A9C76982-BDC2-42F6-A75A-F7318A15D79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80" name="PoljeZBesedilom 2">
          <a:extLst>
            <a:ext uri="{FF2B5EF4-FFF2-40B4-BE49-F238E27FC236}">
              <a16:creationId xmlns:a16="http://schemas.microsoft.com/office/drawing/2014/main" id="{6091A74F-40DE-45D5-BE38-AC911CFB4A7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81" name="PoljeZBesedilom 2">
          <a:extLst>
            <a:ext uri="{FF2B5EF4-FFF2-40B4-BE49-F238E27FC236}">
              <a16:creationId xmlns:a16="http://schemas.microsoft.com/office/drawing/2014/main" id="{62A84910-3D6E-4C64-8CA5-EA0A39D2A22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582" name="PoljeZBesedilom 2">
          <a:extLst>
            <a:ext uri="{FF2B5EF4-FFF2-40B4-BE49-F238E27FC236}">
              <a16:creationId xmlns:a16="http://schemas.microsoft.com/office/drawing/2014/main" id="{C0F2A36E-0003-415A-9986-3108653C2A7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3" name="PoljeZBesedilom 2">
          <a:extLst>
            <a:ext uri="{FF2B5EF4-FFF2-40B4-BE49-F238E27FC236}">
              <a16:creationId xmlns:a16="http://schemas.microsoft.com/office/drawing/2014/main" id="{2703F15E-C936-4126-8308-B9131D7BF6F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4" name="PoljeZBesedilom 643">
          <a:extLst>
            <a:ext uri="{FF2B5EF4-FFF2-40B4-BE49-F238E27FC236}">
              <a16:creationId xmlns:a16="http://schemas.microsoft.com/office/drawing/2014/main" id="{ED3A82EA-2EC5-43F5-B82F-42DE3B978ADE}"/>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5" name="PoljeZBesedilom 2">
          <a:extLst>
            <a:ext uri="{FF2B5EF4-FFF2-40B4-BE49-F238E27FC236}">
              <a16:creationId xmlns:a16="http://schemas.microsoft.com/office/drawing/2014/main" id="{DE250B48-5CC6-4DC7-A878-4AA3D1FB6A5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6" name="PoljeZBesedilom 2">
          <a:extLst>
            <a:ext uri="{FF2B5EF4-FFF2-40B4-BE49-F238E27FC236}">
              <a16:creationId xmlns:a16="http://schemas.microsoft.com/office/drawing/2014/main" id="{6EF5CBB3-C89A-407E-8B82-6871AC7599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7" name="PoljeZBesedilom 2">
          <a:extLst>
            <a:ext uri="{FF2B5EF4-FFF2-40B4-BE49-F238E27FC236}">
              <a16:creationId xmlns:a16="http://schemas.microsoft.com/office/drawing/2014/main" id="{E638D2FB-0588-449B-88A3-C4F8E714F1D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8" name="PoljeZBesedilom 2">
          <a:extLst>
            <a:ext uri="{FF2B5EF4-FFF2-40B4-BE49-F238E27FC236}">
              <a16:creationId xmlns:a16="http://schemas.microsoft.com/office/drawing/2014/main" id="{9F5B938B-BC16-4FC1-83F7-BB661F9FF64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89" name="PoljeZBesedilom 2">
          <a:extLst>
            <a:ext uri="{FF2B5EF4-FFF2-40B4-BE49-F238E27FC236}">
              <a16:creationId xmlns:a16="http://schemas.microsoft.com/office/drawing/2014/main" id="{DBFBF27F-1DFC-4EDE-8894-16DF5E92D5F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90" name="PoljeZBesedilom 649">
          <a:extLst>
            <a:ext uri="{FF2B5EF4-FFF2-40B4-BE49-F238E27FC236}">
              <a16:creationId xmlns:a16="http://schemas.microsoft.com/office/drawing/2014/main" id="{8C72D1CA-0657-4DF2-84D2-8C7D4C930C0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91" name="PoljeZBesedilom 2">
          <a:extLst>
            <a:ext uri="{FF2B5EF4-FFF2-40B4-BE49-F238E27FC236}">
              <a16:creationId xmlns:a16="http://schemas.microsoft.com/office/drawing/2014/main" id="{04512515-FD24-4918-A50E-FC1E71657A9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92" name="PoljeZBesedilom 2">
          <a:extLst>
            <a:ext uri="{FF2B5EF4-FFF2-40B4-BE49-F238E27FC236}">
              <a16:creationId xmlns:a16="http://schemas.microsoft.com/office/drawing/2014/main" id="{C8BDE439-440E-4590-99D3-1C790D071F7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93" name="PoljeZBesedilom 2">
          <a:extLst>
            <a:ext uri="{FF2B5EF4-FFF2-40B4-BE49-F238E27FC236}">
              <a16:creationId xmlns:a16="http://schemas.microsoft.com/office/drawing/2014/main" id="{3325B866-9540-4658-A2E3-5E46BB73F75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594" name="PoljeZBesedilom 2">
          <a:extLst>
            <a:ext uri="{FF2B5EF4-FFF2-40B4-BE49-F238E27FC236}">
              <a16:creationId xmlns:a16="http://schemas.microsoft.com/office/drawing/2014/main" id="{6A24AE2E-2F0F-481A-B269-F1D382AB89A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95" name="PoljeZBesedilom 2">
          <a:extLst>
            <a:ext uri="{FF2B5EF4-FFF2-40B4-BE49-F238E27FC236}">
              <a16:creationId xmlns:a16="http://schemas.microsoft.com/office/drawing/2014/main" id="{C42A24A3-B34C-4C4C-9188-EBD8DE83888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96" name="PoljeZBesedilom 655">
          <a:extLst>
            <a:ext uri="{FF2B5EF4-FFF2-40B4-BE49-F238E27FC236}">
              <a16:creationId xmlns:a16="http://schemas.microsoft.com/office/drawing/2014/main" id="{635A6E18-4143-4CCC-8C51-89828D5C04A4}"/>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97" name="PoljeZBesedilom 2">
          <a:extLst>
            <a:ext uri="{FF2B5EF4-FFF2-40B4-BE49-F238E27FC236}">
              <a16:creationId xmlns:a16="http://schemas.microsoft.com/office/drawing/2014/main" id="{6FF8CC88-B29D-40D4-B7B9-3F04433BB72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98" name="PoljeZBesedilom 2">
          <a:extLst>
            <a:ext uri="{FF2B5EF4-FFF2-40B4-BE49-F238E27FC236}">
              <a16:creationId xmlns:a16="http://schemas.microsoft.com/office/drawing/2014/main" id="{2AD83485-DDA3-4857-B8EA-93DF28726D9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599" name="PoljeZBesedilom 2">
          <a:extLst>
            <a:ext uri="{FF2B5EF4-FFF2-40B4-BE49-F238E27FC236}">
              <a16:creationId xmlns:a16="http://schemas.microsoft.com/office/drawing/2014/main" id="{0ADEB22A-49B4-4575-ADC7-822C526EC94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0" name="PoljeZBesedilom 2">
          <a:extLst>
            <a:ext uri="{FF2B5EF4-FFF2-40B4-BE49-F238E27FC236}">
              <a16:creationId xmlns:a16="http://schemas.microsoft.com/office/drawing/2014/main" id="{F0C29013-B6E5-4920-8EB9-5B74493063B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1" name="PoljeZBesedilom 2">
          <a:extLst>
            <a:ext uri="{FF2B5EF4-FFF2-40B4-BE49-F238E27FC236}">
              <a16:creationId xmlns:a16="http://schemas.microsoft.com/office/drawing/2014/main" id="{14B74C8E-3E07-4744-A08F-131716537979}"/>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2" name="PoljeZBesedilom 661">
          <a:extLst>
            <a:ext uri="{FF2B5EF4-FFF2-40B4-BE49-F238E27FC236}">
              <a16:creationId xmlns:a16="http://schemas.microsoft.com/office/drawing/2014/main" id="{9D17F35F-4A4F-4BC5-9410-6A0FA635365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3" name="PoljeZBesedilom 2">
          <a:extLst>
            <a:ext uri="{FF2B5EF4-FFF2-40B4-BE49-F238E27FC236}">
              <a16:creationId xmlns:a16="http://schemas.microsoft.com/office/drawing/2014/main" id="{D8A4DF3F-979E-4285-92E6-CE327DA9219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4" name="PoljeZBesedilom 2">
          <a:extLst>
            <a:ext uri="{FF2B5EF4-FFF2-40B4-BE49-F238E27FC236}">
              <a16:creationId xmlns:a16="http://schemas.microsoft.com/office/drawing/2014/main" id="{81F5E8D8-D4E3-4292-9865-D537D1D04CC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5" name="PoljeZBesedilom 2">
          <a:extLst>
            <a:ext uri="{FF2B5EF4-FFF2-40B4-BE49-F238E27FC236}">
              <a16:creationId xmlns:a16="http://schemas.microsoft.com/office/drawing/2014/main" id="{C19E7C60-36E1-4B40-9B4B-0A3E3A71623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6" name="PoljeZBesedilom 2">
          <a:extLst>
            <a:ext uri="{FF2B5EF4-FFF2-40B4-BE49-F238E27FC236}">
              <a16:creationId xmlns:a16="http://schemas.microsoft.com/office/drawing/2014/main" id="{B1D994EA-8A19-4351-AB26-B58AF1943387}"/>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7" name="PoljeZBesedilom 666">
          <a:extLst>
            <a:ext uri="{FF2B5EF4-FFF2-40B4-BE49-F238E27FC236}">
              <a16:creationId xmlns:a16="http://schemas.microsoft.com/office/drawing/2014/main" id="{1A13B30A-EC56-46D5-ADDB-76D6F265A340}"/>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8" name="PoljeZBesedilom 2">
          <a:extLst>
            <a:ext uri="{FF2B5EF4-FFF2-40B4-BE49-F238E27FC236}">
              <a16:creationId xmlns:a16="http://schemas.microsoft.com/office/drawing/2014/main" id="{258C04C5-F06B-45E1-B86C-7F64E236FCE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09" name="PoljeZBesedilom 2">
          <a:extLst>
            <a:ext uri="{FF2B5EF4-FFF2-40B4-BE49-F238E27FC236}">
              <a16:creationId xmlns:a16="http://schemas.microsoft.com/office/drawing/2014/main" id="{381557D6-34C9-4B01-BACE-A09E1C1521B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10" name="PoljeZBesedilom 2">
          <a:extLst>
            <a:ext uri="{FF2B5EF4-FFF2-40B4-BE49-F238E27FC236}">
              <a16:creationId xmlns:a16="http://schemas.microsoft.com/office/drawing/2014/main" id="{3E8E8DF6-7636-4BBA-8AD6-EFD94BF35FB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611" name="PoljeZBesedilom 2">
          <a:extLst>
            <a:ext uri="{FF2B5EF4-FFF2-40B4-BE49-F238E27FC236}">
              <a16:creationId xmlns:a16="http://schemas.microsoft.com/office/drawing/2014/main" id="{63292632-194D-4FB0-9734-08A632720CD5}"/>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2" name="PoljeZBesedilom 2">
          <a:extLst>
            <a:ext uri="{FF2B5EF4-FFF2-40B4-BE49-F238E27FC236}">
              <a16:creationId xmlns:a16="http://schemas.microsoft.com/office/drawing/2014/main" id="{2B7D8E8B-E673-4757-8693-44ADE8BC59B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3" name="PoljeZBesedilom 672">
          <a:extLst>
            <a:ext uri="{FF2B5EF4-FFF2-40B4-BE49-F238E27FC236}">
              <a16:creationId xmlns:a16="http://schemas.microsoft.com/office/drawing/2014/main" id="{4023C1F4-0647-4687-9308-26AB4A981D5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4" name="PoljeZBesedilom 2">
          <a:extLst>
            <a:ext uri="{FF2B5EF4-FFF2-40B4-BE49-F238E27FC236}">
              <a16:creationId xmlns:a16="http://schemas.microsoft.com/office/drawing/2014/main" id="{A98803BA-671E-4740-A862-0349F7D885CA}"/>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5" name="PoljeZBesedilom 2">
          <a:extLst>
            <a:ext uri="{FF2B5EF4-FFF2-40B4-BE49-F238E27FC236}">
              <a16:creationId xmlns:a16="http://schemas.microsoft.com/office/drawing/2014/main" id="{F97536FE-3846-4944-BCBB-D58D87A69D3F}"/>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6" name="PoljeZBesedilom 2">
          <a:extLst>
            <a:ext uri="{FF2B5EF4-FFF2-40B4-BE49-F238E27FC236}">
              <a16:creationId xmlns:a16="http://schemas.microsoft.com/office/drawing/2014/main" id="{A3523362-67EF-4ACD-B863-169A87C66F2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7" name="PoljeZBesedilom 2">
          <a:extLst>
            <a:ext uri="{FF2B5EF4-FFF2-40B4-BE49-F238E27FC236}">
              <a16:creationId xmlns:a16="http://schemas.microsoft.com/office/drawing/2014/main" id="{A32CD384-03FF-43A0-B872-FDDC05F2D8BF}"/>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8" name="PoljeZBesedilom 2">
          <a:extLst>
            <a:ext uri="{FF2B5EF4-FFF2-40B4-BE49-F238E27FC236}">
              <a16:creationId xmlns:a16="http://schemas.microsoft.com/office/drawing/2014/main" id="{EBB3967B-5022-45A4-B977-92FE002203D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19" name="PoljeZBesedilom 678">
          <a:extLst>
            <a:ext uri="{FF2B5EF4-FFF2-40B4-BE49-F238E27FC236}">
              <a16:creationId xmlns:a16="http://schemas.microsoft.com/office/drawing/2014/main" id="{DD112425-6B5C-4A95-B1A9-363D68A916A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0" name="PoljeZBesedilom 2">
          <a:extLst>
            <a:ext uri="{FF2B5EF4-FFF2-40B4-BE49-F238E27FC236}">
              <a16:creationId xmlns:a16="http://schemas.microsoft.com/office/drawing/2014/main" id="{CDF2F218-5EBD-4E99-9F2E-0E7023EAC5D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1" name="PoljeZBesedilom 2">
          <a:extLst>
            <a:ext uri="{FF2B5EF4-FFF2-40B4-BE49-F238E27FC236}">
              <a16:creationId xmlns:a16="http://schemas.microsoft.com/office/drawing/2014/main" id="{992F71A4-7417-4E2C-89A0-C28E8AA2556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2" name="PoljeZBesedilom 2">
          <a:extLst>
            <a:ext uri="{FF2B5EF4-FFF2-40B4-BE49-F238E27FC236}">
              <a16:creationId xmlns:a16="http://schemas.microsoft.com/office/drawing/2014/main" id="{4F23441A-6E13-4186-8810-41DC3C2C261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3" name="PoljeZBesedilom 2">
          <a:extLst>
            <a:ext uri="{FF2B5EF4-FFF2-40B4-BE49-F238E27FC236}">
              <a16:creationId xmlns:a16="http://schemas.microsoft.com/office/drawing/2014/main" id="{C689F87E-983D-4F3E-9BDC-5CDE2D8188C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4" name="PoljeZBesedilom 2">
          <a:extLst>
            <a:ext uri="{FF2B5EF4-FFF2-40B4-BE49-F238E27FC236}">
              <a16:creationId xmlns:a16="http://schemas.microsoft.com/office/drawing/2014/main" id="{B479C407-6A9A-4333-A32D-C6849AB273E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5" name="PoljeZBesedilom 684">
          <a:extLst>
            <a:ext uri="{FF2B5EF4-FFF2-40B4-BE49-F238E27FC236}">
              <a16:creationId xmlns:a16="http://schemas.microsoft.com/office/drawing/2014/main" id="{296BE57B-9166-4748-9E27-ADFFA6D8B90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6" name="PoljeZBesedilom 2">
          <a:extLst>
            <a:ext uri="{FF2B5EF4-FFF2-40B4-BE49-F238E27FC236}">
              <a16:creationId xmlns:a16="http://schemas.microsoft.com/office/drawing/2014/main" id="{404F29E8-0213-4DF9-8AF2-16E5D729A054}"/>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7" name="PoljeZBesedilom 2">
          <a:extLst>
            <a:ext uri="{FF2B5EF4-FFF2-40B4-BE49-F238E27FC236}">
              <a16:creationId xmlns:a16="http://schemas.microsoft.com/office/drawing/2014/main" id="{4EB1D3BD-9426-4580-82EF-C991AD0C3CC5}"/>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8" name="PoljeZBesedilom 2">
          <a:extLst>
            <a:ext uri="{FF2B5EF4-FFF2-40B4-BE49-F238E27FC236}">
              <a16:creationId xmlns:a16="http://schemas.microsoft.com/office/drawing/2014/main" id="{64C67FE7-3332-4BB7-9951-13D8E1F11BB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29" name="PoljeZBesedilom 2">
          <a:extLst>
            <a:ext uri="{FF2B5EF4-FFF2-40B4-BE49-F238E27FC236}">
              <a16:creationId xmlns:a16="http://schemas.microsoft.com/office/drawing/2014/main" id="{7E2980D7-64A8-4462-AE5F-473B2BF386B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0" name="PoljeZBesedilom 2">
          <a:extLst>
            <a:ext uri="{FF2B5EF4-FFF2-40B4-BE49-F238E27FC236}">
              <a16:creationId xmlns:a16="http://schemas.microsoft.com/office/drawing/2014/main" id="{617D0E07-11E0-41E6-9B25-E02C72584D6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1" name="PoljeZBesedilom 690">
          <a:extLst>
            <a:ext uri="{FF2B5EF4-FFF2-40B4-BE49-F238E27FC236}">
              <a16:creationId xmlns:a16="http://schemas.microsoft.com/office/drawing/2014/main" id="{AFDF7EB4-B288-405F-A7CF-C38F3D6E7867}"/>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2" name="PoljeZBesedilom 2">
          <a:extLst>
            <a:ext uri="{FF2B5EF4-FFF2-40B4-BE49-F238E27FC236}">
              <a16:creationId xmlns:a16="http://schemas.microsoft.com/office/drawing/2014/main" id="{5D8E3DA7-CC0F-45B8-A102-2C45D02D01E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3" name="PoljeZBesedilom 2">
          <a:extLst>
            <a:ext uri="{FF2B5EF4-FFF2-40B4-BE49-F238E27FC236}">
              <a16:creationId xmlns:a16="http://schemas.microsoft.com/office/drawing/2014/main" id="{3C0A5D37-D49E-4CD6-A2F3-5991A9A138B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4" name="PoljeZBesedilom 2">
          <a:extLst>
            <a:ext uri="{FF2B5EF4-FFF2-40B4-BE49-F238E27FC236}">
              <a16:creationId xmlns:a16="http://schemas.microsoft.com/office/drawing/2014/main" id="{61E73DD1-42AA-4384-900A-52E341C63664}"/>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5" name="PoljeZBesedilom 2">
          <a:extLst>
            <a:ext uri="{FF2B5EF4-FFF2-40B4-BE49-F238E27FC236}">
              <a16:creationId xmlns:a16="http://schemas.microsoft.com/office/drawing/2014/main" id="{8582AB69-33C5-4611-AFF4-AC44BCF0E971}"/>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6" name="PoljeZBesedilom 2">
          <a:extLst>
            <a:ext uri="{FF2B5EF4-FFF2-40B4-BE49-F238E27FC236}">
              <a16:creationId xmlns:a16="http://schemas.microsoft.com/office/drawing/2014/main" id="{314FCC7C-1E23-4D8D-B731-844384682C71}"/>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7" name="PoljeZBesedilom 696">
          <a:extLst>
            <a:ext uri="{FF2B5EF4-FFF2-40B4-BE49-F238E27FC236}">
              <a16:creationId xmlns:a16="http://schemas.microsoft.com/office/drawing/2014/main" id="{E1E8F2B4-82BD-46DF-830D-4C99FAD4A95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8" name="PoljeZBesedilom 2">
          <a:extLst>
            <a:ext uri="{FF2B5EF4-FFF2-40B4-BE49-F238E27FC236}">
              <a16:creationId xmlns:a16="http://schemas.microsoft.com/office/drawing/2014/main" id="{7298625F-DC36-454F-822A-4E5CDBD484F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39" name="PoljeZBesedilom 2">
          <a:extLst>
            <a:ext uri="{FF2B5EF4-FFF2-40B4-BE49-F238E27FC236}">
              <a16:creationId xmlns:a16="http://schemas.microsoft.com/office/drawing/2014/main" id="{B40D93BF-59AC-4AF5-A2B9-A9FB1DC182C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40" name="PoljeZBesedilom 2">
          <a:extLst>
            <a:ext uri="{FF2B5EF4-FFF2-40B4-BE49-F238E27FC236}">
              <a16:creationId xmlns:a16="http://schemas.microsoft.com/office/drawing/2014/main" id="{69F3A521-64FA-465C-89F2-313102CF7AB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41" name="PoljeZBesedilom 2">
          <a:extLst>
            <a:ext uri="{FF2B5EF4-FFF2-40B4-BE49-F238E27FC236}">
              <a16:creationId xmlns:a16="http://schemas.microsoft.com/office/drawing/2014/main" id="{B72B659B-20F9-46C8-9B2C-9CEFC3663E1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2" name="PoljeZBesedilom 2">
          <a:extLst>
            <a:ext uri="{FF2B5EF4-FFF2-40B4-BE49-F238E27FC236}">
              <a16:creationId xmlns:a16="http://schemas.microsoft.com/office/drawing/2014/main" id="{BD772298-0A40-4F08-954C-D6F2026D010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3" name="PoljeZBesedilom 702">
          <a:extLst>
            <a:ext uri="{FF2B5EF4-FFF2-40B4-BE49-F238E27FC236}">
              <a16:creationId xmlns:a16="http://schemas.microsoft.com/office/drawing/2014/main" id="{9A47E553-E379-436D-9B4F-C9460A61FA9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4" name="PoljeZBesedilom 2">
          <a:extLst>
            <a:ext uri="{FF2B5EF4-FFF2-40B4-BE49-F238E27FC236}">
              <a16:creationId xmlns:a16="http://schemas.microsoft.com/office/drawing/2014/main" id="{C6538C77-75CD-4883-A3E1-FEA0635F0B9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5" name="PoljeZBesedilom 2">
          <a:extLst>
            <a:ext uri="{FF2B5EF4-FFF2-40B4-BE49-F238E27FC236}">
              <a16:creationId xmlns:a16="http://schemas.microsoft.com/office/drawing/2014/main" id="{79DB3BB8-A97A-4E43-8D64-2E661FD9B5A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6" name="PoljeZBesedilom 2">
          <a:extLst>
            <a:ext uri="{FF2B5EF4-FFF2-40B4-BE49-F238E27FC236}">
              <a16:creationId xmlns:a16="http://schemas.microsoft.com/office/drawing/2014/main" id="{89827319-0696-4B98-B910-A908D72CA8B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7" name="PoljeZBesedilom 2">
          <a:extLst>
            <a:ext uri="{FF2B5EF4-FFF2-40B4-BE49-F238E27FC236}">
              <a16:creationId xmlns:a16="http://schemas.microsoft.com/office/drawing/2014/main" id="{093A68C1-C0FE-4C2D-AABB-4001AF1B259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8" name="PoljeZBesedilom 2">
          <a:extLst>
            <a:ext uri="{FF2B5EF4-FFF2-40B4-BE49-F238E27FC236}">
              <a16:creationId xmlns:a16="http://schemas.microsoft.com/office/drawing/2014/main" id="{4A13E18F-9997-462B-BBA8-311DBFFC68E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49" name="PoljeZBesedilom 708">
          <a:extLst>
            <a:ext uri="{FF2B5EF4-FFF2-40B4-BE49-F238E27FC236}">
              <a16:creationId xmlns:a16="http://schemas.microsoft.com/office/drawing/2014/main" id="{73A1C811-8D17-465C-97DF-D9086644322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50" name="PoljeZBesedilom 2">
          <a:extLst>
            <a:ext uri="{FF2B5EF4-FFF2-40B4-BE49-F238E27FC236}">
              <a16:creationId xmlns:a16="http://schemas.microsoft.com/office/drawing/2014/main" id="{83C8D7A6-13C3-41D3-93C6-F833FC824BE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51" name="PoljeZBesedilom 2">
          <a:extLst>
            <a:ext uri="{FF2B5EF4-FFF2-40B4-BE49-F238E27FC236}">
              <a16:creationId xmlns:a16="http://schemas.microsoft.com/office/drawing/2014/main" id="{ECAACFA9-CFD0-41F9-AC37-68B4BD3CFE8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52" name="PoljeZBesedilom 2">
          <a:extLst>
            <a:ext uri="{FF2B5EF4-FFF2-40B4-BE49-F238E27FC236}">
              <a16:creationId xmlns:a16="http://schemas.microsoft.com/office/drawing/2014/main" id="{81E8FDDC-D2D8-4931-91AB-2D1E1B64C1A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53" name="PoljeZBesedilom 2">
          <a:extLst>
            <a:ext uri="{FF2B5EF4-FFF2-40B4-BE49-F238E27FC236}">
              <a16:creationId xmlns:a16="http://schemas.microsoft.com/office/drawing/2014/main" id="{0FA1A766-B282-4DC4-9CDF-23E53C1E3C5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4" name="PoljeZBesedilom 2">
          <a:extLst>
            <a:ext uri="{FF2B5EF4-FFF2-40B4-BE49-F238E27FC236}">
              <a16:creationId xmlns:a16="http://schemas.microsoft.com/office/drawing/2014/main" id="{180707DF-CDE8-4FEC-9F70-6C94862567F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5" name="PoljeZBesedilom 714">
          <a:extLst>
            <a:ext uri="{FF2B5EF4-FFF2-40B4-BE49-F238E27FC236}">
              <a16:creationId xmlns:a16="http://schemas.microsoft.com/office/drawing/2014/main" id="{01652D18-4881-4B67-877A-3239F4B3AA6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6" name="PoljeZBesedilom 2">
          <a:extLst>
            <a:ext uri="{FF2B5EF4-FFF2-40B4-BE49-F238E27FC236}">
              <a16:creationId xmlns:a16="http://schemas.microsoft.com/office/drawing/2014/main" id="{07F7C70D-CA77-49A1-9D12-AE8B8CF325E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7" name="PoljeZBesedilom 2">
          <a:extLst>
            <a:ext uri="{FF2B5EF4-FFF2-40B4-BE49-F238E27FC236}">
              <a16:creationId xmlns:a16="http://schemas.microsoft.com/office/drawing/2014/main" id="{F4F7ED1C-4FF0-4EA5-973A-6688C9EB793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8" name="PoljeZBesedilom 2">
          <a:extLst>
            <a:ext uri="{FF2B5EF4-FFF2-40B4-BE49-F238E27FC236}">
              <a16:creationId xmlns:a16="http://schemas.microsoft.com/office/drawing/2014/main" id="{BF122283-3B7A-4CFC-B281-6958DA6934F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59" name="PoljeZBesedilom 2">
          <a:extLst>
            <a:ext uri="{FF2B5EF4-FFF2-40B4-BE49-F238E27FC236}">
              <a16:creationId xmlns:a16="http://schemas.microsoft.com/office/drawing/2014/main" id="{F490AE76-775E-4BB2-AAAB-514F78836651}"/>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0" name="PoljeZBesedilom 2">
          <a:extLst>
            <a:ext uri="{FF2B5EF4-FFF2-40B4-BE49-F238E27FC236}">
              <a16:creationId xmlns:a16="http://schemas.microsoft.com/office/drawing/2014/main" id="{CE9EB6EF-05AC-4EF4-932C-3D4E95ED363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1" name="PoljeZBesedilom 720">
          <a:extLst>
            <a:ext uri="{FF2B5EF4-FFF2-40B4-BE49-F238E27FC236}">
              <a16:creationId xmlns:a16="http://schemas.microsoft.com/office/drawing/2014/main" id="{4697262B-1234-4EEF-85DA-E6CEBCA72C0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2" name="PoljeZBesedilom 2">
          <a:extLst>
            <a:ext uri="{FF2B5EF4-FFF2-40B4-BE49-F238E27FC236}">
              <a16:creationId xmlns:a16="http://schemas.microsoft.com/office/drawing/2014/main" id="{58313941-CDDC-479E-AF73-CD594B00B39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3" name="PoljeZBesedilom 2">
          <a:extLst>
            <a:ext uri="{FF2B5EF4-FFF2-40B4-BE49-F238E27FC236}">
              <a16:creationId xmlns:a16="http://schemas.microsoft.com/office/drawing/2014/main" id="{489AEBE3-85A3-4733-9351-7A1C728D0EA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4" name="PoljeZBesedilom 2">
          <a:extLst>
            <a:ext uri="{FF2B5EF4-FFF2-40B4-BE49-F238E27FC236}">
              <a16:creationId xmlns:a16="http://schemas.microsoft.com/office/drawing/2014/main" id="{CA307791-F87A-47B6-8A13-8B7541DD783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5" name="PoljeZBesedilom 2">
          <a:extLst>
            <a:ext uri="{FF2B5EF4-FFF2-40B4-BE49-F238E27FC236}">
              <a16:creationId xmlns:a16="http://schemas.microsoft.com/office/drawing/2014/main" id="{891C69C4-4078-43D5-A03D-7D277A012F0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6" name="PoljeZBesedilom 725">
          <a:extLst>
            <a:ext uri="{FF2B5EF4-FFF2-40B4-BE49-F238E27FC236}">
              <a16:creationId xmlns:a16="http://schemas.microsoft.com/office/drawing/2014/main" id="{36CF7B05-C88B-4790-B553-3F06C16CF6C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7" name="PoljeZBesedilom 2">
          <a:extLst>
            <a:ext uri="{FF2B5EF4-FFF2-40B4-BE49-F238E27FC236}">
              <a16:creationId xmlns:a16="http://schemas.microsoft.com/office/drawing/2014/main" id="{1E02C754-FA8F-472D-873E-83F8562F252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8" name="PoljeZBesedilom 2">
          <a:extLst>
            <a:ext uri="{FF2B5EF4-FFF2-40B4-BE49-F238E27FC236}">
              <a16:creationId xmlns:a16="http://schemas.microsoft.com/office/drawing/2014/main" id="{FF262226-F36D-43D7-884D-DCD62F0322F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69" name="PoljeZBesedilom 2">
          <a:extLst>
            <a:ext uri="{FF2B5EF4-FFF2-40B4-BE49-F238E27FC236}">
              <a16:creationId xmlns:a16="http://schemas.microsoft.com/office/drawing/2014/main" id="{84520E6F-C862-44A7-9359-E5D7EBF6412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70" name="PoljeZBesedilom 2">
          <a:extLst>
            <a:ext uri="{FF2B5EF4-FFF2-40B4-BE49-F238E27FC236}">
              <a16:creationId xmlns:a16="http://schemas.microsoft.com/office/drawing/2014/main" id="{D4D253BC-2B2B-48FD-8014-44FB9001D24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1" name="PoljeZBesedilom 2">
          <a:extLst>
            <a:ext uri="{FF2B5EF4-FFF2-40B4-BE49-F238E27FC236}">
              <a16:creationId xmlns:a16="http://schemas.microsoft.com/office/drawing/2014/main" id="{82FECE5C-BB65-4852-A686-39ABEFDE07B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2" name="PoljeZBesedilom 731">
          <a:extLst>
            <a:ext uri="{FF2B5EF4-FFF2-40B4-BE49-F238E27FC236}">
              <a16:creationId xmlns:a16="http://schemas.microsoft.com/office/drawing/2014/main" id="{40100AD2-1812-4AE7-A176-9FF3F8678F4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3" name="PoljeZBesedilom 2">
          <a:extLst>
            <a:ext uri="{FF2B5EF4-FFF2-40B4-BE49-F238E27FC236}">
              <a16:creationId xmlns:a16="http://schemas.microsoft.com/office/drawing/2014/main" id="{6A8F718C-9418-484D-9D4E-BB090CE9759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4" name="PoljeZBesedilom 2">
          <a:extLst>
            <a:ext uri="{FF2B5EF4-FFF2-40B4-BE49-F238E27FC236}">
              <a16:creationId xmlns:a16="http://schemas.microsoft.com/office/drawing/2014/main" id="{2BAE20A0-A6CB-43C4-8071-CCA5CFEFF188}"/>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5" name="PoljeZBesedilom 2">
          <a:extLst>
            <a:ext uri="{FF2B5EF4-FFF2-40B4-BE49-F238E27FC236}">
              <a16:creationId xmlns:a16="http://schemas.microsoft.com/office/drawing/2014/main" id="{359D3826-74C0-4194-8300-DC90F8F89558}"/>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868</xdr:row>
      <xdr:rowOff>0</xdr:rowOff>
    </xdr:from>
    <xdr:ext cx="184731" cy="271710"/>
    <xdr:sp macro="" textlink="">
      <xdr:nvSpPr>
        <xdr:cNvPr id="7676" name="PoljeZBesedilom 2">
          <a:extLst>
            <a:ext uri="{FF2B5EF4-FFF2-40B4-BE49-F238E27FC236}">
              <a16:creationId xmlns:a16="http://schemas.microsoft.com/office/drawing/2014/main" id="{25A0D3FF-291B-40DC-92B6-EB43545C6857}"/>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77" name="PoljeZBesedilom 2">
          <a:extLst>
            <a:ext uri="{FF2B5EF4-FFF2-40B4-BE49-F238E27FC236}">
              <a16:creationId xmlns:a16="http://schemas.microsoft.com/office/drawing/2014/main" id="{595FF619-A92F-4BF6-B630-00C7F9A605C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78" name="PoljeZBesedilom 737">
          <a:extLst>
            <a:ext uri="{FF2B5EF4-FFF2-40B4-BE49-F238E27FC236}">
              <a16:creationId xmlns:a16="http://schemas.microsoft.com/office/drawing/2014/main" id="{4A1BB349-4739-4D9C-AB24-FA7D1529927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79" name="PoljeZBesedilom 2">
          <a:extLst>
            <a:ext uri="{FF2B5EF4-FFF2-40B4-BE49-F238E27FC236}">
              <a16:creationId xmlns:a16="http://schemas.microsoft.com/office/drawing/2014/main" id="{82E8FDF7-3B20-4419-85D1-48CDCF549B7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0" name="PoljeZBesedilom 2">
          <a:extLst>
            <a:ext uri="{FF2B5EF4-FFF2-40B4-BE49-F238E27FC236}">
              <a16:creationId xmlns:a16="http://schemas.microsoft.com/office/drawing/2014/main" id="{9902D533-369E-4864-BDD9-37A9266DFD5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1" name="PoljeZBesedilom 2">
          <a:extLst>
            <a:ext uri="{FF2B5EF4-FFF2-40B4-BE49-F238E27FC236}">
              <a16:creationId xmlns:a16="http://schemas.microsoft.com/office/drawing/2014/main" id="{F722E320-ABA0-480D-9E0F-DA4ED293E23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2" name="PoljeZBesedilom 2">
          <a:extLst>
            <a:ext uri="{FF2B5EF4-FFF2-40B4-BE49-F238E27FC236}">
              <a16:creationId xmlns:a16="http://schemas.microsoft.com/office/drawing/2014/main" id="{87FEB77D-47E6-4018-82E4-DCFAB0BFA8B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3" name="PoljeZBesedilom 2">
          <a:extLst>
            <a:ext uri="{FF2B5EF4-FFF2-40B4-BE49-F238E27FC236}">
              <a16:creationId xmlns:a16="http://schemas.microsoft.com/office/drawing/2014/main" id="{48B46660-70FA-4FFD-A12E-B1FA5E66A68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4" name="PoljeZBesedilom 743">
          <a:extLst>
            <a:ext uri="{FF2B5EF4-FFF2-40B4-BE49-F238E27FC236}">
              <a16:creationId xmlns:a16="http://schemas.microsoft.com/office/drawing/2014/main" id="{3ED31CFE-89A5-49E9-A396-100A975A667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5" name="PoljeZBesedilom 2">
          <a:extLst>
            <a:ext uri="{FF2B5EF4-FFF2-40B4-BE49-F238E27FC236}">
              <a16:creationId xmlns:a16="http://schemas.microsoft.com/office/drawing/2014/main" id="{19FED564-E7A1-44D6-B727-30866030CC0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6" name="PoljeZBesedilom 2">
          <a:extLst>
            <a:ext uri="{FF2B5EF4-FFF2-40B4-BE49-F238E27FC236}">
              <a16:creationId xmlns:a16="http://schemas.microsoft.com/office/drawing/2014/main" id="{DF30A085-9D89-4591-A76F-C066D5D90EC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7" name="PoljeZBesedilom 2">
          <a:extLst>
            <a:ext uri="{FF2B5EF4-FFF2-40B4-BE49-F238E27FC236}">
              <a16:creationId xmlns:a16="http://schemas.microsoft.com/office/drawing/2014/main" id="{26C35B72-045B-45DA-8198-B0F1AD7F505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868</xdr:row>
      <xdr:rowOff>0</xdr:rowOff>
    </xdr:from>
    <xdr:ext cx="184731" cy="271710"/>
    <xdr:sp macro="" textlink="">
      <xdr:nvSpPr>
        <xdr:cNvPr id="7688" name="PoljeZBesedilom 2">
          <a:extLst>
            <a:ext uri="{FF2B5EF4-FFF2-40B4-BE49-F238E27FC236}">
              <a16:creationId xmlns:a16="http://schemas.microsoft.com/office/drawing/2014/main" id="{6C717C48-6D02-4453-BBFD-1110175AF76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89" name="PoljeZBesedilom 2">
          <a:extLst>
            <a:ext uri="{FF2B5EF4-FFF2-40B4-BE49-F238E27FC236}">
              <a16:creationId xmlns:a16="http://schemas.microsoft.com/office/drawing/2014/main" id="{59D1A2BB-FEE6-4C9E-99E5-087F17C3DBB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0" name="PoljeZBesedilom 749">
          <a:extLst>
            <a:ext uri="{FF2B5EF4-FFF2-40B4-BE49-F238E27FC236}">
              <a16:creationId xmlns:a16="http://schemas.microsoft.com/office/drawing/2014/main" id="{0BD5B78A-40AA-4D71-B0BE-F8CD89DDF7A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1" name="PoljeZBesedilom 2">
          <a:extLst>
            <a:ext uri="{FF2B5EF4-FFF2-40B4-BE49-F238E27FC236}">
              <a16:creationId xmlns:a16="http://schemas.microsoft.com/office/drawing/2014/main" id="{E477B447-42C0-451C-BABF-2E16D154AC9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2" name="PoljeZBesedilom 2">
          <a:extLst>
            <a:ext uri="{FF2B5EF4-FFF2-40B4-BE49-F238E27FC236}">
              <a16:creationId xmlns:a16="http://schemas.microsoft.com/office/drawing/2014/main" id="{4CBEBD03-8072-4E81-B210-03AC1B83734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3" name="PoljeZBesedilom 2">
          <a:extLst>
            <a:ext uri="{FF2B5EF4-FFF2-40B4-BE49-F238E27FC236}">
              <a16:creationId xmlns:a16="http://schemas.microsoft.com/office/drawing/2014/main" id="{F15563DF-6315-4D55-9509-CFB5DEA3438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4" name="PoljeZBesedilom 2">
          <a:extLst>
            <a:ext uri="{FF2B5EF4-FFF2-40B4-BE49-F238E27FC236}">
              <a16:creationId xmlns:a16="http://schemas.microsoft.com/office/drawing/2014/main" id="{A4EF1C8E-E39B-4348-88CD-DFA2BD22B28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5" name="PoljeZBesedilom 2">
          <a:extLst>
            <a:ext uri="{FF2B5EF4-FFF2-40B4-BE49-F238E27FC236}">
              <a16:creationId xmlns:a16="http://schemas.microsoft.com/office/drawing/2014/main" id="{6A3CE25E-6377-41B5-BED2-27701B23AAF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6" name="PoljeZBesedilom 755">
          <a:extLst>
            <a:ext uri="{FF2B5EF4-FFF2-40B4-BE49-F238E27FC236}">
              <a16:creationId xmlns:a16="http://schemas.microsoft.com/office/drawing/2014/main" id="{842966F3-0852-4869-B718-FE21ED48769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7" name="PoljeZBesedilom 2">
          <a:extLst>
            <a:ext uri="{FF2B5EF4-FFF2-40B4-BE49-F238E27FC236}">
              <a16:creationId xmlns:a16="http://schemas.microsoft.com/office/drawing/2014/main" id="{CAA1E6E3-3EF2-48D6-AD84-7EEAED4BD41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8" name="PoljeZBesedilom 2">
          <a:extLst>
            <a:ext uri="{FF2B5EF4-FFF2-40B4-BE49-F238E27FC236}">
              <a16:creationId xmlns:a16="http://schemas.microsoft.com/office/drawing/2014/main" id="{71D8C5DB-45A6-4D76-A7E5-9A83D67B380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699" name="PoljeZBesedilom 2">
          <a:extLst>
            <a:ext uri="{FF2B5EF4-FFF2-40B4-BE49-F238E27FC236}">
              <a16:creationId xmlns:a16="http://schemas.microsoft.com/office/drawing/2014/main" id="{D61D185D-342D-46CC-8F22-B7CAA56A6AA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0" name="PoljeZBesedilom 2">
          <a:extLst>
            <a:ext uri="{FF2B5EF4-FFF2-40B4-BE49-F238E27FC236}">
              <a16:creationId xmlns:a16="http://schemas.microsoft.com/office/drawing/2014/main" id="{1C2E980B-2E3D-4963-ACBF-DE8F0F3A644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1" name="PoljeZBesedilom 760">
          <a:extLst>
            <a:ext uri="{FF2B5EF4-FFF2-40B4-BE49-F238E27FC236}">
              <a16:creationId xmlns:a16="http://schemas.microsoft.com/office/drawing/2014/main" id="{116B050B-5A47-4A87-94B4-771B1E91949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2" name="PoljeZBesedilom 2">
          <a:extLst>
            <a:ext uri="{FF2B5EF4-FFF2-40B4-BE49-F238E27FC236}">
              <a16:creationId xmlns:a16="http://schemas.microsoft.com/office/drawing/2014/main" id="{F3F652EB-4917-4A79-B617-3A49BA47A98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3" name="PoljeZBesedilom 2">
          <a:extLst>
            <a:ext uri="{FF2B5EF4-FFF2-40B4-BE49-F238E27FC236}">
              <a16:creationId xmlns:a16="http://schemas.microsoft.com/office/drawing/2014/main" id="{AB9ED622-FB27-4A5E-BEB2-4F909F2233B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4" name="PoljeZBesedilom 2">
          <a:extLst>
            <a:ext uri="{FF2B5EF4-FFF2-40B4-BE49-F238E27FC236}">
              <a16:creationId xmlns:a16="http://schemas.microsoft.com/office/drawing/2014/main" id="{F379AD79-8EBB-4534-94AB-C00446A1925F}"/>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05" name="PoljeZBesedilom 2">
          <a:extLst>
            <a:ext uri="{FF2B5EF4-FFF2-40B4-BE49-F238E27FC236}">
              <a16:creationId xmlns:a16="http://schemas.microsoft.com/office/drawing/2014/main" id="{B5A3055C-667F-4E0C-BCF7-87BA18BD91A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06" name="PoljeZBesedilom 2">
          <a:extLst>
            <a:ext uri="{FF2B5EF4-FFF2-40B4-BE49-F238E27FC236}">
              <a16:creationId xmlns:a16="http://schemas.microsoft.com/office/drawing/2014/main" id="{F14441B1-A914-48C0-AAFA-0B5E1BC7F4B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07" name="PoljeZBesedilom 766">
          <a:extLst>
            <a:ext uri="{FF2B5EF4-FFF2-40B4-BE49-F238E27FC236}">
              <a16:creationId xmlns:a16="http://schemas.microsoft.com/office/drawing/2014/main" id="{2A2B689B-E3A0-4F03-B89D-DB50738A59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08" name="PoljeZBesedilom 2">
          <a:extLst>
            <a:ext uri="{FF2B5EF4-FFF2-40B4-BE49-F238E27FC236}">
              <a16:creationId xmlns:a16="http://schemas.microsoft.com/office/drawing/2014/main" id="{996A7628-2BD6-4CF5-ADE7-EA38C58E5CA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09" name="PoljeZBesedilom 2">
          <a:extLst>
            <a:ext uri="{FF2B5EF4-FFF2-40B4-BE49-F238E27FC236}">
              <a16:creationId xmlns:a16="http://schemas.microsoft.com/office/drawing/2014/main" id="{C73C80F6-8343-409E-958A-992D1E6F1D7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0" name="PoljeZBesedilom 2">
          <a:extLst>
            <a:ext uri="{FF2B5EF4-FFF2-40B4-BE49-F238E27FC236}">
              <a16:creationId xmlns:a16="http://schemas.microsoft.com/office/drawing/2014/main" id="{BD995056-5104-49E6-B0DE-6EA45714C7C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1" name="PoljeZBesedilom 2">
          <a:extLst>
            <a:ext uri="{FF2B5EF4-FFF2-40B4-BE49-F238E27FC236}">
              <a16:creationId xmlns:a16="http://schemas.microsoft.com/office/drawing/2014/main" id="{EAA5F1E8-2854-497C-A8DF-EB2BCFC0E4FE}"/>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2" name="PoljeZBesedilom 2">
          <a:extLst>
            <a:ext uri="{FF2B5EF4-FFF2-40B4-BE49-F238E27FC236}">
              <a16:creationId xmlns:a16="http://schemas.microsoft.com/office/drawing/2014/main" id="{D3E857C7-76B2-4E17-8E79-8DD3CB38B4F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3" name="PoljeZBesedilom 772">
          <a:extLst>
            <a:ext uri="{FF2B5EF4-FFF2-40B4-BE49-F238E27FC236}">
              <a16:creationId xmlns:a16="http://schemas.microsoft.com/office/drawing/2014/main" id="{CB633497-E9EB-4251-8A19-BE1C4CC219B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4" name="PoljeZBesedilom 2">
          <a:extLst>
            <a:ext uri="{FF2B5EF4-FFF2-40B4-BE49-F238E27FC236}">
              <a16:creationId xmlns:a16="http://schemas.microsoft.com/office/drawing/2014/main" id="{2154B7DD-55AF-4755-A0B5-693F58C5CE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5" name="PoljeZBesedilom 2">
          <a:extLst>
            <a:ext uri="{FF2B5EF4-FFF2-40B4-BE49-F238E27FC236}">
              <a16:creationId xmlns:a16="http://schemas.microsoft.com/office/drawing/2014/main" id="{0DDA0E7A-D547-4A70-8ADC-BF02E7B6CD9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6" name="PoljeZBesedilom 2">
          <a:extLst>
            <a:ext uri="{FF2B5EF4-FFF2-40B4-BE49-F238E27FC236}">
              <a16:creationId xmlns:a16="http://schemas.microsoft.com/office/drawing/2014/main" id="{ABA34B47-294B-441F-BCB0-3735D990169D}"/>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7" name="PoljeZBesedilom 2">
          <a:extLst>
            <a:ext uri="{FF2B5EF4-FFF2-40B4-BE49-F238E27FC236}">
              <a16:creationId xmlns:a16="http://schemas.microsoft.com/office/drawing/2014/main" id="{B161D329-F692-4B33-9DF0-A6F69E1E275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8" name="PoljeZBesedilom 2">
          <a:extLst>
            <a:ext uri="{FF2B5EF4-FFF2-40B4-BE49-F238E27FC236}">
              <a16:creationId xmlns:a16="http://schemas.microsoft.com/office/drawing/2014/main" id="{32384FF0-1A8E-4ABE-B3F8-5FC3EEE2AFD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19" name="PoljeZBesedilom 778">
          <a:extLst>
            <a:ext uri="{FF2B5EF4-FFF2-40B4-BE49-F238E27FC236}">
              <a16:creationId xmlns:a16="http://schemas.microsoft.com/office/drawing/2014/main" id="{2F1C200A-39FA-403F-9ADD-5B9F31FB3F6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0" name="PoljeZBesedilom 2">
          <a:extLst>
            <a:ext uri="{FF2B5EF4-FFF2-40B4-BE49-F238E27FC236}">
              <a16:creationId xmlns:a16="http://schemas.microsoft.com/office/drawing/2014/main" id="{86F28CAF-3B25-43D1-9B0A-F95BA5F4BAF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1" name="PoljeZBesedilom 2">
          <a:extLst>
            <a:ext uri="{FF2B5EF4-FFF2-40B4-BE49-F238E27FC236}">
              <a16:creationId xmlns:a16="http://schemas.microsoft.com/office/drawing/2014/main" id="{E4F409B4-D499-4CA6-AB4E-30D8DBF5578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2" name="PoljeZBesedilom 2">
          <a:extLst>
            <a:ext uri="{FF2B5EF4-FFF2-40B4-BE49-F238E27FC236}">
              <a16:creationId xmlns:a16="http://schemas.microsoft.com/office/drawing/2014/main" id="{93C9CFCA-528E-4BF7-96F4-453010C8CB3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3" name="PoljeZBesedilom 2">
          <a:extLst>
            <a:ext uri="{FF2B5EF4-FFF2-40B4-BE49-F238E27FC236}">
              <a16:creationId xmlns:a16="http://schemas.microsoft.com/office/drawing/2014/main" id="{4EC3968A-8221-458F-B5B8-59484EAE9AB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4" name="PoljeZBesedilom 2">
          <a:extLst>
            <a:ext uri="{FF2B5EF4-FFF2-40B4-BE49-F238E27FC236}">
              <a16:creationId xmlns:a16="http://schemas.microsoft.com/office/drawing/2014/main" id="{0EE13CCA-3728-4ABF-B91B-D7F5F630A3D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5" name="PoljeZBesedilom 784">
          <a:extLst>
            <a:ext uri="{FF2B5EF4-FFF2-40B4-BE49-F238E27FC236}">
              <a16:creationId xmlns:a16="http://schemas.microsoft.com/office/drawing/2014/main" id="{4359949A-525F-4FC3-A2F8-0EFD4347CD7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6" name="PoljeZBesedilom 2">
          <a:extLst>
            <a:ext uri="{FF2B5EF4-FFF2-40B4-BE49-F238E27FC236}">
              <a16:creationId xmlns:a16="http://schemas.microsoft.com/office/drawing/2014/main" id="{44409042-A5D0-4672-8A5D-BF065F76BD0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7" name="PoljeZBesedilom 2">
          <a:extLst>
            <a:ext uri="{FF2B5EF4-FFF2-40B4-BE49-F238E27FC236}">
              <a16:creationId xmlns:a16="http://schemas.microsoft.com/office/drawing/2014/main" id="{60D3F985-DE57-4DD3-A3DC-2A57CF51F2C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8" name="PoljeZBesedilom 2">
          <a:extLst>
            <a:ext uri="{FF2B5EF4-FFF2-40B4-BE49-F238E27FC236}">
              <a16:creationId xmlns:a16="http://schemas.microsoft.com/office/drawing/2014/main" id="{28DF5642-1BD3-4A06-BFD5-437072C009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29" name="PoljeZBesedilom 2">
          <a:extLst>
            <a:ext uri="{FF2B5EF4-FFF2-40B4-BE49-F238E27FC236}">
              <a16:creationId xmlns:a16="http://schemas.microsoft.com/office/drawing/2014/main" id="{C460FC71-8169-4FCF-8ACE-5604F8D5A33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0" name="PoljeZBesedilom 2">
          <a:extLst>
            <a:ext uri="{FF2B5EF4-FFF2-40B4-BE49-F238E27FC236}">
              <a16:creationId xmlns:a16="http://schemas.microsoft.com/office/drawing/2014/main" id="{84D342D1-C8B9-46C1-977E-B990B393F64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1" name="PoljeZBesedilom 790">
          <a:extLst>
            <a:ext uri="{FF2B5EF4-FFF2-40B4-BE49-F238E27FC236}">
              <a16:creationId xmlns:a16="http://schemas.microsoft.com/office/drawing/2014/main" id="{842B5B85-C95C-47DE-A014-610AFB4A7B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2" name="PoljeZBesedilom 2">
          <a:extLst>
            <a:ext uri="{FF2B5EF4-FFF2-40B4-BE49-F238E27FC236}">
              <a16:creationId xmlns:a16="http://schemas.microsoft.com/office/drawing/2014/main" id="{F592B4E5-712F-48C0-BA07-F6BF54B684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3" name="PoljeZBesedilom 2">
          <a:extLst>
            <a:ext uri="{FF2B5EF4-FFF2-40B4-BE49-F238E27FC236}">
              <a16:creationId xmlns:a16="http://schemas.microsoft.com/office/drawing/2014/main" id="{64268BD0-6C85-42D0-92F8-716CAA83E8E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4" name="PoljeZBesedilom 2">
          <a:extLst>
            <a:ext uri="{FF2B5EF4-FFF2-40B4-BE49-F238E27FC236}">
              <a16:creationId xmlns:a16="http://schemas.microsoft.com/office/drawing/2014/main" id="{98C3734A-5A87-490C-A083-9C785AB622D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5" name="PoljeZBesedilom 2">
          <a:extLst>
            <a:ext uri="{FF2B5EF4-FFF2-40B4-BE49-F238E27FC236}">
              <a16:creationId xmlns:a16="http://schemas.microsoft.com/office/drawing/2014/main" id="{4A0CFD73-4186-4D89-8CF2-128FAC624F9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6" name="PoljeZBesedilom 2">
          <a:extLst>
            <a:ext uri="{FF2B5EF4-FFF2-40B4-BE49-F238E27FC236}">
              <a16:creationId xmlns:a16="http://schemas.microsoft.com/office/drawing/2014/main" id="{BF6E2169-2CA6-4278-A6B9-083235B78A3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7" name="PoljeZBesedilom 796">
          <a:extLst>
            <a:ext uri="{FF2B5EF4-FFF2-40B4-BE49-F238E27FC236}">
              <a16:creationId xmlns:a16="http://schemas.microsoft.com/office/drawing/2014/main" id="{8CFCE00D-8C40-4205-8970-E40D96ED5A0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8" name="PoljeZBesedilom 2">
          <a:extLst>
            <a:ext uri="{FF2B5EF4-FFF2-40B4-BE49-F238E27FC236}">
              <a16:creationId xmlns:a16="http://schemas.microsoft.com/office/drawing/2014/main" id="{5FC4860C-ED95-4AC6-A487-68D2B0C615C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39" name="PoljeZBesedilom 2">
          <a:extLst>
            <a:ext uri="{FF2B5EF4-FFF2-40B4-BE49-F238E27FC236}">
              <a16:creationId xmlns:a16="http://schemas.microsoft.com/office/drawing/2014/main" id="{7B2B01D1-6E4F-4C61-B5D5-47CBB423AF2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40" name="PoljeZBesedilom 2">
          <a:extLst>
            <a:ext uri="{FF2B5EF4-FFF2-40B4-BE49-F238E27FC236}">
              <a16:creationId xmlns:a16="http://schemas.microsoft.com/office/drawing/2014/main" id="{E67B6E9A-28E7-4403-928C-CC68EC30911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41" name="PoljeZBesedilom 2">
          <a:extLst>
            <a:ext uri="{FF2B5EF4-FFF2-40B4-BE49-F238E27FC236}">
              <a16:creationId xmlns:a16="http://schemas.microsoft.com/office/drawing/2014/main" id="{12C7E383-A526-4F65-9FD6-E8D90F67B5D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2" name="PoljeZBesedilom 2">
          <a:extLst>
            <a:ext uri="{FF2B5EF4-FFF2-40B4-BE49-F238E27FC236}">
              <a16:creationId xmlns:a16="http://schemas.microsoft.com/office/drawing/2014/main" id="{CB2C7BFA-49BC-40AA-AD19-03B9172D14A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3" name="PoljeZBesedilom 802">
          <a:extLst>
            <a:ext uri="{FF2B5EF4-FFF2-40B4-BE49-F238E27FC236}">
              <a16:creationId xmlns:a16="http://schemas.microsoft.com/office/drawing/2014/main" id="{1A614588-45C8-43E0-8C9C-914A3DD7B1D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4" name="PoljeZBesedilom 2">
          <a:extLst>
            <a:ext uri="{FF2B5EF4-FFF2-40B4-BE49-F238E27FC236}">
              <a16:creationId xmlns:a16="http://schemas.microsoft.com/office/drawing/2014/main" id="{0A760CB8-C459-4619-A394-A6A6E4788D4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5" name="PoljeZBesedilom 2">
          <a:extLst>
            <a:ext uri="{FF2B5EF4-FFF2-40B4-BE49-F238E27FC236}">
              <a16:creationId xmlns:a16="http://schemas.microsoft.com/office/drawing/2014/main" id="{8C4F28FD-2C23-45B5-8868-DE989C5A8645}"/>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6" name="PoljeZBesedilom 2">
          <a:extLst>
            <a:ext uri="{FF2B5EF4-FFF2-40B4-BE49-F238E27FC236}">
              <a16:creationId xmlns:a16="http://schemas.microsoft.com/office/drawing/2014/main" id="{61C8944A-35C7-4D21-AEE3-57023FE3445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47" name="PoljeZBesedilom 2">
          <a:extLst>
            <a:ext uri="{FF2B5EF4-FFF2-40B4-BE49-F238E27FC236}">
              <a16:creationId xmlns:a16="http://schemas.microsoft.com/office/drawing/2014/main" id="{BC9080E4-FA14-4239-8C33-D897A119682C}"/>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48" name="PoljeZBesedilom 2">
          <a:extLst>
            <a:ext uri="{FF2B5EF4-FFF2-40B4-BE49-F238E27FC236}">
              <a16:creationId xmlns:a16="http://schemas.microsoft.com/office/drawing/2014/main" id="{656B70D9-4F0A-4CA0-A363-F09916EDC08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49" name="PoljeZBesedilom 808">
          <a:extLst>
            <a:ext uri="{FF2B5EF4-FFF2-40B4-BE49-F238E27FC236}">
              <a16:creationId xmlns:a16="http://schemas.microsoft.com/office/drawing/2014/main" id="{A3D08E53-4992-4829-9AE5-F269F44EFD0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0" name="PoljeZBesedilom 2">
          <a:extLst>
            <a:ext uri="{FF2B5EF4-FFF2-40B4-BE49-F238E27FC236}">
              <a16:creationId xmlns:a16="http://schemas.microsoft.com/office/drawing/2014/main" id="{DAD8E320-B741-4166-B616-6E4B9F49D08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1" name="PoljeZBesedilom 2">
          <a:extLst>
            <a:ext uri="{FF2B5EF4-FFF2-40B4-BE49-F238E27FC236}">
              <a16:creationId xmlns:a16="http://schemas.microsoft.com/office/drawing/2014/main" id="{D3A73610-736E-4409-8EEE-50C04813E30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2" name="PoljeZBesedilom 2">
          <a:extLst>
            <a:ext uri="{FF2B5EF4-FFF2-40B4-BE49-F238E27FC236}">
              <a16:creationId xmlns:a16="http://schemas.microsoft.com/office/drawing/2014/main" id="{B5505F84-954E-4DFD-A3D3-2ADC122ECC5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3" name="PoljeZBesedilom 2">
          <a:extLst>
            <a:ext uri="{FF2B5EF4-FFF2-40B4-BE49-F238E27FC236}">
              <a16:creationId xmlns:a16="http://schemas.microsoft.com/office/drawing/2014/main" id="{8EC04A81-90FF-473B-B106-1A5E5E4B0F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4" name="PoljeZBesedilom 2">
          <a:extLst>
            <a:ext uri="{FF2B5EF4-FFF2-40B4-BE49-F238E27FC236}">
              <a16:creationId xmlns:a16="http://schemas.microsoft.com/office/drawing/2014/main" id="{0A53C512-681B-4619-9769-85C01FF9CAC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5" name="PoljeZBesedilom 814">
          <a:extLst>
            <a:ext uri="{FF2B5EF4-FFF2-40B4-BE49-F238E27FC236}">
              <a16:creationId xmlns:a16="http://schemas.microsoft.com/office/drawing/2014/main" id="{2DD47974-AC40-45D0-8006-EAE12C8E65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6" name="PoljeZBesedilom 2">
          <a:extLst>
            <a:ext uri="{FF2B5EF4-FFF2-40B4-BE49-F238E27FC236}">
              <a16:creationId xmlns:a16="http://schemas.microsoft.com/office/drawing/2014/main" id="{74329A78-C656-4B1B-9B6C-CC6E340BEFD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7" name="PoljeZBesedilom 2">
          <a:extLst>
            <a:ext uri="{FF2B5EF4-FFF2-40B4-BE49-F238E27FC236}">
              <a16:creationId xmlns:a16="http://schemas.microsoft.com/office/drawing/2014/main" id="{5F207ECA-7FC5-42D8-BC88-1B21C38E680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8" name="PoljeZBesedilom 2">
          <a:extLst>
            <a:ext uri="{FF2B5EF4-FFF2-40B4-BE49-F238E27FC236}">
              <a16:creationId xmlns:a16="http://schemas.microsoft.com/office/drawing/2014/main" id="{7989B7E4-1869-4538-BA8F-FA8A04D437F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868</xdr:row>
      <xdr:rowOff>0</xdr:rowOff>
    </xdr:from>
    <xdr:ext cx="184731" cy="271710"/>
    <xdr:sp macro="" textlink="">
      <xdr:nvSpPr>
        <xdr:cNvPr id="7759" name="PoljeZBesedilom 2">
          <a:extLst>
            <a:ext uri="{FF2B5EF4-FFF2-40B4-BE49-F238E27FC236}">
              <a16:creationId xmlns:a16="http://schemas.microsoft.com/office/drawing/2014/main" id="{0AABBE38-2AE4-42A1-AE6E-F1D4B47449D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0" name="PoljeZBesedilom 2">
          <a:extLst>
            <a:ext uri="{FF2B5EF4-FFF2-40B4-BE49-F238E27FC236}">
              <a16:creationId xmlns:a16="http://schemas.microsoft.com/office/drawing/2014/main" id="{B8156F23-5F6A-45F7-A150-906380C3226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1" name="PoljeZBesedilom 820">
          <a:extLst>
            <a:ext uri="{FF2B5EF4-FFF2-40B4-BE49-F238E27FC236}">
              <a16:creationId xmlns:a16="http://schemas.microsoft.com/office/drawing/2014/main" id="{1BCB934E-D9A8-4D01-B404-EB5C7EA6C47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2" name="PoljeZBesedilom 2">
          <a:extLst>
            <a:ext uri="{FF2B5EF4-FFF2-40B4-BE49-F238E27FC236}">
              <a16:creationId xmlns:a16="http://schemas.microsoft.com/office/drawing/2014/main" id="{4A00BE5D-370C-4E61-95C7-DACF341800F4}"/>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3" name="PoljeZBesedilom 2">
          <a:extLst>
            <a:ext uri="{FF2B5EF4-FFF2-40B4-BE49-F238E27FC236}">
              <a16:creationId xmlns:a16="http://schemas.microsoft.com/office/drawing/2014/main" id="{129F539C-DAEA-4A29-BA1E-34A6A3F6D160}"/>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4" name="PoljeZBesedilom 2">
          <a:extLst>
            <a:ext uri="{FF2B5EF4-FFF2-40B4-BE49-F238E27FC236}">
              <a16:creationId xmlns:a16="http://schemas.microsoft.com/office/drawing/2014/main" id="{D39A5B6C-D71E-4082-A20D-B8EF3320619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868</xdr:row>
      <xdr:rowOff>0</xdr:rowOff>
    </xdr:from>
    <xdr:ext cx="184731" cy="271710"/>
    <xdr:sp macro="" textlink="">
      <xdr:nvSpPr>
        <xdr:cNvPr id="7765" name="PoljeZBesedilom 2">
          <a:extLst>
            <a:ext uri="{FF2B5EF4-FFF2-40B4-BE49-F238E27FC236}">
              <a16:creationId xmlns:a16="http://schemas.microsoft.com/office/drawing/2014/main" id="{61070121-BAB1-46CD-8207-140D7AD09A4A}"/>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66" name="PoljeZBesedilom 2">
          <a:extLst>
            <a:ext uri="{FF2B5EF4-FFF2-40B4-BE49-F238E27FC236}">
              <a16:creationId xmlns:a16="http://schemas.microsoft.com/office/drawing/2014/main" id="{FA0AAD1C-BE71-40A7-932B-83749F7BCB2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67" name="PoljeZBesedilom 826">
          <a:extLst>
            <a:ext uri="{FF2B5EF4-FFF2-40B4-BE49-F238E27FC236}">
              <a16:creationId xmlns:a16="http://schemas.microsoft.com/office/drawing/2014/main" id="{E34F76DF-3018-41E0-B537-8089085EF2E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68" name="PoljeZBesedilom 2">
          <a:extLst>
            <a:ext uri="{FF2B5EF4-FFF2-40B4-BE49-F238E27FC236}">
              <a16:creationId xmlns:a16="http://schemas.microsoft.com/office/drawing/2014/main" id="{D9774775-DFD4-4EB2-A4C9-FCD05AA675B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69" name="PoljeZBesedilom 2">
          <a:extLst>
            <a:ext uri="{FF2B5EF4-FFF2-40B4-BE49-F238E27FC236}">
              <a16:creationId xmlns:a16="http://schemas.microsoft.com/office/drawing/2014/main" id="{74FAE9CB-3BD9-4B6E-8ABB-91381194451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0" name="PoljeZBesedilom 2">
          <a:extLst>
            <a:ext uri="{FF2B5EF4-FFF2-40B4-BE49-F238E27FC236}">
              <a16:creationId xmlns:a16="http://schemas.microsoft.com/office/drawing/2014/main" id="{621A5722-765C-4CB9-82D3-AB833965A9A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1" name="PoljeZBesedilom 2">
          <a:extLst>
            <a:ext uri="{FF2B5EF4-FFF2-40B4-BE49-F238E27FC236}">
              <a16:creationId xmlns:a16="http://schemas.microsoft.com/office/drawing/2014/main" id="{45575FC3-BAA7-481E-8575-B4B11ECAD52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2" name="PoljeZBesedilom 831">
          <a:extLst>
            <a:ext uri="{FF2B5EF4-FFF2-40B4-BE49-F238E27FC236}">
              <a16:creationId xmlns:a16="http://schemas.microsoft.com/office/drawing/2014/main" id="{176E78F9-0D2B-494C-8D59-B93DCE03F08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3" name="PoljeZBesedilom 2">
          <a:extLst>
            <a:ext uri="{FF2B5EF4-FFF2-40B4-BE49-F238E27FC236}">
              <a16:creationId xmlns:a16="http://schemas.microsoft.com/office/drawing/2014/main" id="{1C136E8E-A064-4C91-A9D8-FD6EB436E8C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4" name="PoljeZBesedilom 2">
          <a:extLst>
            <a:ext uri="{FF2B5EF4-FFF2-40B4-BE49-F238E27FC236}">
              <a16:creationId xmlns:a16="http://schemas.microsoft.com/office/drawing/2014/main" id="{C1171081-D822-4871-B879-1D9C63DC3CC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5" name="PoljeZBesedilom 2">
          <a:extLst>
            <a:ext uri="{FF2B5EF4-FFF2-40B4-BE49-F238E27FC236}">
              <a16:creationId xmlns:a16="http://schemas.microsoft.com/office/drawing/2014/main" id="{C9913909-6C9B-4A86-98E3-7039A6A41D9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6" name="PoljeZBesedilom 2">
          <a:extLst>
            <a:ext uri="{FF2B5EF4-FFF2-40B4-BE49-F238E27FC236}">
              <a16:creationId xmlns:a16="http://schemas.microsoft.com/office/drawing/2014/main" id="{AF71B0C8-7C92-4453-A768-0D7412E3DC97}"/>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7" name="PoljeZBesedilom 2">
          <a:extLst>
            <a:ext uri="{FF2B5EF4-FFF2-40B4-BE49-F238E27FC236}">
              <a16:creationId xmlns:a16="http://schemas.microsoft.com/office/drawing/2014/main" id="{B9A0655E-FA4F-4C29-A535-CEDEB0C4471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8" name="PoljeZBesedilom 837">
          <a:extLst>
            <a:ext uri="{FF2B5EF4-FFF2-40B4-BE49-F238E27FC236}">
              <a16:creationId xmlns:a16="http://schemas.microsoft.com/office/drawing/2014/main" id="{5D8CEE3B-F14A-42D1-A4DC-9A211E19924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79" name="PoljeZBesedilom 2">
          <a:extLst>
            <a:ext uri="{FF2B5EF4-FFF2-40B4-BE49-F238E27FC236}">
              <a16:creationId xmlns:a16="http://schemas.microsoft.com/office/drawing/2014/main" id="{046924B7-FEA8-45F7-91C5-3303F4529AC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0" name="PoljeZBesedilom 2">
          <a:extLst>
            <a:ext uri="{FF2B5EF4-FFF2-40B4-BE49-F238E27FC236}">
              <a16:creationId xmlns:a16="http://schemas.microsoft.com/office/drawing/2014/main" id="{71129750-989B-47D9-842C-E3A11596EEEF}"/>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1" name="PoljeZBesedilom 2">
          <a:extLst>
            <a:ext uri="{FF2B5EF4-FFF2-40B4-BE49-F238E27FC236}">
              <a16:creationId xmlns:a16="http://schemas.microsoft.com/office/drawing/2014/main" id="{FB7A6771-8736-4827-B313-5D38F06DB3C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2" name="PoljeZBesedilom 2">
          <a:extLst>
            <a:ext uri="{FF2B5EF4-FFF2-40B4-BE49-F238E27FC236}">
              <a16:creationId xmlns:a16="http://schemas.microsoft.com/office/drawing/2014/main" id="{FCCB48EB-532E-4DE2-8A5E-07F0FC43BE4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3" name="PoljeZBesedilom 842">
          <a:extLst>
            <a:ext uri="{FF2B5EF4-FFF2-40B4-BE49-F238E27FC236}">
              <a16:creationId xmlns:a16="http://schemas.microsoft.com/office/drawing/2014/main" id="{58D78188-F5FE-4735-A55D-D4F6A1442BE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4" name="PoljeZBesedilom 2">
          <a:extLst>
            <a:ext uri="{FF2B5EF4-FFF2-40B4-BE49-F238E27FC236}">
              <a16:creationId xmlns:a16="http://schemas.microsoft.com/office/drawing/2014/main" id="{FDBACBAD-E103-473D-9C3A-2BBD21C6A277}"/>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5" name="PoljeZBesedilom 2">
          <a:extLst>
            <a:ext uri="{FF2B5EF4-FFF2-40B4-BE49-F238E27FC236}">
              <a16:creationId xmlns:a16="http://schemas.microsoft.com/office/drawing/2014/main" id="{55A9B669-790B-4ABA-A101-F676466D405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6" name="PoljeZBesedilom 2">
          <a:extLst>
            <a:ext uri="{FF2B5EF4-FFF2-40B4-BE49-F238E27FC236}">
              <a16:creationId xmlns:a16="http://schemas.microsoft.com/office/drawing/2014/main" id="{E1F039EC-FEB0-4A98-85F1-8D9A11343171}"/>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868</xdr:row>
      <xdr:rowOff>0</xdr:rowOff>
    </xdr:from>
    <xdr:ext cx="184731" cy="271710"/>
    <xdr:sp macro="" textlink="">
      <xdr:nvSpPr>
        <xdr:cNvPr id="7787" name="PoljeZBesedilom 2">
          <a:extLst>
            <a:ext uri="{FF2B5EF4-FFF2-40B4-BE49-F238E27FC236}">
              <a16:creationId xmlns:a16="http://schemas.microsoft.com/office/drawing/2014/main" id="{F7C53E1D-1FB5-4668-865A-1C589080B96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152407</xdr:rowOff>
    </xdr:from>
    <xdr:ext cx="184731" cy="264560"/>
    <xdr:sp macro="" textlink="">
      <xdr:nvSpPr>
        <xdr:cNvPr id="7788" name="PoljeZBesedilom 2">
          <a:extLst>
            <a:ext uri="{FF2B5EF4-FFF2-40B4-BE49-F238E27FC236}">
              <a16:creationId xmlns:a16="http://schemas.microsoft.com/office/drawing/2014/main" id="{72410005-577C-402C-A855-43920948DFBF}"/>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152407</xdr:rowOff>
    </xdr:from>
    <xdr:ext cx="184731" cy="264560"/>
    <xdr:sp macro="" textlink="">
      <xdr:nvSpPr>
        <xdr:cNvPr id="7789" name="PoljeZBesedilom 7788">
          <a:extLst>
            <a:ext uri="{FF2B5EF4-FFF2-40B4-BE49-F238E27FC236}">
              <a16:creationId xmlns:a16="http://schemas.microsoft.com/office/drawing/2014/main" id="{A569FCBD-E27B-47E8-81C0-0D6C8E99593E}"/>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152407</xdr:rowOff>
    </xdr:from>
    <xdr:ext cx="184731" cy="264560"/>
    <xdr:sp macro="" textlink="">
      <xdr:nvSpPr>
        <xdr:cNvPr id="7790" name="PoljeZBesedilom 2">
          <a:extLst>
            <a:ext uri="{FF2B5EF4-FFF2-40B4-BE49-F238E27FC236}">
              <a16:creationId xmlns:a16="http://schemas.microsoft.com/office/drawing/2014/main" id="{64DA58C0-C966-4755-B5BD-1C8BBCF19814}"/>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152407</xdr:rowOff>
    </xdr:from>
    <xdr:ext cx="184731" cy="264560"/>
    <xdr:sp macro="" textlink="">
      <xdr:nvSpPr>
        <xdr:cNvPr id="7791" name="PoljeZBesedilom 7790">
          <a:extLst>
            <a:ext uri="{FF2B5EF4-FFF2-40B4-BE49-F238E27FC236}">
              <a16:creationId xmlns:a16="http://schemas.microsoft.com/office/drawing/2014/main" id="{4CE0D307-C6C0-4BD3-A7DE-ADF29FB60E5D}"/>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2" name="PoljeZBesedilom 2">
          <a:extLst>
            <a:ext uri="{FF2B5EF4-FFF2-40B4-BE49-F238E27FC236}">
              <a16:creationId xmlns:a16="http://schemas.microsoft.com/office/drawing/2014/main" id="{37E78E7A-D4BF-403B-859C-E3EC8CCDB9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3" name="PoljeZBesedilom 7792">
          <a:extLst>
            <a:ext uri="{FF2B5EF4-FFF2-40B4-BE49-F238E27FC236}">
              <a16:creationId xmlns:a16="http://schemas.microsoft.com/office/drawing/2014/main" id="{8146A481-E6CB-4947-A469-0A7BF0DC0B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4" name="PoljeZBesedilom 2">
          <a:extLst>
            <a:ext uri="{FF2B5EF4-FFF2-40B4-BE49-F238E27FC236}">
              <a16:creationId xmlns:a16="http://schemas.microsoft.com/office/drawing/2014/main" id="{FA4E3201-4760-437C-BEB1-1C57663992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5" name="PoljeZBesedilom 2">
          <a:extLst>
            <a:ext uri="{FF2B5EF4-FFF2-40B4-BE49-F238E27FC236}">
              <a16:creationId xmlns:a16="http://schemas.microsoft.com/office/drawing/2014/main" id="{022E1C38-C529-4791-AD50-6734A077EA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6" name="PoljeZBesedilom 2">
          <a:extLst>
            <a:ext uri="{FF2B5EF4-FFF2-40B4-BE49-F238E27FC236}">
              <a16:creationId xmlns:a16="http://schemas.microsoft.com/office/drawing/2014/main" id="{ADA75466-B81B-4F26-B6C9-B68CF8EE617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7" name="PoljeZBesedilom 2">
          <a:extLst>
            <a:ext uri="{FF2B5EF4-FFF2-40B4-BE49-F238E27FC236}">
              <a16:creationId xmlns:a16="http://schemas.microsoft.com/office/drawing/2014/main" id="{7BC0B738-F5F9-448D-A95E-F801DA338A3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8" name="PoljeZBesedilom 2">
          <a:extLst>
            <a:ext uri="{FF2B5EF4-FFF2-40B4-BE49-F238E27FC236}">
              <a16:creationId xmlns:a16="http://schemas.microsoft.com/office/drawing/2014/main" id="{379288CC-2FF8-4AB4-A064-2D322B9F82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799" name="PoljeZBesedilom 7798">
          <a:extLst>
            <a:ext uri="{FF2B5EF4-FFF2-40B4-BE49-F238E27FC236}">
              <a16:creationId xmlns:a16="http://schemas.microsoft.com/office/drawing/2014/main" id="{19055DA8-0537-441A-BB2E-6CF0AF502D0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00" name="PoljeZBesedilom 2">
          <a:extLst>
            <a:ext uri="{FF2B5EF4-FFF2-40B4-BE49-F238E27FC236}">
              <a16:creationId xmlns:a16="http://schemas.microsoft.com/office/drawing/2014/main" id="{3F03BDE1-30AD-41B0-8953-B0ED935D7A1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01" name="PoljeZBesedilom 2">
          <a:extLst>
            <a:ext uri="{FF2B5EF4-FFF2-40B4-BE49-F238E27FC236}">
              <a16:creationId xmlns:a16="http://schemas.microsoft.com/office/drawing/2014/main" id="{BBA66E35-17F9-447B-B868-1648EDD1D3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02" name="PoljeZBesedilom 2">
          <a:extLst>
            <a:ext uri="{FF2B5EF4-FFF2-40B4-BE49-F238E27FC236}">
              <a16:creationId xmlns:a16="http://schemas.microsoft.com/office/drawing/2014/main" id="{90AB895E-5889-4623-B730-F567BDE6BE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03" name="PoljeZBesedilom 2">
          <a:extLst>
            <a:ext uri="{FF2B5EF4-FFF2-40B4-BE49-F238E27FC236}">
              <a16:creationId xmlns:a16="http://schemas.microsoft.com/office/drawing/2014/main" id="{46D85A17-5A60-4DBD-9790-35ED2EBED3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4" name="PoljeZBesedilom 2">
          <a:extLst>
            <a:ext uri="{FF2B5EF4-FFF2-40B4-BE49-F238E27FC236}">
              <a16:creationId xmlns:a16="http://schemas.microsoft.com/office/drawing/2014/main" id="{AC413BF9-8329-45D7-95EC-11868F82D2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5" name="PoljeZBesedilom 7804">
          <a:extLst>
            <a:ext uri="{FF2B5EF4-FFF2-40B4-BE49-F238E27FC236}">
              <a16:creationId xmlns:a16="http://schemas.microsoft.com/office/drawing/2014/main" id="{DD32AE1C-0056-488C-A193-2F71F8B364F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6" name="PoljeZBesedilom 2">
          <a:extLst>
            <a:ext uri="{FF2B5EF4-FFF2-40B4-BE49-F238E27FC236}">
              <a16:creationId xmlns:a16="http://schemas.microsoft.com/office/drawing/2014/main" id="{B6E4B941-9F52-49ED-9B8C-4E117E31C3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7" name="PoljeZBesedilom 2">
          <a:extLst>
            <a:ext uri="{FF2B5EF4-FFF2-40B4-BE49-F238E27FC236}">
              <a16:creationId xmlns:a16="http://schemas.microsoft.com/office/drawing/2014/main" id="{1B7EFC8E-FC2C-4433-8CFA-989EA5751E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8" name="PoljeZBesedilom 2">
          <a:extLst>
            <a:ext uri="{FF2B5EF4-FFF2-40B4-BE49-F238E27FC236}">
              <a16:creationId xmlns:a16="http://schemas.microsoft.com/office/drawing/2014/main" id="{F89CDABF-6097-4FE2-B1E0-0ABAA1492F0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09" name="PoljeZBesedilom 2">
          <a:extLst>
            <a:ext uri="{FF2B5EF4-FFF2-40B4-BE49-F238E27FC236}">
              <a16:creationId xmlns:a16="http://schemas.microsoft.com/office/drawing/2014/main" id="{DBE14EF3-1084-4B1A-904A-72128AFEE4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0" name="PoljeZBesedilom 2">
          <a:extLst>
            <a:ext uri="{FF2B5EF4-FFF2-40B4-BE49-F238E27FC236}">
              <a16:creationId xmlns:a16="http://schemas.microsoft.com/office/drawing/2014/main" id="{53694E92-04F6-458D-8F1F-FDCE116D5F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1" name="PoljeZBesedilom 7810">
          <a:extLst>
            <a:ext uri="{FF2B5EF4-FFF2-40B4-BE49-F238E27FC236}">
              <a16:creationId xmlns:a16="http://schemas.microsoft.com/office/drawing/2014/main" id="{C8F9D8C0-715C-4CCF-958A-0968091921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2" name="PoljeZBesedilom 2">
          <a:extLst>
            <a:ext uri="{FF2B5EF4-FFF2-40B4-BE49-F238E27FC236}">
              <a16:creationId xmlns:a16="http://schemas.microsoft.com/office/drawing/2014/main" id="{C5BC2BB6-E6E4-4EE1-B1F0-215FF91E7DF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3" name="PoljeZBesedilom 2">
          <a:extLst>
            <a:ext uri="{FF2B5EF4-FFF2-40B4-BE49-F238E27FC236}">
              <a16:creationId xmlns:a16="http://schemas.microsoft.com/office/drawing/2014/main" id="{3C16173A-0AF5-4B19-B26F-BF1EBA16098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4" name="PoljeZBesedilom 2">
          <a:extLst>
            <a:ext uri="{FF2B5EF4-FFF2-40B4-BE49-F238E27FC236}">
              <a16:creationId xmlns:a16="http://schemas.microsoft.com/office/drawing/2014/main" id="{3A5FB99F-7EDD-4199-9E44-D0D8FD5FD6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15" name="PoljeZBesedilom 2">
          <a:extLst>
            <a:ext uri="{FF2B5EF4-FFF2-40B4-BE49-F238E27FC236}">
              <a16:creationId xmlns:a16="http://schemas.microsoft.com/office/drawing/2014/main" id="{924FB1BE-5C81-4686-B63A-72157F7FF9F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16" name="PoljeZBesedilom 2">
          <a:extLst>
            <a:ext uri="{FF2B5EF4-FFF2-40B4-BE49-F238E27FC236}">
              <a16:creationId xmlns:a16="http://schemas.microsoft.com/office/drawing/2014/main" id="{13F6E095-52E2-4334-9935-2816EF1B22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17" name="PoljeZBesedilom 7816">
          <a:extLst>
            <a:ext uri="{FF2B5EF4-FFF2-40B4-BE49-F238E27FC236}">
              <a16:creationId xmlns:a16="http://schemas.microsoft.com/office/drawing/2014/main" id="{C8777717-B0DC-44E6-BDAF-24F19F24C8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18" name="PoljeZBesedilom 2">
          <a:extLst>
            <a:ext uri="{FF2B5EF4-FFF2-40B4-BE49-F238E27FC236}">
              <a16:creationId xmlns:a16="http://schemas.microsoft.com/office/drawing/2014/main" id="{FCF1A85A-6595-4481-B94E-D7539AC8FF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19" name="PoljeZBesedilom 2">
          <a:extLst>
            <a:ext uri="{FF2B5EF4-FFF2-40B4-BE49-F238E27FC236}">
              <a16:creationId xmlns:a16="http://schemas.microsoft.com/office/drawing/2014/main" id="{0C172CA7-805C-4905-9BB9-BBA3EDA4E62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0" name="PoljeZBesedilom 2">
          <a:extLst>
            <a:ext uri="{FF2B5EF4-FFF2-40B4-BE49-F238E27FC236}">
              <a16:creationId xmlns:a16="http://schemas.microsoft.com/office/drawing/2014/main" id="{414C76B9-7EC6-4677-A892-3D0DC30A26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1" name="PoljeZBesedilom 2">
          <a:extLst>
            <a:ext uri="{FF2B5EF4-FFF2-40B4-BE49-F238E27FC236}">
              <a16:creationId xmlns:a16="http://schemas.microsoft.com/office/drawing/2014/main" id="{7F570F94-9B8D-4264-9658-8A88334C3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2" name="PoljeZBesedilom 2">
          <a:extLst>
            <a:ext uri="{FF2B5EF4-FFF2-40B4-BE49-F238E27FC236}">
              <a16:creationId xmlns:a16="http://schemas.microsoft.com/office/drawing/2014/main" id="{30A0212B-962A-46B4-AAE0-0499E846902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3" name="PoljeZBesedilom 7822">
          <a:extLst>
            <a:ext uri="{FF2B5EF4-FFF2-40B4-BE49-F238E27FC236}">
              <a16:creationId xmlns:a16="http://schemas.microsoft.com/office/drawing/2014/main" id="{CD4B6955-6F24-4220-9BB3-E8823F0069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4" name="PoljeZBesedilom 2">
          <a:extLst>
            <a:ext uri="{FF2B5EF4-FFF2-40B4-BE49-F238E27FC236}">
              <a16:creationId xmlns:a16="http://schemas.microsoft.com/office/drawing/2014/main" id="{2067347F-6DC9-4882-8B32-81E8722178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5" name="PoljeZBesedilom 2">
          <a:extLst>
            <a:ext uri="{FF2B5EF4-FFF2-40B4-BE49-F238E27FC236}">
              <a16:creationId xmlns:a16="http://schemas.microsoft.com/office/drawing/2014/main" id="{59A9B569-1976-44BE-BBD3-BBE2FCDD6B0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6" name="PoljeZBesedilom 2">
          <a:extLst>
            <a:ext uri="{FF2B5EF4-FFF2-40B4-BE49-F238E27FC236}">
              <a16:creationId xmlns:a16="http://schemas.microsoft.com/office/drawing/2014/main" id="{2B3F45CC-71CF-43CC-9B74-AEE909C9D4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27" name="PoljeZBesedilom 2">
          <a:extLst>
            <a:ext uri="{FF2B5EF4-FFF2-40B4-BE49-F238E27FC236}">
              <a16:creationId xmlns:a16="http://schemas.microsoft.com/office/drawing/2014/main" id="{46340023-CB97-4E6C-9720-43DC180496F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28" name="PoljeZBesedilom 2">
          <a:extLst>
            <a:ext uri="{FF2B5EF4-FFF2-40B4-BE49-F238E27FC236}">
              <a16:creationId xmlns:a16="http://schemas.microsoft.com/office/drawing/2014/main" id="{959D613B-B865-4AEC-9EFA-45484A92506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29" name="PoljeZBesedilom 7828">
          <a:extLst>
            <a:ext uri="{FF2B5EF4-FFF2-40B4-BE49-F238E27FC236}">
              <a16:creationId xmlns:a16="http://schemas.microsoft.com/office/drawing/2014/main" id="{0FBD0179-31FD-42BF-8C37-551A0A317C1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30" name="PoljeZBesedilom 2">
          <a:extLst>
            <a:ext uri="{FF2B5EF4-FFF2-40B4-BE49-F238E27FC236}">
              <a16:creationId xmlns:a16="http://schemas.microsoft.com/office/drawing/2014/main" id="{22BC43B6-2EB7-40E9-A800-D7C4E6ABD65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31" name="PoljeZBesedilom 2">
          <a:extLst>
            <a:ext uri="{FF2B5EF4-FFF2-40B4-BE49-F238E27FC236}">
              <a16:creationId xmlns:a16="http://schemas.microsoft.com/office/drawing/2014/main" id="{CE359385-9722-4872-848C-FE81303FDE1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32" name="PoljeZBesedilom 2">
          <a:extLst>
            <a:ext uri="{FF2B5EF4-FFF2-40B4-BE49-F238E27FC236}">
              <a16:creationId xmlns:a16="http://schemas.microsoft.com/office/drawing/2014/main" id="{B0DAFACF-4062-4CF0-9033-67D341F13AA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33" name="PoljeZBesedilom 2">
          <a:extLst>
            <a:ext uri="{FF2B5EF4-FFF2-40B4-BE49-F238E27FC236}">
              <a16:creationId xmlns:a16="http://schemas.microsoft.com/office/drawing/2014/main" id="{5153BF02-2617-48EF-9488-580201D83C2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4" name="PoljeZBesedilom 2">
          <a:extLst>
            <a:ext uri="{FF2B5EF4-FFF2-40B4-BE49-F238E27FC236}">
              <a16:creationId xmlns:a16="http://schemas.microsoft.com/office/drawing/2014/main" id="{176D2B26-3B4E-4B88-8C2A-05B6885958F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5" name="PoljeZBesedilom 7834">
          <a:extLst>
            <a:ext uri="{FF2B5EF4-FFF2-40B4-BE49-F238E27FC236}">
              <a16:creationId xmlns:a16="http://schemas.microsoft.com/office/drawing/2014/main" id="{8BBFEFF7-BDBA-4692-B205-53DE5048A02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6" name="PoljeZBesedilom 2">
          <a:extLst>
            <a:ext uri="{FF2B5EF4-FFF2-40B4-BE49-F238E27FC236}">
              <a16:creationId xmlns:a16="http://schemas.microsoft.com/office/drawing/2014/main" id="{0FA52633-3361-4662-82A2-3248858B0B4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7" name="PoljeZBesedilom 2">
          <a:extLst>
            <a:ext uri="{FF2B5EF4-FFF2-40B4-BE49-F238E27FC236}">
              <a16:creationId xmlns:a16="http://schemas.microsoft.com/office/drawing/2014/main" id="{24C30D18-F5E0-4642-B2C0-15F43751635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8" name="PoljeZBesedilom 2">
          <a:extLst>
            <a:ext uri="{FF2B5EF4-FFF2-40B4-BE49-F238E27FC236}">
              <a16:creationId xmlns:a16="http://schemas.microsoft.com/office/drawing/2014/main" id="{59A098D1-E4DD-4EED-916E-20533E7BC03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39" name="PoljeZBesedilom 2">
          <a:extLst>
            <a:ext uri="{FF2B5EF4-FFF2-40B4-BE49-F238E27FC236}">
              <a16:creationId xmlns:a16="http://schemas.microsoft.com/office/drawing/2014/main" id="{5EAA6FC2-7758-4366-9E87-2C9F8A752DC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40" name="PoljeZBesedilom 7839">
          <a:extLst>
            <a:ext uri="{FF2B5EF4-FFF2-40B4-BE49-F238E27FC236}">
              <a16:creationId xmlns:a16="http://schemas.microsoft.com/office/drawing/2014/main" id="{517AE132-13F0-4669-99BC-AACEABBD913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41" name="PoljeZBesedilom 2">
          <a:extLst>
            <a:ext uri="{FF2B5EF4-FFF2-40B4-BE49-F238E27FC236}">
              <a16:creationId xmlns:a16="http://schemas.microsoft.com/office/drawing/2014/main" id="{34B4CA3E-0D12-4862-AC44-F97C76B04AF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42" name="PoljeZBesedilom 2">
          <a:extLst>
            <a:ext uri="{FF2B5EF4-FFF2-40B4-BE49-F238E27FC236}">
              <a16:creationId xmlns:a16="http://schemas.microsoft.com/office/drawing/2014/main" id="{00A5A492-FA2B-45F5-A2D9-B714542F524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43" name="PoljeZBesedilom 2">
          <a:extLst>
            <a:ext uri="{FF2B5EF4-FFF2-40B4-BE49-F238E27FC236}">
              <a16:creationId xmlns:a16="http://schemas.microsoft.com/office/drawing/2014/main" id="{ADB17D3C-8770-43DA-B2F7-C679522099B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44" name="PoljeZBesedilom 2">
          <a:extLst>
            <a:ext uri="{FF2B5EF4-FFF2-40B4-BE49-F238E27FC236}">
              <a16:creationId xmlns:a16="http://schemas.microsoft.com/office/drawing/2014/main" id="{F4CA3841-B6D6-4A81-A469-C6B1C21C43B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45" name="PoljeZBesedilom 2">
          <a:extLst>
            <a:ext uri="{FF2B5EF4-FFF2-40B4-BE49-F238E27FC236}">
              <a16:creationId xmlns:a16="http://schemas.microsoft.com/office/drawing/2014/main" id="{A716A724-D2FF-42CB-99C8-4FD1E3D2F38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46" name="PoljeZBesedilom 7845">
          <a:extLst>
            <a:ext uri="{FF2B5EF4-FFF2-40B4-BE49-F238E27FC236}">
              <a16:creationId xmlns:a16="http://schemas.microsoft.com/office/drawing/2014/main" id="{7077CAFE-88A2-404C-8D66-8DF8169B24C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47" name="PoljeZBesedilom 2">
          <a:extLst>
            <a:ext uri="{FF2B5EF4-FFF2-40B4-BE49-F238E27FC236}">
              <a16:creationId xmlns:a16="http://schemas.microsoft.com/office/drawing/2014/main" id="{806E4E07-4D14-49C8-A795-A785957177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48" name="PoljeZBesedilom 2">
          <a:extLst>
            <a:ext uri="{FF2B5EF4-FFF2-40B4-BE49-F238E27FC236}">
              <a16:creationId xmlns:a16="http://schemas.microsoft.com/office/drawing/2014/main" id="{3F667F10-D5B6-42F2-8390-FB448C6B103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49" name="PoljeZBesedilom 2">
          <a:extLst>
            <a:ext uri="{FF2B5EF4-FFF2-40B4-BE49-F238E27FC236}">
              <a16:creationId xmlns:a16="http://schemas.microsoft.com/office/drawing/2014/main" id="{0F7D4186-BBF8-4EF3-8CFD-BC171C1A782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0" name="PoljeZBesedilom 2">
          <a:extLst>
            <a:ext uri="{FF2B5EF4-FFF2-40B4-BE49-F238E27FC236}">
              <a16:creationId xmlns:a16="http://schemas.microsoft.com/office/drawing/2014/main" id="{F9BF49A0-1EA9-4F3D-8AA6-E235DD14BB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1" name="PoljeZBesedilom 2">
          <a:extLst>
            <a:ext uri="{FF2B5EF4-FFF2-40B4-BE49-F238E27FC236}">
              <a16:creationId xmlns:a16="http://schemas.microsoft.com/office/drawing/2014/main" id="{4DC2E58E-5323-4B46-9765-5164B90229D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2" name="PoljeZBesedilom 7851">
          <a:extLst>
            <a:ext uri="{FF2B5EF4-FFF2-40B4-BE49-F238E27FC236}">
              <a16:creationId xmlns:a16="http://schemas.microsoft.com/office/drawing/2014/main" id="{E6F6AE75-8D05-4A95-BD85-3470090ECD3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3" name="PoljeZBesedilom 2">
          <a:extLst>
            <a:ext uri="{FF2B5EF4-FFF2-40B4-BE49-F238E27FC236}">
              <a16:creationId xmlns:a16="http://schemas.microsoft.com/office/drawing/2014/main" id="{F8FBE240-44BC-4308-81B5-600C8151EE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4" name="PoljeZBesedilom 2">
          <a:extLst>
            <a:ext uri="{FF2B5EF4-FFF2-40B4-BE49-F238E27FC236}">
              <a16:creationId xmlns:a16="http://schemas.microsoft.com/office/drawing/2014/main" id="{CC34B973-8427-491C-B857-5153545978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5" name="PoljeZBesedilom 2">
          <a:extLst>
            <a:ext uri="{FF2B5EF4-FFF2-40B4-BE49-F238E27FC236}">
              <a16:creationId xmlns:a16="http://schemas.microsoft.com/office/drawing/2014/main" id="{FBFF2508-DAB0-41F9-B3D1-FF33D9FC2B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870</xdr:row>
      <xdr:rowOff>0</xdr:rowOff>
    </xdr:from>
    <xdr:ext cx="184731" cy="264560"/>
    <xdr:sp macro="" textlink="">
      <xdr:nvSpPr>
        <xdr:cNvPr id="7856" name="PoljeZBesedilom 2">
          <a:extLst>
            <a:ext uri="{FF2B5EF4-FFF2-40B4-BE49-F238E27FC236}">
              <a16:creationId xmlns:a16="http://schemas.microsoft.com/office/drawing/2014/main" id="{149D4E0B-2E96-47A1-9F88-40227EEEBB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57" name="PoljeZBesedilom 2">
          <a:extLst>
            <a:ext uri="{FF2B5EF4-FFF2-40B4-BE49-F238E27FC236}">
              <a16:creationId xmlns:a16="http://schemas.microsoft.com/office/drawing/2014/main" id="{CDAF5409-E42B-4BFD-B539-559329D7C3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58" name="PoljeZBesedilom 7857">
          <a:extLst>
            <a:ext uri="{FF2B5EF4-FFF2-40B4-BE49-F238E27FC236}">
              <a16:creationId xmlns:a16="http://schemas.microsoft.com/office/drawing/2014/main" id="{5BE89059-A5C8-4E8E-A86C-E57D3713A42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59" name="PoljeZBesedilom 2">
          <a:extLst>
            <a:ext uri="{FF2B5EF4-FFF2-40B4-BE49-F238E27FC236}">
              <a16:creationId xmlns:a16="http://schemas.microsoft.com/office/drawing/2014/main" id="{68871BFE-8837-48FF-B63C-ABFC0A501C3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60" name="PoljeZBesedilom 2">
          <a:extLst>
            <a:ext uri="{FF2B5EF4-FFF2-40B4-BE49-F238E27FC236}">
              <a16:creationId xmlns:a16="http://schemas.microsoft.com/office/drawing/2014/main" id="{BFE07EBA-37F7-4CCD-84AB-38A2C06288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61" name="PoljeZBesedilom 2">
          <a:extLst>
            <a:ext uri="{FF2B5EF4-FFF2-40B4-BE49-F238E27FC236}">
              <a16:creationId xmlns:a16="http://schemas.microsoft.com/office/drawing/2014/main" id="{5A6BFFE9-A0EC-47B9-B265-E7B2BEE8F4A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7862" name="PoljeZBesedilom 2">
          <a:extLst>
            <a:ext uri="{FF2B5EF4-FFF2-40B4-BE49-F238E27FC236}">
              <a16:creationId xmlns:a16="http://schemas.microsoft.com/office/drawing/2014/main" id="{02710A18-3931-457A-A6DC-C7AA7FC37A4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3" name="PoljeZBesedilom 2">
          <a:extLst>
            <a:ext uri="{FF2B5EF4-FFF2-40B4-BE49-F238E27FC236}">
              <a16:creationId xmlns:a16="http://schemas.microsoft.com/office/drawing/2014/main" id="{ACD4A7FB-9692-4A97-893C-6F65DE287F0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4" name="PoljeZBesedilom 7863">
          <a:extLst>
            <a:ext uri="{FF2B5EF4-FFF2-40B4-BE49-F238E27FC236}">
              <a16:creationId xmlns:a16="http://schemas.microsoft.com/office/drawing/2014/main" id="{A4FBE728-F589-4A52-BAD0-EC37D108670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5" name="PoljeZBesedilom 2">
          <a:extLst>
            <a:ext uri="{FF2B5EF4-FFF2-40B4-BE49-F238E27FC236}">
              <a16:creationId xmlns:a16="http://schemas.microsoft.com/office/drawing/2014/main" id="{3F04181B-6E38-4189-B972-F3CEB6EEF55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6" name="PoljeZBesedilom 2">
          <a:extLst>
            <a:ext uri="{FF2B5EF4-FFF2-40B4-BE49-F238E27FC236}">
              <a16:creationId xmlns:a16="http://schemas.microsoft.com/office/drawing/2014/main" id="{2874BE67-A227-4505-8216-CAB072AF899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7" name="PoljeZBesedilom 2">
          <a:extLst>
            <a:ext uri="{FF2B5EF4-FFF2-40B4-BE49-F238E27FC236}">
              <a16:creationId xmlns:a16="http://schemas.microsoft.com/office/drawing/2014/main" id="{B4CFB59C-5EAA-4D21-9C40-182A5A08E0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880</xdr:row>
      <xdr:rowOff>0</xdr:rowOff>
    </xdr:from>
    <xdr:ext cx="184731" cy="264560"/>
    <xdr:sp macro="" textlink="">
      <xdr:nvSpPr>
        <xdr:cNvPr id="7868" name="PoljeZBesedilom 2">
          <a:extLst>
            <a:ext uri="{FF2B5EF4-FFF2-40B4-BE49-F238E27FC236}">
              <a16:creationId xmlns:a16="http://schemas.microsoft.com/office/drawing/2014/main" id="{F05D6ADF-728A-4C6B-8B6F-32B192CBD5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69" name="PoljeZBesedilom 2">
          <a:extLst>
            <a:ext uri="{FF2B5EF4-FFF2-40B4-BE49-F238E27FC236}">
              <a16:creationId xmlns:a16="http://schemas.microsoft.com/office/drawing/2014/main" id="{28EDFB8A-E91B-4A14-8D04-FC04DF1C99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0" name="PoljeZBesedilom 7869">
          <a:extLst>
            <a:ext uri="{FF2B5EF4-FFF2-40B4-BE49-F238E27FC236}">
              <a16:creationId xmlns:a16="http://schemas.microsoft.com/office/drawing/2014/main" id="{DC794C79-D033-45E7-8982-EDA5A2D3B1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1" name="PoljeZBesedilom 2">
          <a:extLst>
            <a:ext uri="{FF2B5EF4-FFF2-40B4-BE49-F238E27FC236}">
              <a16:creationId xmlns:a16="http://schemas.microsoft.com/office/drawing/2014/main" id="{2E1AD50E-D934-4CAF-9D28-A944C0724E5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2" name="PoljeZBesedilom 2">
          <a:extLst>
            <a:ext uri="{FF2B5EF4-FFF2-40B4-BE49-F238E27FC236}">
              <a16:creationId xmlns:a16="http://schemas.microsoft.com/office/drawing/2014/main" id="{1424CCD3-8A1C-40B2-8C59-4D63BF6812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3" name="PoljeZBesedilom 2">
          <a:extLst>
            <a:ext uri="{FF2B5EF4-FFF2-40B4-BE49-F238E27FC236}">
              <a16:creationId xmlns:a16="http://schemas.microsoft.com/office/drawing/2014/main" id="{CEF336C7-4C17-43AD-AC1F-B47D3B7E08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4" name="PoljeZBesedilom 2">
          <a:extLst>
            <a:ext uri="{FF2B5EF4-FFF2-40B4-BE49-F238E27FC236}">
              <a16:creationId xmlns:a16="http://schemas.microsoft.com/office/drawing/2014/main" id="{D79B9940-219F-4727-BC30-205DC8A7C67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5" name="PoljeZBesedilom 2">
          <a:extLst>
            <a:ext uri="{FF2B5EF4-FFF2-40B4-BE49-F238E27FC236}">
              <a16:creationId xmlns:a16="http://schemas.microsoft.com/office/drawing/2014/main" id="{30387640-89F0-4C30-9B7A-6CA30CC894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6" name="PoljeZBesedilom 7875">
          <a:extLst>
            <a:ext uri="{FF2B5EF4-FFF2-40B4-BE49-F238E27FC236}">
              <a16:creationId xmlns:a16="http://schemas.microsoft.com/office/drawing/2014/main" id="{72BF9D95-6BC8-46F1-893D-B5027E541A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7" name="PoljeZBesedilom 2">
          <a:extLst>
            <a:ext uri="{FF2B5EF4-FFF2-40B4-BE49-F238E27FC236}">
              <a16:creationId xmlns:a16="http://schemas.microsoft.com/office/drawing/2014/main" id="{26D70D14-816D-4F9E-9024-6FECBFC3E69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8" name="PoljeZBesedilom 2">
          <a:extLst>
            <a:ext uri="{FF2B5EF4-FFF2-40B4-BE49-F238E27FC236}">
              <a16:creationId xmlns:a16="http://schemas.microsoft.com/office/drawing/2014/main" id="{6CA3F288-E3A6-463F-B284-9C7FC00DC3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79" name="PoljeZBesedilom 2">
          <a:extLst>
            <a:ext uri="{FF2B5EF4-FFF2-40B4-BE49-F238E27FC236}">
              <a16:creationId xmlns:a16="http://schemas.microsoft.com/office/drawing/2014/main" id="{225C7DDA-4D86-4586-8041-CE5FB9B79D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894</xdr:row>
      <xdr:rowOff>0</xdr:rowOff>
    </xdr:from>
    <xdr:ext cx="184731" cy="264560"/>
    <xdr:sp macro="" textlink="">
      <xdr:nvSpPr>
        <xdr:cNvPr id="7880" name="PoljeZBesedilom 2">
          <a:extLst>
            <a:ext uri="{FF2B5EF4-FFF2-40B4-BE49-F238E27FC236}">
              <a16:creationId xmlns:a16="http://schemas.microsoft.com/office/drawing/2014/main" id="{74C4B50E-6218-495A-A64B-2465BF656E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1" name="PoljeZBesedilom 2">
          <a:extLst>
            <a:ext uri="{FF2B5EF4-FFF2-40B4-BE49-F238E27FC236}">
              <a16:creationId xmlns:a16="http://schemas.microsoft.com/office/drawing/2014/main" id="{4A54F3E8-076D-480F-A6A0-D8F699665BA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2" name="PoljeZBesedilom 7881">
          <a:extLst>
            <a:ext uri="{FF2B5EF4-FFF2-40B4-BE49-F238E27FC236}">
              <a16:creationId xmlns:a16="http://schemas.microsoft.com/office/drawing/2014/main" id="{1B82A960-3A29-4D21-87B9-5DD97D11A75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3" name="PoljeZBesedilom 2">
          <a:extLst>
            <a:ext uri="{FF2B5EF4-FFF2-40B4-BE49-F238E27FC236}">
              <a16:creationId xmlns:a16="http://schemas.microsoft.com/office/drawing/2014/main" id="{FB50B626-FB8B-4E24-913D-281220FD195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4" name="PoljeZBesedilom 2">
          <a:extLst>
            <a:ext uri="{FF2B5EF4-FFF2-40B4-BE49-F238E27FC236}">
              <a16:creationId xmlns:a16="http://schemas.microsoft.com/office/drawing/2014/main" id="{6A2ADACB-7A7E-464F-9F82-04538915DC6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5" name="PoljeZBesedilom 2">
          <a:extLst>
            <a:ext uri="{FF2B5EF4-FFF2-40B4-BE49-F238E27FC236}">
              <a16:creationId xmlns:a16="http://schemas.microsoft.com/office/drawing/2014/main" id="{0F928AAF-0FB0-4236-9BD8-604D84D4BE7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4560"/>
    <xdr:sp macro="" textlink="">
      <xdr:nvSpPr>
        <xdr:cNvPr id="7886" name="PoljeZBesedilom 2">
          <a:extLst>
            <a:ext uri="{FF2B5EF4-FFF2-40B4-BE49-F238E27FC236}">
              <a16:creationId xmlns:a16="http://schemas.microsoft.com/office/drawing/2014/main" id="{E64C6AEC-C251-43BF-9D3A-96C8E14BB16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87" name="PoljeZBesedilom 2">
          <a:extLst>
            <a:ext uri="{FF2B5EF4-FFF2-40B4-BE49-F238E27FC236}">
              <a16:creationId xmlns:a16="http://schemas.microsoft.com/office/drawing/2014/main" id="{711058C4-FD37-4BA0-AA49-726F239ED40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88" name="PoljeZBesedilom 7887">
          <a:extLst>
            <a:ext uri="{FF2B5EF4-FFF2-40B4-BE49-F238E27FC236}">
              <a16:creationId xmlns:a16="http://schemas.microsoft.com/office/drawing/2014/main" id="{1621251A-E7E7-42E9-AAB4-B36DD27863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89" name="PoljeZBesedilom 2">
          <a:extLst>
            <a:ext uri="{FF2B5EF4-FFF2-40B4-BE49-F238E27FC236}">
              <a16:creationId xmlns:a16="http://schemas.microsoft.com/office/drawing/2014/main" id="{E3241A20-DC31-46FC-A3DD-05D53161682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90" name="PoljeZBesedilom 2">
          <a:extLst>
            <a:ext uri="{FF2B5EF4-FFF2-40B4-BE49-F238E27FC236}">
              <a16:creationId xmlns:a16="http://schemas.microsoft.com/office/drawing/2014/main" id="{C0DE5A55-280B-400C-9ACD-AD2939F0C18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91" name="PoljeZBesedilom 2">
          <a:extLst>
            <a:ext uri="{FF2B5EF4-FFF2-40B4-BE49-F238E27FC236}">
              <a16:creationId xmlns:a16="http://schemas.microsoft.com/office/drawing/2014/main" id="{708BBA66-CD55-487D-8078-753C929F39F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62950"/>
    <xdr:sp macro="" textlink="">
      <xdr:nvSpPr>
        <xdr:cNvPr id="7892" name="PoljeZBesedilom 2">
          <a:extLst>
            <a:ext uri="{FF2B5EF4-FFF2-40B4-BE49-F238E27FC236}">
              <a16:creationId xmlns:a16="http://schemas.microsoft.com/office/drawing/2014/main" id="{C4D1CB06-83F0-4CD8-B358-220A98BEC14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93" name="PoljeZBesedilom 7892">
          <a:extLst>
            <a:ext uri="{FF2B5EF4-FFF2-40B4-BE49-F238E27FC236}">
              <a16:creationId xmlns:a16="http://schemas.microsoft.com/office/drawing/2014/main" id="{04BCD98A-8C9A-4399-B582-A6D4B4DC0B6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94" name="PoljeZBesedilom 2">
          <a:extLst>
            <a:ext uri="{FF2B5EF4-FFF2-40B4-BE49-F238E27FC236}">
              <a16:creationId xmlns:a16="http://schemas.microsoft.com/office/drawing/2014/main" id="{1E330C2C-95C1-484B-B93E-089AD03BA8F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95" name="PoljeZBesedilom 2">
          <a:extLst>
            <a:ext uri="{FF2B5EF4-FFF2-40B4-BE49-F238E27FC236}">
              <a16:creationId xmlns:a16="http://schemas.microsoft.com/office/drawing/2014/main" id="{571D7321-0B6F-4704-A18A-979DEB96BFD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96" name="PoljeZBesedilom 2">
          <a:extLst>
            <a:ext uri="{FF2B5EF4-FFF2-40B4-BE49-F238E27FC236}">
              <a16:creationId xmlns:a16="http://schemas.microsoft.com/office/drawing/2014/main" id="{2EB4FA21-F47F-4A67-9E29-C79EA1B0125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896</xdr:row>
      <xdr:rowOff>0</xdr:rowOff>
    </xdr:from>
    <xdr:ext cx="184731" cy="274009"/>
    <xdr:sp macro="" textlink="">
      <xdr:nvSpPr>
        <xdr:cNvPr id="7897" name="PoljeZBesedilom 2">
          <a:extLst>
            <a:ext uri="{FF2B5EF4-FFF2-40B4-BE49-F238E27FC236}">
              <a16:creationId xmlns:a16="http://schemas.microsoft.com/office/drawing/2014/main" id="{48A43C1B-E1D3-4FC6-9378-17A63489068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898" name="PoljeZBesedilom 2">
          <a:extLst>
            <a:ext uri="{FF2B5EF4-FFF2-40B4-BE49-F238E27FC236}">
              <a16:creationId xmlns:a16="http://schemas.microsoft.com/office/drawing/2014/main" id="{ADC85D94-F30B-47F0-92B6-E7E54F44E52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899" name="PoljeZBesedilom 7898">
          <a:extLst>
            <a:ext uri="{FF2B5EF4-FFF2-40B4-BE49-F238E27FC236}">
              <a16:creationId xmlns:a16="http://schemas.microsoft.com/office/drawing/2014/main" id="{52439E1F-D48B-47FB-B6DB-0FA68ECA8B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00" name="PoljeZBesedilom 2">
          <a:extLst>
            <a:ext uri="{FF2B5EF4-FFF2-40B4-BE49-F238E27FC236}">
              <a16:creationId xmlns:a16="http://schemas.microsoft.com/office/drawing/2014/main" id="{1F0AFAC1-2788-49D0-939B-D6F9042A38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01" name="PoljeZBesedilom 2">
          <a:extLst>
            <a:ext uri="{FF2B5EF4-FFF2-40B4-BE49-F238E27FC236}">
              <a16:creationId xmlns:a16="http://schemas.microsoft.com/office/drawing/2014/main" id="{82EBB61F-A2E5-477C-90C4-CB2FC6CF20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02" name="PoljeZBesedilom 2">
          <a:extLst>
            <a:ext uri="{FF2B5EF4-FFF2-40B4-BE49-F238E27FC236}">
              <a16:creationId xmlns:a16="http://schemas.microsoft.com/office/drawing/2014/main" id="{E587EFBD-E576-4630-A209-2C2C716FCD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03" name="PoljeZBesedilom 2">
          <a:extLst>
            <a:ext uri="{FF2B5EF4-FFF2-40B4-BE49-F238E27FC236}">
              <a16:creationId xmlns:a16="http://schemas.microsoft.com/office/drawing/2014/main" id="{A14C7776-3AFE-4333-BAAA-DD4FCBB0A93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4" name="PoljeZBesedilom 2">
          <a:extLst>
            <a:ext uri="{FF2B5EF4-FFF2-40B4-BE49-F238E27FC236}">
              <a16:creationId xmlns:a16="http://schemas.microsoft.com/office/drawing/2014/main" id="{7376056C-AEA2-4D83-8637-477A9E56349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5" name="PoljeZBesedilom 7904">
          <a:extLst>
            <a:ext uri="{FF2B5EF4-FFF2-40B4-BE49-F238E27FC236}">
              <a16:creationId xmlns:a16="http://schemas.microsoft.com/office/drawing/2014/main" id="{C5DDB333-DD15-469C-9C3F-0EF69E1A1A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6" name="PoljeZBesedilom 2">
          <a:extLst>
            <a:ext uri="{FF2B5EF4-FFF2-40B4-BE49-F238E27FC236}">
              <a16:creationId xmlns:a16="http://schemas.microsoft.com/office/drawing/2014/main" id="{882E0985-E59C-4656-98C6-D6AEBFB3D39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7" name="PoljeZBesedilom 2">
          <a:extLst>
            <a:ext uri="{FF2B5EF4-FFF2-40B4-BE49-F238E27FC236}">
              <a16:creationId xmlns:a16="http://schemas.microsoft.com/office/drawing/2014/main" id="{9337C781-87EB-4F6A-8FDF-636A92A96D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8" name="PoljeZBesedilom 2">
          <a:extLst>
            <a:ext uri="{FF2B5EF4-FFF2-40B4-BE49-F238E27FC236}">
              <a16:creationId xmlns:a16="http://schemas.microsoft.com/office/drawing/2014/main" id="{DCF81F16-960E-489F-827E-AD039D3307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09" name="PoljeZBesedilom 2">
          <a:extLst>
            <a:ext uri="{FF2B5EF4-FFF2-40B4-BE49-F238E27FC236}">
              <a16:creationId xmlns:a16="http://schemas.microsoft.com/office/drawing/2014/main" id="{81B5DE41-85FE-4091-BBFC-9496294DFE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0" name="PoljeZBesedilom 2">
          <a:extLst>
            <a:ext uri="{FF2B5EF4-FFF2-40B4-BE49-F238E27FC236}">
              <a16:creationId xmlns:a16="http://schemas.microsoft.com/office/drawing/2014/main" id="{EB3F770A-D7CA-4323-948C-23BBE98C2F4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1" name="PoljeZBesedilom 7910">
          <a:extLst>
            <a:ext uri="{FF2B5EF4-FFF2-40B4-BE49-F238E27FC236}">
              <a16:creationId xmlns:a16="http://schemas.microsoft.com/office/drawing/2014/main" id="{C195F25B-A3F9-4590-9F55-9449F1A54A8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2" name="PoljeZBesedilom 2">
          <a:extLst>
            <a:ext uri="{FF2B5EF4-FFF2-40B4-BE49-F238E27FC236}">
              <a16:creationId xmlns:a16="http://schemas.microsoft.com/office/drawing/2014/main" id="{2C9F48D1-1956-4D3B-B5BB-21F718070C4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3" name="PoljeZBesedilom 2">
          <a:extLst>
            <a:ext uri="{FF2B5EF4-FFF2-40B4-BE49-F238E27FC236}">
              <a16:creationId xmlns:a16="http://schemas.microsoft.com/office/drawing/2014/main" id="{389F2E5C-818B-42F5-8977-5A169B4AEE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4" name="PoljeZBesedilom 2">
          <a:extLst>
            <a:ext uri="{FF2B5EF4-FFF2-40B4-BE49-F238E27FC236}">
              <a16:creationId xmlns:a16="http://schemas.microsoft.com/office/drawing/2014/main" id="{AB69C227-97FE-4B33-9F6A-BAF0AD4CDE3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15" name="PoljeZBesedilom 2">
          <a:extLst>
            <a:ext uri="{FF2B5EF4-FFF2-40B4-BE49-F238E27FC236}">
              <a16:creationId xmlns:a16="http://schemas.microsoft.com/office/drawing/2014/main" id="{D2F6F325-9CB4-49DD-8488-9D6331CCB3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16" name="PoljeZBesedilom 2">
          <a:extLst>
            <a:ext uri="{FF2B5EF4-FFF2-40B4-BE49-F238E27FC236}">
              <a16:creationId xmlns:a16="http://schemas.microsoft.com/office/drawing/2014/main" id="{D0F81D90-C3AA-4309-BA4A-560605C6AC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17" name="PoljeZBesedilom 7916">
          <a:extLst>
            <a:ext uri="{FF2B5EF4-FFF2-40B4-BE49-F238E27FC236}">
              <a16:creationId xmlns:a16="http://schemas.microsoft.com/office/drawing/2014/main" id="{1AF830E7-B01A-4B29-885F-8D8CF3AC946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18" name="PoljeZBesedilom 2">
          <a:extLst>
            <a:ext uri="{FF2B5EF4-FFF2-40B4-BE49-F238E27FC236}">
              <a16:creationId xmlns:a16="http://schemas.microsoft.com/office/drawing/2014/main" id="{0DCBD910-62FA-4E81-8587-5F2C9F6804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19" name="PoljeZBesedilom 2">
          <a:extLst>
            <a:ext uri="{FF2B5EF4-FFF2-40B4-BE49-F238E27FC236}">
              <a16:creationId xmlns:a16="http://schemas.microsoft.com/office/drawing/2014/main" id="{503221EF-55A3-41BE-A09D-B1724EF6456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20" name="PoljeZBesedilom 2">
          <a:extLst>
            <a:ext uri="{FF2B5EF4-FFF2-40B4-BE49-F238E27FC236}">
              <a16:creationId xmlns:a16="http://schemas.microsoft.com/office/drawing/2014/main" id="{3FFE91F6-59F3-4707-B05B-C97EB117D65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892</xdr:row>
      <xdr:rowOff>0</xdr:rowOff>
    </xdr:from>
    <xdr:ext cx="184731" cy="264560"/>
    <xdr:sp macro="" textlink="">
      <xdr:nvSpPr>
        <xdr:cNvPr id="7921" name="PoljeZBesedilom 2">
          <a:extLst>
            <a:ext uri="{FF2B5EF4-FFF2-40B4-BE49-F238E27FC236}">
              <a16:creationId xmlns:a16="http://schemas.microsoft.com/office/drawing/2014/main" id="{05A7A5B2-C6E1-4794-B41C-7516DF0A2F9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2" name="PoljeZBesedilom 2">
          <a:extLst>
            <a:ext uri="{FF2B5EF4-FFF2-40B4-BE49-F238E27FC236}">
              <a16:creationId xmlns:a16="http://schemas.microsoft.com/office/drawing/2014/main" id="{39ED281B-F6FB-43D8-8A78-D57D5CBA03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3" name="PoljeZBesedilom 7922">
          <a:extLst>
            <a:ext uri="{FF2B5EF4-FFF2-40B4-BE49-F238E27FC236}">
              <a16:creationId xmlns:a16="http://schemas.microsoft.com/office/drawing/2014/main" id="{B7F5A2E4-C2CD-47F1-B0AE-EE67FA523F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4" name="PoljeZBesedilom 2">
          <a:extLst>
            <a:ext uri="{FF2B5EF4-FFF2-40B4-BE49-F238E27FC236}">
              <a16:creationId xmlns:a16="http://schemas.microsoft.com/office/drawing/2014/main" id="{BCA66B6C-1D06-485F-AE47-88E5D262771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5" name="PoljeZBesedilom 2">
          <a:extLst>
            <a:ext uri="{FF2B5EF4-FFF2-40B4-BE49-F238E27FC236}">
              <a16:creationId xmlns:a16="http://schemas.microsoft.com/office/drawing/2014/main" id="{A3CE5267-3DBD-4484-A04E-18CF6ED460B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6" name="PoljeZBesedilom 2">
          <a:extLst>
            <a:ext uri="{FF2B5EF4-FFF2-40B4-BE49-F238E27FC236}">
              <a16:creationId xmlns:a16="http://schemas.microsoft.com/office/drawing/2014/main" id="{27072185-264B-4334-A3B0-578DF5DB402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27" name="PoljeZBesedilom 2">
          <a:extLst>
            <a:ext uri="{FF2B5EF4-FFF2-40B4-BE49-F238E27FC236}">
              <a16:creationId xmlns:a16="http://schemas.microsoft.com/office/drawing/2014/main" id="{84A2E6CB-1648-4F92-9594-EEF94AED5EC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28" name="PoljeZBesedilom 2">
          <a:extLst>
            <a:ext uri="{FF2B5EF4-FFF2-40B4-BE49-F238E27FC236}">
              <a16:creationId xmlns:a16="http://schemas.microsoft.com/office/drawing/2014/main" id="{95E4860B-8F77-49A4-8763-44F8CAB0C4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29" name="PoljeZBesedilom 7928">
          <a:extLst>
            <a:ext uri="{FF2B5EF4-FFF2-40B4-BE49-F238E27FC236}">
              <a16:creationId xmlns:a16="http://schemas.microsoft.com/office/drawing/2014/main" id="{45F2B3F8-6747-40A8-986F-FC9BC237B0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0" name="PoljeZBesedilom 2">
          <a:extLst>
            <a:ext uri="{FF2B5EF4-FFF2-40B4-BE49-F238E27FC236}">
              <a16:creationId xmlns:a16="http://schemas.microsoft.com/office/drawing/2014/main" id="{52C62B0F-97C1-4353-94BB-623E4C38846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1" name="PoljeZBesedilom 2">
          <a:extLst>
            <a:ext uri="{FF2B5EF4-FFF2-40B4-BE49-F238E27FC236}">
              <a16:creationId xmlns:a16="http://schemas.microsoft.com/office/drawing/2014/main" id="{0220C41F-13D1-4C0A-8DFA-BF26432EF81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2" name="PoljeZBesedilom 2">
          <a:extLst>
            <a:ext uri="{FF2B5EF4-FFF2-40B4-BE49-F238E27FC236}">
              <a16:creationId xmlns:a16="http://schemas.microsoft.com/office/drawing/2014/main" id="{68BA8850-AB08-4424-8940-BFCA1F57EA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3" name="PoljeZBesedilom 2">
          <a:extLst>
            <a:ext uri="{FF2B5EF4-FFF2-40B4-BE49-F238E27FC236}">
              <a16:creationId xmlns:a16="http://schemas.microsoft.com/office/drawing/2014/main" id="{C0BED0F6-97B8-4908-8194-8017AA38C32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4" name="PoljeZBesedilom 2">
          <a:extLst>
            <a:ext uri="{FF2B5EF4-FFF2-40B4-BE49-F238E27FC236}">
              <a16:creationId xmlns:a16="http://schemas.microsoft.com/office/drawing/2014/main" id="{CDA66E45-AF79-4A0E-87F3-2994161A6C8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5" name="PoljeZBesedilom 7934">
          <a:extLst>
            <a:ext uri="{FF2B5EF4-FFF2-40B4-BE49-F238E27FC236}">
              <a16:creationId xmlns:a16="http://schemas.microsoft.com/office/drawing/2014/main" id="{DFA905CC-7FD4-4995-8186-44A6323EB9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6" name="PoljeZBesedilom 2">
          <a:extLst>
            <a:ext uri="{FF2B5EF4-FFF2-40B4-BE49-F238E27FC236}">
              <a16:creationId xmlns:a16="http://schemas.microsoft.com/office/drawing/2014/main" id="{3E82BEBB-BDFB-4DCE-AB96-5039A15420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7" name="PoljeZBesedilom 2">
          <a:extLst>
            <a:ext uri="{FF2B5EF4-FFF2-40B4-BE49-F238E27FC236}">
              <a16:creationId xmlns:a16="http://schemas.microsoft.com/office/drawing/2014/main" id="{9623D83D-BC84-4774-A759-6C275D18981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8" name="PoljeZBesedilom 2">
          <a:extLst>
            <a:ext uri="{FF2B5EF4-FFF2-40B4-BE49-F238E27FC236}">
              <a16:creationId xmlns:a16="http://schemas.microsoft.com/office/drawing/2014/main" id="{3521DC56-D345-4880-8648-C6C7B32E21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39" name="PoljeZBesedilom 2">
          <a:extLst>
            <a:ext uri="{FF2B5EF4-FFF2-40B4-BE49-F238E27FC236}">
              <a16:creationId xmlns:a16="http://schemas.microsoft.com/office/drawing/2014/main" id="{7623EEF8-72F6-4E5B-B08E-8B5B3ECDE8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0" name="PoljeZBesedilom 2">
          <a:extLst>
            <a:ext uri="{FF2B5EF4-FFF2-40B4-BE49-F238E27FC236}">
              <a16:creationId xmlns:a16="http://schemas.microsoft.com/office/drawing/2014/main" id="{673530DD-49AB-4326-9BB8-93BA2395BF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1" name="PoljeZBesedilom 7940">
          <a:extLst>
            <a:ext uri="{FF2B5EF4-FFF2-40B4-BE49-F238E27FC236}">
              <a16:creationId xmlns:a16="http://schemas.microsoft.com/office/drawing/2014/main" id="{DB828DE2-FB5B-444F-910C-2256D498179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2" name="PoljeZBesedilom 2">
          <a:extLst>
            <a:ext uri="{FF2B5EF4-FFF2-40B4-BE49-F238E27FC236}">
              <a16:creationId xmlns:a16="http://schemas.microsoft.com/office/drawing/2014/main" id="{7C77CC13-BEDE-4AC5-BE0D-66BB2724096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3" name="PoljeZBesedilom 2">
          <a:extLst>
            <a:ext uri="{FF2B5EF4-FFF2-40B4-BE49-F238E27FC236}">
              <a16:creationId xmlns:a16="http://schemas.microsoft.com/office/drawing/2014/main" id="{9145D1DB-6FFC-46CE-8262-98F3BB76E36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4" name="PoljeZBesedilom 2">
          <a:extLst>
            <a:ext uri="{FF2B5EF4-FFF2-40B4-BE49-F238E27FC236}">
              <a16:creationId xmlns:a16="http://schemas.microsoft.com/office/drawing/2014/main" id="{D124D7D2-68EF-4651-B869-2081C82C54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45" name="PoljeZBesedilom 2">
          <a:extLst>
            <a:ext uri="{FF2B5EF4-FFF2-40B4-BE49-F238E27FC236}">
              <a16:creationId xmlns:a16="http://schemas.microsoft.com/office/drawing/2014/main" id="{BE8217CC-186C-4EE0-9F36-B5077C5A8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46" name="PoljeZBesedilom 2">
          <a:extLst>
            <a:ext uri="{FF2B5EF4-FFF2-40B4-BE49-F238E27FC236}">
              <a16:creationId xmlns:a16="http://schemas.microsoft.com/office/drawing/2014/main" id="{62E4B952-EBAF-468E-A245-D2147EB011F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47" name="PoljeZBesedilom 7946">
          <a:extLst>
            <a:ext uri="{FF2B5EF4-FFF2-40B4-BE49-F238E27FC236}">
              <a16:creationId xmlns:a16="http://schemas.microsoft.com/office/drawing/2014/main" id="{45C23ACE-D302-420E-A277-AF6BE047996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48" name="PoljeZBesedilom 2">
          <a:extLst>
            <a:ext uri="{FF2B5EF4-FFF2-40B4-BE49-F238E27FC236}">
              <a16:creationId xmlns:a16="http://schemas.microsoft.com/office/drawing/2014/main" id="{FDE46CA6-9394-4C16-B4CB-10416C73F21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49" name="PoljeZBesedilom 2">
          <a:extLst>
            <a:ext uri="{FF2B5EF4-FFF2-40B4-BE49-F238E27FC236}">
              <a16:creationId xmlns:a16="http://schemas.microsoft.com/office/drawing/2014/main" id="{10B01FA5-C077-48E1-A452-70F1B102A1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50" name="PoljeZBesedilom 2">
          <a:extLst>
            <a:ext uri="{FF2B5EF4-FFF2-40B4-BE49-F238E27FC236}">
              <a16:creationId xmlns:a16="http://schemas.microsoft.com/office/drawing/2014/main" id="{A95BA886-200F-4223-A78A-9796C5ABE6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51" name="PoljeZBesedilom 2">
          <a:extLst>
            <a:ext uri="{FF2B5EF4-FFF2-40B4-BE49-F238E27FC236}">
              <a16:creationId xmlns:a16="http://schemas.microsoft.com/office/drawing/2014/main" id="{AC78017B-99FB-4F56-AFB5-3E25CDC27F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52" name="PoljeZBesedilom 7951">
          <a:extLst>
            <a:ext uri="{FF2B5EF4-FFF2-40B4-BE49-F238E27FC236}">
              <a16:creationId xmlns:a16="http://schemas.microsoft.com/office/drawing/2014/main" id="{7B7640FF-3EA6-43B8-86E9-6DD9846421C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53" name="PoljeZBesedilom 2">
          <a:extLst>
            <a:ext uri="{FF2B5EF4-FFF2-40B4-BE49-F238E27FC236}">
              <a16:creationId xmlns:a16="http://schemas.microsoft.com/office/drawing/2014/main" id="{8A6BAEA3-C256-4709-AB74-765A40D31EC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54" name="PoljeZBesedilom 2">
          <a:extLst>
            <a:ext uri="{FF2B5EF4-FFF2-40B4-BE49-F238E27FC236}">
              <a16:creationId xmlns:a16="http://schemas.microsoft.com/office/drawing/2014/main" id="{496065C5-6556-42E1-8F51-6BCC4A862A0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55" name="PoljeZBesedilom 2">
          <a:extLst>
            <a:ext uri="{FF2B5EF4-FFF2-40B4-BE49-F238E27FC236}">
              <a16:creationId xmlns:a16="http://schemas.microsoft.com/office/drawing/2014/main" id="{5088F331-CDFD-414D-BF9B-9D6BF95D952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56" name="PoljeZBesedilom 2">
          <a:extLst>
            <a:ext uri="{FF2B5EF4-FFF2-40B4-BE49-F238E27FC236}">
              <a16:creationId xmlns:a16="http://schemas.microsoft.com/office/drawing/2014/main" id="{DEAFE4C7-7669-493B-825A-CA052665A26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57" name="PoljeZBesedilom 2">
          <a:extLst>
            <a:ext uri="{FF2B5EF4-FFF2-40B4-BE49-F238E27FC236}">
              <a16:creationId xmlns:a16="http://schemas.microsoft.com/office/drawing/2014/main" id="{4E307951-EFAD-47E0-80DF-A3C89F5D38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58" name="PoljeZBesedilom 7957">
          <a:extLst>
            <a:ext uri="{FF2B5EF4-FFF2-40B4-BE49-F238E27FC236}">
              <a16:creationId xmlns:a16="http://schemas.microsoft.com/office/drawing/2014/main" id="{2745AD4D-40A1-421F-93A7-57FF94CA56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59" name="PoljeZBesedilom 2">
          <a:extLst>
            <a:ext uri="{FF2B5EF4-FFF2-40B4-BE49-F238E27FC236}">
              <a16:creationId xmlns:a16="http://schemas.microsoft.com/office/drawing/2014/main" id="{1501ADCD-C2EC-49A5-840C-42F3DC25A77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60" name="PoljeZBesedilom 2">
          <a:extLst>
            <a:ext uri="{FF2B5EF4-FFF2-40B4-BE49-F238E27FC236}">
              <a16:creationId xmlns:a16="http://schemas.microsoft.com/office/drawing/2014/main" id="{01BC0A17-9982-4C12-883F-93FB3886F02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61" name="PoljeZBesedilom 2">
          <a:extLst>
            <a:ext uri="{FF2B5EF4-FFF2-40B4-BE49-F238E27FC236}">
              <a16:creationId xmlns:a16="http://schemas.microsoft.com/office/drawing/2014/main" id="{8E2CDC16-A262-42BD-9185-7EBF5BFE46D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7962" name="PoljeZBesedilom 2">
          <a:extLst>
            <a:ext uri="{FF2B5EF4-FFF2-40B4-BE49-F238E27FC236}">
              <a16:creationId xmlns:a16="http://schemas.microsoft.com/office/drawing/2014/main" id="{59F47D66-D87F-4E07-923C-9825BC908E7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3" name="PoljeZBesedilom 2">
          <a:extLst>
            <a:ext uri="{FF2B5EF4-FFF2-40B4-BE49-F238E27FC236}">
              <a16:creationId xmlns:a16="http://schemas.microsoft.com/office/drawing/2014/main" id="{6C5AF611-067F-4AA9-9FC4-359E9C157E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4" name="PoljeZBesedilom 7963">
          <a:extLst>
            <a:ext uri="{FF2B5EF4-FFF2-40B4-BE49-F238E27FC236}">
              <a16:creationId xmlns:a16="http://schemas.microsoft.com/office/drawing/2014/main" id="{BDE48F47-B7DC-416E-95C2-A38FCE3F420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5" name="PoljeZBesedilom 2">
          <a:extLst>
            <a:ext uri="{FF2B5EF4-FFF2-40B4-BE49-F238E27FC236}">
              <a16:creationId xmlns:a16="http://schemas.microsoft.com/office/drawing/2014/main" id="{B2615757-E60D-4A9C-95EC-2A77D2ED1DD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6" name="PoljeZBesedilom 2">
          <a:extLst>
            <a:ext uri="{FF2B5EF4-FFF2-40B4-BE49-F238E27FC236}">
              <a16:creationId xmlns:a16="http://schemas.microsoft.com/office/drawing/2014/main" id="{75EFEA52-D779-4067-A7B9-9E34C881D13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7" name="PoljeZBesedilom 2">
          <a:extLst>
            <a:ext uri="{FF2B5EF4-FFF2-40B4-BE49-F238E27FC236}">
              <a16:creationId xmlns:a16="http://schemas.microsoft.com/office/drawing/2014/main" id="{6F417DCF-468C-4F6A-AC41-914F314D235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8" name="PoljeZBesedilom 2">
          <a:extLst>
            <a:ext uri="{FF2B5EF4-FFF2-40B4-BE49-F238E27FC236}">
              <a16:creationId xmlns:a16="http://schemas.microsoft.com/office/drawing/2014/main" id="{60A42AB6-AC17-4364-BD8C-C2DD8C376B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69" name="PoljeZBesedilom 2">
          <a:extLst>
            <a:ext uri="{FF2B5EF4-FFF2-40B4-BE49-F238E27FC236}">
              <a16:creationId xmlns:a16="http://schemas.microsoft.com/office/drawing/2014/main" id="{11F05720-B3EE-410D-A522-D7B118BF63A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70" name="PoljeZBesedilom 7969">
          <a:extLst>
            <a:ext uri="{FF2B5EF4-FFF2-40B4-BE49-F238E27FC236}">
              <a16:creationId xmlns:a16="http://schemas.microsoft.com/office/drawing/2014/main" id="{7E2ED361-09BD-4C23-92AE-0364EA8E50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71" name="PoljeZBesedilom 2">
          <a:extLst>
            <a:ext uri="{FF2B5EF4-FFF2-40B4-BE49-F238E27FC236}">
              <a16:creationId xmlns:a16="http://schemas.microsoft.com/office/drawing/2014/main" id="{C60B02AB-FDA4-4257-880D-18DEF7672F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72" name="PoljeZBesedilom 2">
          <a:extLst>
            <a:ext uri="{FF2B5EF4-FFF2-40B4-BE49-F238E27FC236}">
              <a16:creationId xmlns:a16="http://schemas.microsoft.com/office/drawing/2014/main" id="{5136C1CA-04DB-4CF1-B60A-BEC45E1A336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73" name="PoljeZBesedilom 2">
          <a:extLst>
            <a:ext uri="{FF2B5EF4-FFF2-40B4-BE49-F238E27FC236}">
              <a16:creationId xmlns:a16="http://schemas.microsoft.com/office/drawing/2014/main" id="{656017F0-5E30-4DC5-AE81-FFC8015409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899</xdr:row>
      <xdr:rowOff>0</xdr:rowOff>
    </xdr:from>
    <xdr:ext cx="184731" cy="264560"/>
    <xdr:sp macro="" textlink="">
      <xdr:nvSpPr>
        <xdr:cNvPr id="7974" name="PoljeZBesedilom 2">
          <a:extLst>
            <a:ext uri="{FF2B5EF4-FFF2-40B4-BE49-F238E27FC236}">
              <a16:creationId xmlns:a16="http://schemas.microsoft.com/office/drawing/2014/main" id="{0BF2E16B-2B7F-4307-B9DA-D16595A21CC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75" name="PoljeZBesedilom 2">
          <a:extLst>
            <a:ext uri="{FF2B5EF4-FFF2-40B4-BE49-F238E27FC236}">
              <a16:creationId xmlns:a16="http://schemas.microsoft.com/office/drawing/2014/main" id="{5686A97D-3808-47CB-A0A6-5C7054D7253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76" name="PoljeZBesedilom 7975">
          <a:extLst>
            <a:ext uri="{FF2B5EF4-FFF2-40B4-BE49-F238E27FC236}">
              <a16:creationId xmlns:a16="http://schemas.microsoft.com/office/drawing/2014/main" id="{AEFD7A68-EDED-40D8-AD48-FC599F4EE7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77" name="PoljeZBesedilom 2">
          <a:extLst>
            <a:ext uri="{FF2B5EF4-FFF2-40B4-BE49-F238E27FC236}">
              <a16:creationId xmlns:a16="http://schemas.microsoft.com/office/drawing/2014/main" id="{E3E12275-223E-4514-9FB6-6A3D9120FB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78" name="PoljeZBesedilom 2">
          <a:extLst>
            <a:ext uri="{FF2B5EF4-FFF2-40B4-BE49-F238E27FC236}">
              <a16:creationId xmlns:a16="http://schemas.microsoft.com/office/drawing/2014/main" id="{B7E83C45-BE11-499F-9863-EE0DD29E7F6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79" name="PoljeZBesedilom 2">
          <a:extLst>
            <a:ext uri="{FF2B5EF4-FFF2-40B4-BE49-F238E27FC236}">
              <a16:creationId xmlns:a16="http://schemas.microsoft.com/office/drawing/2014/main" id="{44D11013-F7BB-481F-A2A5-EB1180062E4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7980" name="PoljeZBesedilom 2">
          <a:extLst>
            <a:ext uri="{FF2B5EF4-FFF2-40B4-BE49-F238E27FC236}">
              <a16:creationId xmlns:a16="http://schemas.microsoft.com/office/drawing/2014/main" id="{B2017556-22A8-43D2-B1A2-ED56C05271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1" name="PoljeZBesedilom 2">
          <a:extLst>
            <a:ext uri="{FF2B5EF4-FFF2-40B4-BE49-F238E27FC236}">
              <a16:creationId xmlns:a16="http://schemas.microsoft.com/office/drawing/2014/main" id="{408F915B-023B-472B-A0F3-9F3A8D42AF9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2" name="PoljeZBesedilom 7981">
          <a:extLst>
            <a:ext uri="{FF2B5EF4-FFF2-40B4-BE49-F238E27FC236}">
              <a16:creationId xmlns:a16="http://schemas.microsoft.com/office/drawing/2014/main" id="{091CE6F1-98FB-4355-B547-57F0BA834D5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3" name="PoljeZBesedilom 2">
          <a:extLst>
            <a:ext uri="{FF2B5EF4-FFF2-40B4-BE49-F238E27FC236}">
              <a16:creationId xmlns:a16="http://schemas.microsoft.com/office/drawing/2014/main" id="{2C56492E-B101-4041-A62B-6E607A83D5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4" name="PoljeZBesedilom 2">
          <a:extLst>
            <a:ext uri="{FF2B5EF4-FFF2-40B4-BE49-F238E27FC236}">
              <a16:creationId xmlns:a16="http://schemas.microsoft.com/office/drawing/2014/main" id="{0EF0A5A8-6C93-4EBF-B14E-3C3E8BFE96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5" name="PoljeZBesedilom 2">
          <a:extLst>
            <a:ext uri="{FF2B5EF4-FFF2-40B4-BE49-F238E27FC236}">
              <a16:creationId xmlns:a16="http://schemas.microsoft.com/office/drawing/2014/main" id="{75FE55E6-0BFC-4839-8BF8-DA8735A80DD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64560"/>
    <xdr:sp macro="" textlink="">
      <xdr:nvSpPr>
        <xdr:cNvPr id="7986" name="PoljeZBesedilom 2">
          <a:extLst>
            <a:ext uri="{FF2B5EF4-FFF2-40B4-BE49-F238E27FC236}">
              <a16:creationId xmlns:a16="http://schemas.microsoft.com/office/drawing/2014/main" id="{3A9188C9-BC52-4D2B-A298-2D74B18067F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87" name="PoljeZBesedilom 7986">
          <a:extLst>
            <a:ext uri="{FF2B5EF4-FFF2-40B4-BE49-F238E27FC236}">
              <a16:creationId xmlns:a16="http://schemas.microsoft.com/office/drawing/2014/main" id="{05DF9F91-8A9C-4A6D-9AF8-3FB6F548144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88" name="PoljeZBesedilom 2">
          <a:extLst>
            <a:ext uri="{FF2B5EF4-FFF2-40B4-BE49-F238E27FC236}">
              <a16:creationId xmlns:a16="http://schemas.microsoft.com/office/drawing/2014/main" id="{2DF49382-CCB8-4D90-9DAB-B3D71D92BAE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89" name="PoljeZBesedilom 2">
          <a:extLst>
            <a:ext uri="{FF2B5EF4-FFF2-40B4-BE49-F238E27FC236}">
              <a16:creationId xmlns:a16="http://schemas.microsoft.com/office/drawing/2014/main" id="{B2F04082-4A1F-4836-A38C-A3FDE415DC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90" name="PoljeZBesedilom 2">
          <a:extLst>
            <a:ext uri="{FF2B5EF4-FFF2-40B4-BE49-F238E27FC236}">
              <a16:creationId xmlns:a16="http://schemas.microsoft.com/office/drawing/2014/main" id="{A65AF768-CBB6-4C57-941E-BF3A6F65659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74009"/>
    <xdr:sp macro="" textlink="">
      <xdr:nvSpPr>
        <xdr:cNvPr id="7991" name="PoljeZBesedilom 2">
          <a:extLst>
            <a:ext uri="{FF2B5EF4-FFF2-40B4-BE49-F238E27FC236}">
              <a16:creationId xmlns:a16="http://schemas.microsoft.com/office/drawing/2014/main" id="{3F2B4CB0-1A45-438F-A43E-C118460813A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2" name="PoljeZBesedilom 2">
          <a:extLst>
            <a:ext uri="{FF2B5EF4-FFF2-40B4-BE49-F238E27FC236}">
              <a16:creationId xmlns:a16="http://schemas.microsoft.com/office/drawing/2014/main" id="{F52D4091-86A9-4A9F-BF0E-782056E2B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3" name="PoljeZBesedilom 7992">
          <a:extLst>
            <a:ext uri="{FF2B5EF4-FFF2-40B4-BE49-F238E27FC236}">
              <a16:creationId xmlns:a16="http://schemas.microsoft.com/office/drawing/2014/main" id="{CA7EF972-4CFE-44BD-B65D-B57B50A0F2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4" name="PoljeZBesedilom 2">
          <a:extLst>
            <a:ext uri="{FF2B5EF4-FFF2-40B4-BE49-F238E27FC236}">
              <a16:creationId xmlns:a16="http://schemas.microsoft.com/office/drawing/2014/main" id="{C0E2E90D-C993-46F6-9EF3-A3296AB86E9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5" name="PoljeZBesedilom 2">
          <a:extLst>
            <a:ext uri="{FF2B5EF4-FFF2-40B4-BE49-F238E27FC236}">
              <a16:creationId xmlns:a16="http://schemas.microsoft.com/office/drawing/2014/main" id="{445D038B-C74C-4C3C-9A43-A2B33000F9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6" name="PoljeZBesedilom 2">
          <a:extLst>
            <a:ext uri="{FF2B5EF4-FFF2-40B4-BE49-F238E27FC236}">
              <a16:creationId xmlns:a16="http://schemas.microsoft.com/office/drawing/2014/main" id="{0BC0F5F4-9F12-4F29-BED8-8F1CB88DF5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7" name="PoljeZBesedilom 2">
          <a:extLst>
            <a:ext uri="{FF2B5EF4-FFF2-40B4-BE49-F238E27FC236}">
              <a16:creationId xmlns:a16="http://schemas.microsoft.com/office/drawing/2014/main" id="{7CF59D38-58E5-42A0-B98B-2591FC5C8E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8" name="PoljeZBesedilom 2">
          <a:extLst>
            <a:ext uri="{FF2B5EF4-FFF2-40B4-BE49-F238E27FC236}">
              <a16:creationId xmlns:a16="http://schemas.microsoft.com/office/drawing/2014/main" id="{C21BB1D7-BC98-40CE-96B2-0751EB92F9A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7999" name="PoljeZBesedilom 7998">
          <a:extLst>
            <a:ext uri="{FF2B5EF4-FFF2-40B4-BE49-F238E27FC236}">
              <a16:creationId xmlns:a16="http://schemas.microsoft.com/office/drawing/2014/main" id="{DDB70C2C-2D95-48E7-9A01-B3982604C4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0" name="PoljeZBesedilom 2">
          <a:extLst>
            <a:ext uri="{FF2B5EF4-FFF2-40B4-BE49-F238E27FC236}">
              <a16:creationId xmlns:a16="http://schemas.microsoft.com/office/drawing/2014/main" id="{4BAF7001-A608-46F3-A99F-A1A25F274B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1" name="PoljeZBesedilom 2">
          <a:extLst>
            <a:ext uri="{FF2B5EF4-FFF2-40B4-BE49-F238E27FC236}">
              <a16:creationId xmlns:a16="http://schemas.microsoft.com/office/drawing/2014/main" id="{E8EB43D3-EE5F-44E6-9C77-1AA0A0114D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2" name="PoljeZBesedilom 2">
          <a:extLst>
            <a:ext uri="{FF2B5EF4-FFF2-40B4-BE49-F238E27FC236}">
              <a16:creationId xmlns:a16="http://schemas.microsoft.com/office/drawing/2014/main" id="{224248A7-3AE7-4CB2-BD4B-40E04A281A1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3" name="PoljeZBesedilom 2">
          <a:extLst>
            <a:ext uri="{FF2B5EF4-FFF2-40B4-BE49-F238E27FC236}">
              <a16:creationId xmlns:a16="http://schemas.microsoft.com/office/drawing/2014/main" id="{E75F96E7-DAF9-4CE9-89C2-246B38BF61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4" name="PoljeZBesedilom 2">
          <a:extLst>
            <a:ext uri="{FF2B5EF4-FFF2-40B4-BE49-F238E27FC236}">
              <a16:creationId xmlns:a16="http://schemas.microsoft.com/office/drawing/2014/main" id="{0F9C9AA1-A467-4CAD-8BB7-2A55D4F143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5" name="PoljeZBesedilom 8004">
          <a:extLst>
            <a:ext uri="{FF2B5EF4-FFF2-40B4-BE49-F238E27FC236}">
              <a16:creationId xmlns:a16="http://schemas.microsoft.com/office/drawing/2014/main" id="{E3AE97F7-BCB4-4413-AF16-2E80BEAA181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6" name="PoljeZBesedilom 2">
          <a:extLst>
            <a:ext uri="{FF2B5EF4-FFF2-40B4-BE49-F238E27FC236}">
              <a16:creationId xmlns:a16="http://schemas.microsoft.com/office/drawing/2014/main" id="{13FB7B33-DA1D-4AB4-A3CA-DCB883C255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7" name="PoljeZBesedilom 2">
          <a:extLst>
            <a:ext uri="{FF2B5EF4-FFF2-40B4-BE49-F238E27FC236}">
              <a16:creationId xmlns:a16="http://schemas.microsoft.com/office/drawing/2014/main" id="{3BCEA57C-90B8-4587-9ECA-259D7B450D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8" name="PoljeZBesedilom 2">
          <a:extLst>
            <a:ext uri="{FF2B5EF4-FFF2-40B4-BE49-F238E27FC236}">
              <a16:creationId xmlns:a16="http://schemas.microsoft.com/office/drawing/2014/main" id="{B96DE8E2-9B8D-462D-A4AF-A800BC7FB0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09" name="PoljeZBesedilom 2">
          <a:extLst>
            <a:ext uri="{FF2B5EF4-FFF2-40B4-BE49-F238E27FC236}">
              <a16:creationId xmlns:a16="http://schemas.microsoft.com/office/drawing/2014/main" id="{7100F7C8-01F7-40C5-8817-2E1820EC80A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0" name="PoljeZBesedilom 2">
          <a:extLst>
            <a:ext uri="{FF2B5EF4-FFF2-40B4-BE49-F238E27FC236}">
              <a16:creationId xmlns:a16="http://schemas.microsoft.com/office/drawing/2014/main" id="{5CE70EEC-B9D0-4236-9FE5-44143BDFEA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1" name="PoljeZBesedilom 8010">
          <a:extLst>
            <a:ext uri="{FF2B5EF4-FFF2-40B4-BE49-F238E27FC236}">
              <a16:creationId xmlns:a16="http://schemas.microsoft.com/office/drawing/2014/main" id="{BF7D1C0A-7A43-4820-9C10-4CA517EC584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2" name="PoljeZBesedilom 2">
          <a:extLst>
            <a:ext uri="{FF2B5EF4-FFF2-40B4-BE49-F238E27FC236}">
              <a16:creationId xmlns:a16="http://schemas.microsoft.com/office/drawing/2014/main" id="{FE035389-FC56-45E7-B48F-22B6420B66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3" name="PoljeZBesedilom 2">
          <a:extLst>
            <a:ext uri="{FF2B5EF4-FFF2-40B4-BE49-F238E27FC236}">
              <a16:creationId xmlns:a16="http://schemas.microsoft.com/office/drawing/2014/main" id="{143E15DF-FCEA-4A69-9E75-42D8E4C7E2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4" name="PoljeZBesedilom 2">
          <a:extLst>
            <a:ext uri="{FF2B5EF4-FFF2-40B4-BE49-F238E27FC236}">
              <a16:creationId xmlns:a16="http://schemas.microsoft.com/office/drawing/2014/main" id="{7281E90D-7439-4C70-B8B5-9C1D230C892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5" name="PoljeZBesedilom 2">
          <a:extLst>
            <a:ext uri="{FF2B5EF4-FFF2-40B4-BE49-F238E27FC236}">
              <a16:creationId xmlns:a16="http://schemas.microsoft.com/office/drawing/2014/main" id="{6ABAD3D6-7FA8-4E4A-876A-87C80EC456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16" name="PoljeZBesedilom 2">
          <a:extLst>
            <a:ext uri="{FF2B5EF4-FFF2-40B4-BE49-F238E27FC236}">
              <a16:creationId xmlns:a16="http://schemas.microsoft.com/office/drawing/2014/main" id="{FEB9234C-FF09-43BB-9846-272EE3B1EA2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17" name="PoljeZBesedilom 8016">
          <a:extLst>
            <a:ext uri="{FF2B5EF4-FFF2-40B4-BE49-F238E27FC236}">
              <a16:creationId xmlns:a16="http://schemas.microsoft.com/office/drawing/2014/main" id="{21C4D526-D48B-4837-A6C0-1B73EEB274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18" name="PoljeZBesedilom 2">
          <a:extLst>
            <a:ext uri="{FF2B5EF4-FFF2-40B4-BE49-F238E27FC236}">
              <a16:creationId xmlns:a16="http://schemas.microsoft.com/office/drawing/2014/main" id="{0B5DCE87-74C5-49AA-BCCA-4DA6AD0F0D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19" name="PoljeZBesedilom 2">
          <a:extLst>
            <a:ext uri="{FF2B5EF4-FFF2-40B4-BE49-F238E27FC236}">
              <a16:creationId xmlns:a16="http://schemas.microsoft.com/office/drawing/2014/main" id="{DDCC0977-7A35-482A-8B55-64FB705F1F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0" name="PoljeZBesedilom 2">
          <a:extLst>
            <a:ext uri="{FF2B5EF4-FFF2-40B4-BE49-F238E27FC236}">
              <a16:creationId xmlns:a16="http://schemas.microsoft.com/office/drawing/2014/main" id="{5FE3269B-1D9E-4A91-9F6D-D204A41B4D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1" name="PoljeZBesedilom 2">
          <a:extLst>
            <a:ext uri="{FF2B5EF4-FFF2-40B4-BE49-F238E27FC236}">
              <a16:creationId xmlns:a16="http://schemas.microsoft.com/office/drawing/2014/main" id="{287A77AD-184F-42C4-A73D-A7E341386F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2" name="PoljeZBesedilom 2">
          <a:extLst>
            <a:ext uri="{FF2B5EF4-FFF2-40B4-BE49-F238E27FC236}">
              <a16:creationId xmlns:a16="http://schemas.microsoft.com/office/drawing/2014/main" id="{65C2C51D-C073-4019-954C-0BEF3367FD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3" name="PoljeZBesedilom 8022">
          <a:extLst>
            <a:ext uri="{FF2B5EF4-FFF2-40B4-BE49-F238E27FC236}">
              <a16:creationId xmlns:a16="http://schemas.microsoft.com/office/drawing/2014/main" id="{3D903726-CEFC-4608-A524-B8E609E131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4" name="PoljeZBesedilom 2">
          <a:extLst>
            <a:ext uri="{FF2B5EF4-FFF2-40B4-BE49-F238E27FC236}">
              <a16:creationId xmlns:a16="http://schemas.microsoft.com/office/drawing/2014/main" id="{A64B6C4E-808B-46D7-99BC-9E9AFFA7BDC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5" name="PoljeZBesedilom 2">
          <a:extLst>
            <a:ext uri="{FF2B5EF4-FFF2-40B4-BE49-F238E27FC236}">
              <a16:creationId xmlns:a16="http://schemas.microsoft.com/office/drawing/2014/main" id="{4F0D5747-68B5-4155-8911-7378DEB739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6" name="PoljeZBesedilom 2">
          <a:extLst>
            <a:ext uri="{FF2B5EF4-FFF2-40B4-BE49-F238E27FC236}">
              <a16:creationId xmlns:a16="http://schemas.microsoft.com/office/drawing/2014/main" id="{F2BF9437-BEB6-4894-BB4C-8DACA59F08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27" name="PoljeZBesedilom 2">
          <a:extLst>
            <a:ext uri="{FF2B5EF4-FFF2-40B4-BE49-F238E27FC236}">
              <a16:creationId xmlns:a16="http://schemas.microsoft.com/office/drawing/2014/main" id="{98980FFD-9004-4E5E-ABE0-726C3449E7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28" name="PoljeZBesedilom 2">
          <a:extLst>
            <a:ext uri="{FF2B5EF4-FFF2-40B4-BE49-F238E27FC236}">
              <a16:creationId xmlns:a16="http://schemas.microsoft.com/office/drawing/2014/main" id="{26F972D5-C193-47BB-9517-FFD2C06787E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29" name="PoljeZBesedilom 8028">
          <a:extLst>
            <a:ext uri="{FF2B5EF4-FFF2-40B4-BE49-F238E27FC236}">
              <a16:creationId xmlns:a16="http://schemas.microsoft.com/office/drawing/2014/main" id="{3548A6AF-0545-41ED-A0E6-AC1A79A6B5E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30" name="PoljeZBesedilom 2">
          <a:extLst>
            <a:ext uri="{FF2B5EF4-FFF2-40B4-BE49-F238E27FC236}">
              <a16:creationId xmlns:a16="http://schemas.microsoft.com/office/drawing/2014/main" id="{CF017FE3-E257-4711-AA74-302AC6BC5B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31" name="PoljeZBesedilom 2">
          <a:extLst>
            <a:ext uri="{FF2B5EF4-FFF2-40B4-BE49-F238E27FC236}">
              <a16:creationId xmlns:a16="http://schemas.microsoft.com/office/drawing/2014/main" id="{23B0A567-50A4-487B-A63F-F6AA7601922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32" name="PoljeZBesedilom 2">
          <a:extLst>
            <a:ext uri="{FF2B5EF4-FFF2-40B4-BE49-F238E27FC236}">
              <a16:creationId xmlns:a16="http://schemas.microsoft.com/office/drawing/2014/main" id="{CA563505-DC1A-4E17-A1DE-E2A50910396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33" name="PoljeZBesedilom 2">
          <a:extLst>
            <a:ext uri="{FF2B5EF4-FFF2-40B4-BE49-F238E27FC236}">
              <a16:creationId xmlns:a16="http://schemas.microsoft.com/office/drawing/2014/main" id="{22637CD3-05EC-4102-AC9F-03D131B3FA3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4" name="PoljeZBesedilom 2">
          <a:extLst>
            <a:ext uri="{FF2B5EF4-FFF2-40B4-BE49-F238E27FC236}">
              <a16:creationId xmlns:a16="http://schemas.microsoft.com/office/drawing/2014/main" id="{757C830C-860B-447B-8258-2034ECD7BF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5" name="PoljeZBesedilom 8034">
          <a:extLst>
            <a:ext uri="{FF2B5EF4-FFF2-40B4-BE49-F238E27FC236}">
              <a16:creationId xmlns:a16="http://schemas.microsoft.com/office/drawing/2014/main" id="{70554413-30AE-4508-85DF-75343F0F7E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6" name="PoljeZBesedilom 2">
          <a:extLst>
            <a:ext uri="{FF2B5EF4-FFF2-40B4-BE49-F238E27FC236}">
              <a16:creationId xmlns:a16="http://schemas.microsoft.com/office/drawing/2014/main" id="{E982C06D-2036-463E-AE1A-73006B83736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7" name="PoljeZBesedilom 2">
          <a:extLst>
            <a:ext uri="{FF2B5EF4-FFF2-40B4-BE49-F238E27FC236}">
              <a16:creationId xmlns:a16="http://schemas.microsoft.com/office/drawing/2014/main" id="{BD8DA069-0CE4-441C-859E-85A322BC40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8" name="PoljeZBesedilom 2">
          <a:extLst>
            <a:ext uri="{FF2B5EF4-FFF2-40B4-BE49-F238E27FC236}">
              <a16:creationId xmlns:a16="http://schemas.microsoft.com/office/drawing/2014/main" id="{BB09906F-6CE5-42FA-A690-B0CF06A2D5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39" name="PoljeZBesedilom 2">
          <a:extLst>
            <a:ext uri="{FF2B5EF4-FFF2-40B4-BE49-F238E27FC236}">
              <a16:creationId xmlns:a16="http://schemas.microsoft.com/office/drawing/2014/main" id="{C6AD0B33-A9B8-46B3-8D04-9DF257B05C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0" name="PoljeZBesedilom 2">
          <a:extLst>
            <a:ext uri="{FF2B5EF4-FFF2-40B4-BE49-F238E27FC236}">
              <a16:creationId xmlns:a16="http://schemas.microsoft.com/office/drawing/2014/main" id="{C95007D6-4D17-4495-A6D7-E8C145D1AE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1" name="PoljeZBesedilom 8040">
          <a:extLst>
            <a:ext uri="{FF2B5EF4-FFF2-40B4-BE49-F238E27FC236}">
              <a16:creationId xmlns:a16="http://schemas.microsoft.com/office/drawing/2014/main" id="{72A8776D-507A-4072-B85C-A3790B0AEC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2" name="PoljeZBesedilom 2">
          <a:extLst>
            <a:ext uri="{FF2B5EF4-FFF2-40B4-BE49-F238E27FC236}">
              <a16:creationId xmlns:a16="http://schemas.microsoft.com/office/drawing/2014/main" id="{48794546-1E4F-43B9-A090-929D6BA0DD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3" name="PoljeZBesedilom 2">
          <a:extLst>
            <a:ext uri="{FF2B5EF4-FFF2-40B4-BE49-F238E27FC236}">
              <a16:creationId xmlns:a16="http://schemas.microsoft.com/office/drawing/2014/main" id="{7CF7DDBE-1A34-4D23-AB88-854AB8A3D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4" name="PoljeZBesedilom 2">
          <a:extLst>
            <a:ext uri="{FF2B5EF4-FFF2-40B4-BE49-F238E27FC236}">
              <a16:creationId xmlns:a16="http://schemas.microsoft.com/office/drawing/2014/main" id="{E0FD50C1-5FAC-4C0F-8C13-E9991E4AFF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905</xdr:row>
      <xdr:rowOff>0</xdr:rowOff>
    </xdr:from>
    <xdr:ext cx="184731" cy="264560"/>
    <xdr:sp macro="" textlink="">
      <xdr:nvSpPr>
        <xdr:cNvPr id="8045" name="PoljeZBesedilom 2">
          <a:extLst>
            <a:ext uri="{FF2B5EF4-FFF2-40B4-BE49-F238E27FC236}">
              <a16:creationId xmlns:a16="http://schemas.microsoft.com/office/drawing/2014/main" id="{875576C2-4417-4D54-A052-0A540B4061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46" name="PoljeZBesedilom 2">
          <a:extLst>
            <a:ext uri="{FF2B5EF4-FFF2-40B4-BE49-F238E27FC236}">
              <a16:creationId xmlns:a16="http://schemas.microsoft.com/office/drawing/2014/main" id="{56CC4832-85E6-4CAD-B88F-3868E6B6222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47" name="PoljeZBesedilom 8046">
          <a:extLst>
            <a:ext uri="{FF2B5EF4-FFF2-40B4-BE49-F238E27FC236}">
              <a16:creationId xmlns:a16="http://schemas.microsoft.com/office/drawing/2014/main" id="{81672AF7-7CCE-4C1E-83AA-24E6DB8188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48" name="PoljeZBesedilom 2">
          <a:extLst>
            <a:ext uri="{FF2B5EF4-FFF2-40B4-BE49-F238E27FC236}">
              <a16:creationId xmlns:a16="http://schemas.microsoft.com/office/drawing/2014/main" id="{BD6C057B-07CD-4884-A9FF-C9E71CB2573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49" name="PoljeZBesedilom 2">
          <a:extLst>
            <a:ext uri="{FF2B5EF4-FFF2-40B4-BE49-F238E27FC236}">
              <a16:creationId xmlns:a16="http://schemas.microsoft.com/office/drawing/2014/main" id="{20671F35-CF73-4C62-B2A5-F2D71C95BB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50" name="PoljeZBesedilom 2">
          <a:extLst>
            <a:ext uri="{FF2B5EF4-FFF2-40B4-BE49-F238E27FC236}">
              <a16:creationId xmlns:a16="http://schemas.microsoft.com/office/drawing/2014/main" id="{BC436A20-690C-4F97-9920-4999515A110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906</xdr:row>
      <xdr:rowOff>0</xdr:rowOff>
    </xdr:from>
    <xdr:ext cx="184731" cy="264560"/>
    <xdr:sp macro="" textlink="">
      <xdr:nvSpPr>
        <xdr:cNvPr id="8051" name="PoljeZBesedilom 2">
          <a:extLst>
            <a:ext uri="{FF2B5EF4-FFF2-40B4-BE49-F238E27FC236}">
              <a16:creationId xmlns:a16="http://schemas.microsoft.com/office/drawing/2014/main" id="{68350DF0-7D62-481C-B112-857E0560B0D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2" name="PoljeZBesedilom 2">
          <a:extLst>
            <a:ext uri="{FF2B5EF4-FFF2-40B4-BE49-F238E27FC236}">
              <a16:creationId xmlns:a16="http://schemas.microsoft.com/office/drawing/2014/main" id="{A75B4001-70E1-4021-99DC-AB2197EF0F6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3" name="PoljeZBesedilom 8052">
          <a:extLst>
            <a:ext uri="{FF2B5EF4-FFF2-40B4-BE49-F238E27FC236}">
              <a16:creationId xmlns:a16="http://schemas.microsoft.com/office/drawing/2014/main" id="{CDF9B6B4-2881-47C8-AC17-655941C9409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4" name="PoljeZBesedilom 2">
          <a:extLst>
            <a:ext uri="{FF2B5EF4-FFF2-40B4-BE49-F238E27FC236}">
              <a16:creationId xmlns:a16="http://schemas.microsoft.com/office/drawing/2014/main" id="{22E042B9-C4BC-4B39-BD20-93FC9033182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5" name="PoljeZBesedilom 2">
          <a:extLst>
            <a:ext uri="{FF2B5EF4-FFF2-40B4-BE49-F238E27FC236}">
              <a16:creationId xmlns:a16="http://schemas.microsoft.com/office/drawing/2014/main" id="{EE02600E-DC17-4E86-B97C-7D7E03E944C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6" name="PoljeZBesedilom 2">
          <a:extLst>
            <a:ext uri="{FF2B5EF4-FFF2-40B4-BE49-F238E27FC236}">
              <a16:creationId xmlns:a16="http://schemas.microsoft.com/office/drawing/2014/main" id="{D7B42C77-109E-4B3C-A63F-1BA2E901D2D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57" name="PoljeZBesedilom 2">
          <a:extLst>
            <a:ext uri="{FF2B5EF4-FFF2-40B4-BE49-F238E27FC236}">
              <a16:creationId xmlns:a16="http://schemas.microsoft.com/office/drawing/2014/main" id="{AD695F80-2175-44DE-B907-4AA0E1378C6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58" name="PoljeZBesedilom 8057">
          <a:extLst>
            <a:ext uri="{FF2B5EF4-FFF2-40B4-BE49-F238E27FC236}">
              <a16:creationId xmlns:a16="http://schemas.microsoft.com/office/drawing/2014/main" id="{FB35BBAE-2632-428C-93EA-1CE6ABB046E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59" name="PoljeZBesedilom 2">
          <a:extLst>
            <a:ext uri="{FF2B5EF4-FFF2-40B4-BE49-F238E27FC236}">
              <a16:creationId xmlns:a16="http://schemas.microsoft.com/office/drawing/2014/main" id="{04D07D23-0D17-45E7-985B-D66C44DCAE0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60" name="PoljeZBesedilom 2">
          <a:extLst>
            <a:ext uri="{FF2B5EF4-FFF2-40B4-BE49-F238E27FC236}">
              <a16:creationId xmlns:a16="http://schemas.microsoft.com/office/drawing/2014/main" id="{CAAA21A0-D389-4596-9BAB-FDD5B29AFB3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61" name="PoljeZBesedilom 2">
          <a:extLst>
            <a:ext uri="{FF2B5EF4-FFF2-40B4-BE49-F238E27FC236}">
              <a16:creationId xmlns:a16="http://schemas.microsoft.com/office/drawing/2014/main" id="{9E9885A0-7F1C-438A-848C-E3F7EAEBCEF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62" name="PoljeZBesedilom 2">
          <a:extLst>
            <a:ext uri="{FF2B5EF4-FFF2-40B4-BE49-F238E27FC236}">
              <a16:creationId xmlns:a16="http://schemas.microsoft.com/office/drawing/2014/main" id="{9137B1EE-8892-460A-9FFE-BA8A2A6E4A1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3" name="PoljeZBesedilom 2">
          <a:extLst>
            <a:ext uri="{FF2B5EF4-FFF2-40B4-BE49-F238E27FC236}">
              <a16:creationId xmlns:a16="http://schemas.microsoft.com/office/drawing/2014/main" id="{ABB983F9-4D02-4B2C-BEFE-4C9E00BB2B9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4" name="PoljeZBesedilom 8063">
          <a:extLst>
            <a:ext uri="{FF2B5EF4-FFF2-40B4-BE49-F238E27FC236}">
              <a16:creationId xmlns:a16="http://schemas.microsoft.com/office/drawing/2014/main" id="{7A87C7D4-27C5-4A2B-83A5-680536CEA68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5" name="PoljeZBesedilom 2">
          <a:extLst>
            <a:ext uri="{FF2B5EF4-FFF2-40B4-BE49-F238E27FC236}">
              <a16:creationId xmlns:a16="http://schemas.microsoft.com/office/drawing/2014/main" id="{675ED049-BFD0-455A-BB57-0EEDFC550B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6" name="PoljeZBesedilom 2">
          <a:extLst>
            <a:ext uri="{FF2B5EF4-FFF2-40B4-BE49-F238E27FC236}">
              <a16:creationId xmlns:a16="http://schemas.microsoft.com/office/drawing/2014/main" id="{9AF011AB-583E-4995-BFF5-21E0E575CA2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7" name="PoljeZBesedilom 2">
          <a:extLst>
            <a:ext uri="{FF2B5EF4-FFF2-40B4-BE49-F238E27FC236}">
              <a16:creationId xmlns:a16="http://schemas.microsoft.com/office/drawing/2014/main" id="{86A1F93E-0387-43A2-A768-EB9EAAF32C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909</xdr:row>
      <xdr:rowOff>0</xdr:rowOff>
    </xdr:from>
    <xdr:ext cx="184731" cy="264560"/>
    <xdr:sp macro="" textlink="">
      <xdr:nvSpPr>
        <xdr:cNvPr id="8068" name="PoljeZBesedilom 2">
          <a:extLst>
            <a:ext uri="{FF2B5EF4-FFF2-40B4-BE49-F238E27FC236}">
              <a16:creationId xmlns:a16="http://schemas.microsoft.com/office/drawing/2014/main" id="{1C78DE8D-3732-4277-95F3-5675956A7D1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69" name="PoljeZBesedilom 8068">
          <a:extLst>
            <a:ext uri="{FF2B5EF4-FFF2-40B4-BE49-F238E27FC236}">
              <a16:creationId xmlns:a16="http://schemas.microsoft.com/office/drawing/2014/main" id="{99B8B84D-4BCF-4DB2-919D-25B249274F5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70" name="PoljeZBesedilom 2">
          <a:extLst>
            <a:ext uri="{FF2B5EF4-FFF2-40B4-BE49-F238E27FC236}">
              <a16:creationId xmlns:a16="http://schemas.microsoft.com/office/drawing/2014/main" id="{B1383064-EB94-49A9-B7DD-696CEE72037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71" name="PoljeZBesedilom 2">
          <a:extLst>
            <a:ext uri="{FF2B5EF4-FFF2-40B4-BE49-F238E27FC236}">
              <a16:creationId xmlns:a16="http://schemas.microsoft.com/office/drawing/2014/main" id="{F78626DC-6F56-4D11-8A1A-2B429AB796B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72" name="PoljeZBesedilom 2">
          <a:extLst>
            <a:ext uri="{FF2B5EF4-FFF2-40B4-BE49-F238E27FC236}">
              <a16:creationId xmlns:a16="http://schemas.microsoft.com/office/drawing/2014/main" id="{D8BE19E5-679E-42EA-AFAB-7E35CDDDD39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910</xdr:row>
      <xdr:rowOff>0</xdr:rowOff>
    </xdr:from>
    <xdr:ext cx="184731" cy="274009"/>
    <xdr:sp macro="" textlink="">
      <xdr:nvSpPr>
        <xdr:cNvPr id="8073" name="PoljeZBesedilom 2">
          <a:extLst>
            <a:ext uri="{FF2B5EF4-FFF2-40B4-BE49-F238E27FC236}">
              <a16:creationId xmlns:a16="http://schemas.microsoft.com/office/drawing/2014/main" id="{72FB4061-1348-4ECE-85A2-6BAE6E191D9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4" name="PoljeZBesedilom 2">
          <a:extLst>
            <a:ext uri="{FF2B5EF4-FFF2-40B4-BE49-F238E27FC236}">
              <a16:creationId xmlns:a16="http://schemas.microsoft.com/office/drawing/2014/main" id="{1D849D8D-AD25-4109-9563-1F0B6E9F60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5" name="PoljeZBesedilom 8074">
          <a:extLst>
            <a:ext uri="{FF2B5EF4-FFF2-40B4-BE49-F238E27FC236}">
              <a16:creationId xmlns:a16="http://schemas.microsoft.com/office/drawing/2014/main" id="{02284EA5-FC1C-4613-8F51-660F318869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6" name="PoljeZBesedilom 2">
          <a:extLst>
            <a:ext uri="{FF2B5EF4-FFF2-40B4-BE49-F238E27FC236}">
              <a16:creationId xmlns:a16="http://schemas.microsoft.com/office/drawing/2014/main" id="{67ECCEDC-6AB5-469E-BD01-3632475A8F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7" name="PoljeZBesedilom 2">
          <a:extLst>
            <a:ext uri="{FF2B5EF4-FFF2-40B4-BE49-F238E27FC236}">
              <a16:creationId xmlns:a16="http://schemas.microsoft.com/office/drawing/2014/main" id="{CAAF2A92-4C1C-4995-B8DB-A67C95F6A2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8" name="PoljeZBesedilom 2">
          <a:extLst>
            <a:ext uri="{FF2B5EF4-FFF2-40B4-BE49-F238E27FC236}">
              <a16:creationId xmlns:a16="http://schemas.microsoft.com/office/drawing/2014/main" id="{C199CBFF-8379-4029-9A28-A84ABE9522E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79" name="PoljeZBesedilom 2">
          <a:extLst>
            <a:ext uri="{FF2B5EF4-FFF2-40B4-BE49-F238E27FC236}">
              <a16:creationId xmlns:a16="http://schemas.microsoft.com/office/drawing/2014/main" id="{E62E30E8-0264-4622-8F23-3D5AF54AA31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0" name="PoljeZBesedilom 2">
          <a:extLst>
            <a:ext uri="{FF2B5EF4-FFF2-40B4-BE49-F238E27FC236}">
              <a16:creationId xmlns:a16="http://schemas.microsoft.com/office/drawing/2014/main" id="{57BC5362-DAE4-4A02-B4D3-95307469A0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1" name="PoljeZBesedilom 8080">
          <a:extLst>
            <a:ext uri="{FF2B5EF4-FFF2-40B4-BE49-F238E27FC236}">
              <a16:creationId xmlns:a16="http://schemas.microsoft.com/office/drawing/2014/main" id="{FAB20FEE-89D0-4CC8-B675-591068BD54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2" name="PoljeZBesedilom 2">
          <a:extLst>
            <a:ext uri="{FF2B5EF4-FFF2-40B4-BE49-F238E27FC236}">
              <a16:creationId xmlns:a16="http://schemas.microsoft.com/office/drawing/2014/main" id="{740AE136-5802-46BC-94BE-BCDD0D1631F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3" name="PoljeZBesedilom 2">
          <a:extLst>
            <a:ext uri="{FF2B5EF4-FFF2-40B4-BE49-F238E27FC236}">
              <a16:creationId xmlns:a16="http://schemas.microsoft.com/office/drawing/2014/main" id="{95E2813C-DF6A-4704-8DF4-ECC403078C5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4" name="PoljeZBesedilom 2">
          <a:extLst>
            <a:ext uri="{FF2B5EF4-FFF2-40B4-BE49-F238E27FC236}">
              <a16:creationId xmlns:a16="http://schemas.microsoft.com/office/drawing/2014/main" id="{B47F08AC-26F6-4330-AAB5-752F1A0C79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085" name="PoljeZBesedilom 2">
          <a:extLst>
            <a:ext uri="{FF2B5EF4-FFF2-40B4-BE49-F238E27FC236}">
              <a16:creationId xmlns:a16="http://schemas.microsoft.com/office/drawing/2014/main" id="{342B5FFC-D7EA-4EEA-92C0-D288BB9EA55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86" name="PoljeZBesedilom 2">
          <a:extLst>
            <a:ext uri="{FF2B5EF4-FFF2-40B4-BE49-F238E27FC236}">
              <a16:creationId xmlns:a16="http://schemas.microsoft.com/office/drawing/2014/main" id="{41387E8E-5417-4963-AEB9-E34900D6B1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87" name="PoljeZBesedilom 8086">
          <a:extLst>
            <a:ext uri="{FF2B5EF4-FFF2-40B4-BE49-F238E27FC236}">
              <a16:creationId xmlns:a16="http://schemas.microsoft.com/office/drawing/2014/main" id="{BC5AD164-33A0-4CB3-BD07-5A796731F3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88" name="PoljeZBesedilom 2">
          <a:extLst>
            <a:ext uri="{FF2B5EF4-FFF2-40B4-BE49-F238E27FC236}">
              <a16:creationId xmlns:a16="http://schemas.microsoft.com/office/drawing/2014/main" id="{9FF81234-AF39-4315-BC39-EF177C7C8E5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89" name="PoljeZBesedilom 2">
          <a:extLst>
            <a:ext uri="{FF2B5EF4-FFF2-40B4-BE49-F238E27FC236}">
              <a16:creationId xmlns:a16="http://schemas.microsoft.com/office/drawing/2014/main" id="{CE310D28-193F-4DBC-A793-CC61646C6D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0" name="PoljeZBesedilom 2">
          <a:extLst>
            <a:ext uri="{FF2B5EF4-FFF2-40B4-BE49-F238E27FC236}">
              <a16:creationId xmlns:a16="http://schemas.microsoft.com/office/drawing/2014/main" id="{28B49650-FD22-45CA-88A1-B581E0A9E5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1" name="PoljeZBesedilom 2">
          <a:extLst>
            <a:ext uri="{FF2B5EF4-FFF2-40B4-BE49-F238E27FC236}">
              <a16:creationId xmlns:a16="http://schemas.microsoft.com/office/drawing/2014/main" id="{D0EA2BFC-E2BB-467C-B357-EA2B3755BFC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2" name="PoljeZBesedilom 2">
          <a:extLst>
            <a:ext uri="{FF2B5EF4-FFF2-40B4-BE49-F238E27FC236}">
              <a16:creationId xmlns:a16="http://schemas.microsoft.com/office/drawing/2014/main" id="{CDDB16B9-C2AA-4C7C-8F97-C9DF35D9A2A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3" name="PoljeZBesedilom 8092">
          <a:extLst>
            <a:ext uri="{FF2B5EF4-FFF2-40B4-BE49-F238E27FC236}">
              <a16:creationId xmlns:a16="http://schemas.microsoft.com/office/drawing/2014/main" id="{19CF9DE1-D222-4F67-A936-E0A032B66E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4" name="PoljeZBesedilom 2">
          <a:extLst>
            <a:ext uri="{FF2B5EF4-FFF2-40B4-BE49-F238E27FC236}">
              <a16:creationId xmlns:a16="http://schemas.microsoft.com/office/drawing/2014/main" id="{444241DD-788B-48F3-8D76-CFDE8D911E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5" name="PoljeZBesedilom 2">
          <a:extLst>
            <a:ext uri="{FF2B5EF4-FFF2-40B4-BE49-F238E27FC236}">
              <a16:creationId xmlns:a16="http://schemas.microsoft.com/office/drawing/2014/main" id="{6C861CF4-AB75-4989-91DD-0E24D84D64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6" name="PoljeZBesedilom 2">
          <a:extLst>
            <a:ext uri="{FF2B5EF4-FFF2-40B4-BE49-F238E27FC236}">
              <a16:creationId xmlns:a16="http://schemas.microsoft.com/office/drawing/2014/main" id="{A31FA07F-B9F9-4FBD-97CE-B458FBC5FC0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097" name="PoljeZBesedilom 2">
          <a:extLst>
            <a:ext uri="{FF2B5EF4-FFF2-40B4-BE49-F238E27FC236}">
              <a16:creationId xmlns:a16="http://schemas.microsoft.com/office/drawing/2014/main" id="{98030B7E-07E3-4B25-B42E-584C4373EC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098" name="PoljeZBesedilom 2">
          <a:extLst>
            <a:ext uri="{FF2B5EF4-FFF2-40B4-BE49-F238E27FC236}">
              <a16:creationId xmlns:a16="http://schemas.microsoft.com/office/drawing/2014/main" id="{87B2B83A-E530-4F67-AE1E-802B515BD40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099" name="PoljeZBesedilom 8098">
          <a:extLst>
            <a:ext uri="{FF2B5EF4-FFF2-40B4-BE49-F238E27FC236}">
              <a16:creationId xmlns:a16="http://schemas.microsoft.com/office/drawing/2014/main" id="{6D28E3F5-E0C8-4EB4-8C6F-ED16C00FEFD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00" name="PoljeZBesedilom 2">
          <a:extLst>
            <a:ext uri="{FF2B5EF4-FFF2-40B4-BE49-F238E27FC236}">
              <a16:creationId xmlns:a16="http://schemas.microsoft.com/office/drawing/2014/main" id="{2B856B83-9014-4924-9DE6-7557A4D1D70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01" name="PoljeZBesedilom 2">
          <a:extLst>
            <a:ext uri="{FF2B5EF4-FFF2-40B4-BE49-F238E27FC236}">
              <a16:creationId xmlns:a16="http://schemas.microsoft.com/office/drawing/2014/main" id="{F444A70F-3659-435A-BFD1-274D7ADBF11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02" name="PoljeZBesedilom 2">
          <a:extLst>
            <a:ext uri="{FF2B5EF4-FFF2-40B4-BE49-F238E27FC236}">
              <a16:creationId xmlns:a16="http://schemas.microsoft.com/office/drawing/2014/main" id="{2E3AFA2A-CAB2-4AE0-8FCA-098E4CD9029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03" name="PoljeZBesedilom 2">
          <a:extLst>
            <a:ext uri="{FF2B5EF4-FFF2-40B4-BE49-F238E27FC236}">
              <a16:creationId xmlns:a16="http://schemas.microsoft.com/office/drawing/2014/main" id="{60909DD7-31F8-4154-AEA3-94A35A7B622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4" name="PoljeZBesedilom 2">
          <a:extLst>
            <a:ext uri="{FF2B5EF4-FFF2-40B4-BE49-F238E27FC236}">
              <a16:creationId xmlns:a16="http://schemas.microsoft.com/office/drawing/2014/main" id="{C734DE6F-266A-4C5E-AD80-2BBF697F165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5" name="PoljeZBesedilom 8104">
          <a:extLst>
            <a:ext uri="{FF2B5EF4-FFF2-40B4-BE49-F238E27FC236}">
              <a16:creationId xmlns:a16="http://schemas.microsoft.com/office/drawing/2014/main" id="{1BA9BDE9-6E09-4603-BE9C-48091DF4E5F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6" name="PoljeZBesedilom 2">
          <a:extLst>
            <a:ext uri="{FF2B5EF4-FFF2-40B4-BE49-F238E27FC236}">
              <a16:creationId xmlns:a16="http://schemas.microsoft.com/office/drawing/2014/main" id="{8C2988A5-4CC1-4289-AC16-58A77CF7B86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7" name="PoljeZBesedilom 2">
          <a:extLst>
            <a:ext uri="{FF2B5EF4-FFF2-40B4-BE49-F238E27FC236}">
              <a16:creationId xmlns:a16="http://schemas.microsoft.com/office/drawing/2014/main" id="{B33FCA20-C38B-457B-8F9E-EF09E2C4F2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8" name="PoljeZBesedilom 2">
          <a:extLst>
            <a:ext uri="{FF2B5EF4-FFF2-40B4-BE49-F238E27FC236}">
              <a16:creationId xmlns:a16="http://schemas.microsoft.com/office/drawing/2014/main" id="{4C0F662B-07A0-44F1-A334-17BD0517371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09" name="PoljeZBesedilom 2">
          <a:extLst>
            <a:ext uri="{FF2B5EF4-FFF2-40B4-BE49-F238E27FC236}">
              <a16:creationId xmlns:a16="http://schemas.microsoft.com/office/drawing/2014/main" id="{A7025922-9761-4B75-89DA-F719BB2F07E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10" name="PoljeZBesedilom 8109">
          <a:extLst>
            <a:ext uri="{FF2B5EF4-FFF2-40B4-BE49-F238E27FC236}">
              <a16:creationId xmlns:a16="http://schemas.microsoft.com/office/drawing/2014/main" id="{24D95CA4-61AA-4B4D-AFD0-5CF19429F18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11" name="PoljeZBesedilom 2">
          <a:extLst>
            <a:ext uri="{FF2B5EF4-FFF2-40B4-BE49-F238E27FC236}">
              <a16:creationId xmlns:a16="http://schemas.microsoft.com/office/drawing/2014/main" id="{9457437E-F0FF-434F-B2FE-4CA2F9AAC91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12" name="PoljeZBesedilom 2">
          <a:extLst>
            <a:ext uri="{FF2B5EF4-FFF2-40B4-BE49-F238E27FC236}">
              <a16:creationId xmlns:a16="http://schemas.microsoft.com/office/drawing/2014/main" id="{DDB1ABAB-C8A5-4BCF-BB63-D276B96B0E7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13" name="PoljeZBesedilom 2">
          <a:extLst>
            <a:ext uri="{FF2B5EF4-FFF2-40B4-BE49-F238E27FC236}">
              <a16:creationId xmlns:a16="http://schemas.microsoft.com/office/drawing/2014/main" id="{DF601668-6C76-4C60-8AC4-8260C01233D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14" name="PoljeZBesedilom 2">
          <a:extLst>
            <a:ext uri="{FF2B5EF4-FFF2-40B4-BE49-F238E27FC236}">
              <a16:creationId xmlns:a16="http://schemas.microsoft.com/office/drawing/2014/main" id="{CD7B25A2-4E13-44B0-8EE1-7CD1E51756B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15" name="PoljeZBesedilom 2">
          <a:extLst>
            <a:ext uri="{FF2B5EF4-FFF2-40B4-BE49-F238E27FC236}">
              <a16:creationId xmlns:a16="http://schemas.microsoft.com/office/drawing/2014/main" id="{BAE8C976-8DFB-4FC2-BF75-0F02FF0A5F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16" name="PoljeZBesedilom 8115">
          <a:extLst>
            <a:ext uri="{FF2B5EF4-FFF2-40B4-BE49-F238E27FC236}">
              <a16:creationId xmlns:a16="http://schemas.microsoft.com/office/drawing/2014/main" id="{53A98DCE-FB9D-4C0C-8EEC-76AC137F1B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17" name="PoljeZBesedilom 2">
          <a:extLst>
            <a:ext uri="{FF2B5EF4-FFF2-40B4-BE49-F238E27FC236}">
              <a16:creationId xmlns:a16="http://schemas.microsoft.com/office/drawing/2014/main" id="{9F8F5F21-8ADD-4DAB-BCAC-15CA82371E6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18" name="PoljeZBesedilom 2">
          <a:extLst>
            <a:ext uri="{FF2B5EF4-FFF2-40B4-BE49-F238E27FC236}">
              <a16:creationId xmlns:a16="http://schemas.microsoft.com/office/drawing/2014/main" id="{B4DF50C9-2E6F-424E-9694-58BA2C91561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19" name="PoljeZBesedilom 2">
          <a:extLst>
            <a:ext uri="{FF2B5EF4-FFF2-40B4-BE49-F238E27FC236}">
              <a16:creationId xmlns:a16="http://schemas.microsoft.com/office/drawing/2014/main" id="{FB42384E-B3E6-492F-AAF2-164C7DF5D92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0" name="PoljeZBesedilom 2">
          <a:extLst>
            <a:ext uri="{FF2B5EF4-FFF2-40B4-BE49-F238E27FC236}">
              <a16:creationId xmlns:a16="http://schemas.microsoft.com/office/drawing/2014/main" id="{A98307B0-ADAD-4DEC-BAB6-F410077119E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1" name="PoljeZBesedilom 2">
          <a:extLst>
            <a:ext uri="{FF2B5EF4-FFF2-40B4-BE49-F238E27FC236}">
              <a16:creationId xmlns:a16="http://schemas.microsoft.com/office/drawing/2014/main" id="{7C89079D-EF37-4306-B5D0-463E476F58E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2" name="PoljeZBesedilom 8121">
          <a:extLst>
            <a:ext uri="{FF2B5EF4-FFF2-40B4-BE49-F238E27FC236}">
              <a16:creationId xmlns:a16="http://schemas.microsoft.com/office/drawing/2014/main" id="{E51ADD14-AAB0-44C9-A4C0-E613702B22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3" name="PoljeZBesedilom 2">
          <a:extLst>
            <a:ext uri="{FF2B5EF4-FFF2-40B4-BE49-F238E27FC236}">
              <a16:creationId xmlns:a16="http://schemas.microsoft.com/office/drawing/2014/main" id="{F47E6ADA-074A-47C0-88D0-D1BAFF3B38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4" name="PoljeZBesedilom 2">
          <a:extLst>
            <a:ext uri="{FF2B5EF4-FFF2-40B4-BE49-F238E27FC236}">
              <a16:creationId xmlns:a16="http://schemas.microsoft.com/office/drawing/2014/main" id="{DC7FC3F0-4855-4ED7-BE35-0766F35BD2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5" name="PoljeZBesedilom 2">
          <a:extLst>
            <a:ext uri="{FF2B5EF4-FFF2-40B4-BE49-F238E27FC236}">
              <a16:creationId xmlns:a16="http://schemas.microsoft.com/office/drawing/2014/main" id="{E607EF0E-D83B-446D-BB26-6F34479BDF8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26" name="PoljeZBesedilom 2">
          <a:extLst>
            <a:ext uri="{FF2B5EF4-FFF2-40B4-BE49-F238E27FC236}">
              <a16:creationId xmlns:a16="http://schemas.microsoft.com/office/drawing/2014/main" id="{D960077F-3A26-40BA-AAC3-ADCD7CFDFA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27" name="PoljeZBesedilom 2">
          <a:extLst>
            <a:ext uri="{FF2B5EF4-FFF2-40B4-BE49-F238E27FC236}">
              <a16:creationId xmlns:a16="http://schemas.microsoft.com/office/drawing/2014/main" id="{20FBA02C-A532-4BF3-A16F-90C5ECA8E49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28" name="PoljeZBesedilom 8127">
          <a:extLst>
            <a:ext uri="{FF2B5EF4-FFF2-40B4-BE49-F238E27FC236}">
              <a16:creationId xmlns:a16="http://schemas.microsoft.com/office/drawing/2014/main" id="{3A3DA000-783D-4D70-82F1-EE98AB0F38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29" name="PoljeZBesedilom 2">
          <a:extLst>
            <a:ext uri="{FF2B5EF4-FFF2-40B4-BE49-F238E27FC236}">
              <a16:creationId xmlns:a16="http://schemas.microsoft.com/office/drawing/2014/main" id="{B61F3FA0-4EDE-48EF-9504-68AE3F0E01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0" name="PoljeZBesedilom 2">
          <a:extLst>
            <a:ext uri="{FF2B5EF4-FFF2-40B4-BE49-F238E27FC236}">
              <a16:creationId xmlns:a16="http://schemas.microsoft.com/office/drawing/2014/main" id="{5B49973E-23EF-4053-8D95-FE04DED5919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1" name="PoljeZBesedilom 2">
          <a:extLst>
            <a:ext uri="{FF2B5EF4-FFF2-40B4-BE49-F238E27FC236}">
              <a16:creationId xmlns:a16="http://schemas.microsoft.com/office/drawing/2014/main" id="{87FA06FA-83A4-4133-90BA-49C95F50A0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2" name="PoljeZBesedilom 2">
          <a:extLst>
            <a:ext uri="{FF2B5EF4-FFF2-40B4-BE49-F238E27FC236}">
              <a16:creationId xmlns:a16="http://schemas.microsoft.com/office/drawing/2014/main" id="{C233628C-CF78-4BB8-9D8B-2876E51CAE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3" name="PoljeZBesedilom 2">
          <a:extLst>
            <a:ext uri="{FF2B5EF4-FFF2-40B4-BE49-F238E27FC236}">
              <a16:creationId xmlns:a16="http://schemas.microsoft.com/office/drawing/2014/main" id="{DEC138F2-945A-4A85-B2F3-2D89E6DD95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4" name="PoljeZBesedilom 8133">
          <a:extLst>
            <a:ext uri="{FF2B5EF4-FFF2-40B4-BE49-F238E27FC236}">
              <a16:creationId xmlns:a16="http://schemas.microsoft.com/office/drawing/2014/main" id="{3F6A5F2D-2311-4B3F-9935-7D4B35F075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5" name="PoljeZBesedilom 2">
          <a:extLst>
            <a:ext uri="{FF2B5EF4-FFF2-40B4-BE49-F238E27FC236}">
              <a16:creationId xmlns:a16="http://schemas.microsoft.com/office/drawing/2014/main" id="{5F400E7E-4282-43ED-AC52-3007717D86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6" name="PoljeZBesedilom 2">
          <a:extLst>
            <a:ext uri="{FF2B5EF4-FFF2-40B4-BE49-F238E27FC236}">
              <a16:creationId xmlns:a16="http://schemas.microsoft.com/office/drawing/2014/main" id="{EB07457B-8580-4093-9A61-571B459F329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7" name="PoljeZBesedilom 2">
          <a:extLst>
            <a:ext uri="{FF2B5EF4-FFF2-40B4-BE49-F238E27FC236}">
              <a16:creationId xmlns:a16="http://schemas.microsoft.com/office/drawing/2014/main" id="{9636EA09-14D4-4FDB-A831-0BB631AE7F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138" name="PoljeZBesedilom 2">
          <a:extLst>
            <a:ext uri="{FF2B5EF4-FFF2-40B4-BE49-F238E27FC236}">
              <a16:creationId xmlns:a16="http://schemas.microsoft.com/office/drawing/2014/main" id="{AF79A15D-2937-412C-A3AA-81EFB1CE662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39" name="PoljeZBesedilom 2">
          <a:extLst>
            <a:ext uri="{FF2B5EF4-FFF2-40B4-BE49-F238E27FC236}">
              <a16:creationId xmlns:a16="http://schemas.microsoft.com/office/drawing/2014/main" id="{955B0872-273E-4AE2-92E1-DF77EC7D370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40" name="PoljeZBesedilom 8139">
          <a:extLst>
            <a:ext uri="{FF2B5EF4-FFF2-40B4-BE49-F238E27FC236}">
              <a16:creationId xmlns:a16="http://schemas.microsoft.com/office/drawing/2014/main" id="{534FE337-3D95-4C49-8AE5-AF296D09A81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41" name="PoljeZBesedilom 2">
          <a:extLst>
            <a:ext uri="{FF2B5EF4-FFF2-40B4-BE49-F238E27FC236}">
              <a16:creationId xmlns:a16="http://schemas.microsoft.com/office/drawing/2014/main" id="{F2868742-DF99-4ABF-A050-F0A8A58E3A2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42" name="PoljeZBesedilom 2">
          <a:extLst>
            <a:ext uri="{FF2B5EF4-FFF2-40B4-BE49-F238E27FC236}">
              <a16:creationId xmlns:a16="http://schemas.microsoft.com/office/drawing/2014/main" id="{84E34D65-7391-4A20-8A2F-D2582E4EFA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43" name="PoljeZBesedilom 2">
          <a:extLst>
            <a:ext uri="{FF2B5EF4-FFF2-40B4-BE49-F238E27FC236}">
              <a16:creationId xmlns:a16="http://schemas.microsoft.com/office/drawing/2014/main" id="{30C442AB-DF29-4AC9-BBFF-303F377674A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144" name="PoljeZBesedilom 2">
          <a:extLst>
            <a:ext uri="{FF2B5EF4-FFF2-40B4-BE49-F238E27FC236}">
              <a16:creationId xmlns:a16="http://schemas.microsoft.com/office/drawing/2014/main" id="{02D884B7-9920-4341-BD3C-3079E5627E4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45" name="PoljeZBesedilom 2">
          <a:extLst>
            <a:ext uri="{FF2B5EF4-FFF2-40B4-BE49-F238E27FC236}">
              <a16:creationId xmlns:a16="http://schemas.microsoft.com/office/drawing/2014/main" id="{317E152C-30D8-443F-B2F0-5D07DEAB37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46" name="PoljeZBesedilom 8145">
          <a:extLst>
            <a:ext uri="{FF2B5EF4-FFF2-40B4-BE49-F238E27FC236}">
              <a16:creationId xmlns:a16="http://schemas.microsoft.com/office/drawing/2014/main" id="{6A655548-45FE-4D10-81D6-0FE83251D5B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47" name="PoljeZBesedilom 2">
          <a:extLst>
            <a:ext uri="{FF2B5EF4-FFF2-40B4-BE49-F238E27FC236}">
              <a16:creationId xmlns:a16="http://schemas.microsoft.com/office/drawing/2014/main" id="{106B4F8D-D535-4FEF-9A7D-FB187B8EAA2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48" name="PoljeZBesedilom 2">
          <a:extLst>
            <a:ext uri="{FF2B5EF4-FFF2-40B4-BE49-F238E27FC236}">
              <a16:creationId xmlns:a16="http://schemas.microsoft.com/office/drawing/2014/main" id="{608644BC-BBD0-4F6C-B6DB-84A3160B937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49" name="PoljeZBesedilom 2">
          <a:extLst>
            <a:ext uri="{FF2B5EF4-FFF2-40B4-BE49-F238E27FC236}">
              <a16:creationId xmlns:a16="http://schemas.microsoft.com/office/drawing/2014/main" id="{91C7AEE4-E3DA-480F-84AD-CCA7CB69AAE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2950"/>
    <xdr:sp macro="" textlink="">
      <xdr:nvSpPr>
        <xdr:cNvPr id="8150" name="PoljeZBesedilom 2">
          <a:extLst>
            <a:ext uri="{FF2B5EF4-FFF2-40B4-BE49-F238E27FC236}">
              <a16:creationId xmlns:a16="http://schemas.microsoft.com/office/drawing/2014/main" id="{F879D4F5-12DD-46FB-A90E-7D509898885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51" name="PoljeZBesedilom 8150">
          <a:extLst>
            <a:ext uri="{FF2B5EF4-FFF2-40B4-BE49-F238E27FC236}">
              <a16:creationId xmlns:a16="http://schemas.microsoft.com/office/drawing/2014/main" id="{9799DEC5-842E-4796-9F62-A04248F3A71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52" name="PoljeZBesedilom 2">
          <a:extLst>
            <a:ext uri="{FF2B5EF4-FFF2-40B4-BE49-F238E27FC236}">
              <a16:creationId xmlns:a16="http://schemas.microsoft.com/office/drawing/2014/main" id="{7754F78F-8B9E-4BB4-8E9F-95CD463FEA2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53" name="PoljeZBesedilom 2">
          <a:extLst>
            <a:ext uri="{FF2B5EF4-FFF2-40B4-BE49-F238E27FC236}">
              <a16:creationId xmlns:a16="http://schemas.microsoft.com/office/drawing/2014/main" id="{8543A3FE-3AE9-490C-A186-DC01D9903D8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54" name="PoljeZBesedilom 2">
          <a:extLst>
            <a:ext uri="{FF2B5EF4-FFF2-40B4-BE49-F238E27FC236}">
              <a16:creationId xmlns:a16="http://schemas.microsoft.com/office/drawing/2014/main" id="{59705E2E-CC79-4234-8CA1-22C980B277D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74009"/>
    <xdr:sp macro="" textlink="">
      <xdr:nvSpPr>
        <xdr:cNvPr id="8155" name="PoljeZBesedilom 2">
          <a:extLst>
            <a:ext uri="{FF2B5EF4-FFF2-40B4-BE49-F238E27FC236}">
              <a16:creationId xmlns:a16="http://schemas.microsoft.com/office/drawing/2014/main" id="{190B0F8E-BEEC-4E8B-9B9C-7C39D08D849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56" name="PoljeZBesedilom 2">
          <a:extLst>
            <a:ext uri="{FF2B5EF4-FFF2-40B4-BE49-F238E27FC236}">
              <a16:creationId xmlns:a16="http://schemas.microsoft.com/office/drawing/2014/main" id="{6B834102-356D-4049-AD4D-AC396BFF843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57" name="PoljeZBesedilom 8156">
          <a:extLst>
            <a:ext uri="{FF2B5EF4-FFF2-40B4-BE49-F238E27FC236}">
              <a16:creationId xmlns:a16="http://schemas.microsoft.com/office/drawing/2014/main" id="{FD21624A-F25F-42FE-849A-F8E98221538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58" name="PoljeZBesedilom 2">
          <a:extLst>
            <a:ext uri="{FF2B5EF4-FFF2-40B4-BE49-F238E27FC236}">
              <a16:creationId xmlns:a16="http://schemas.microsoft.com/office/drawing/2014/main" id="{6F6D13F4-B781-41CD-86A7-DDAC2F64A53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59" name="PoljeZBesedilom 2">
          <a:extLst>
            <a:ext uri="{FF2B5EF4-FFF2-40B4-BE49-F238E27FC236}">
              <a16:creationId xmlns:a16="http://schemas.microsoft.com/office/drawing/2014/main" id="{22D1504B-1793-437D-AB98-8D5A8B409A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0" name="PoljeZBesedilom 2">
          <a:extLst>
            <a:ext uri="{FF2B5EF4-FFF2-40B4-BE49-F238E27FC236}">
              <a16:creationId xmlns:a16="http://schemas.microsoft.com/office/drawing/2014/main" id="{597B79C8-AAD1-4BA1-B90A-3158DE26404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1" name="PoljeZBesedilom 2">
          <a:extLst>
            <a:ext uri="{FF2B5EF4-FFF2-40B4-BE49-F238E27FC236}">
              <a16:creationId xmlns:a16="http://schemas.microsoft.com/office/drawing/2014/main" id="{432D6BBF-06D5-46F7-9D5F-2B04F0E1A4E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2" name="PoljeZBesedilom 2">
          <a:extLst>
            <a:ext uri="{FF2B5EF4-FFF2-40B4-BE49-F238E27FC236}">
              <a16:creationId xmlns:a16="http://schemas.microsoft.com/office/drawing/2014/main" id="{48532765-5846-4188-BD38-AAB2E3AF875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3" name="PoljeZBesedilom 8162">
          <a:extLst>
            <a:ext uri="{FF2B5EF4-FFF2-40B4-BE49-F238E27FC236}">
              <a16:creationId xmlns:a16="http://schemas.microsoft.com/office/drawing/2014/main" id="{E5C70A79-E2A5-4ADF-AB19-E05EC9C647D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4" name="PoljeZBesedilom 2">
          <a:extLst>
            <a:ext uri="{FF2B5EF4-FFF2-40B4-BE49-F238E27FC236}">
              <a16:creationId xmlns:a16="http://schemas.microsoft.com/office/drawing/2014/main" id="{A23C85C8-3B3F-488A-873B-07FB95C3A9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5" name="PoljeZBesedilom 2">
          <a:extLst>
            <a:ext uri="{FF2B5EF4-FFF2-40B4-BE49-F238E27FC236}">
              <a16:creationId xmlns:a16="http://schemas.microsoft.com/office/drawing/2014/main" id="{8615BD7B-9BD2-4114-A50D-CF6EF596A5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6" name="PoljeZBesedilom 2">
          <a:extLst>
            <a:ext uri="{FF2B5EF4-FFF2-40B4-BE49-F238E27FC236}">
              <a16:creationId xmlns:a16="http://schemas.microsoft.com/office/drawing/2014/main" id="{69934706-0F6D-4C95-AFEF-4B3C3F3A35A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7" name="PoljeZBesedilom 2">
          <a:extLst>
            <a:ext uri="{FF2B5EF4-FFF2-40B4-BE49-F238E27FC236}">
              <a16:creationId xmlns:a16="http://schemas.microsoft.com/office/drawing/2014/main" id="{C8B50C06-2398-4C3B-AC6D-D678F96396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8" name="PoljeZBesedilom 2">
          <a:extLst>
            <a:ext uri="{FF2B5EF4-FFF2-40B4-BE49-F238E27FC236}">
              <a16:creationId xmlns:a16="http://schemas.microsoft.com/office/drawing/2014/main" id="{223F19FD-706C-41B1-AD0B-39F4FED7E3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69" name="PoljeZBesedilom 8168">
          <a:extLst>
            <a:ext uri="{FF2B5EF4-FFF2-40B4-BE49-F238E27FC236}">
              <a16:creationId xmlns:a16="http://schemas.microsoft.com/office/drawing/2014/main" id="{100B656E-3570-44E6-8E10-8C62104DC6D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0" name="PoljeZBesedilom 2">
          <a:extLst>
            <a:ext uri="{FF2B5EF4-FFF2-40B4-BE49-F238E27FC236}">
              <a16:creationId xmlns:a16="http://schemas.microsoft.com/office/drawing/2014/main" id="{4EA7001A-ABB3-4A63-ABBA-D896A554624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1" name="PoljeZBesedilom 2">
          <a:extLst>
            <a:ext uri="{FF2B5EF4-FFF2-40B4-BE49-F238E27FC236}">
              <a16:creationId xmlns:a16="http://schemas.microsoft.com/office/drawing/2014/main" id="{22FECFFE-2CE0-4B2B-9CBE-EFD763B107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2" name="PoljeZBesedilom 2">
          <a:extLst>
            <a:ext uri="{FF2B5EF4-FFF2-40B4-BE49-F238E27FC236}">
              <a16:creationId xmlns:a16="http://schemas.microsoft.com/office/drawing/2014/main" id="{867834FE-CB2F-494A-BFAA-667EA2DED91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3" name="PoljeZBesedilom 2">
          <a:extLst>
            <a:ext uri="{FF2B5EF4-FFF2-40B4-BE49-F238E27FC236}">
              <a16:creationId xmlns:a16="http://schemas.microsoft.com/office/drawing/2014/main" id="{45387B13-6F3B-46E0-805D-97FEA17AAF4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4" name="PoljeZBesedilom 2">
          <a:extLst>
            <a:ext uri="{FF2B5EF4-FFF2-40B4-BE49-F238E27FC236}">
              <a16:creationId xmlns:a16="http://schemas.microsoft.com/office/drawing/2014/main" id="{E2C6E2BF-2F8D-43E9-B776-160D855AF03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5" name="PoljeZBesedilom 8174">
          <a:extLst>
            <a:ext uri="{FF2B5EF4-FFF2-40B4-BE49-F238E27FC236}">
              <a16:creationId xmlns:a16="http://schemas.microsoft.com/office/drawing/2014/main" id="{4C91E5F3-1CEF-4D8C-99BC-9344FC3B7E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6" name="PoljeZBesedilom 2">
          <a:extLst>
            <a:ext uri="{FF2B5EF4-FFF2-40B4-BE49-F238E27FC236}">
              <a16:creationId xmlns:a16="http://schemas.microsoft.com/office/drawing/2014/main" id="{46B5FC64-55AE-437C-BDBA-8D08279C36D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7" name="PoljeZBesedilom 2">
          <a:extLst>
            <a:ext uri="{FF2B5EF4-FFF2-40B4-BE49-F238E27FC236}">
              <a16:creationId xmlns:a16="http://schemas.microsoft.com/office/drawing/2014/main" id="{D91CB115-6071-4123-8064-4EC125A95EB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8" name="PoljeZBesedilom 2">
          <a:extLst>
            <a:ext uri="{FF2B5EF4-FFF2-40B4-BE49-F238E27FC236}">
              <a16:creationId xmlns:a16="http://schemas.microsoft.com/office/drawing/2014/main" id="{3D296E2B-BA30-4DD2-8B4A-C37D09C02CB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79" name="PoljeZBesedilom 2">
          <a:extLst>
            <a:ext uri="{FF2B5EF4-FFF2-40B4-BE49-F238E27FC236}">
              <a16:creationId xmlns:a16="http://schemas.microsoft.com/office/drawing/2014/main" id="{A9538914-2903-45B6-90B3-05002AB2949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0" name="PoljeZBesedilom 2">
          <a:extLst>
            <a:ext uri="{FF2B5EF4-FFF2-40B4-BE49-F238E27FC236}">
              <a16:creationId xmlns:a16="http://schemas.microsoft.com/office/drawing/2014/main" id="{0B31963F-2FFE-4704-B7D8-33E9B818586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1" name="PoljeZBesedilom 8180">
          <a:extLst>
            <a:ext uri="{FF2B5EF4-FFF2-40B4-BE49-F238E27FC236}">
              <a16:creationId xmlns:a16="http://schemas.microsoft.com/office/drawing/2014/main" id="{C5B6D48B-DCA6-4C49-85B8-5C0220AA85E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2" name="PoljeZBesedilom 2">
          <a:extLst>
            <a:ext uri="{FF2B5EF4-FFF2-40B4-BE49-F238E27FC236}">
              <a16:creationId xmlns:a16="http://schemas.microsoft.com/office/drawing/2014/main" id="{BB5696D3-50F1-43AE-8DD7-6DB444971D6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3" name="PoljeZBesedilom 2">
          <a:extLst>
            <a:ext uri="{FF2B5EF4-FFF2-40B4-BE49-F238E27FC236}">
              <a16:creationId xmlns:a16="http://schemas.microsoft.com/office/drawing/2014/main" id="{B60386B2-F750-468B-B66D-D8220D52A8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4" name="PoljeZBesedilom 2">
          <a:extLst>
            <a:ext uri="{FF2B5EF4-FFF2-40B4-BE49-F238E27FC236}">
              <a16:creationId xmlns:a16="http://schemas.microsoft.com/office/drawing/2014/main" id="{D09AA763-A924-4342-A2FB-5DAEDECA51F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185" name="PoljeZBesedilom 2">
          <a:extLst>
            <a:ext uri="{FF2B5EF4-FFF2-40B4-BE49-F238E27FC236}">
              <a16:creationId xmlns:a16="http://schemas.microsoft.com/office/drawing/2014/main" id="{1F49E908-F8DD-4716-BF4C-E8B58FBC50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86" name="PoljeZBesedilom 2">
          <a:extLst>
            <a:ext uri="{FF2B5EF4-FFF2-40B4-BE49-F238E27FC236}">
              <a16:creationId xmlns:a16="http://schemas.microsoft.com/office/drawing/2014/main" id="{6515C2A2-009E-4C7C-9D63-3E39856423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87" name="PoljeZBesedilom 8186">
          <a:extLst>
            <a:ext uri="{FF2B5EF4-FFF2-40B4-BE49-F238E27FC236}">
              <a16:creationId xmlns:a16="http://schemas.microsoft.com/office/drawing/2014/main" id="{56C258B0-016B-461F-8AB6-DCEE4EA2D1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88" name="PoljeZBesedilom 2">
          <a:extLst>
            <a:ext uri="{FF2B5EF4-FFF2-40B4-BE49-F238E27FC236}">
              <a16:creationId xmlns:a16="http://schemas.microsoft.com/office/drawing/2014/main" id="{D2336B93-89AB-407D-AB6E-6158B9577BC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89" name="PoljeZBesedilom 2">
          <a:extLst>
            <a:ext uri="{FF2B5EF4-FFF2-40B4-BE49-F238E27FC236}">
              <a16:creationId xmlns:a16="http://schemas.microsoft.com/office/drawing/2014/main" id="{9DEE687F-0D0C-4E28-BEFD-E2A973CC78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0" name="PoljeZBesedilom 2">
          <a:extLst>
            <a:ext uri="{FF2B5EF4-FFF2-40B4-BE49-F238E27FC236}">
              <a16:creationId xmlns:a16="http://schemas.microsoft.com/office/drawing/2014/main" id="{8EC40DAA-82BF-404C-82D9-CCE796958B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1" name="PoljeZBesedilom 2">
          <a:extLst>
            <a:ext uri="{FF2B5EF4-FFF2-40B4-BE49-F238E27FC236}">
              <a16:creationId xmlns:a16="http://schemas.microsoft.com/office/drawing/2014/main" id="{2DCFC33B-CB5C-44FD-894A-5BE5CAB5E39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2" name="PoljeZBesedilom 2">
          <a:extLst>
            <a:ext uri="{FF2B5EF4-FFF2-40B4-BE49-F238E27FC236}">
              <a16:creationId xmlns:a16="http://schemas.microsoft.com/office/drawing/2014/main" id="{BFA40A8D-2616-4181-9BD7-293A3C491F2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3" name="PoljeZBesedilom 8192">
          <a:extLst>
            <a:ext uri="{FF2B5EF4-FFF2-40B4-BE49-F238E27FC236}">
              <a16:creationId xmlns:a16="http://schemas.microsoft.com/office/drawing/2014/main" id="{011B70D9-4836-4B9B-82BC-723930985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4" name="PoljeZBesedilom 2">
          <a:extLst>
            <a:ext uri="{FF2B5EF4-FFF2-40B4-BE49-F238E27FC236}">
              <a16:creationId xmlns:a16="http://schemas.microsoft.com/office/drawing/2014/main" id="{CDB8A3A7-4CA5-4D85-9DFB-DF3E9399AC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5" name="PoljeZBesedilom 2">
          <a:extLst>
            <a:ext uri="{FF2B5EF4-FFF2-40B4-BE49-F238E27FC236}">
              <a16:creationId xmlns:a16="http://schemas.microsoft.com/office/drawing/2014/main" id="{2B0F0C71-B309-40B7-A2EA-199DC881D3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6" name="PoljeZBesedilom 2">
          <a:extLst>
            <a:ext uri="{FF2B5EF4-FFF2-40B4-BE49-F238E27FC236}">
              <a16:creationId xmlns:a16="http://schemas.microsoft.com/office/drawing/2014/main" id="{3D84D3E4-7994-4799-BA03-73977410A0B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197" name="PoljeZBesedilom 2">
          <a:extLst>
            <a:ext uri="{FF2B5EF4-FFF2-40B4-BE49-F238E27FC236}">
              <a16:creationId xmlns:a16="http://schemas.microsoft.com/office/drawing/2014/main" id="{19A5C40E-1D51-4DDB-9421-8904E5E3EE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198" name="PoljeZBesedilom 2">
          <a:extLst>
            <a:ext uri="{FF2B5EF4-FFF2-40B4-BE49-F238E27FC236}">
              <a16:creationId xmlns:a16="http://schemas.microsoft.com/office/drawing/2014/main" id="{3ADE7524-D9EF-48F8-A2AC-BE80596F3D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199" name="PoljeZBesedilom 8198">
          <a:extLst>
            <a:ext uri="{FF2B5EF4-FFF2-40B4-BE49-F238E27FC236}">
              <a16:creationId xmlns:a16="http://schemas.microsoft.com/office/drawing/2014/main" id="{04706BEF-F1D0-4A5A-8C2B-F5795645D25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0" name="PoljeZBesedilom 2">
          <a:extLst>
            <a:ext uri="{FF2B5EF4-FFF2-40B4-BE49-F238E27FC236}">
              <a16:creationId xmlns:a16="http://schemas.microsoft.com/office/drawing/2014/main" id="{550DB8C8-5A42-49A9-B080-82A66849AEE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1" name="PoljeZBesedilom 2">
          <a:extLst>
            <a:ext uri="{FF2B5EF4-FFF2-40B4-BE49-F238E27FC236}">
              <a16:creationId xmlns:a16="http://schemas.microsoft.com/office/drawing/2014/main" id="{AA685FC7-BDFB-4B43-919D-66BB36D13DC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2" name="PoljeZBesedilom 2">
          <a:extLst>
            <a:ext uri="{FF2B5EF4-FFF2-40B4-BE49-F238E27FC236}">
              <a16:creationId xmlns:a16="http://schemas.microsoft.com/office/drawing/2014/main" id="{42A19FE1-4A82-48C1-AF54-EDBEE971A0C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3" name="PoljeZBesedilom 2">
          <a:extLst>
            <a:ext uri="{FF2B5EF4-FFF2-40B4-BE49-F238E27FC236}">
              <a16:creationId xmlns:a16="http://schemas.microsoft.com/office/drawing/2014/main" id="{1A50AF40-C76C-415E-A4BB-4B3CE72086F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4" name="PoljeZBesedilom 2">
          <a:extLst>
            <a:ext uri="{FF2B5EF4-FFF2-40B4-BE49-F238E27FC236}">
              <a16:creationId xmlns:a16="http://schemas.microsoft.com/office/drawing/2014/main" id="{CED73A24-35C9-45BE-A535-54753A7DEE8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5" name="PoljeZBesedilom 8204">
          <a:extLst>
            <a:ext uri="{FF2B5EF4-FFF2-40B4-BE49-F238E27FC236}">
              <a16:creationId xmlns:a16="http://schemas.microsoft.com/office/drawing/2014/main" id="{AFC5A81C-BE26-4C60-8F00-14E8C2A1209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6" name="PoljeZBesedilom 2">
          <a:extLst>
            <a:ext uri="{FF2B5EF4-FFF2-40B4-BE49-F238E27FC236}">
              <a16:creationId xmlns:a16="http://schemas.microsoft.com/office/drawing/2014/main" id="{BECF3409-DEFA-4954-942C-A0258425874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7" name="PoljeZBesedilom 2">
          <a:extLst>
            <a:ext uri="{FF2B5EF4-FFF2-40B4-BE49-F238E27FC236}">
              <a16:creationId xmlns:a16="http://schemas.microsoft.com/office/drawing/2014/main" id="{C5D21DB3-9507-4658-B976-1715E235BAB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8" name="PoljeZBesedilom 2">
          <a:extLst>
            <a:ext uri="{FF2B5EF4-FFF2-40B4-BE49-F238E27FC236}">
              <a16:creationId xmlns:a16="http://schemas.microsoft.com/office/drawing/2014/main" id="{24DE4800-7616-4833-A2CF-B574F2505DB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09" name="PoljeZBesedilom 2">
          <a:extLst>
            <a:ext uri="{FF2B5EF4-FFF2-40B4-BE49-F238E27FC236}">
              <a16:creationId xmlns:a16="http://schemas.microsoft.com/office/drawing/2014/main" id="{3937E52C-F857-4DF1-9954-37D93D1FCC7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10" name="PoljeZBesedilom 8209">
          <a:extLst>
            <a:ext uri="{FF2B5EF4-FFF2-40B4-BE49-F238E27FC236}">
              <a16:creationId xmlns:a16="http://schemas.microsoft.com/office/drawing/2014/main" id="{141D4A81-2B19-48D3-BAB2-3AB59FCD9F6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11" name="PoljeZBesedilom 2">
          <a:extLst>
            <a:ext uri="{FF2B5EF4-FFF2-40B4-BE49-F238E27FC236}">
              <a16:creationId xmlns:a16="http://schemas.microsoft.com/office/drawing/2014/main" id="{BD4CBE05-C4A1-47A5-B55C-1169D8A22A9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12" name="PoljeZBesedilom 2">
          <a:extLst>
            <a:ext uri="{FF2B5EF4-FFF2-40B4-BE49-F238E27FC236}">
              <a16:creationId xmlns:a16="http://schemas.microsoft.com/office/drawing/2014/main" id="{632C5F41-7002-444C-A2AD-B2DA1878167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13" name="PoljeZBesedilom 2">
          <a:extLst>
            <a:ext uri="{FF2B5EF4-FFF2-40B4-BE49-F238E27FC236}">
              <a16:creationId xmlns:a16="http://schemas.microsoft.com/office/drawing/2014/main" id="{6910DDB8-E37B-4D70-B067-4E17A50F8F6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14" name="PoljeZBesedilom 2">
          <a:extLst>
            <a:ext uri="{FF2B5EF4-FFF2-40B4-BE49-F238E27FC236}">
              <a16:creationId xmlns:a16="http://schemas.microsoft.com/office/drawing/2014/main" id="{261F6602-170C-4621-87F3-F7C93075F3C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15" name="PoljeZBesedilom 2">
          <a:extLst>
            <a:ext uri="{FF2B5EF4-FFF2-40B4-BE49-F238E27FC236}">
              <a16:creationId xmlns:a16="http://schemas.microsoft.com/office/drawing/2014/main" id="{094B601B-1EC0-4B1B-B8C2-059820110E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16" name="PoljeZBesedilom 8215">
          <a:extLst>
            <a:ext uri="{FF2B5EF4-FFF2-40B4-BE49-F238E27FC236}">
              <a16:creationId xmlns:a16="http://schemas.microsoft.com/office/drawing/2014/main" id="{6F7E1801-F3FA-407A-8C16-FC9DB58703C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17" name="PoljeZBesedilom 2">
          <a:extLst>
            <a:ext uri="{FF2B5EF4-FFF2-40B4-BE49-F238E27FC236}">
              <a16:creationId xmlns:a16="http://schemas.microsoft.com/office/drawing/2014/main" id="{092398A9-9B26-4DDC-9749-7350BD10566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18" name="PoljeZBesedilom 2">
          <a:extLst>
            <a:ext uri="{FF2B5EF4-FFF2-40B4-BE49-F238E27FC236}">
              <a16:creationId xmlns:a16="http://schemas.microsoft.com/office/drawing/2014/main" id="{211EA1F1-2049-4103-B51D-DE6D21897F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19" name="PoljeZBesedilom 2">
          <a:extLst>
            <a:ext uri="{FF2B5EF4-FFF2-40B4-BE49-F238E27FC236}">
              <a16:creationId xmlns:a16="http://schemas.microsoft.com/office/drawing/2014/main" id="{658C099B-3A2C-499E-9FD6-D55C2DA03A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879</xdr:row>
      <xdr:rowOff>0</xdr:rowOff>
    </xdr:from>
    <xdr:ext cx="184731" cy="264560"/>
    <xdr:sp macro="" textlink="">
      <xdr:nvSpPr>
        <xdr:cNvPr id="8220" name="PoljeZBesedilom 2">
          <a:extLst>
            <a:ext uri="{FF2B5EF4-FFF2-40B4-BE49-F238E27FC236}">
              <a16:creationId xmlns:a16="http://schemas.microsoft.com/office/drawing/2014/main" id="{53DCD48C-C63B-4886-A17C-FB5BAC70B5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1" name="PoljeZBesedilom 2">
          <a:extLst>
            <a:ext uri="{FF2B5EF4-FFF2-40B4-BE49-F238E27FC236}">
              <a16:creationId xmlns:a16="http://schemas.microsoft.com/office/drawing/2014/main" id="{72A16CD1-FE1B-438D-B03F-5FF00FAF99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2" name="PoljeZBesedilom 8221">
          <a:extLst>
            <a:ext uri="{FF2B5EF4-FFF2-40B4-BE49-F238E27FC236}">
              <a16:creationId xmlns:a16="http://schemas.microsoft.com/office/drawing/2014/main" id="{FE97F6B2-2744-4FCE-81CF-C0DF9F76485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3" name="PoljeZBesedilom 2">
          <a:extLst>
            <a:ext uri="{FF2B5EF4-FFF2-40B4-BE49-F238E27FC236}">
              <a16:creationId xmlns:a16="http://schemas.microsoft.com/office/drawing/2014/main" id="{9F36AF9A-F0AE-4D4E-9902-34A48A94A9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4" name="PoljeZBesedilom 2">
          <a:extLst>
            <a:ext uri="{FF2B5EF4-FFF2-40B4-BE49-F238E27FC236}">
              <a16:creationId xmlns:a16="http://schemas.microsoft.com/office/drawing/2014/main" id="{B05F8A64-A79F-4EBB-B06C-2A5E6111DB2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5" name="PoljeZBesedilom 2">
          <a:extLst>
            <a:ext uri="{FF2B5EF4-FFF2-40B4-BE49-F238E27FC236}">
              <a16:creationId xmlns:a16="http://schemas.microsoft.com/office/drawing/2014/main" id="{276FA0D1-67BE-43BC-BA8E-00E24BF7964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6" name="PoljeZBesedilom 2">
          <a:extLst>
            <a:ext uri="{FF2B5EF4-FFF2-40B4-BE49-F238E27FC236}">
              <a16:creationId xmlns:a16="http://schemas.microsoft.com/office/drawing/2014/main" id="{C10DE49B-C861-4DA0-AAAE-962FF51B402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7" name="PoljeZBesedilom 2">
          <a:extLst>
            <a:ext uri="{FF2B5EF4-FFF2-40B4-BE49-F238E27FC236}">
              <a16:creationId xmlns:a16="http://schemas.microsoft.com/office/drawing/2014/main" id="{7D589784-B809-4A56-AA11-D0B61A3706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8" name="PoljeZBesedilom 8227">
          <a:extLst>
            <a:ext uri="{FF2B5EF4-FFF2-40B4-BE49-F238E27FC236}">
              <a16:creationId xmlns:a16="http://schemas.microsoft.com/office/drawing/2014/main" id="{B8B57691-1F1C-4AA4-AE32-4490490F21E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29" name="PoljeZBesedilom 2">
          <a:extLst>
            <a:ext uri="{FF2B5EF4-FFF2-40B4-BE49-F238E27FC236}">
              <a16:creationId xmlns:a16="http://schemas.microsoft.com/office/drawing/2014/main" id="{96A7475C-1B64-427A-ABF9-CF6E0431196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30" name="PoljeZBesedilom 2">
          <a:extLst>
            <a:ext uri="{FF2B5EF4-FFF2-40B4-BE49-F238E27FC236}">
              <a16:creationId xmlns:a16="http://schemas.microsoft.com/office/drawing/2014/main" id="{F6BD0F2B-EDBF-40CF-BC9A-E25B06F924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31" name="PoljeZBesedilom 2">
          <a:extLst>
            <a:ext uri="{FF2B5EF4-FFF2-40B4-BE49-F238E27FC236}">
              <a16:creationId xmlns:a16="http://schemas.microsoft.com/office/drawing/2014/main" id="{BB8A2E15-4DB9-47FA-BDBB-E62E6294DBD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232" name="PoljeZBesedilom 2">
          <a:extLst>
            <a:ext uri="{FF2B5EF4-FFF2-40B4-BE49-F238E27FC236}">
              <a16:creationId xmlns:a16="http://schemas.microsoft.com/office/drawing/2014/main" id="{57F58F61-3A5E-455C-8DA2-79B4C19B43B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3" name="PoljeZBesedilom 2">
          <a:extLst>
            <a:ext uri="{FF2B5EF4-FFF2-40B4-BE49-F238E27FC236}">
              <a16:creationId xmlns:a16="http://schemas.microsoft.com/office/drawing/2014/main" id="{EF2F2872-90D8-46EF-81F6-8E88F16C595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4" name="PoljeZBesedilom 8233">
          <a:extLst>
            <a:ext uri="{FF2B5EF4-FFF2-40B4-BE49-F238E27FC236}">
              <a16:creationId xmlns:a16="http://schemas.microsoft.com/office/drawing/2014/main" id="{B9EE3C55-4E83-4401-A071-F833AE94BD9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5" name="PoljeZBesedilom 2">
          <a:extLst>
            <a:ext uri="{FF2B5EF4-FFF2-40B4-BE49-F238E27FC236}">
              <a16:creationId xmlns:a16="http://schemas.microsoft.com/office/drawing/2014/main" id="{BD80CBA6-FDBB-46A8-9D2A-A41D93137B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6" name="PoljeZBesedilom 2">
          <a:extLst>
            <a:ext uri="{FF2B5EF4-FFF2-40B4-BE49-F238E27FC236}">
              <a16:creationId xmlns:a16="http://schemas.microsoft.com/office/drawing/2014/main" id="{30BED8B1-AD7C-43CF-99D6-FF29B5D1C9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7" name="PoljeZBesedilom 2">
          <a:extLst>
            <a:ext uri="{FF2B5EF4-FFF2-40B4-BE49-F238E27FC236}">
              <a16:creationId xmlns:a16="http://schemas.microsoft.com/office/drawing/2014/main" id="{07FD00E4-3BE7-4F58-BD02-DE665103FC0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8" name="PoljeZBesedilom 2">
          <a:extLst>
            <a:ext uri="{FF2B5EF4-FFF2-40B4-BE49-F238E27FC236}">
              <a16:creationId xmlns:a16="http://schemas.microsoft.com/office/drawing/2014/main" id="{C82F9385-5FCC-4B8F-BD2E-00F00A248A9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39" name="PoljeZBesedilom 2">
          <a:extLst>
            <a:ext uri="{FF2B5EF4-FFF2-40B4-BE49-F238E27FC236}">
              <a16:creationId xmlns:a16="http://schemas.microsoft.com/office/drawing/2014/main" id="{6AB95F34-12D0-4202-B6AE-5437563AF41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40" name="PoljeZBesedilom 8239">
          <a:extLst>
            <a:ext uri="{FF2B5EF4-FFF2-40B4-BE49-F238E27FC236}">
              <a16:creationId xmlns:a16="http://schemas.microsoft.com/office/drawing/2014/main" id="{3B0ADE15-5B3B-4D3A-BAC1-F3AB55E586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41" name="PoljeZBesedilom 2">
          <a:extLst>
            <a:ext uri="{FF2B5EF4-FFF2-40B4-BE49-F238E27FC236}">
              <a16:creationId xmlns:a16="http://schemas.microsoft.com/office/drawing/2014/main" id="{AA3E5017-008F-4EB8-B815-71CC03F76FE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42" name="PoljeZBesedilom 2">
          <a:extLst>
            <a:ext uri="{FF2B5EF4-FFF2-40B4-BE49-F238E27FC236}">
              <a16:creationId xmlns:a16="http://schemas.microsoft.com/office/drawing/2014/main" id="{C4824DC1-8DE8-4A6B-9ABB-B4992B263EC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43" name="PoljeZBesedilom 2">
          <a:extLst>
            <a:ext uri="{FF2B5EF4-FFF2-40B4-BE49-F238E27FC236}">
              <a16:creationId xmlns:a16="http://schemas.microsoft.com/office/drawing/2014/main" id="{4DD1CCF2-C741-4806-8F25-3EB09FEB70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244" name="PoljeZBesedilom 2">
          <a:extLst>
            <a:ext uri="{FF2B5EF4-FFF2-40B4-BE49-F238E27FC236}">
              <a16:creationId xmlns:a16="http://schemas.microsoft.com/office/drawing/2014/main" id="{F462F8E0-AEFC-469F-8DA3-CD903011C4F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45" name="PoljeZBesedilom 8244">
          <a:extLst>
            <a:ext uri="{FF2B5EF4-FFF2-40B4-BE49-F238E27FC236}">
              <a16:creationId xmlns:a16="http://schemas.microsoft.com/office/drawing/2014/main" id="{4C6F3F05-8E98-4B2B-99A4-A364543D596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46" name="PoljeZBesedilom 2">
          <a:extLst>
            <a:ext uri="{FF2B5EF4-FFF2-40B4-BE49-F238E27FC236}">
              <a16:creationId xmlns:a16="http://schemas.microsoft.com/office/drawing/2014/main" id="{A4607103-E8BD-4BCF-A86A-9B628A8D008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47" name="PoljeZBesedilom 2">
          <a:extLst>
            <a:ext uri="{FF2B5EF4-FFF2-40B4-BE49-F238E27FC236}">
              <a16:creationId xmlns:a16="http://schemas.microsoft.com/office/drawing/2014/main" id="{C824317A-2FEE-4327-BAB4-A4E95FBFCD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48" name="PoljeZBesedilom 2">
          <a:extLst>
            <a:ext uri="{FF2B5EF4-FFF2-40B4-BE49-F238E27FC236}">
              <a16:creationId xmlns:a16="http://schemas.microsoft.com/office/drawing/2014/main" id="{86B25CE8-F097-4A5D-B8E3-ABFDDBEF0B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249" name="PoljeZBesedilom 2">
          <a:extLst>
            <a:ext uri="{FF2B5EF4-FFF2-40B4-BE49-F238E27FC236}">
              <a16:creationId xmlns:a16="http://schemas.microsoft.com/office/drawing/2014/main" id="{519049D5-228D-4E0A-9872-805B4DFE977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0" name="PoljeZBesedilom 2">
          <a:extLst>
            <a:ext uri="{FF2B5EF4-FFF2-40B4-BE49-F238E27FC236}">
              <a16:creationId xmlns:a16="http://schemas.microsoft.com/office/drawing/2014/main" id="{E9E36E0E-963A-47EB-AD27-E713E25AF0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1" name="PoljeZBesedilom 8250">
          <a:extLst>
            <a:ext uri="{FF2B5EF4-FFF2-40B4-BE49-F238E27FC236}">
              <a16:creationId xmlns:a16="http://schemas.microsoft.com/office/drawing/2014/main" id="{906A7C31-F325-4C63-A7E0-BC790FB556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2" name="PoljeZBesedilom 2">
          <a:extLst>
            <a:ext uri="{FF2B5EF4-FFF2-40B4-BE49-F238E27FC236}">
              <a16:creationId xmlns:a16="http://schemas.microsoft.com/office/drawing/2014/main" id="{F07C867A-D91A-4FBD-81C6-5697711F34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3" name="PoljeZBesedilom 2">
          <a:extLst>
            <a:ext uri="{FF2B5EF4-FFF2-40B4-BE49-F238E27FC236}">
              <a16:creationId xmlns:a16="http://schemas.microsoft.com/office/drawing/2014/main" id="{38D317E8-3362-4754-ABBD-88BA720267E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4" name="PoljeZBesedilom 2">
          <a:extLst>
            <a:ext uri="{FF2B5EF4-FFF2-40B4-BE49-F238E27FC236}">
              <a16:creationId xmlns:a16="http://schemas.microsoft.com/office/drawing/2014/main" id="{83AD5946-490A-48E8-ACE0-0EA299280B2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5" name="PoljeZBesedilom 2">
          <a:extLst>
            <a:ext uri="{FF2B5EF4-FFF2-40B4-BE49-F238E27FC236}">
              <a16:creationId xmlns:a16="http://schemas.microsoft.com/office/drawing/2014/main" id="{ABBF220B-0F1E-4C87-9078-3B0E9CD2436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6" name="PoljeZBesedilom 2">
          <a:extLst>
            <a:ext uri="{FF2B5EF4-FFF2-40B4-BE49-F238E27FC236}">
              <a16:creationId xmlns:a16="http://schemas.microsoft.com/office/drawing/2014/main" id="{CBD703C9-5834-4ADB-9588-C75348B1E5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7" name="PoljeZBesedilom 8256">
          <a:extLst>
            <a:ext uri="{FF2B5EF4-FFF2-40B4-BE49-F238E27FC236}">
              <a16:creationId xmlns:a16="http://schemas.microsoft.com/office/drawing/2014/main" id="{92296DB5-2AFF-488D-B9D1-1D035AED51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8" name="PoljeZBesedilom 2">
          <a:extLst>
            <a:ext uri="{FF2B5EF4-FFF2-40B4-BE49-F238E27FC236}">
              <a16:creationId xmlns:a16="http://schemas.microsoft.com/office/drawing/2014/main" id="{DC260EC0-DD9B-43D0-BDEA-6DDB811A4F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59" name="PoljeZBesedilom 2">
          <a:extLst>
            <a:ext uri="{FF2B5EF4-FFF2-40B4-BE49-F238E27FC236}">
              <a16:creationId xmlns:a16="http://schemas.microsoft.com/office/drawing/2014/main" id="{5DB0E660-8DA7-4462-AAFB-79837ABDF45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0" name="PoljeZBesedilom 2">
          <a:extLst>
            <a:ext uri="{FF2B5EF4-FFF2-40B4-BE49-F238E27FC236}">
              <a16:creationId xmlns:a16="http://schemas.microsoft.com/office/drawing/2014/main" id="{0B1BDD43-F74E-4867-A3B8-578F7639D1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1" name="PoljeZBesedilom 2">
          <a:extLst>
            <a:ext uri="{FF2B5EF4-FFF2-40B4-BE49-F238E27FC236}">
              <a16:creationId xmlns:a16="http://schemas.microsoft.com/office/drawing/2014/main" id="{3A86E042-D399-4FC5-B3DF-3CE7969CDB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2" name="PoljeZBesedilom 2">
          <a:extLst>
            <a:ext uri="{FF2B5EF4-FFF2-40B4-BE49-F238E27FC236}">
              <a16:creationId xmlns:a16="http://schemas.microsoft.com/office/drawing/2014/main" id="{20EF010D-1843-442E-897D-AD0FEA8B43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3" name="PoljeZBesedilom 8262">
          <a:extLst>
            <a:ext uri="{FF2B5EF4-FFF2-40B4-BE49-F238E27FC236}">
              <a16:creationId xmlns:a16="http://schemas.microsoft.com/office/drawing/2014/main" id="{84ECE04C-03FF-498C-8467-27C124922A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4" name="PoljeZBesedilom 2">
          <a:extLst>
            <a:ext uri="{FF2B5EF4-FFF2-40B4-BE49-F238E27FC236}">
              <a16:creationId xmlns:a16="http://schemas.microsoft.com/office/drawing/2014/main" id="{FAEA8954-4249-44F0-A861-CEDFE9A933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5" name="PoljeZBesedilom 2">
          <a:extLst>
            <a:ext uri="{FF2B5EF4-FFF2-40B4-BE49-F238E27FC236}">
              <a16:creationId xmlns:a16="http://schemas.microsoft.com/office/drawing/2014/main" id="{074A1FC6-67E7-4D26-B122-D807A31CDC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6" name="PoljeZBesedilom 2">
          <a:extLst>
            <a:ext uri="{FF2B5EF4-FFF2-40B4-BE49-F238E27FC236}">
              <a16:creationId xmlns:a16="http://schemas.microsoft.com/office/drawing/2014/main" id="{AE730476-1471-4936-B1BA-A20F81DF70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7" name="PoljeZBesedilom 2">
          <a:extLst>
            <a:ext uri="{FF2B5EF4-FFF2-40B4-BE49-F238E27FC236}">
              <a16:creationId xmlns:a16="http://schemas.microsoft.com/office/drawing/2014/main" id="{99139F1D-2847-4C07-BCBE-4FAD4DFB74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8" name="PoljeZBesedilom 2">
          <a:extLst>
            <a:ext uri="{FF2B5EF4-FFF2-40B4-BE49-F238E27FC236}">
              <a16:creationId xmlns:a16="http://schemas.microsoft.com/office/drawing/2014/main" id="{A5B7C08A-1FC7-4F14-A24C-DDCBCD89A6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69" name="PoljeZBesedilom 8268">
          <a:extLst>
            <a:ext uri="{FF2B5EF4-FFF2-40B4-BE49-F238E27FC236}">
              <a16:creationId xmlns:a16="http://schemas.microsoft.com/office/drawing/2014/main" id="{39111480-3A59-4726-AE0D-1D0C538E6B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0" name="PoljeZBesedilom 2">
          <a:extLst>
            <a:ext uri="{FF2B5EF4-FFF2-40B4-BE49-F238E27FC236}">
              <a16:creationId xmlns:a16="http://schemas.microsoft.com/office/drawing/2014/main" id="{F6026E98-8E6C-4CFD-8378-3013EC8DC9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1" name="PoljeZBesedilom 2">
          <a:extLst>
            <a:ext uri="{FF2B5EF4-FFF2-40B4-BE49-F238E27FC236}">
              <a16:creationId xmlns:a16="http://schemas.microsoft.com/office/drawing/2014/main" id="{19519AC4-7B1D-43DE-9674-3325CA6F2D3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2" name="PoljeZBesedilom 2">
          <a:extLst>
            <a:ext uri="{FF2B5EF4-FFF2-40B4-BE49-F238E27FC236}">
              <a16:creationId xmlns:a16="http://schemas.microsoft.com/office/drawing/2014/main" id="{F3CC8B13-E46F-4E0B-BC7F-A2152C343D6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3" name="PoljeZBesedilom 2">
          <a:extLst>
            <a:ext uri="{FF2B5EF4-FFF2-40B4-BE49-F238E27FC236}">
              <a16:creationId xmlns:a16="http://schemas.microsoft.com/office/drawing/2014/main" id="{10FA9D37-6D9C-4BEC-AE6B-3C8AFDE695F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4" name="PoljeZBesedilom 2">
          <a:extLst>
            <a:ext uri="{FF2B5EF4-FFF2-40B4-BE49-F238E27FC236}">
              <a16:creationId xmlns:a16="http://schemas.microsoft.com/office/drawing/2014/main" id="{46C0621D-23C0-455B-8474-5221562B8F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5" name="PoljeZBesedilom 8274">
          <a:extLst>
            <a:ext uri="{FF2B5EF4-FFF2-40B4-BE49-F238E27FC236}">
              <a16:creationId xmlns:a16="http://schemas.microsoft.com/office/drawing/2014/main" id="{2E33BCEB-8CA3-46E4-B230-F6ADED260A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6" name="PoljeZBesedilom 2">
          <a:extLst>
            <a:ext uri="{FF2B5EF4-FFF2-40B4-BE49-F238E27FC236}">
              <a16:creationId xmlns:a16="http://schemas.microsoft.com/office/drawing/2014/main" id="{914B6529-8C5E-47BB-9857-259A5682F8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7" name="PoljeZBesedilom 2">
          <a:extLst>
            <a:ext uri="{FF2B5EF4-FFF2-40B4-BE49-F238E27FC236}">
              <a16:creationId xmlns:a16="http://schemas.microsoft.com/office/drawing/2014/main" id="{0BAE5DC9-6898-43BB-A322-ACB15E5A942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8" name="PoljeZBesedilom 2">
          <a:extLst>
            <a:ext uri="{FF2B5EF4-FFF2-40B4-BE49-F238E27FC236}">
              <a16:creationId xmlns:a16="http://schemas.microsoft.com/office/drawing/2014/main" id="{83BAAC3A-238A-4FE4-BE58-3BFEDB3D09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79" name="PoljeZBesedilom 2">
          <a:extLst>
            <a:ext uri="{FF2B5EF4-FFF2-40B4-BE49-F238E27FC236}">
              <a16:creationId xmlns:a16="http://schemas.microsoft.com/office/drawing/2014/main" id="{B01A48AB-6C59-48C6-B0FD-3C856A7332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0" name="PoljeZBesedilom 2">
          <a:extLst>
            <a:ext uri="{FF2B5EF4-FFF2-40B4-BE49-F238E27FC236}">
              <a16:creationId xmlns:a16="http://schemas.microsoft.com/office/drawing/2014/main" id="{7B03E9E5-1993-43A2-8345-76F641EE1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1" name="PoljeZBesedilom 8280">
          <a:extLst>
            <a:ext uri="{FF2B5EF4-FFF2-40B4-BE49-F238E27FC236}">
              <a16:creationId xmlns:a16="http://schemas.microsoft.com/office/drawing/2014/main" id="{95449566-7A39-4379-ABCE-6FE326C525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2" name="PoljeZBesedilom 2">
          <a:extLst>
            <a:ext uri="{FF2B5EF4-FFF2-40B4-BE49-F238E27FC236}">
              <a16:creationId xmlns:a16="http://schemas.microsoft.com/office/drawing/2014/main" id="{65FD9CA7-2E71-40DD-8001-EA65EC08AA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3" name="PoljeZBesedilom 2">
          <a:extLst>
            <a:ext uri="{FF2B5EF4-FFF2-40B4-BE49-F238E27FC236}">
              <a16:creationId xmlns:a16="http://schemas.microsoft.com/office/drawing/2014/main" id="{A58F6F59-6A1E-4CBD-B662-3A52A45FBD3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4" name="PoljeZBesedilom 2">
          <a:extLst>
            <a:ext uri="{FF2B5EF4-FFF2-40B4-BE49-F238E27FC236}">
              <a16:creationId xmlns:a16="http://schemas.microsoft.com/office/drawing/2014/main" id="{FC098970-1D19-47E9-B66E-7BD842AEB1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85" name="PoljeZBesedilom 2">
          <a:extLst>
            <a:ext uri="{FF2B5EF4-FFF2-40B4-BE49-F238E27FC236}">
              <a16:creationId xmlns:a16="http://schemas.microsoft.com/office/drawing/2014/main" id="{C90DD39E-7107-4867-8862-7C1FAD12429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86" name="PoljeZBesedilom 2">
          <a:extLst>
            <a:ext uri="{FF2B5EF4-FFF2-40B4-BE49-F238E27FC236}">
              <a16:creationId xmlns:a16="http://schemas.microsoft.com/office/drawing/2014/main" id="{1B401CF2-3129-4EDA-BBDE-64B750567A5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87" name="PoljeZBesedilom 8286">
          <a:extLst>
            <a:ext uri="{FF2B5EF4-FFF2-40B4-BE49-F238E27FC236}">
              <a16:creationId xmlns:a16="http://schemas.microsoft.com/office/drawing/2014/main" id="{A7BBB0FE-CCBA-42B5-8C91-03B1844F110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88" name="PoljeZBesedilom 2">
          <a:extLst>
            <a:ext uri="{FF2B5EF4-FFF2-40B4-BE49-F238E27FC236}">
              <a16:creationId xmlns:a16="http://schemas.microsoft.com/office/drawing/2014/main" id="{33588D9F-3A89-408A-B773-5BF6D4F9606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89" name="PoljeZBesedilom 2">
          <a:extLst>
            <a:ext uri="{FF2B5EF4-FFF2-40B4-BE49-F238E27FC236}">
              <a16:creationId xmlns:a16="http://schemas.microsoft.com/office/drawing/2014/main" id="{46F149F8-4199-4376-9692-3469295F83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90" name="PoljeZBesedilom 2">
          <a:extLst>
            <a:ext uri="{FF2B5EF4-FFF2-40B4-BE49-F238E27FC236}">
              <a16:creationId xmlns:a16="http://schemas.microsoft.com/office/drawing/2014/main" id="{9F9D5B57-9114-4628-BC19-A9D58D8D7E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291" name="PoljeZBesedilom 2">
          <a:extLst>
            <a:ext uri="{FF2B5EF4-FFF2-40B4-BE49-F238E27FC236}">
              <a16:creationId xmlns:a16="http://schemas.microsoft.com/office/drawing/2014/main" id="{39019878-FEC0-436B-AED2-D16644916C5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2" name="PoljeZBesedilom 2">
          <a:extLst>
            <a:ext uri="{FF2B5EF4-FFF2-40B4-BE49-F238E27FC236}">
              <a16:creationId xmlns:a16="http://schemas.microsoft.com/office/drawing/2014/main" id="{8ABF516F-38A3-4FA1-B520-C0760678B1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3" name="PoljeZBesedilom 8292">
          <a:extLst>
            <a:ext uri="{FF2B5EF4-FFF2-40B4-BE49-F238E27FC236}">
              <a16:creationId xmlns:a16="http://schemas.microsoft.com/office/drawing/2014/main" id="{AC1DFFF7-6011-4D4D-B217-331ED1C3A1B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4" name="PoljeZBesedilom 2">
          <a:extLst>
            <a:ext uri="{FF2B5EF4-FFF2-40B4-BE49-F238E27FC236}">
              <a16:creationId xmlns:a16="http://schemas.microsoft.com/office/drawing/2014/main" id="{D49AF042-1AF2-4BB0-887C-12C3B4F11FC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5" name="PoljeZBesedilom 2">
          <a:extLst>
            <a:ext uri="{FF2B5EF4-FFF2-40B4-BE49-F238E27FC236}">
              <a16:creationId xmlns:a16="http://schemas.microsoft.com/office/drawing/2014/main" id="{DAC20DEB-486B-4B49-BA5D-D00C0F776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6" name="PoljeZBesedilom 2">
          <a:extLst>
            <a:ext uri="{FF2B5EF4-FFF2-40B4-BE49-F238E27FC236}">
              <a16:creationId xmlns:a16="http://schemas.microsoft.com/office/drawing/2014/main" id="{7D549D1F-A252-4E1C-9125-B1F56A9437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7" name="PoljeZBesedilom 2">
          <a:extLst>
            <a:ext uri="{FF2B5EF4-FFF2-40B4-BE49-F238E27FC236}">
              <a16:creationId xmlns:a16="http://schemas.microsoft.com/office/drawing/2014/main" id="{B2F93A78-3A7F-4C4A-B7C8-1BC593C8009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8" name="PoljeZBesedilom 2">
          <a:extLst>
            <a:ext uri="{FF2B5EF4-FFF2-40B4-BE49-F238E27FC236}">
              <a16:creationId xmlns:a16="http://schemas.microsoft.com/office/drawing/2014/main" id="{F949BCB3-87B4-4D1B-A861-C09D768E49C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299" name="PoljeZBesedilom 8298">
          <a:extLst>
            <a:ext uri="{FF2B5EF4-FFF2-40B4-BE49-F238E27FC236}">
              <a16:creationId xmlns:a16="http://schemas.microsoft.com/office/drawing/2014/main" id="{4CCDD036-8AE2-4B65-A33A-BFA12EA30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300" name="PoljeZBesedilom 2">
          <a:extLst>
            <a:ext uri="{FF2B5EF4-FFF2-40B4-BE49-F238E27FC236}">
              <a16:creationId xmlns:a16="http://schemas.microsoft.com/office/drawing/2014/main" id="{2A12D78A-3D6B-4535-AE93-3C48957FD7D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301" name="PoljeZBesedilom 2">
          <a:extLst>
            <a:ext uri="{FF2B5EF4-FFF2-40B4-BE49-F238E27FC236}">
              <a16:creationId xmlns:a16="http://schemas.microsoft.com/office/drawing/2014/main" id="{FBA88DB1-2C49-46CC-8E72-2979EE4558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302" name="PoljeZBesedilom 2">
          <a:extLst>
            <a:ext uri="{FF2B5EF4-FFF2-40B4-BE49-F238E27FC236}">
              <a16:creationId xmlns:a16="http://schemas.microsoft.com/office/drawing/2014/main" id="{D9A94C30-A6B6-482F-A59F-ECC3E7C0159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879</xdr:row>
      <xdr:rowOff>0</xdr:rowOff>
    </xdr:from>
    <xdr:ext cx="184731" cy="264560"/>
    <xdr:sp macro="" textlink="">
      <xdr:nvSpPr>
        <xdr:cNvPr id="8303" name="PoljeZBesedilom 2">
          <a:extLst>
            <a:ext uri="{FF2B5EF4-FFF2-40B4-BE49-F238E27FC236}">
              <a16:creationId xmlns:a16="http://schemas.microsoft.com/office/drawing/2014/main" id="{7F7EE488-891D-41A4-ABAD-3B725E3D62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4" name="PoljeZBesedilom 2">
          <a:extLst>
            <a:ext uri="{FF2B5EF4-FFF2-40B4-BE49-F238E27FC236}">
              <a16:creationId xmlns:a16="http://schemas.microsoft.com/office/drawing/2014/main" id="{5E192326-F53A-4DBE-A70C-482E056A3BD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5" name="PoljeZBesedilom 8304">
          <a:extLst>
            <a:ext uri="{FF2B5EF4-FFF2-40B4-BE49-F238E27FC236}">
              <a16:creationId xmlns:a16="http://schemas.microsoft.com/office/drawing/2014/main" id="{50057A04-4F8A-4DFA-9491-ECD93127D01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6" name="PoljeZBesedilom 2">
          <a:extLst>
            <a:ext uri="{FF2B5EF4-FFF2-40B4-BE49-F238E27FC236}">
              <a16:creationId xmlns:a16="http://schemas.microsoft.com/office/drawing/2014/main" id="{94ACA112-107A-4C02-A37F-BBF0A93A8A8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7" name="PoljeZBesedilom 2">
          <a:extLst>
            <a:ext uri="{FF2B5EF4-FFF2-40B4-BE49-F238E27FC236}">
              <a16:creationId xmlns:a16="http://schemas.microsoft.com/office/drawing/2014/main" id="{AD34ADD2-640A-4630-BB74-E0C21E56F25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8" name="PoljeZBesedilom 2">
          <a:extLst>
            <a:ext uri="{FF2B5EF4-FFF2-40B4-BE49-F238E27FC236}">
              <a16:creationId xmlns:a16="http://schemas.microsoft.com/office/drawing/2014/main" id="{A85D1D29-A59E-435B-B8A8-54CAEEA438B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879</xdr:row>
      <xdr:rowOff>0</xdr:rowOff>
    </xdr:from>
    <xdr:ext cx="184731" cy="264560"/>
    <xdr:sp macro="" textlink="">
      <xdr:nvSpPr>
        <xdr:cNvPr id="8309" name="PoljeZBesedilom 2">
          <a:extLst>
            <a:ext uri="{FF2B5EF4-FFF2-40B4-BE49-F238E27FC236}">
              <a16:creationId xmlns:a16="http://schemas.microsoft.com/office/drawing/2014/main" id="{647F0AFD-2888-4735-BB4B-C33FEDE7958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0" name="PoljeZBesedilom 2">
          <a:extLst>
            <a:ext uri="{FF2B5EF4-FFF2-40B4-BE49-F238E27FC236}">
              <a16:creationId xmlns:a16="http://schemas.microsoft.com/office/drawing/2014/main" id="{DCB19F2A-E4FC-48B5-9F41-7520CBAC5E6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1" name="PoljeZBesedilom 8310">
          <a:extLst>
            <a:ext uri="{FF2B5EF4-FFF2-40B4-BE49-F238E27FC236}">
              <a16:creationId xmlns:a16="http://schemas.microsoft.com/office/drawing/2014/main" id="{0C3AE7B1-117F-4187-BB7F-6AF2819905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2" name="PoljeZBesedilom 2">
          <a:extLst>
            <a:ext uri="{FF2B5EF4-FFF2-40B4-BE49-F238E27FC236}">
              <a16:creationId xmlns:a16="http://schemas.microsoft.com/office/drawing/2014/main" id="{F7DD20F9-329D-4DF1-9629-F07B068D84F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3" name="PoljeZBesedilom 2">
          <a:extLst>
            <a:ext uri="{FF2B5EF4-FFF2-40B4-BE49-F238E27FC236}">
              <a16:creationId xmlns:a16="http://schemas.microsoft.com/office/drawing/2014/main" id="{E221CBB4-2CBA-479D-B18F-148F665D61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4" name="PoljeZBesedilom 2">
          <a:extLst>
            <a:ext uri="{FF2B5EF4-FFF2-40B4-BE49-F238E27FC236}">
              <a16:creationId xmlns:a16="http://schemas.microsoft.com/office/drawing/2014/main" id="{0B8899EB-0A97-49F0-BB91-2F7F93F81B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15" name="PoljeZBesedilom 2">
          <a:extLst>
            <a:ext uri="{FF2B5EF4-FFF2-40B4-BE49-F238E27FC236}">
              <a16:creationId xmlns:a16="http://schemas.microsoft.com/office/drawing/2014/main" id="{B6113252-9D0D-447B-9092-95091CBDF5F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16" name="PoljeZBesedilom 8315">
          <a:extLst>
            <a:ext uri="{FF2B5EF4-FFF2-40B4-BE49-F238E27FC236}">
              <a16:creationId xmlns:a16="http://schemas.microsoft.com/office/drawing/2014/main" id="{88E9BC4B-FD09-4EDE-A792-06CB5672925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17" name="PoljeZBesedilom 2">
          <a:extLst>
            <a:ext uri="{FF2B5EF4-FFF2-40B4-BE49-F238E27FC236}">
              <a16:creationId xmlns:a16="http://schemas.microsoft.com/office/drawing/2014/main" id="{F23767DF-01CC-4FAF-895B-2FA52847FAE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18" name="PoljeZBesedilom 2">
          <a:extLst>
            <a:ext uri="{FF2B5EF4-FFF2-40B4-BE49-F238E27FC236}">
              <a16:creationId xmlns:a16="http://schemas.microsoft.com/office/drawing/2014/main" id="{F05B7F10-01A6-4BB8-9E4A-799D475F7DD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19" name="PoljeZBesedilom 2">
          <a:extLst>
            <a:ext uri="{FF2B5EF4-FFF2-40B4-BE49-F238E27FC236}">
              <a16:creationId xmlns:a16="http://schemas.microsoft.com/office/drawing/2014/main" id="{F35F0EA9-8049-44A5-834E-A34168FF2D3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20" name="PoljeZBesedilom 2">
          <a:extLst>
            <a:ext uri="{FF2B5EF4-FFF2-40B4-BE49-F238E27FC236}">
              <a16:creationId xmlns:a16="http://schemas.microsoft.com/office/drawing/2014/main" id="{947B2D1A-7DB6-4EF0-AC61-CBB3FEE4B06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1" name="PoljeZBesedilom 2">
          <a:extLst>
            <a:ext uri="{FF2B5EF4-FFF2-40B4-BE49-F238E27FC236}">
              <a16:creationId xmlns:a16="http://schemas.microsoft.com/office/drawing/2014/main" id="{AADD2627-A15A-4092-B284-524A4569C8A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2" name="PoljeZBesedilom 8321">
          <a:extLst>
            <a:ext uri="{FF2B5EF4-FFF2-40B4-BE49-F238E27FC236}">
              <a16:creationId xmlns:a16="http://schemas.microsoft.com/office/drawing/2014/main" id="{FAF5F1EA-E0E7-40E9-BCAB-ED94F9FC36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3" name="PoljeZBesedilom 2">
          <a:extLst>
            <a:ext uri="{FF2B5EF4-FFF2-40B4-BE49-F238E27FC236}">
              <a16:creationId xmlns:a16="http://schemas.microsoft.com/office/drawing/2014/main" id="{76C33149-24BD-48CB-B2D5-E973575E02F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4" name="PoljeZBesedilom 2">
          <a:extLst>
            <a:ext uri="{FF2B5EF4-FFF2-40B4-BE49-F238E27FC236}">
              <a16:creationId xmlns:a16="http://schemas.microsoft.com/office/drawing/2014/main" id="{A9D87C98-594B-4F65-A108-A2D847F4B43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5" name="PoljeZBesedilom 2">
          <a:extLst>
            <a:ext uri="{FF2B5EF4-FFF2-40B4-BE49-F238E27FC236}">
              <a16:creationId xmlns:a16="http://schemas.microsoft.com/office/drawing/2014/main" id="{978A1E35-CF77-4C54-A901-F240070F61A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64560"/>
    <xdr:sp macro="" textlink="">
      <xdr:nvSpPr>
        <xdr:cNvPr id="8326" name="PoljeZBesedilom 2">
          <a:extLst>
            <a:ext uri="{FF2B5EF4-FFF2-40B4-BE49-F238E27FC236}">
              <a16:creationId xmlns:a16="http://schemas.microsoft.com/office/drawing/2014/main" id="{AB0A4CF4-2524-451E-8A15-9B805EEE73A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27" name="PoljeZBesedilom 8326">
          <a:extLst>
            <a:ext uri="{FF2B5EF4-FFF2-40B4-BE49-F238E27FC236}">
              <a16:creationId xmlns:a16="http://schemas.microsoft.com/office/drawing/2014/main" id="{CDC4D2BD-3C13-4EA6-B0D4-E60B6141A3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28" name="PoljeZBesedilom 2">
          <a:extLst>
            <a:ext uri="{FF2B5EF4-FFF2-40B4-BE49-F238E27FC236}">
              <a16:creationId xmlns:a16="http://schemas.microsoft.com/office/drawing/2014/main" id="{CDC1FBCC-779A-47DA-8B06-56B8A969BB9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29" name="PoljeZBesedilom 2">
          <a:extLst>
            <a:ext uri="{FF2B5EF4-FFF2-40B4-BE49-F238E27FC236}">
              <a16:creationId xmlns:a16="http://schemas.microsoft.com/office/drawing/2014/main" id="{07319EC6-D748-4E7A-BD78-F614F7463F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30" name="PoljeZBesedilom 2">
          <a:extLst>
            <a:ext uri="{FF2B5EF4-FFF2-40B4-BE49-F238E27FC236}">
              <a16:creationId xmlns:a16="http://schemas.microsoft.com/office/drawing/2014/main" id="{C2F7347F-A91F-4232-B67B-BF9BF9346E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8331" name="PoljeZBesedilom 2">
          <a:extLst>
            <a:ext uri="{FF2B5EF4-FFF2-40B4-BE49-F238E27FC236}">
              <a16:creationId xmlns:a16="http://schemas.microsoft.com/office/drawing/2014/main" id="{B1F5BAC1-F9D7-47AA-8AAB-71A58C1E12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2" name="PoljeZBesedilom 2">
          <a:extLst>
            <a:ext uri="{FF2B5EF4-FFF2-40B4-BE49-F238E27FC236}">
              <a16:creationId xmlns:a16="http://schemas.microsoft.com/office/drawing/2014/main" id="{F1E7F465-4681-4A2C-BFBC-9C21960F2C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3" name="PoljeZBesedilom 8332">
          <a:extLst>
            <a:ext uri="{FF2B5EF4-FFF2-40B4-BE49-F238E27FC236}">
              <a16:creationId xmlns:a16="http://schemas.microsoft.com/office/drawing/2014/main" id="{CC38DAA2-47D3-48FD-BB56-77BCE3F531C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4" name="PoljeZBesedilom 2">
          <a:extLst>
            <a:ext uri="{FF2B5EF4-FFF2-40B4-BE49-F238E27FC236}">
              <a16:creationId xmlns:a16="http://schemas.microsoft.com/office/drawing/2014/main" id="{E2DE797D-E0DD-4B26-B6D1-AAA9587F60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5" name="PoljeZBesedilom 2">
          <a:extLst>
            <a:ext uri="{FF2B5EF4-FFF2-40B4-BE49-F238E27FC236}">
              <a16:creationId xmlns:a16="http://schemas.microsoft.com/office/drawing/2014/main" id="{64AB32DC-47D5-4548-9EED-D1630F77481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6" name="PoljeZBesedilom 2">
          <a:extLst>
            <a:ext uri="{FF2B5EF4-FFF2-40B4-BE49-F238E27FC236}">
              <a16:creationId xmlns:a16="http://schemas.microsoft.com/office/drawing/2014/main" id="{34A278C4-C2AE-463A-933A-205888E44A4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7" name="PoljeZBesedilom 2">
          <a:extLst>
            <a:ext uri="{FF2B5EF4-FFF2-40B4-BE49-F238E27FC236}">
              <a16:creationId xmlns:a16="http://schemas.microsoft.com/office/drawing/2014/main" id="{68B2F931-3181-470C-90DC-EDC4D5903FA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8" name="PoljeZBesedilom 2">
          <a:extLst>
            <a:ext uri="{FF2B5EF4-FFF2-40B4-BE49-F238E27FC236}">
              <a16:creationId xmlns:a16="http://schemas.microsoft.com/office/drawing/2014/main" id="{24BBC359-A92B-495A-B6FF-D88F2749B5E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39" name="PoljeZBesedilom 8338">
          <a:extLst>
            <a:ext uri="{FF2B5EF4-FFF2-40B4-BE49-F238E27FC236}">
              <a16:creationId xmlns:a16="http://schemas.microsoft.com/office/drawing/2014/main" id="{1F23858B-A555-4EC4-AFE0-32FFC17C18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0" name="PoljeZBesedilom 2">
          <a:extLst>
            <a:ext uri="{FF2B5EF4-FFF2-40B4-BE49-F238E27FC236}">
              <a16:creationId xmlns:a16="http://schemas.microsoft.com/office/drawing/2014/main" id="{4AD24D44-2018-4907-842F-EB5D83309B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1" name="PoljeZBesedilom 2">
          <a:extLst>
            <a:ext uri="{FF2B5EF4-FFF2-40B4-BE49-F238E27FC236}">
              <a16:creationId xmlns:a16="http://schemas.microsoft.com/office/drawing/2014/main" id="{B661E01C-931F-4685-B430-5540EFBE76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2" name="PoljeZBesedilom 2">
          <a:extLst>
            <a:ext uri="{FF2B5EF4-FFF2-40B4-BE49-F238E27FC236}">
              <a16:creationId xmlns:a16="http://schemas.microsoft.com/office/drawing/2014/main" id="{9B160440-09B2-4154-A225-98F96EE81B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3" name="PoljeZBesedilom 2">
          <a:extLst>
            <a:ext uri="{FF2B5EF4-FFF2-40B4-BE49-F238E27FC236}">
              <a16:creationId xmlns:a16="http://schemas.microsoft.com/office/drawing/2014/main" id="{0325F584-8A58-4B64-B39C-86E5F60DF04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4" name="PoljeZBesedilom 2">
          <a:extLst>
            <a:ext uri="{FF2B5EF4-FFF2-40B4-BE49-F238E27FC236}">
              <a16:creationId xmlns:a16="http://schemas.microsoft.com/office/drawing/2014/main" id="{9C7F64F2-3638-44C7-AF65-8BA2C9310F7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5" name="PoljeZBesedilom 8344">
          <a:extLst>
            <a:ext uri="{FF2B5EF4-FFF2-40B4-BE49-F238E27FC236}">
              <a16:creationId xmlns:a16="http://schemas.microsoft.com/office/drawing/2014/main" id="{A2D9F7DD-6790-473A-BDC7-E95138AEC6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6" name="PoljeZBesedilom 2">
          <a:extLst>
            <a:ext uri="{FF2B5EF4-FFF2-40B4-BE49-F238E27FC236}">
              <a16:creationId xmlns:a16="http://schemas.microsoft.com/office/drawing/2014/main" id="{01FBA780-B971-4F04-A08D-7566A26DF28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7" name="PoljeZBesedilom 2">
          <a:extLst>
            <a:ext uri="{FF2B5EF4-FFF2-40B4-BE49-F238E27FC236}">
              <a16:creationId xmlns:a16="http://schemas.microsoft.com/office/drawing/2014/main" id="{B31872E3-5143-490C-ACA4-63611947806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8" name="PoljeZBesedilom 2">
          <a:extLst>
            <a:ext uri="{FF2B5EF4-FFF2-40B4-BE49-F238E27FC236}">
              <a16:creationId xmlns:a16="http://schemas.microsoft.com/office/drawing/2014/main" id="{A207C09F-D119-40A6-9131-F24172F8B2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49" name="PoljeZBesedilom 2">
          <a:extLst>
            <a:ext uri="{FF2B5EF4-FFF2-40B4-BE49-F238E27FC236}">
              <a16:creationId xmlns:a16="http://schemas.microsoft.com/office/drawing/2014/main" id="{C3EE2585-7E0B-45EA-9AA4-F081CA4C9B1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0" name="PoljeZBesedilom 2">
          <a:extLst>
            <a:ext uri="{FF2B5EF4-FFF2-40B4-BE49-F238E27FC236}">
              <a16:creationId xmlns:a16="http://schemas.microsoft.com/office/drawing/2014/main" id="{F67E5F15-567C-4FA1-B85C-5A4FDB83ABF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1" name="PoljeZBesedilom 8350">
          <a:extLst>
            <a:ext uri="{FF2B5EF4-FFF2-40B4-BE49-F238E27FC236}">
              <a16:creationId xmlns:a16="http://schemas.microsoft.com/office/drawing/2014/main" id="{F089ED86-51EE-4442-B919-2B6A1E2929B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2" name="PoljeZBesedilom 2">
          <a:extLst>
            <a:ext uri="{FF2B5EF4-FFF2-40B4-BE49-F238E27FC236}">
              <a16:creationId xmlns:a16="http://schemas.microsoft.com/office/drawing/2014/main" id="{6DF8A1C9-0EB9-4D04-8962-76EBC1EE424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3" name="PoljeZBesedilom 2">
          <a:extLst>
            <a:ext uri="{FF2B5EF4-FFF2-40B4-BE49-F238E27FC236}">
              <a16:creationId xmlns:a16="http://schemas.microsoft.com/office/drawing/2014/main" id="{FC43F181-F151-4535-9589-25A9AE9672B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4" name="PoljeZBesedilom 2">
          <a:extLst>
            <a:ext uri="{FF2B5EF4-FFF2-40B4-BE49-F238E27FC236}">
              <a16:creationId xmlns:a16="http://schemas.microsoft.com/office/drawing/2014/main" id="{A09F435A-AA5C-4597-A29F-2D8CAAE25C6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55" name="PoljeZBesedilom 2">
          <a:extLst>
            <a:ext uri="{FF2B5EF4-FFF2-40B4-BE49-F238E27FC236}">
              <a16:creationId xmlns:a16="http://schemas.microsoft.com/office/drawing/2014/main" id="{3B187EB6-602F-4718-9FC7-DF4D923C3A3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56" name="PoljeZBesedilom 2">
          <a:extLst>
            <a:ext uri="{FF2B5EF4-FFF2-40B4-BE49-F238E27FC236}">
              <a16:creationId xmlns:a16="http://schemas.microsoft.com/office/drawing/2014/main" id="{3E107CB5-CAC8-43CF-9F26-FCF4373352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57" name="PoljeZBesedilom 8356">
          <a:extLst>
            <a:ext uri="{FF2B5EF4-FFF2-40B4-BE49-F238E27FC236}">
              <a16:creationId xmlns:a16="http://schemas.microsoft.com/office/drawing/2014/main" id="{0796A573-F2E9-403F-A48E-6C5904FFD1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58" name="PoljeZBesedilom 2">
          <a:extLst>
            <a:ext uri="{FF2B5EF4-FFF2-40B4-BE49-F238E27FC236}">
              <a16:creationId xmlns:a16="http://schemas.microsoft.com/office/drawing/2014/main" id="{4FBB01D5-4535-4516-A751-CE6B59D451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59" name="PoljeZBesedilom 2">
          <a:extLst>
            <a:ext uri="{FF2B5EF4-FFF2-40B4-BE49-F238E27FC236}">
              <a16:creationId xmlns:a16="http://schemas.microsoft.com/office/drawing/2014/main" id="{6B0DAC5F-6FC3-4AF4-955D-084999D24A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0" name="PoljeZBesedilom 2">
          <a:extLst>
            <a:ext uri="{FF2B5EF4-FFF2-40B4-BE49-F238E27FC236}">
              <a16:creationId xmlns:a16="http://schemas.microsoft.com/office/drawing/2014/main" id="{ACF759C5-9E8A-4441-B2AE-4954C2A52E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1" name="PoljeZBesedilom 2">
          <a:extLst>
            <a:ext uri="{FF2B5EF4-FFF2-40B4-BE49-F238E27FC236}">
              <a16:creationId xmlns:a16="http://schemas.microsoft.com/office/drawing/2014/main" id="{45547406-E860-43C9-AE5A-B1719D2730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2" name="PoljeZBesedilom 2">
          <a:extLst>
            <a:ext uri="{FF2B5EF4-FFF2-40B4-BE49-F238E27FC236}">
              <a16:creationId xmlns:a16="http://schemas.microsoft.com/office/drawing/2014/main" id="{6E8EFE60-7CB8-40D5-9B66-344C74A3CB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3" name="PoljeZBesedilom 8362">
          <a:extLst>
            <a:ext uri="{FF2B5EF4-FFF2-40B4-BE49-F238E27FC236}">
              <a16:creationId xmlns:a16="http://schemas.microsoft.com/office/drawing/2014/main" id="{E100B936-DA3D-4C2A-AD9C-1582D46C53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4" name="PoljeZBesedilom 2">
          <a:extLst>
            <a:ext uri="{FF2B5EF4-FFF2-40B4-BE49-F238E27FC236}">
              <a16:creationId xmlns:a16="http://schemas.microsoft.com/office/drawing/2014/main" id="{0EEC5318-5F7F-46A7-AF32-472886E7FC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5" name="PoljeZBesedilom 2">
          <a:extLst>
            <a:ext uri="{FF2B5EF4-FFF2-40B4-BE49-F238E27FC236}">
              <a16:creationId xmlns:a16="http://schemas.microsoft.com/office/drawing/2014/main" id="{423DF116-14CC-4ACD-B6AD-76D661135F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6" name="PoljeZBesedilom 2">
          <a:extLst>
            <a:ext uri="{FF2B5EF4-FFF2-40B4-BE49-F238E27FC236}">
              <a16:creationId xmlns:a16="http://schemas.microsoft.com/office/drawing/2014/main" id="{C81DFBE2-DFAC-49CA-9CFF-0CF33EC71A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367" name="PoljeZBesedilom 2">
          <a:extLst>
            <a:ext uri="{FF2B5EF4-FFF2-40B4-BE49-F238E27FC236}">
              <a16:creationId xmlns:a16="http://schemas.microsoft.com/office/drawing/2014/main" id="{FAAC0F8B-127F-407A-8803-4B310136598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68" name="PoljeZBesedilom 2">
          <a:extLst>
            <a:ext uri="{FF2B5EF4-FFF2-40B4-BE49-F238E27FC236}">
              <a16:creationId xmlns:a16="http://schemas.microsoft.com/office/drawing/2014/main" id="{EAB2A911-ABC3-471C-8BA2-13E9B972E29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69" name="PoljeZBesedilom 8368">
          <a:extLst>
            <a:ext uri="{FF2B5EF4-FFF2-40B4-BE49-F238E27FC236}">
              <a16:creationId xmlns:a16="http://schemas.microsoft.com/office/drawing/2014/main" id="{1363D546-F763-494C-8266-AEFAB345030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70" name="PoljeZBesedilom 2">
          <a:extLst>
            <a:ext uri="{FF2B5EF4-FFF2-40B4-BE49-F238E27FC236}">
              <a16:creationId xmlns:a16="http://schemas.microsoft.com/office/drawing/2014/main" id="{4590568F-BE2A-4487-9F44-B7F32F9E62D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71" name="PoljeZBesedilom 2">
          <a:extLst>
            <a:ext uri="{FF2B5EF4-FFF2-40B4-BE49-F238E27FC236}">
              <a16:creationId xmlns:a16="http://schemas.microsoft.com/office/drawing/2014/main" id="{7A3A34B6-62C5-47B3-B756-ACA65DE4448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72" name="PoljeZBesedilom 2">
          <a:extLst>
            <a:ext uri="{FF2B5EF4-FFF2-40B4-BE49-F238E27FC236}">
              <a16:creationId xmlns:a16="http://schemas.microsoft.com/office/drawing/2014/main" id="{851596EE-6547-4371-8AD1-7D91FF332A9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373" name="PoljeZBesedilom 2">
          <a:extLst>
            <a:ext uri="{FF2B5EF4-FFF2-40B4-BE49-F238E27FC236}">
              <a16:creationId xmlns:a16="http://schemas.microsoft.com/office/drawing/2014/main" id="{4E561690-BEF7-46E0-A075-753EFEC0287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4" name="PoljeZBesedilom 2">
          <a:extLst>
            <a:ext uri="{FF2B5EF4-FFF2-40B4-BE49-F238E27FC236}">
              <a16:creationId xmlns:a16="http://schemas.microsoft.com/office/drawing/2014/main" id="{68A2B21D-5CA0-4F99-9FFC-705A3F87A50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5" name="PoljeZBesedilom 8374">
          <a:extLst>
            <a:ext uri="{FF2B5EF4-FFF2-40B4-BE49-F238E27FC236}">
              <a16:creationId xmlns:a16="http://schemas.microsoft.com/office/drawing/2014/main" id="{46D6EA0B-2274-4F34-A3C4-CD8711B49E4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6" name="PoljeZBesedilom 2">
          <a:extLst>
            <a:ext uri="{FF2B5EF4-FFF2-40B4-BE49-F238E27FC236}">
              <a16:creationId xmlns:a16="http://schemas.microsoft.com/office/drawing/2014/main" id="{0185F794-723C-4935-BAFA-2A0CB165F42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7" name="PoljeZBesedilom 2">
          <a:extLst>
            <a:ext uri="{FF2B5EF4-FFF2-40B4-BE49-F238E27FC236}">
              <a16:creationId xmlns:a16="http://schemas.microsoft.com/office/drawing/2014/main" id="{2EF6285A-3709-45CD-8868-8143FEB3506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8" name="PoljeZBesedilom 2">
          <a:extLst>
            <a:ext uri="{FF2B5EF4-FFF2-40B4-BE49-F238E27FC236}">
              <a16:creationId xmlns:a16="http://schemas.microsoft.com/office/drawing/2014/main" id="{BBB3F0A4-35DE-44AE-95E4-6C7FA8F575E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379" name="PoljeZBesedilom 2">
          <a:extLst>
            <a:ext uri="{FF2B5EF4-FFF2-40B4-BE49-F238E27FC236}">
              <a16:creationId xmlns:a16="http://schemas.microsoft.com/office/drawing/2014/main" id="{7E082F3A-8ADC-4BB7-9A4A-01B2220166B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380" name="PoljeZBesedilom 8379">
          <a:extLst>
            <a:ext uri="{FF2B5EF4-FFF2-40B4-BE49-F238E27FC236}">
              <a16:creationId xmlns:a16="http://schemas.microsoft.com/office/drawing/2014/main" id="{D8EE3591-5255-4246-BA42-9B93C49C232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381" name="PoljeZBesedilom 2">
          <a:extLst>
            <a:ext uri="{FF2B5EF4-FFF2-40B4-BE49-F238E27FC236}">
              <a16:creationId xmlns:a16="http://schemas.microsoft.com/office/drawing/2014/main" id="{1F48C47E-39F3-478C-9F2E-B89C0CE046B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382" name="PoljeZBesedilom 2">
          <a:extLst>
            <a:ext uri="{FF2B5EF4-FFF2-40B4-BE49-F238E27FC236}">
              <a16:creationId xmlns:a16="http://schemas.microsoft.com/office/drawing/2014/main" id="{2D4B3FAB-43CA-48E4-8F89-12AEB31CE35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383" name="PoljeZBesedilom 2">
          <a:extLst>
            <a:ext uri="{FF2B5EF4-FFF2-40B4-BE49-F238E27FC236}">
              <a16:creationId xmlns:a16="http://schemas.microsoft.com/office/drawing/2014/main" id="{77409823-570C-4D60-8609-1C6CFCFAD6C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384" name="PoljeZBesedilom 2">
          <a:extLst>
            <a:ext uri="{FF2B5EF4-FFF2-40B4-BE49-F238E27FC236}">
              <a16:creationId xmlns:a16="http://schemas.microsoft.com/office/drawing/2014/main" id="{6607956D-FA8F-4CDF-8E61-C6C34643734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85" name="PoljeZBesedilom 2">
          <a:extLst>
            <a:ext uri="{FF2B5EF4-FFF2-40B4-BE49-F238E27FC236}">
              <a16:creationId xmlns:a16="http://schemas.microsoft.com/office/drawing/2014/main" id="{DF26AD88-B72B-4BDF-9E4C-86CAB5232C7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86" name="PoljeZBesedilom 8385">
          <a:extLst>
            <a:ext uri="{FF2B5EF4-FFF2-40B4-BE49-F238E27FC236}">
              <a16:creationId xmlns:a16="http://schemas.microsoft.com/office/drawing/2014/main" id="{B2030277-71F3-488D-A016-70DDD729C68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87" name="PoljeZBesedilom 2">
          <a:extLst>
            <a:ext uri="{FF2B5EF4-FFF2-40B4-BE49-F238E27FC236}">
              <a16:creationId xmlns:a16="http://schemas.microsoft.com/office/drawing/2014/main" id="{4583772D-239A-45F7-815C-E638849C5D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88" name="PoljeZBesedilom 2">
          <a:extLst>
            <a:ext uri="{FF2B5EF4-FFF2-40B4-BE49-F238E27FC236}">
              <a16:creationId xmlns:a16="http://schemas.microsoft.com/office/drawing/2014/main" id="{89DE5A14-80BB-4CAF-83C6-CC6716BF9E0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89" name="PoljeZBesedilom 2">
          <a:extLst>
            <a:ext uri="{FF2B5EF4-FFF2-40B4-BE49-F238E27FC236}">
              <a16:creationId xmlns:a16="http://schemas.microsoft.com/office/drawing/2014/main" id="{EBC03F43-4E63-44C5-B5C5-332D4FBF08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0" name="PoljeZBesedilom 2">
          <a:extLst>
            <a:ext uri="{FF2B5EF4-FFF2-40B4-BE49-F238E27FC236}">
              <a16:creationId xmlns:a16="http://schemas.microsoft.com/office/drawing/2014/main" id="{8DFE4B79-BCB4-49CD-A905-EC62B183CBE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1" name="PoljeZBesedilom 2">
          <a:extLst>
            <a:ext uri="{FF2B5EF4-FFF2-40B4-BE49-F238E27FC236}">
              <a16:creationId xmlns:a16="http://schemas.microsoft.com/office/drawing/2014/main" id="{D1F63702-7648-48C3-A6AC-F3C9E9A1D5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2" name="PoljeZBesedilom 8391">
          <a:extLst>
            <a:ext uri="{FF2B5EF4-FFF2-40B4-BE49-F238E27FC236}">
              <a16:creationId xmlns:a16="http://schemas.microsoft.com/office/drawing/2014/main" id="{CE8B7ED0-F1BB-493F-AFD4-F4F932D578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3" name="PoljeZBesedilom 2">
          <a:extLst>
            <a:ext uri="{FF2B5EF4-FFF2-40B4-BE49-F238E27FC236}">
              <a16:creationId xmlns:a16="http://schemas.microsoft.com/office/drawing/2014/main" id="{37095D35-D324-4104-8773-6B7BA766183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4" name="PoljeZBesedilom 2">
          <a:extLst>
            <a:ext uri="{FF2B5EF4-FFF2-40B4-BE49-F238E27FC236}">
              <a16:creationId xmlns:a16="http://schemas.microsoft.com/office/drawing/2014/main" id="{913DFC6E-3EF1-4B8C-89D4-8B3496BF411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5" name="PoljeZBesedilom 2">
          <a:extLst>
            <a:ext uri="{FF2B5EF4-FFF2-40B4-BE49-F238E27FC236}">
              <a16:creationId xmlns:a16="http://schemas.microsoft.com/office/drawing/2014/main" id="{0F447F21-835D-4B2F-9FC2-604A3CFFA2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6" name="PoljeZBesedilom 2">
          <a:extLst>
            <a:ext uri="{FF2B5EF4-FFF2-40B4-BE49-F238E27FC236}">
              <a16:creationId xmlns:a16="http://schemas.microsoft.com/office/drawing/2014/main" id="{C993C685-F706-42CD-ACFF-806BEC98351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7" name="PoljeZBesedilom 2">
          <a:extLst>
            <a:ext uri="{FF2B5EF4-FFF2-40B4-BE49-F238E27FC236}">
              <a16:creationId xmlns:a16="http://schemas.microsoft.com/office/drawing/2014/main" id="{3BA9377A-B610-4963-9C83-490D1A31AE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8" name="PoljeZBesedilom 8397">
          <a:extLst>
            <a:ext uri="{FF2B5EF4-FFF2-40B4-BE49-F238E27FC236}">
              <a16:creationId xmlns:a16="http://schemas.microsoft.com/office/drawing/2014/main" id="{4A588936-FBD9-49CC-A9C0-FC2A9C7FF4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399" name="PoljeZBesedilom 2">
          <a:extLst>
            <a:ext uri="{FF2B5EF4-FFF2-40B4-BE49-F238E27FC236}">
              <a16:creationId xmlns:a16="http://schemas.microsoft.com/office/drawing/2014/main" id="{14BA0F63-714C-4C01-9E15-C563E972C6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0" name="PoljeZBesedilom 2">
          <a:extLst>
            <a:ext uri="{FF2B5EF4-FFF2-40B4-BE49-F238E27FC236}">
              <a16:creationId xmlns:a16="http://schemas.microsoft.com/office/drawing/2014/main" id="{D82083E1-FB1C-489C-8A19-D17FED5937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1" name="PoljeZBesedilom 2">
          <a:extLst>
            <a:ext uri="{FF2B5EF4-FFF2-40B4-BE49-F238E27FC236}">
              <a16:creationId xmlns:a16="http://schemas.microsoft.com/office/drawing/2014/main" id="{56BCA014-91DE-4946-B70B-E6D4681835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2" name="PoljeZBesedilom 2">
          <a:extLst>
            <a:ext uri="{FF2B5EF4-FFF2-40B4-BE49-F238E27FC236}">
              <a16:creationId xmlns:a16="http://schemas.microsoft.com/office/drawing/2014/main" id="{1097886D-B1EE-456C-9FEE-AF51BC96A5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3" name="PoljeZBesedilom 2">
          <a:extLst>
            <a:ext uri="{FF2B5EF4-FFF2-40B4-BE49-F238E27FC236}">
              <a16:creationId xmlns:a16="http://schemas.microsoft.com/office/drawing/2014/main" id="{E45E6B6C-E73C-4291-B64B-AA55E2A68ED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4" name="PoljeZBesedilom 8403">
          <a:extLst>
            <a:ext uri="{FF2B5EF4-FFF2-40B4-BE49-F238E27FC236}">
              <a16:creationId xmlns:a16="http://schemas.microsoft.com/office/drawing/2014/main" id="{F5AB76F4-BFBC-41F1-B834-2733F33F95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5" name="PoljeZBesedilom 2">
          <a:extLst>
            <a:ext uri="{FF2B5EF4-FFF2-40B4-BE49-F238E27FC236}">
              <a16:creationId xmlns:a16="http://schemas.microsoft.com/office/drawing/2014/main" id="{A42A032A-70FE-48F7-BD11-98ECC59185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6" name="PoljeZBesedilom 2">
          <a:extLst>
            <a:ext uri="{FF2B5EF4-FFF2-40B4-BE49-F238E27FC236}">
              <a16:creationId xmlns:a16="http://schemas.microsoft.com/office/drawing/2014/main" id="{E422645A-7936-432D-A724-4D4DE8C5A0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7" name="PoljeZBesedilom 2">
          <a:extLst>
            <a:ext uri="{FF2B5EF4-FFF2-40B4-BE49-F238E27FC236}">
              <a16:creationId xmlns:a16="http://schemas.microsoft.com/office/drawing/2014/main" id="{BBBA8BF5-62EE-416F-828F-B4C9AAD4465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08" name="PoljeZBesedilom 2">
          <a:extLst>
            <a:ext uri="{FF2B5EF4-FFF2-40B4-BE49-F238E27FC236}">
              <a16:creationId xmlns:a16="http://schemas.microsoft.com/office/drawing/2014/main" id="{8E3EF561-9C4D-414D-B476-D3EDA1756CB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09" name="PoljeZBesedilom 2">
          <a:extLst>
            <a:ext uri="{FF2B5EF4-FFF2-40B4-BE49-F238E27FC236}">
              <a16:creationId xmlns:a16="http://schemas.microsoft.com/office/drawing/2014/main" id="{77ABC5D8-8B9F-4AE4-A1B5-21C3E97E61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0" name="PoljeZBesedilom 8409">
          <a:extLst>
            <a:ext uri="{FF2B5EF4-FFF2-40B4-BE49-F238E27FC236}">
              <a16:creationId xmlns:a16="http://schemas.microsoft.com/office/drawing/2014/main" id="{B9430861-7D62-47C8-9898-9F02BF61F1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1" name="PoljeZBesedilom 2">
          <a:extLst>
            <a:ext uri="{FF2B5EF4-FFF2-40B4-BE49-F238E27FC236}">
              <a16:creationId xmlns:a16="http://schemas.microsoft.com/office/drawing/2014/main" id="{E9936840-7382-4DBB-93C9-E91390A07FE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2" name="PoljeZBesedilom 2">
          <a:extLst>
            <a:ext uri="{FF2B5EF4-FFF2-40B4-BE49-F238E27FC236}">
              <a16:creationId xmlns:a16="http://schemas.microsoft.com/office/drawing/2014/main" id="{C3B3C512-6174-4C1D-8924-7DC685ABC4C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3" name="PoljeZBesedilom 2">
          <a:extLst>
            <a:ext uri="{FF2B5EF4-FFF2-40B4-BE49-F238E27FC236}">
              <a16:creationId xmlns:a16="http://schemas.microsoft.com/office/drawing/2014/main" id="{AD9BD1AE-DA2E-48D2-96EE-DF8B3EE613D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4" name="PoljeZBesedilom 2">
          <a:extLst>
            <a:ext uri="{FF2B5EF4-FFF2-40B4-BE49-F238E27FC236}">
              <a16:creationId xmlns:a16="http://schemas.microsoft.com/office/drawing/2014/main" id="{D92E1F01-4052-499E-9DD0-6A9CBAF7A42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5" name="PoljeZBesedilom 2">
          <a:extLst>
            <a:ext uri="{FF2B5EF4-FFF2-40B4-BE49-F238E27FC236}">
              <a16:creationId xmlns:a16="http://schemas.microsoft.com/office/drawing/2014/main" id="{5DB87C9B-6759-40DE-8A6D-0BCA6C9F9F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6" name="PoljeZBesedilom 8415">
          <a:extLst>
            <a:ext uri="{FF2B5EF4-FFF2-40B4-BE49-F238E27FC236}">
              <a16:creationId xmlns:a16="http://schemas.microsoft.com/office/drawing/2014/main" id="{30579602-4E56-44BF-B164-3C985B21EBD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7" name="PoljeZBesedilom 2">
          <a:extLst>
            <a:ext uri="{FF2B5EF4-FFF2-40B4-BE49-F238E27FC236}">
              <a16:creationId xmlns:a16="http://schemas.microsoft.com/office/drawing/2014/main" id="{D50F5672-E676-466D-B6B4-55C3901F26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8" name="PoljeZBesedilom 2">
          <a:extLst>
            <a:ext uri="{FF2B5EF4-FFF2-40B4-BE49-F238E27FC236}">
              <a16:creationId xmlns:a16="http://schemas.microsoft.com/office/drawing/2014/main" id="{3D036516-CDA0-4C4B-BF4F-46FCA2ACCD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19" name="PoljeZBesedilom 2">
          <a:extLst>
            <a:ext uri="{FF2B5EF4-FFF2-40B4-BE49-F238E27FC236}">
              <a16:creationId xmlns:a16="http://schemas.microsoft.com/office/drawing/2014/main" id="{9AC24947-3975-4801-843D-F3FDC3C57E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420" name="PoljeZBesedilom 2">
          <a:extLst>
            <a:ext uri="{FF2B5EF4-FFF2-40B4-BE49-F238E27FC236}">
              <a16:creationId xmlns:a16="http://schemas.microsoft.com/office/drawing/2014/main" id="{1B8565F5-A829-43A2-98B0-BEE244DB2E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1" name="PoljeZBesedilom 2">
          <a:extLst>
            <a:ext uri="{FF2B5EF4-FFF2-40B4-BE49-F238E27FC236}">
              <a16:creationId xmlns:a16="http://schemas.microsoft.com/office/drawing/2014/main" id="{916DA443-8E2A-4912-81D3-1B1F914F410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2" name="PoljeZBesedilom 8421">
          <a:extLst>
            <a:ext uri="{FF2B5EF4-FFF2-40B4-BE49-F238E27FC236}">
              <a16:creationId xmlns:a16="http://schemas.microsoft.com/office/drawing/2014/main" id="{779199CC-1126-49BB-9ED8-C677AA35C8F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3" name="PoljeZBesedilom 2">
          <a:extLst>
            <a:ext uri="{FF2B5EF4-FFF2-40B4-BE49-F238E27FC236}">
              <a16:creationId xmlns:a16="http://schemas.microsoft.com/office/drawing/2014/main" id="{2C1C945D-81D0-482B-9F3F-A6A8356A820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4" name="PoljeZBesedilom 2">
          <a:extLst>
            <a:ext uri="{FF2B5EF4-FFF2-40B4-BE49-F238E27FC236}">
              <a16:creationId xmlns:a16="http://schemas.microsoft.com/office/drawing/2014/main" id="{534A8D4E-C375-4C73-AAE5-C690920DE5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5" name="PoljeZBesedilom 2">
          <a:extLst>
            <a:ext uri="{FF2B5EF4-FFF2-40B4-BE49-F238E27FC236}">
              <a16:creationId xmlns:a16="http://schemas.microsoft.com/office/drawing/2014/main" id="{6316A963-DE67-4B2B-8DEC-479D93DAE64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426" name="PoljeZBesedilom 2">
          <a:extLst>
            <a:ext uri="{FF2B5EF4-FFF2-40B4-BE49-F238E27FC236}">
              <a16:creationId xmlns:a16="http://schemas.microsoft.com/office/drawing/2014/main" id="{21184189-2092-4891-B785-630596BDC7F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27" name="PoljeZBesedilom 2">
          <a:extLst>
            <a:ext uri="{FF2B5EF4-FFF2-40B4-BE49-F238E27FC236}">
              <a16:creationId xmlns:a16="http://schemas.microsoft.com/office/drawing/2014/main" id="{915565C6-47FE-4E7C-B65F-3FE04269D11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28" name="PoljeZBesedilom 8427">
          <a:extLst>
            <a:ext uri="{FF2B5EF4-FFF2-40B4-BE49-F238E27FC236}">
              <a16:creationId xmlns:a16="http://schemas.microsoft.com/office/drawing/2014/main" id="{811A0A4A-3261-44A2-9C17-9D936777570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29" name="PoljeZBesedilom 2">
          <a:extLst>
            <a:ext uri="{FF2B5EF4-FFF2-40B4-BE49-F238E27FC236}">
              <a16:creationId xmlns:a16="http://schemas.microsoft.com/office/drawing/2014/main" id="{C9E91DF0-4763-4AD5-927A-D275C8207A8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30" name="PoljeZBesedilom 2">
          <a:extLst>
            <a:ext uri="{FF2B5EF4-FFF2-40B4-BE49-F238E27FC236}">
              <a16:creationId xmlns:a16="http://schemas.microsoft.com/office/drawing/2014/main" id="{47302AF2-CC81-4977-A810-B8FB33A0E83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31" name="PoljeZBesedilom 2">
          <a:extLst>
            <a:ext uri="{FF2B5EF4-FFF2-40B4-BE49-F238E27FC236}">
              <a16:creationId xmlns:a16="http://schemas.microsoft.com/office/drawing/2014/main" id="{90D82F04-0968-454F-B1D7-324F9AF8303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8432" name="PoljeZBesedilom 2">
          <a:extLst>
            <a:ext uri="{FF2B5EF4-FFF2-40B4-BE49-F238E27FC236}">
              <a16:creationId xmlns:a16="http://schemas.microsoft.com/office/drawing/2014/main" id="{2454C6E2-96C3-420A-80FE-A52C5BF56C5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433" name="PoljeZBesedilom 8432">
          <a:extLst>
            <a:ext uri="{FF2B5EF4-FFF2-40B4-BE49-F238E27FC236}">
              <a16:creationId xmlns:a16="http://schemas.microsoft.com/office/drawing/2014/main" id="{F019B12F-8D1B-4D76-806D-6DBE9B7D3EC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434" name="PoljeZBesedilom 2">
          <a:extLst>
            <a:ext uri="{FF2B5EF4-FFF2-40B4-BE49-F238E27FC236}">
              <a16:creationId xmlns:a16="http://schemas.microsoft.com/office/drawing/2014/main" id="{CBD59471-CA83-411C-AE23-8942005AE75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435" name="PoljeZBesedilom 2">
          <a:extLst>
            <a:ext uri="{FF2B5EF4-FFF2-40B4-BE49-F238E27FC236}">
              <a16:creationId xmlns:a16="http://schemas.microsoft.com/office/drawing/2014/main" id="{72C8BB17-A03A-4EF5-BE0C-5E2F0ACBE81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436" name="PoljeZBesedilom 2">
          <a:extLst>
            <a:ext uri="{FF2B5EF4-FFF2-40B4-BE49-F238E27FC236}">
              <a16:creationId xmlns:a16="http://schemas.microsoft.com/office/drawing/2014/main" id="{60A182A5-60FB-4E9C-81A0-004C11E4B27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8437" name="PoljeZBesedilom 2">
          <a:extLst>
            <a:ext uri="{FF2B5EF4-FFF2-40B4-BE49-F238E27FC236}">
              <a16:creationId xmlns:a16="http://schemas.microsoft.com/office/drawing/2014/main" id="{C9DD3265-9CDA-4396-A635-2BA0FA88AFF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38" name="PoljeZBesedilom 2">
          <a:extLst>
            <a:ext uri="{FF2B5EF4-FFF2-40B4-BE49-F238E27FC236}">
              <a16:creationId xmlns:a16="http://schemas.microsoft.com/office/drawing/2014/main" id="{AC7DDCFE-CE47-4BFE-A8CF-D045218B0F0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39" name="PoljeZBesedilom 8438">
          <a:extLst>
            <a:ext uri="{FF2B5EF4-FFF2-40B4-BE49-F238E27FC236}">
              <a16:creationId xmlns:a16="http://schemas.microsoft.com/office/drawing/2014/main" id="{DF23FE59-1282-4125-8D08-026C4C47256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0" name="PoljeZBesedilom 2">
          <a:extLst>
            <a:ext uri="{FF2B5EF4-FFF2-40B4-BE49-F238E27FC236}">
              <a16:creationId xmlns:a16="http://schemas.microsoft.com/office/drawing/2014/main" id="{9CEEF2A0-DA2B-4A3B-B37C-1530B1401F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1" name="PoljeZBesedilom 2">
          <a:extLst>
            <a:ext uri="{FF2B5EF4-FFF2-40B4-BE49-F238E27FC236}">
              <a16:creationId xmlns:a16="http://schemas.microsoft.com/office/drawing/2014/main" id="{AC50170A-D73F-45A2-B4B3-8BA365569A4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2" name="PoljeZBesedilom 2">
          <a:extLst>
            <a:ext uri="{FF2B5EF4-FFF2-40B4-BE49-F238E27FC236}">
              <a16:creationId xmlns:a16="http://schemas.microsoft.com/office/drawing/2014/main" id="{2C7AC90F-6FB4-4A82-A7C6-A0A17B7EFD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3" name="PoljeZBesedilom 2">
          <a:extLst>
            <a:ext uri="{FF2B5EF4-FFF2-40B4-BE49-F238E27FC236}">
              <a16:creationId xmlns:a16="http://schemas.microsoft.com/office/drawing/2014/main" id="{D11105CB-9DA0-486A-AEFA-D35BB11EE10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4" name="PoljeZBesedilom 2">
          <a:extLst>
            <a:ext uri="{FF2B5EF4-FFF2-40B4-BE49-F238E27FC236}">
              <a16:creationId xmlns:a16="http://schemas.microsoft.com/office/drawing/2014/main" id="{95809447-1F0C-4ECA-AE7A-43BEC1F55A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5" name="PoljeZBesedilom 8444">
          <a:extLst>
            <a:ext uri="{FF2B5EF4-FFF2-40B4-BE49-F238E27FC236}">
              <a16:creationId xmlns:a16="http://schemas.microsoft.com/office/drawing/2014/main" id="{FE754691-CB85-438D-A636-32FF8D6EDF9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6" name="PoljeZBesedilom 2">
          <a:extLst>
            <a:ext uri="{FF2B5EF4-FFF2-40B4-BE49-F238E27FC236}">
              <a16:creationId xmlns:a16="http://schemas.microsoft.com/office/drawing/2014/main" id="{F6A62CD4-86CF-4668-98F9-EA7E51884AD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7" name="PoljeZBesedilom 2">
          <a:extLst>
            <a:ext uri="{FF2B5EF4-FFF2-40B4-BE49-F238E27FC236}">
              <a16:creationId xmlns:a16="http://schemas.microsoft.com/office/drawing/2014/main" id="{47BC0E46-5C17-445E-9C7A-CF5B78A107F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8" name="PoljeZBesedilom 2">
          <a:extLst>
            <a:ext uri="{FF2B5EF4-FFF2-40B4-BE49-F238E27FC236}">
              <a16:creationId xmlns:a16="http://schemas.microsoft.com/office/drawing/2014/main" id="{3764BC59-1A26-44F1-8E1C-3CE2BC25204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49" name="PoljeZBesedilom 2">
          <a:extLst>
            <a:ext uri="{FF2B5EF4-FFF2-40B4-BE49-F238E27FC236}">
              <a16:creationId xmlns:a16="http://schemas.microsoft.com/office/drawing/2014/main" id="{E2B21196-98FE-4EE6-B1E8-604C72D6189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0" name="PoljeZBesedilom 2">
          <a:extLst>
            <a:ext uri="{FF2B5EF4-FFF2-40B4-BE49-F238E27FC236}">
              <a16:creationId xmlns:a16="http://schemas.microsoft.com/office/drawing/2014/main" id="{0FC856FF-A6C8-42E5-B4BE-D74BD39BCA6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1" name="PoljeZBesedilom 8450">
          <a:extLst>
            <a:ext uri="{FF2B5EF4-FFF2-40B4-BE49-F238E27FC236}">
              <a16:creationId xmlns:a16="http://schemas.microsoft.com/office/drawing/2014/main" id="{B50E135D-96E0-42BD-B10A-48AB49CF170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2" name="PoljeZBesedilom 2">
          <a:extLst>
            <a:ext uri="{FF2B5EF4-FFF2-40B4-BE49-F238E27FC236}">
              <a16:creationId xmlns:a16="http://schemas.microsoft.com/office/drawing/2014/main" id="{863F2028-57BF-4B76-AF5F-D4CDFE000AC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3" name="PoljeZBesedilom 2">
          <a:extLst>
            <a:ext uri="{FF2B5EF4-FFF2-40B4-BE49-F238E27FC236}">
              <a16:creationId xmlns:a16="http://schemas.microsoft.com/office/drawing/2014/main" id="{C08CB621-D8BC-4C3F-BAB2-D486D0A6A1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4" name="PoljeZBesedilom 2">
          <a:extLst>
            <a:ext uri="{FF2B5EF4-FFF2-40B4-BE49-F238E27FC236}">
              <a16:creationId xmlns:a16="http://schemas.microsoft.com/office/drawing/2014/main" id="{687F5564-AD25-482A-85F5-4E243A0C4A4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5" name="PoljeZBesedilom 2">
          <a:extLst>
            <a:ext uri="{FF2B5EF4-FFF2-40B4-BE49-F238E27FC236}">
              <a16:creationId xmlns:a16="http://schemas.microsoft.com/office/drawing/2014/main" id="{B4C8ABCB-4FD8-4285-9271-304D25B8A6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6" name="PoljeZBesedilom 2">
          <a:extLst>
            <a:ext uri="{FF2B5EF4-FFF2-40B4-BE49-F238E27FC236}">
              <a16:creationId xmlns:a16="http://schemas.microsoft.com/office/drawing/2014/main" id="{50D1998A-8C77-4076-BE91-B54C6BADA7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7" name="PoljeZBesedilom 8456">
          <a:extLst>
            <a:ext uri="{FF2B5EF4-FFF2-40B4-BE49-F238E27FC236}">
              <a16:creationId xmlns:a16="http://schemas.microsoft.com/office/drawing/2014/main" id="{7B3DA642-1B8B-4B35-AAF1-D5F92CDE7F0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8" name="PoljeZBesedilom 2">
          <a:extLst>
            <a:ext uri="{FF2B5EF4-FFF2-40B4-BE49-F238E27FC236}">
              <a16:creationId xmlns:a16="http://schemas.microsoft.com/office/drawing/2014/main" id="{F314B95C-3DAA-4D63-8B3F-B60226556A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59" name="PoljeZBesedilom 2">
          <a:extLst>
            <a:ext uri="{FF2B5EF4-FFF2-40B4-BE49-F238E27FC236}">
              <a16:creationId xmlns:a16="http://schemas.microsoft.com/office/drawing/2014/main" id="{D3BC550A-FD74-4411-8BE2-51DDEC37899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0" name="PoljeZBesedilom 2">
          <a:extLst>
            <a:ext uri="{FF2B5EF4-FFF2-40B4-BE49-F238E27FC236}">
              <a16:creationId xmlns:a16="http://schemas.microsoft.com/office/drawing/2014/main" id="{26E13B24-3AC1-40FD-BA55-C6EAC9C05AE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1" name="PoljeZBesedilom 2">
          <a:extLst>
            <a:ext uri="{FF2B5EF4-FFF2-40B4-BE49-F238E27FC236}">
              <a16:creationId xmlns:a16="http://schemas.microsoft.com/office/drawing/2014/main" id="{EC577D97-CB4B-4880-A3EE-8211A85A388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2" name="PoljeZBesedilom 2">
          <a:extLst>
            <a:ext uri="{FF2B5EF4-FFF2-40B4-BE49-F238E27FC236}">
              <a16:creationId xmlns:a16="http://schemas.microsoft.com/office/drawing/2014/main" id="{16645912-F3F5-4B31-8134-C782446DA9D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3" name="PoljeZBesedilom 8462">
          <a:extLst>
            <a:ext uri="{FF2B5EF4-FFF2-40B4-BE49-F238E27FC236}">
              <a16:creationId xmlns:a16="http://schemas.microsoft.com/office/drawing/2014/main" id="{FC7CEE37-E6F9-44BF-904E-18A7FC14C5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4" name="PoljeZBesedilom 2">
          <a:extLst>
            <a:ext uri="{FF2B5EF4-FFF2-40B4-BE49-F238E27FC236}">
              <a16:creationId xmlns:a16="http://schemas.microsoft.com/office/drawing/2014/main" id="{0AB9E78C-A134-499A-ADD1-BFD2D9C2B3C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5" name="PoljeZBesedilom 2">
          <a:extLst>
            <a:ext uri="{FF2B5EF4-FFF2-40B4-BE49-F238E27FC236}">
              <a16:creationId xmlns:a16="http://schemas.microsoft.com/office/drawing/2014/main" id="{63496C24-41EF-41A9-9586-256CB10DE1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6" name="PoljeZBesedilom 2">
          <a:extLst>
            <a:ext uri="{FF2B5EF4-FFF2-40B4-BE49-F238E27FC236}">
              <a16:creationId xmlns:a16="http://schemas.microsoft.com/office/drawing/2014/main" id="{1523F1F9-12EA-47BE-BC58-532174135A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67" name="PoljeZBesedilom 2">
          <a:extLst>
            <a:ext uri="{FF2B5EF4-FFF2-40B4-BE49-F238E27FC236}">
              <a16:creationId xmlns:a16="http://schemas.microsoft.com/office/drawing/2014/main" id="{39D5210E-A134-4CC9-AF82-3A569F4AF45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68" name="PoljeZBesedilom 2">
          <a:extLst>
            <a:ext uri="{FF2B5EF4-FFF2-40B4-BE49-F238E27FC236}">
              <a16:creationId xmlns:a16="http://schemas.microsoft.com/office/drawing/2014/main" id="{0DF11465-C360-4625-BBB2-9AC3DF6FDDB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69" name="PoljeZBesedilom 8468">
          <a:extLst>
            <a:ext uri="{FF2B5EF4-FFF2-40B4-BE49-F238E27FC236}">
              <a16:creationId xmlns:a16="http://schemas.microsoft.com/office/drawing/2014/main" id="{88A87921-872F-40CE-B584-F454322A3D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0" name="PoljeZBesedilom 2">
          <a:extLst>
            <a:ext uri="{FF2B5EF4-FFF2-40B4-BE49-F238E27FC236}">
              <a16:creationId xmlns:a16="http://schemas.microsoft.com/office/drawing/2014/main" id="{34AFB545-0F1A-46BC-B26B-B2D6F60B3EF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1" name="PoljeZBesedilom 2">
          <a:extLst>
            <a:ext uri="{FF2B5EF4-FFF2-40B4-BE49-F238E27FC236}">
              <a16:creationId xmlns:a16="http://schemas.microsoft.com/office/drawing/2014/main" id="{6753635C-F3E1-4C4B-A068-B437F8ED93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2" name="PoljeZBesedilom 2">
          <a:extLst>
            <a:ext uri="{FF2B5EF4-FFF2-40B4-BE49-F238E27FC236}">
              <a16:creationId xmlns:a16="http://schemas.microsoft.com/office/drawing/2014/main" id="{C138F38A-2EB8-4718-BB03-E324D92B82A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3" name="PoljeZBesedilom 2">
          <a:extLst>
            <a:ext uri="{FF2B5EF4-FFF2-40B4-BE49-F238E27FC236}">
              <a16:creationId xmlns:a16="http://schemas.microsoft.com/office/drawing/2014/main" id="{4A919E29-74D6-4B2B-9BAD-DBB39E6352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4" name="PoljeZBesedilom 2">
          <a:extLst>
            <a:ext uri="{FF2B5EF4-FFF2-40B4-BE49-F238E27FC236}">
              <a16:creationId xmlns:a16="http://schemas.microsoft.com/office/drawing/2014/main" id="{7189B604-7E60-4AE2-BEBD-25E40572B29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5" name="PoljeZBesedilom 8474">
          <a:extLst>
            <a:ext uri="{FF2B5EF4-FFF2-40B4-BE49-F238E27FC236}">
              <a16:creationId xmlns:a16="http://schemas.microsoft.com/office/drawing/2014/main" id="{AB3FEAFC-4FA0-45B4-88EC-73031A5A22C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6" name="PoljeZBesedilom 2">
          <a:extLst>
            <a:ext uri="{FF2B5EF4-FFF2-40B4-BE49-F238E27FC236}">
              <a16:creationId xmlns:a16="http://schemas.microsoft.com/office/drawing/2014/main" id="{286A0470-B02C-4603-A0C0-83CE1170B7F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7" name="PoljeZBesedilom 2">
          <a:extLst>
            <a:ext uri="{FF2B5EF4-FFF2-40B4-BE49-F238E27FC236}">
              <a16:creationId xmlns:a16="http://schemas.microsoft.com/office/drawing/2014/main" id="{DA579915-A581-493A-9D27-173CA5AECC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8" name="PoljeZBesedilom 2">
          <a:extLst>
            <a:ext uri="{FF2B5EF4-FFF2-40B4-BE49-F238E27FC236}">
              <a16:creationId xmlns:a16="http://schemas.microsoft.com/office/drawing/2014/main" id="{43977992-CC51-4A54-8D68-631ADE4F1D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479" name="PoljeZBesedilom 2">
          <a:extLst>
            <a:ext uri="{FF2B5EF4-FFF2-40B4-BE49-F238E27FC236}">
              <a16:creationId xmlns:a16="http://schemas.microsoft.com/office/drawing/2014/main" id="{5A099B5B-1E30-4E42-8FB8-85C128EF661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0" name="PoljeZBesedilom 2">
          <a:extLst>
            <a:ext uri="{FF2B5EF4-FFF2-40B4-BE49-F238E27FC236}">
              <a16:creationId xmlns:a16="http://schemas.microsoft.com/office/drawing/2014/main" id="{F167CFCC-E436-4971-BBCB-016F917CE90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1" name="PoljeZBesedilom 8480">
          <a:extLst>
            <a:ext uri="{FF2B5EF4-FFF2-40B4-BE49-F238E27FC236}">
              <a16:creationId xmlns:a16="http://schemas.microsoft.com/office/drawing/2014/main" id="{D1499F90-6BBD-470E-AC00-B5A351687A3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2" name="PoljeZBesedilom 2">
          <a:extLst>
            <a:ext uri="{FF2B5EF4-FFF2-40B4-BE49-F238E27FC236}">
              <a16:creationId xmlns:a16="http://schemas.microsoft.com/office/drawing/2014/main" id="{1ECEED7C-5B5A-4021-8D7B-B1F581B08C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3" name="PoljeZBesedilom 2">
          <a:extLst>
            <a:ext uri="{FF2B5EF4-FFF2-40B4-BE49-F238E27FC236}">
              <a16:creationId xmlns:a16="http://schemas.microsoft.com/office/drawing/2014/main" id="{BFADA047-ECD9-4521-BCE3-B58D9BB02B4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4" name="PoljeZBesedilom 2">
          <a:extLst>
            <a:ext uri="{FF2B5EF4-FFF2-40B4-BE49-F238E27FC236}">
              <a16:creationId xmlns:a16="http://schemas.microsoft.com/office/drawing/2014/main" id="{D8CD5D6E-DF20-468B-9575-AAC6EF9C251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5" name="PoljeZBesedilom 2">
          <a:extLst>
            <a:ext uri="{FF2B5EF4-FFF2-40B4-BE49-F238E27FC236}">
              <a16:creationId xmlns:a16="http://schemas.microsoft.com/office/drawing/2014/main" id="{978EC882-CB52-49AB-AD81-61E203C2223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6" name="PoljeZBesedilom 2">
          <a:extLst>
            <a:ext uri="{FF2B5EF4-FFF2-40B4-BE49-F238E27FC236}">
              <a16:creationId xmlns:a16="http://schemas.microsoft.com/office/drawing/2014/main" id="{C4A2533C-7203-4983-9A2D-C20458F5B60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7" name="PoljeZBesedilom 8486">
          <a:extLst>
            <a:ext uri="{FF2B5EF4-FFF2-40B4-BE49-F238E27FC236}">
              <a16:creationId xmlns:a16="http://schemas.microsoft.com/office/drawing/2014/main" id="{3A90C585-5589-4580-8756-07CDAD163AC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8" name="PoljeZBesedilom 2">
          <a:extLst>
            <a:ext uri="{FF2B5EF4-FFF2-40B4-BE49-F238E27FC236}">
              <a16:creationId xmlns:a16="http://schemas.microsoft.com/office/drawing/2014/main" id="{81644E7D-2864-4868-A96E-4F52436F62F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89" name="PoljeZBesedilom 2">
          <a:extLst>
            <a:ext uri="{FF2B5EF4-FFF2-40B4-BE49-F238E27FC236}">
              <a16:creationId xmlns:a16="http://schemas.microsoft.com/office/drawing/2014/main" id="{63303F20-8247-4E74-9206-875BF00EF8C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90" name="PoljeZBesedilom 2">
          <a:extLst>
            <a:ext uri="{FF2B5EF4-FFF2-40B4-BE49-F238E27FC236}">
              <a16:creationId xmlns:a16="http://schemas.microsoft.com/office/drawing/2014/main" id="{1B1755DA-F3EF-4364-9B8F-7E0D8F6F018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491" name="PoljeZBesedilom 2">
          <a:extLst>
            <a:ext uri="{FF2B5EF4-FFF2-40B4-BE49-F238E27FC236}">
              <a16:creationId xmlns:a16="http://schemas.microsoft.com/office/drawing/2014/main" id="{A5C5DCC5-DF97-40BA-A834-30A881D04CE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492" name="PoljeZBesedilom 8491">
          <a:extLst>
            <a:ext uri="{FF2B5EF4-FFF2-40B4-BE49-F238E27FC236}">
              <a16:creationId xmlns:a16="http://schemas.microsoft.com/office/drawing/2014/main" id="{4459482F-485A-4576-A127-C158C8D1133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493" name="PoljeZBesedilom 2">
          <a:extLst>
            <a:ext uri="{FF2B5EF4-FFF2-40B4-BE49-F238E27FC236}">
              <a16:creationId xmlns:a16="http://schemas.microsoft.com/office/drawing/2014/main" id="{DE080BFC-353D-4F1F-9603-F8DE2B477AB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494" name="PoljeZBesedilom 2">
          <a:extLst>
            <a:ext uri="{FF2B5EF4-FFF2-40B4-BE49-F238E27FC236}">
              <a16:creationId xmlns:a16="http://schemas.microsoft.com/office/drawing/2014/main" id="{227D556E-EDA1-428C-8E2C-85986483F93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495" name="PoljeZBesedilom 2">
          <a:extLst>
            <a:ext uri="{FF2B5EF4-FFF2-40B4-BE49-F238E27FC236}">
              <a16:creationId xmlns:a16="http://schemas.microsoft.com/office/drawing/2014/main" id="{9230DC5E-11A6-4C58-B28B-728B9F0D9A3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496" name="PoljeZBesedilom 2">
          <a:extLst>
            <a:ext uri="{FF2B5EF4-FFF2-40B4-BE49-F238E27FC236}">
              <a16:creationId xmlns:a16="http://schemas.microsoft.com/office/drawing/2014/main" id="{8E3D6778-CE01-4C85-95B6-A44BBCD93BD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97" name="PoljeZBesedilom 2">
          <a:extLst>
            <a:ext uri="{FF2B5EF4-FFF2-40B4-BE49-F238E27FC236}">
              <a16:creationId xmlns:a16="http://schemas.microsoft.com/office/drawing/2014/main" id="{6F96496D-1C79-4241-9555-45923271F83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98" name="PoljeZBesedilom 8497">
          <a:extLst>
            <a:ext uri="{FF2B5EF4-FFF2-40B4-BE49-F238E27FC236}">
              <a16:creationId xmlns:a16="http://schemas.microsoft.com/office/drawing/2014/main" id="{74B3C335-7CFF-4C40-A100-83803BD750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499" name="PoljeZBesedilom 2">
          <a:extLst>
            <a:ext uri="{FF2B5EF4-FFF2-40B4-BE49-F238E27FC236}">
              <a16:creationId xmlns:a16="http://schemas.microsoft.com/office/drawing/2014/main" id="{2B2717FE-0888-414F-BFD8-E7CEEA4F947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500" name="PoljeZBesedilom 2">
          <a:extLst>
            <a:ext uri="{FF2B5EF4-FFF2-40B4-BE49-F238E27FC236}">
              <a16:creationId xmlns:a16="http://schemas.microsoft.com/office/drawing/2014/main" id="{D4FC9BA6-2417-4DDA-AC04-A978A068FA7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501" name="PoljeZBesedilom 2">
          <a:extLst>
            <a:ext uri="{FF2B5EF4-FFF2-40B4-BE49-F238E27FC236}">
              <a16:creationId xmlns:a16="http://schemas.microsoft.com/office/drawing/2014/main" id="{AE0118D6-0ED8-4DC5-B9A9-1F976C70C93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8502" name="PoljeZBesedilom 2">
          <a:extLst>
            <a:ext uri="{FF2B5EF4-FFF2-40B4-BE49-F238E27FC236}">
              <a16:creationId xmlns:a16="http://schemas.microsoft.com/office/drawing/2014/main" id="{265A2663-323F-43F3-804C-F626F92F719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3" name="PoljeZBesedilom 2">
          <a:extLst>
            <a:ext uri="{FF2B5EF4-FFF2-40B4-BE49-F238E27FC236}">
              <a16:creationId xmlns:a16="http://schemas.microsoft.com/office/drawing/2014/main" id="{E271E583-3D9B-42AD-A611-2846B97536D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4" name="PoljeZBesedilom 8503">
          <a:extLst>
            <a:ext uri="{FF2B5EF4-FFF2-40B4-BE49-F238E27FC236}">
              <a16:creationId xmlns:a16="http://schemas.microsoft.com/office/drawing/2014/main" id="{B324799D-2EC5-47B6-913E-C2DB5DBD640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5" name="PoljeZBesedilom 2">
          <a:extLst>
            <a:ext uri="{FF2B5EF4-FFF2-40B4-BE49-F238E27FC236}">
              <a16:creationId xmlns:a16="http://schemas.microsoft.com/office/drawing/2014/main" id="{28F61CCD-C089-4EBD-A7C5-06695C1BD3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6" name="PoljeZBesedilom 2">
          <a:extLst>
            <a:ext uri="{FF2B5EF4-FFF2-40B4-BE49-F238E27FC236}">
              <a16:creationId xmlns:a16="http://schemas.microsoft.com/office/drawing/2014/main" id="{CD23D951-C711-4E24-87E2-8CEADAD46D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7" name="PoljeZBesedilom 2">
          <a:extLst>
            <a:ext uri="{FF2B5EF4-FFF2-40B4-BE49-F238E27FC236}">
              <a16:creationId xmlns:a16="http://schemas.microsoft.com/office/drawing/2014/main" id="{40A4FF3A-3390-468E-AFEB-6D3232DFD8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8" name="PoljeZBesedilom 2">
          <a:extLst>
            <a:ext uri="{FF2B5EF4-FFF2-40B4-BE49-F238E27FC236}">
              <a16:creationId xmlns:a16="http://schemas.microsoft.com/office/drawing/2014/main" id="{1261E436-57FF-490B-9036-20DD2EAEED3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09" name="PoljeZBesedilom 2">
          <a:extLst>
            <a:ext uri="{FF2B5EF4-FFF2-40B4-BE49-F238E27FC236}">
              <a16:creationId xmlns:a16="http://schemas.microsoft.com/office/drawing/2014/main" id="{725292B4-FED2-41D7-B81F-E879B91ABE4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10" name="PoljeZBesedilom 8509">
          <a:extLst>
            <a:ext uri="{FF2B5EF4-FFF2-40B4-BE49-F238E27FC236}">
              <a16:creationId xmlns:a16="http://schemas.microsoft.com/office/drawing/2014/main" id="{6D3B3B37-8EB3-4A4E-A299-D68048669E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11" name="PoljeZBesedilom 2">
          <a:extLst>
            <a:ext uri="{FF2B5EF4-FFF2-40B4-BE49-F238E27FC236}">
              <a16:creationId xmlns:a16="http://schemas.microsoft.com/office/drawing/2014/main" id="{BE0D90A6-7726-4185-A7A5-51296878B2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12" name="PoljeZBesedilom 2">
          <a:extLst>
            <a:ext uri="{FF2B5EF4-FFF2-40B4-BE49-F238E27FC236}">
              <a16:creationId xmlns:a16="http://schemas.microsoft.com/office/drawing/2014/main" id="{3DAC6B87-2053-4303-A952-774B843AD7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13" name="PoljeZBesedilom 2">
          <a:extLst>
            <a:ext uri="{FF2B5EF4-FFF2-40B4-BE49-F238E27FC236}">
              <a16:creationId xmlns:a16="http://schemas.microsoft.com/office/drawing/2014/main" id="{A65B938B-53FC-4CD8-B235-10AEDE5846B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514" name="PoljeZBesedilom 2">
          <a:extLst>
            <a:ext uri="{FF2B5EF4-FFF2-40B4-BE49-F238E27FC236}">
              <a16:creationId xmlns:a16="http://schemas.microsoft.com/office/drawing/2014/main" id="{3B1F2205-2A1B-4D3B-8252-15113B62468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15" name="PoljeZBesedilom 2">
          <a:extLst>
            <a:ext uri="{FF2B5EF4-FFF2-40B4-BE49-F238E27FC236}">
              <a16:creationId xmlns:a16="http://schemas.microsoft.com/office/drawing/2014/main" id="{3F12C9CE-8781-429F-9204-8882D5EC40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16" name="PoljeZBesedilom 8515">
          <a:extLst>
            <a:ext uri="{FF2B5EF4-FFF2-40B4-BE49-F238E27FC236}">
              <a16:creationId xmlns:a16="http://schemas.microsoft.com/office/drawing/2014/main" id="{0391065C-A063-4ADE-BFEE-46CC29A4EA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17" name="PoljeZBesedilom 2">
          <a:extLst>
            <a:ext uri="{FF2B5EF4-FFF2-40B4-BE49-F238E27FC236}">
              <a16:creationId xmlns:a16="http://schemas.microsoft.com/office/drawing/2014/main" id="{2211004A-79C1-436A-8684-A650DB79D6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18" name="PoljeZBesedilom 2">
          <a:extLst>
            <a:ext uri="{FF2B5EF4-FFF2-40B4-BE49-F238E27FC236}">
              <a16:creationId xmlns:a16="http://schemas.microsoft.com/office/drawing/2014/main" id="{E0FBE3E5-EAC6-4A4B-839D-49929715CD4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19" name="PoljeZBesedilom 2">
          <a:extLst>
            <a:ext uri="{FF2B5EF4-FFF2-40B4-BE49-F238E27FC236}">
              <a16:creationId xmlns:a16="http://schemas.microsoft.com/office/drawing/2014/main" id="{30E58F64-E3B1-41DE-AD3B-DB0FC561B70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0" name="PoljeZBesedilom 2">
          <a:extLst>
            <a:ext uri="{FF2B5EF4-FFF2-40B4-BE49-F238E27FC236}">
              <a16:creationId xmlns:a16="http://schemas.microsoft.com/office/drawing/2014/main" id="{75007EF8-6ED5-4BA8-9508-B3072153F9A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1" name="PoljeZBesedilom 2">
          <a:extLst>
            <a:ext uri="{FF2B5EF4-FFF2-40B4-BE49-F238E27FC236}">
              <a16:creationId xmlns:a16="http://schemas.microsoft.com/office/drawing/2014/main" id="{2D28E33D-E603-452D-B413-1655C7F7AE7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2" name="PoljeZBesedilom 8521">
          <a:extLst>
            <a:ext uri="{FF2B5EF4-FFF2-40B4-BE49-F238E27FC236}">
              <a16:creationId xmlns:a16="http://schemas.microsoft.com/office/drawing/2014/main" id="{3AFF0FF0-C9E5-49E7-AE89-9D959FF9884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3" name="PoljeZBesedilom 2">
          <a:extLst>
            <a:ext uri="{FF2B5EF4-FFF2-40B4-BE49-F238E27FC236}">
              <a16:creationId xmlns:a16="http://schemas.microsoft.com/office/drawing/2014/main" id="{E255C6B2-74EC-4F66-9078-A593AD102E1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4" name="PoljeZBesedilom 2">
          <a:extLst>
            <a:ext uri="{FF2B5EF4-FFF2-40B4-BE49-F238E27FC236}">
              <a16:creationId xmlns:a16="http://schemas.microsoft.com/office/drawing/2014/main" id="{F24A96FE-B84A-49CF-86B6-403EEA25D6B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5" name="PoljeZBesedilom 2">
          <a:extLst>
            <a:ext uri="{FF2B5EF4-FFF2-40B4-BE49-F238E27FC236}">
              <a16:creationId xmlns:a16="http://schemas.microsoft.com/office/drawing/2014/main" id="{407E7617-C743-4CF3-8904-236C2227E27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26" name="PoljeZBesedilom 2">
          <a:extLst>
            <a:ext uri="{FF2B5EF4-FFF2-40B4-BE49-F238E27FC236}">
              <a16:creationId xmlns:a16="http://schemas.microsoft.com/office/drawing/2014/main" id="{43369666-4813-4C00-9B40-69A3223CF81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27" name="PoljeZBesedilom 8526">
          <a:extLst>
            <a:ext uri="{FF2B5EF4-FFF2-40B4-BE49-F238E27FC236}">
              <a16:creationId xmlns:a16="http://schemas.microsoft.com/office/drawing/2014/main" id="{A64B0F69-5433-44F5-A222-76FC438A089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28" name="PoljeZBesedilom 2">
          <a:extLst>
            <a:ext uri="{FF2B5EF4-FFF2-40B4-BE49-F238E27FC236}">
              <a16:creationId xmlns:a16="http://schemas.microsoft.com/office/drawing/2014/main" id="{C73FCE36-311C-49EE-A6A4-297FFC5ED67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29" name="PoljeZBesedilom 2">
          <a:extLst>
            <a:ext uri="{FF2B5EF4-FFF2-40B4-BE49-F238E27FC236}">
              <a16:creationId xmlns:a16="http://schemas.microsoft.com/office/drawing/2014/main" id="{947DF7AE-BC6C-4CB7-ADEE-645392E0B3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30" name="PoljeZBesedilom 2">
          <a:extLst>
            <a:ext uri="{FF2B5EF4-FFF2-40B4-BE49-F238E27FC236}">
              <a16:creationId xmlns:a16="http://schemas.microsoft.com/office/drawing/2014/main" id="{39664FEB-1183-43D5-99F7-D0071C9CF33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31" name="PoljeZBesedilom 2">
          <a:extLst>
            <a:ext uri="{FF2B5EF4-FFF2-40B4-BE49-F238E27FC236}">
              <a16:creationId xmlns:a16="http://schemas.microsoft.com/office/drawing/2014/main" id="{D4688D02-3891-4A01-8AEB-4C93BED8F3F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2" name="PoljeZBesedilom 2">
          <a:extLst>
            <a:ext uri="{FF2B5EF4-FFF2-40B4-BE49-F238E27FC236}">
              <a16:creationId xmlns:a16="http://schemas.microsoft.com/office/drawing/2014/main" id="{94B3EB3F-3524-4913-90C2-901D30A87E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3" name="PoljeZBesedilom 8532">
          <a:extLst>
            <a:ext uri="{FF2B5EF4-FFF2-40B4-BE49-F238E27FC236}">
              <a16:creationId xmlns:a16="http://schemas.microsoft.com/office/drawing/2014/main" id="{41B5306D-E511-4301-8FF5-A8D5B1D01C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4" name="PoljeZBesedilom 2">
          <a:extLst>
            <a:ext uri="{FF2B5EF4-FFF2-40B4-BE49-F238E27FC236}">
              <a16:creationId xmlns:a16="http://schemas.microsoft.com/office/drawing/2014/main" id="{FD4A24A0-9835-4FF1-A791-2B13CA160F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5" name="PoljeZBesedilom 2">
          <a:extLst>
            <a:ext uri="{FF2B5EF4-FFF2-40B4-BE49-F238E27FC236}">
              <a16:creationId xmlns:a16="http://schemas.microsoft.com/office/drawing/2014/main" id="{27E8E781-5283-40F0-9111-FC16D848A67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6" name="PoljeZBesedilom 2">
          <a:extLst>
            <a:ext uri="{FF2B5EF4-FFF2-40B4-BE49-F238E27FC236}">
              <a16:creationId xmlns:a16="http://schemas.microsoft.com/office/drawing/2014/main" id="{520E54C2-1C9D-4E9B-90C3-F51C9A8913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7" name="PoljeZBesedilom 2">
          <a:extLst>
            <a:ext uri="{FF2B5EF4-FFF2-40B4-BE49-F238E27FC236}">
              <a16:creationId xmlns:a16="http://schemas.microsoft.com/office/drawing/2014/main" id="{2A712097-1084-4845-877C-6187F6581C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8" name="PoljeZBesedilom 2">
          <a:extLst>
            <a:ext uri="{FF2B5EF4-FFF2-40B4-BE49-F238E27FC236}">
              <a16:creationId xmlns:a16="http://schemas.microsoft.com/office/drawing/2014/main" id="{25570711-1E16-4209-9026-D3A902A5374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39" name="PoljeZBesedilom 8538">
          <a:extLst>
            <a:ext uri="{FF2B5EF4-FFF2-40B4-BE49-F238E27FC236}">
              <a16:creationId xmlns:a16="http://schemas.microsoft.com/office/drawing/2014/main" id="{44A7C20C-E006-4930-9B9F-E586BAF13C8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0" name="PoljeZBesedilom 2">
          <a:extLst>
            <a:ext uri="{FF2B5EF4-FFF2-40B4-BE49-F238E27FC236}">
              <a16:creationId xmlns:a16="http://schemas.microsoft.com/office/drawing/2014/main" id="{F2BEB4A3-6A0E-451F-811A-E458CA61C9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1" name="PoljeZBesedilom 2">
          <a:extLst>
            <a:ext uri="{FF2B5EF4-FFF2-40B4-BE49-F238E27FC236}">
              <a16:creationId xmlns:a16="http://schemas.microsoft.com/office/drawing/2014/main" id="{961A55D1-00F8-4387-96F2-AD767B3B08C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2" name="PoljeZBesedilom 2">
          <a:extLst>
            <a:ext uri="{FF2B5EF4-FFF2-40B4-BE49-F238E27FC236}">
              <a16:creationId xmlns:a16="http://schemas.microsoft.com/office/drawing/2014/main" id="{ABF80100-7138-4547-8599-D03EBF96C0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3" name="PoljeZBesedilom 2">
          <a:extLst>
            <a:ext uri="{FF2B5EF4-FFF2-40B4-BE49-F238E27FC236}">
              <a16:creationId xmlns:a16="http://schemas.microsoft.com/office/drawing/2014/main" id="{ECE12898-44BB-4EF5-8344-3D3A661830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4" name="PoljeZBesedilom 2">
          <a:extLst>
            <a:ext uri="{FF2B5EF4-FFF2-40B4-BE49-F238E27FC236}">
              <a16:creationId xmlns:a16="http://schemas.microsoft.com/office/drawing/2014/main" id="{7621D8F7-0461-4644-A038-D8120CE8A7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5" name="PoljeZBesedilom 8544">
          <a:extLst>
            <a:ext uri="{FF2B5EF4-FFF2-40B4-BE49-F238E27FC236}">
              <a16:creationId xmlns:a16="http://schemas.microsoft.com/office/drawing/2014/main" id="{A3CE8998-2602-407F-B90B-98B54F34F0C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6" name="PoljeZBesedilom 2">
          <a:extLst>
            <a:ext uri="{FF2B5EF4-FFF2-40B4-BE49-F238E27FC236}">
              <a16:creationId xmlns:a16="http://schemas.microsoft.com/office/drawing/2014/main" id="{517ECCA5-73F3-4694-AB35-1D3A2B410FB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7" name="PoljeZBesedilom 2">
          <a:extLst>
            <a:ext uri="{FF2B5EF4-FFF2-40B4-BE49-F238E27FC236}">
              <a16:creationId xmlns:a16="http://schemas.microsoft.com/office/drawing/2014/main" id="{87506219-7969-49D3-99FB-085594BD69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8" name="PoljeZBesedilom 2">
          <a:extLst>
            <a:ext uri="{FF2B5EF4-FFF2-40B4-BE49-F238E27FC236}">
              <a16:creationId xmlns:a16="http://schemas.microsoft.com/office/drawing/2014/main" id="{17F83921-870C-40B1-99E9-C87A5230DB8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49" name="PoljeZBesedilom 2">
          <a:extLst>
            <a:ext uri="{FF2B5EF4-FFF2-40B4-BE49-F238E27FC236}">
              <a16:creationId xmlns:a16="http://schemas.microsoft.com/office/drawing/2014/main" id="{67354BB6-6831-41B1-9A6E-560AAAF2289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0" name="PoljeZBesedilom 2">
          <a:extLst>
            <a:ext uri="{FF2B5EF4-FFF2-40B4-BE49-F238E27FC236}">
              <a16:creationId xmlns:a16="http://schemas.microsoft.com/office/drawing/2014/main" id="{E2757222-62FF-4336-A770-A5EA064F20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1" name="PoljeZBesedilom 8550">
          <a:extLst>
            <a:ext uri="{FF2B5EF4-FFF2-40B4-BE49-F238E27FC236}">
              <a16:creationId xmlns:a16="http://schemas.microsoft.com/office/drawing/2014/main" id="{7E94958E-FBF1-4F14-90B2-D612610C35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2" name="PoljeZBesedilom 2">
          <a:extLst>
            <a:ext uri="{FF2B5EF4-FFF2-40B4-BE49-F238E27FC236}">
              <a16:creationId xmlns:a16="http://schemas.microsoft.com/office/drawing/2014/main" id="{C119F30D-EF42-4D83-BBDC-F5F8827CB2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3" name="PoljeZBesedilom 2">
          <a:extLst>
            <a:ext uri="{FF2B5EF4-FFF2-40B4-BE49-F238E27FC236}">
              <a16:creationId xmlns:a16="http://schemas.microsoft.com/office/drawing/2014/main" id="{198738E3-51FD-4BE0-9A34-31CD5011765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4" name="PoljeZBesedilom 2">
          <a:extLst>
            <a:ext uri="{FF2B5EF4-FFF2-40B4-BE49-F238E27FC236}">
              <a16:creationId xmlns:a16="http://schemas.microsoft.com/office/drawing/2014/main" id="{55CCC342-A1DB-4BDC-8D6B-C4AC36E94B3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5" name="PoljeZBesedilom 2">
          <a:extLst>
            <a:ext uri="{FF2B5EF4-FFF2-40B4-BE49-F238E27FC236}">
              <a16:creationId xmlns:a16="http://schemas.microsoft.com/office/drawing/2014/main" id="{29241644-E11D-4D2B-8FDC-6DCD997C9E4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6" name="PoljeZBesedilom 2">
          <a:extLst>
            <a:ext uri="{FF2B5EF4-FFF2-40B4-BE49-F238E27FC236}">
              <a16:creationId xmlns:a16="http://schemas.microsoft.com/office/drawing/2014/main" id="{76A552B7-4C96-48E1-AEDB-77FCC9D755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7" name="PoljeZBesedilom 8556">
          <a:extLst>
            <a:ext uri="{FF2B5EF4-FFF2-40B4-BE49-F238E27FC236}">
              <a16:creationId xmlns:a16="http://schemas.microsoft.com/office/drawing/2014/main" id="{BE488450-D42E-4D31-B650-4451C93144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8" name="PoljeZBesedilom 2">
          <a:extLst>
            <a:ext uri="{FF2B5EF4-FFF2-40B4-BE49-F238E27FC236}">
              <a16:creationId xmlns:a16="http://schemas.microsoft.com/office/drawing/2014/main" id="{668B9EBF-7B8E-4941-B6AD-EC3BCFFD7A1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59" name="PoljeZBesedilom 2">
          <a:extLst>
            <a:ext uri="{FF2B5EF4-FFF2-40B4-BE49-F238E27FC236}">
              <a16:creationId xmlns:a16="http://schemas.microsoft.com/office/drawing/2014/main" id="{0EFFC2B6-47C3-4B25-92DF-88C1EF124D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0" name="PoljeZBesedilom 2">
          <a:extLst>
            <a:ext uri="{FF2B5EF4-FFF2-40B4-BE49-F238E27FC236}">
              <a16:creationId xmlns:a16="http://schemas.microsoft.com/office/drawing/2014/main" id="{2FB91F6F-F3FE-49B5-B229-ADC66465FA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1" name="PoljeZBesedilom 2">
          <a:extLst>
            <a:ext uri="{FF2B5EF4-FFF2-40B4-BE49-F238E27FC236}">
              <a16:creationId xmlns:a16="http://schemas.microsoft.com/office/drawing/2014/main" id="{EA99FCF0-1A98-41FC-918F-2A58AE407F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2" name="PoljeZBesedilom 2">
          <a:extLst>
            <a:ext uri="{FF2B5EF4-FFF2-40B4-BE49-F238E27FC236}">
              <a16:creationId xmlns:a16="http://schemas.microsoft.com/office/drawing/2014/main" id="{E3CE9C9F-C3C7-4E8B-91E9-8A0BF7B188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3" name="PoljeZBesedilom 8562">
          <a:extLst>
            <a:ext uri="{FF2B5EF4-FFF2-40B4-BE49-F238E27FC236}">
              <a16:creationId xmlns:a16="http://schemas.microsoft.com/office/drawing/2014/main" id="{7239FD27-AB38-4B24-AD9B-E0C38A6C6A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4" name="PoljeZBesedilom 2">
          <a:extLst>
            <a:ext uri="{FF2B5EF4-FFF2-40B4-BE49-F238E27FC236}">
              <a16:creationId xmlns:a16="http://schemas.microsoft.com/office/drawing/2014/main" id="{ABF32148-AAB7-4E55-A7CF-615F7B2EFB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5" name="PoljeZBesedilom 2">
          <a:extLst>
            <a:ext uri="{FF2B5EF4-FFF2-40B4-BE49-F238E27FC236}">
              <a16:creationId xmlns:a16="http://schemas.microsoft.com/office/drawing/2014/main" id="{85C91BA2-AF35-449C-BDD8-B93B740AEBF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6" name="PoljeZBesedilom 2">
          <a:extLst>
            <a:ext uri="{FF2B5EF4-FFF2-40B4-BE49-F238E27FC236}">
              <a16:creationId xmlns:a16="http://schemas.microsoft.com/office/drawing/2014/main" id="{51FDE93C-41E3-4DE0-8866-6E051E8B68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67" name="PoljeZBesedilom 2">
          <a:extLst>
            <a:ext uri="{FF2B5EF4-FFF2-40B4-BE49-F238E27FC236}">
              <a16:creationId xmlns:a16="http://schemas.microsoft.com/office/drawing/2014/main" id="{86DDBB8C-574B-4362-9488-2789E3FE99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68" name="PoljeZBesedilom 2">
          <a:extLst>
            <a:ext uri="{FF2B5EF4-FFF2-40B4-BE49-F238E27FC236}">
              <a16:creationId xmlns:a16="http://schemas.microsoft.com/office/drawing/2014/main" id="{EE474432-2A1A-4645-84B4-F907627E919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69" name="PoljeZBesedilom 8568">
          <a:extLst>
            <a:ext uri="{FF2B5EF4-FFF2-40B4-BE49-F238E27FC236}">
              <a16:creationId xmlns:a16="http://schemas.microsoft.com/office/drawing/2014/main" id="{3BD28C50-93C7-4108-A3A1-56F66694DB7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70" name="PoljeZBesedilom 2">
          <a:extLst>
            <a:ext uri="{FF2B5EF4-FFF2-40B4-BE49-F238E27FC236}">
              <a16:creationId xmlns:a16="http://schemas.microsoft.com/office/drawing/2014/main" id="{67A25797-921D-420A-8062-810A11794EA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71" name="PoljeZBesedilom 2">
          <a:extLst>
            <a:ext uri="{FF2B5EF4-FFF2-40B4-BE49-F238E27FC236}">
              <a16:creationId xmlns:a16="http://schemas.microsoft.com/office/drawing/2014/main" id="{09CB1BC6-C27E-4DFE-94B9-68D92716A1D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72" name="PoljeZBesedilom 2">
          <a:extLst>
            <a:ext uri="{FF2B5EF4-FFF2-40B4-BE49-F238E27FC236}">
              <a16:creationId xmlns:a16="http://schemas.microsoft.com/office/drawing/2014/main" id="{29A3E77C-8277-4BBA-ADC5-C44997EA7EB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73" name="PoljeZBesedilom 2">
          <a:extLst>
            <a:ext uri="{FF2B5EF4-FFF2-40B4-BE49-F238E27FC236}">
              <a16:creationId xmlns:a16="http://schemas.microsoft.com/office/drawing/2014/main" id="{AF631998-E5DA-453E-9FAC-725D41F7B2F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4" name="PoljeZBesedilom 2">
          <a:extLst>
            <a:ext uri="{FF2B5EF4-FFF2-40B4-BE49-F238E27FC236}">
              <a16:creationId xmlns:a16="http://schemas.microsoft.com/office/drawing/2014/main" id="{3D157546-0328-496B-9E3E-7650C271D7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5" name="PoljeZBesedilom 8574">
          <a:extLst>
            <a:ext uri="{FF2B5EF4-FFF2-40B4-BE49-F238E27FC236}">
              <a16:creationId xmlns:a16="http://schemas.microsoft.com/office/drawing/2014/main" id="{18D838D1-F1F1-45D7-89B0-7D5D617990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6" name="PoljeZBesedilom 2">
          <a:extLst>
            <a:ext uri="{FF2B5EF4-FFF2-40B4-BE49-F238E27FC236}">
              <a16:creationId xmlns:a16="http://schemas.microsoft.com/office/drawing/2014/main" id="{3A313C5D-F95A-4D01-A07C-878C3268565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7" name="PoljeZBesedilom 2">
          <a:extLst>
            <a:ext uri="{FF2B5EF4-FFF2-40B4-BE49-F238E27FC236}">
              <a16:creationId xmlns:a16="http://schemas.microsoft.com/office/drawing/2014/main" id="{4F9E061E-00C9-49B3-B1FF-7678D21FF3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8" name="PoljeZBesedilom 2">
          <a:extLst>
            <a:ext uri="{FF2B5EF4-FFF2-40B4-BE49-F238E27FC236}">
              <a16:creationId xmlns:a16="http://schemas.microsoft.com/office/drawing/2014/main" id="{B3983040-D9CC-485F-B927-3C33C119D1F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79" name="PoljeZBesedilom 2">
          <a:extLst>
            <a:ext uri="{FF2B5EF4-FFF2-40B4-BE49-F238E27FC236}">
              <a16:creationId xmlns:a16="http://schemas.microsoft.com/office/drawing/2014/main" id="{69DD0914-96DA-4ADD-BE2C-B633CF4165D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0" name="PoljeZBesedilom 2">
          <a:extLst>
            <a:ext uri="{FF2B5EF4-FFF2-40B4-BE49-F238E27FC236}">
              <a16:creationId xmlns:a16="http://schemas.microsoft.com/office/drawing/2014/main" id="{0DC09E62-89A0-460C-8209-81BEBE56AA8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1" name="PoljeZBesedilom 8580">
          <a:extLst>
            <a:ext uri="{FF2B5EF4-FFF2-40B4-BE49-F238E27FC236}">
              <a16:creationId xmlns:a16="http://schemas.microsoft.com/office/drawing/2014/main" id="{AC81EDF2-58DE-4246-B91E-27A87F4C02E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2" name="PoljeZBesedilom 2">
          <a:extLst>
            <a:ext uri="{FF2B5EF4-FFF2-40B4-BE49-F238E27FC236}">
              <a16:creationId xmlns:a16="http://schemas.microsoft.com/office/drawing/2014/main" id="{A09B0743-B428-4A11-946B-34BEB2107BC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3" name="PoljeZBesedilom 2">
          <a:extLst>
            <a:ext uri="{FF2B5EF4-FFF2-40B4-BE49-F238E27FC236}">
              <a16:creationId xmlns:a16="http://schemas.microsoft.com/office/drawing/2014/main" id="{44536DE4-543A-4253-A0D5-D597D55EE9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4" name="PoljeZBesedilom 2">
          <a:extLst>
            <a:ext uri="{FF2B5EF4-FFF2-40B4-BE49-F238E27FC236}">
              <a16:creationId xmlns:a16="http://schemas.microsoft.com/office/drawing/2014/main" id="{C7068C62-549A-4C6E-9DF2-BFA1B2DA51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8585" name="PoljeZBesedilom 2">
          <a:extLst>
            <a:ext uri="{FF2B5EF4-FFF2-40B4-BE49-F238E27FC236}">
              <a16:creationId xmlns:a16="http://schemas.microsoft.com/office/drawing/2014/main" id="{B071E8D1-E81F-497A-9B11-FAA4A294B8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86" name="PoljeZBesedilom 2">
          <a:extLst>
            <a:ext uri="{FF2B5EF4-FFF2-40B4-BE49-F238E27FC236}">
              <a16:creationId xmlns:a16="http://schemas.microsoft.com/office/drawing/2014/main" id="{521DD91C-1234-473C-91B4-09038F625B6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87" name="PoljeZBesedilom 8586">
          <a:extLst>
            <a:ext uri="{FF2B5EF4-FFF2-40B4-BE49-F238E27FC236}">
              <a16:creationId xmlns:a16="http://schemas.microsoft.com/office/drawing/2014/main" id="{1F56513F-ABF5-424F-8EB8-0063AB671CD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88" name="PoljeZBesedilom 2">
          <a:extLst>
            <a:ext uri="{FF2B5EF4-FFF2-40B4-BE49-F238E27FC236}">
              <a16:creationId xmlns:a16="http://schemas.microsoft.com/office/drawing/2014/main" id="{C8F178B3-C928-48F8-ACF6-128443E3A38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89" name="PoljeZBesedilom 2">
          <a:extLst>
            <a:ext uri="{FF2B5EF4-FFF2-40B4-BE49-F238E27FC236}">
              <a16:creationId xmlns:a16="http://schemas.microsoft.com/office/drawing/2014/main" id="{97E075F3-52C2-49FB-8234-624BDCCFD57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90" name="PoljeZBesedilom 2">
          <a:extLst>
            <a:ext uri="{FF2B5EF4-FFF2-40B4-BE49-F238E27FC236}">
              <a16:creationId xmlns:a16="http://schemas.microsoft.com/office/drawing/2014/main" id="{A017D4E6-5484-4604-BE4E-052FACCD67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8591" name="PoljeZBesedilom 2">
          <a:extLst>
            <a:ext uri="{FF2B5EF4-FFF2-40B4-BE49-F238E27FC236}">
              <a16:creationId xmlns:a16="http://schemas.microsoft.com/office/drawing/2014/main" id="{3D11878F-E98D-4ABD-A446-C5A4BD33B03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2" name="PoljeZBesedilom 2">
          <a:extLst>
            <a:ext uri="{FF2B5EF4-FFF2-40B4-BE49-F238E27FC236}">
              <a16:creationId xmlns:a16="http://schemas.microsoft.com/office/drawing/2014/main" id="{63BE5164-3E55-491B-A99E-340D5E60784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3" name="PoljeZBesedilom 8592">
          <a:extLst>
            <a:ext uri="{FF2B5EF4-FFF2-40B4-BE49-F238E27FC236}">
              <a16:creationId xmlns:a16="http://schemas.microsoft.com/office/drawing/2014/main" id="{638B56AF-3741-40CA-AF72-1A7B4B69D5C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4" name="PoljeZBesedilom 2">
          <a:extLst>
            <a:ext uri="{FF2B5EF4-FFF2-40B4-BE49-F238E27FC236}">
              <a16:creationId xmlns:a16="http://schemas.microsoft.com/office/drawing/2014/main" id="{A1E3B55D-F016-468C-BC5E-8EDE85B25C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5" name="PoljeZBesedilom 2">
          <a:extLst>
            <a:ext uri="{FF2B5EF4-FFF2-40B4-BE49-F238E27FC236}">
              <a16:creationId xmlns:a16="http://schemas.microsoft.com/office/drawing/2014/main" id="{57E1E694-A79E-4104-B337-BB77B67C59E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6" name="PoljeZBesedilom 2">
          <a:extLst>
            <a:ext uri="{FF2B5EF4-FFF2-40B4-BE49-F238E27FC236}">
              <a16:creationId xmlns:a16="http://schemas.microsoft.com/office/drawing/2014/main" id="{FEEA4BEC-7F77-4EB6-949D-3B83E28D6C4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597" name="PoljeZBesedilom 2">
          <a:extLst>
            <a:ext uri="{FF2B5EF4-FFF2-40B4-BE49-F238E27FC236}">
              <a16:creationId xmlns:a16="http://schemas.microsoft.com/office/drawing/2014/main" id="{A155F350-EC07-4F63-80C0-D40DA24A53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98" name="PoljeZBesedilom 8597">
          <a:extLst>
            <a:ext uri="{FF2B5EF4-FFF2-40B4-BE49-F238E27FC236}">
              <a16:creationId xmlns:a16="http://schemas.microsoft.com/office/drawing/2014/main" id="{0A308447-8D5A-48CE-A27B-F4549712C30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599" name="PoljeZBesedilom 2">
          <a:extLst>
            <a:ext uri="{FF2B5EF4-FFF2-40B4-BE49-F238E27FC236}">
              <a16:creationId xmlns:a16="http://schemas.microsoft.com/office/drawing/2014/main" id="{8E8A6E8F-D30D-42D4-A348-C9DBA84AFBA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00" name="PoljeZBesedilom 2">
          <a:extLst>
            <a:ext uri="{FF2B5EF4-FFF2-40B4-BE49-F238E27FC236}">
              <a16:creationId xmlns:a16="http://schemas.microsoft.com/office/drawing/2014/main" id="{E622BB9A-764A-488C-86B2-B7C07D75933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01" name="PoljeZBesedilom 2">
          <a:extLst>
            <a:ext uri="{FF2B5EF4-FFF2-40B4-BE49-F238E27FC236}">
              <a16:creationId xmlns:a16="http://schemas.microsoft.com/office/drawing/2014/main" id="{07DA127D-633A-46EF-B9D7-49C03B53987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02" name="PoljeZBesedilom 2">
          <a:extLst>
            <a:ext uri="{FF2B5EF4-FFF2-40B4-BE49-F238E27FC236}">
              <a16:creationId xmlns:a16="http://schemas.microsoft.com/office/drawing/2014/main" id="{6EB57979-63AF-4597-B15B-E582BBC734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3" name="PoljeZBesedilom 2">
          <a:extLst>
            <a:ext uri="{FF2B5EF4-FFF2-40B4-BE49-F238E27FC236}">
              <a16:creationId xmlns:a16="http://schemas.microsoft.com/office/drawing/2014/main" id="{DA1820AE-7046-4CC8-96F6-565553AE1F3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4" name="PoljeZBesedilom 8603">
          <a:extLst>
            <a:ext uri="{FF2B5EF4-FFF2-40B4-BE49-F238E27FC236}">
              <a16:creationId xmlns:a16="http://schemas.microsoft.com/office/drawing/2014/main" id="{6076C1CF-AA49-4764-A03E-18CC3F4E7F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5" name="PoljeZBesedilom 2">
          <a:extLst>
            <a:ext uri="{FF2B5EF4-FFF2-40B4-BE49-F238E27FC236}">
              <a16:creationId xmlns:a16="http://schemas.microsoft.com/office/drawing/2014/main" id="{05982F3C-4C4E-4C35-9643-DA2300B3106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6" name="PoljeZBesedilom 2">
          <a:extLst>
            <a:ext uri="{FF2B5EF4-FFF2-40B4-BE49-F238E27FC236}">
              <a16:creationId xmlns:a16="http://schemas.microsoft.com/office/drawing/2014/main" id="{0EB47BA1-BF83-405A-B61D-F48625C7268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7" name="PoljeZBesedilom 2">
          <a:extLst>
            <a:ext uri="{FF2B5EF4-FFF2-40B4-BE49-F238E27FC236}">
              <a16:creationId xmlns:a16="http://schemas.microsoft.com/office/drawing/2014/main" id="{2505746F-2F9D-48C1-9CC4-FF22F175852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608" name="PoljeZBesedilom 2">
          <a:extLst>
            <a:ext uri="{FF2B5EF4-FFF2-40B4-BE49-F238E27FC236}">
              <a16:creationId xmlns:a16="http://schemas.microsoft.com/office/drawing/2014/main" id="{C749870B-9FCC-45D9-AD93-C5DE322BE93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09" name="PoljeZBesedilom 8608">
          <a:extLst>
            <a:ext uri="{FF2B5EF4-FFF2-40B4-BE49-F238E27FC236}">
              <a16:creationId xmlns:a16="http://schemas.microsoft.com/office/drawing/2014/main" id="{CE55C3B4-68B5-43C7-9002-FD1298E4A74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10" name="PoljeZBesedilom 2">
          <a:extLst>
            <a:ext uri="{FF2B5EF4-FFF2-40B4-BE49-F238E27FC236}">
              <a16:creationId xmlns:a16="http://schemas.microsoft.com/office/drawing/2014/main" id="{49D884E1-9B25-41CF-9BE0-443EB5CB91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11" name="PoljeZBesedilom 2">
          <a:extLst>
            <a:ext uri="{FF2B5EF4-FFF2-40B4-BE49-F238E27FC236}">
              <a16:creationId xmlns:a16="http://schemas.microsoft.com/office/drawing/2014/main" id="{B78922E4-1964-40DC-A2CD-A7C3AF6A881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12" name="PoljeZBesedilom 2">
          <a:extLst>
            <a:ext uri="{FF2B5EF4-FFF2-40B4-BE49-F238E27FC236}">
              <a16:creationId xmlns:a16="http://schemas.microsoft.com/office/drawing/2014/main" id="{CFDE6AD2-8F8E-4A23-A0B9-1314271C38C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8613" name="PoljeZBesedilom 2">
          <a:extLst>
            <a:ext uri="{FF2B5EF4-FFF2-40B4-BE49-F238E27FC236}">
              <a16:creationId xmlns:a16="http://schemas.microsoft.com/office/drawing/2014/main" id="{4E84D994-B5C2-41FB-A00C-42D1A975484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4" name="PoljeZBesedilom 2">
          <a:extLst>
            <a:ext uri="{FF2B5EF4-FFF2-40B4-BE49-F238E27FC236}">
              <a16:creationId xmlns:a16="http://schemas.microsoft.com/office/drawing/2014/main" id="{9E0F7641-B20A-4C13-9F72-5A7AAC07DB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5" name="PoljeZBesedilom 8614">
          <a:extLst>
            <a:ext uri="{FF2B5EF4-FFF2-40B4-BE49-F238E27FC236}">
              <a16:creationId xmlns:a16="http://schemas.microsoft.com/office/drawing/2014/main" id="{D92AE479-5CE5-46CB-BD2B-EF7D5DBD0D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6" name="PoljeZBesedilom 2">
          <a:extLst>
            <a:ext uri="{FF2B5EF4-FFF2-40B4-BE49-F238E27FC236}">
              <a16:creationId xmlns:a16="http://schemas.microsoft.com/office/drawing/2014/main" id="{FF5ECBCD-12EE-47B1-9DE8-B03C3557DF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7" name="PoljeZBesedilom 2">
          <a:extLst>
            <a:ext uri="{FF2B5EF4-FFF2-40B4-BE49-F238E27FC236}">
              <a16:creationId xmlns:a16="http://schemas.microsoft.com/office/drawing/2014/main" id="{80606B32-D804-44EE-BF3C-AA7B0C3006C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8" name="PoljeZBesedilom 2">
          <a:extLst>
            <a:ext uri="{FF2B5EF4-FFF2-40B4-BE49-F238E27FC236}">
              <a16:creationId xmlns:a16="http://schemas.microsoft.com/office/drawing/2014/main" id="{EBEB54AF-77A6-453B-B709-088603C802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19" name="PoljeZBesedilom 2">
          <a:extLst>
            <a:ext uri="{FF2B5EF4-FFF2-40B4-BE49-F238E27FC236}">
              <a16:creationId xmlns:a16="http://schemas.microsoft.com/office/drawing/2014/main" id="{99107873-3D41-4CA0-8FA6-BE4E6FB140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0" name="PoljeZBesedilom 2">
          <a:extLst>
            <a:ext uri="{FF2B5EF4-FFF2-40B4-BE49-F238E27FC236}">
              <a16:creationId xmlns:a16="http://schemas.microsoft.com/office/drawing/2014/main" id="{82865849-E365-4C73-83CD-50F2B60F427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1" name="PoljeZBesedilom 8620">
          <a:extLst>
            <a:ext uri="{FF2B5EF4-FFF2-40B4-BE49-F238E27FC236}">
              <a16:creationId xmlns:a16="http://schemas.microsoft.com/office/drawing/2014/main" id="{424D8D12-D7C9-4952-8AD2-7B8C7BE1E4A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2" name="PoljeZBesedilom 2">
          <a:extLst>
            <a:ext uri="{FF2B5EF4-FFF2-40B4-BE49-F238E27FC236}">
              <a16:creationId xmlns:a16="http://schemas.microsoft.com/office/drawing/2014/main" id="{AF7DF0EB-792E-42C5-B27E-E48FD39357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3" name="PoljeZBesedilom 2">
          <a:extLst>
            <a:ext uri="{FF2B5EF4-FFF2-40B4-BE49-F238E27FC236}">
              <a16:creationId xmlns:a16="http://schemas.microsoft.com/office/drawing/2014/main" id="{FE57BB39-F13D-443A-AF77-698F38D37DD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4" name="PoljeZBesedilom 2">
          <a:extLst>
            <a:ext uri="{FF2B5EF4-FFF2-40B4-BE49-F238E27FC236}">
              <a16:creationId xmlns:a16="http://schemas.microsoft.com/office/drawing/2014/main" id="{E583A2BB-BD0E-4100-B56D-DA33AE4F5C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25" name="PoljeZBesedilom 2">
          <a:extLst>
            <a:ext uri="{FF2B5EF4-FFF2-40B4-BE49-F238E27FC236}">
              <a16:creationId xmlns:a16="http://schemas.microsoft.com/office/drawing/2014/main" id="{459B8C4E-B667-4251-B44A-D8E2A36D84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26" name="PoljeZBesedilom 2">
          <a:extLst>
            <a:ext uri="{FF2B5EF4-FFF2-40B4-BE49-F238E27FC236}">
              <a16:creationId xmlns:a16="http://schemas.microsoft.com/office/drawing/2014/main" id="{2C7EE25D-93FF-46EF-AEEA-0FB663FAFF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27" name="PoljeZBesedilom 8626">
          <a:extLst>
            <a:ext uri="{FF2B5EF4-FFF2-40B4-BE49-F238E27FC236}">
              <a16:creationId xmlns:a16="http://schemas.microsoft.com/office/drawing/2014/main" id="{69E97ADE-DF25-4F5D-ABDE-1E8E2D43612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28" name="PoljeZBesedilom 2">
          <a:extLst>
            <a:ext uri="{FF2B5EF4-FFF2-40B4-BE49-F238E27FC236}">
              <a16:creationId xmlns:a16="http://schemas.microsoft.com/office/drawing/2014/main" id="{8E9B24A9-E497-4DFF-9FB0-85A9D819BF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29" name="PoljeZBesedilom 2">
          <a:extLst>
            <a:ext uri="{FF2B5EF4-FFF2-40B4-BE49-F238E27FC236}">
              <a16:creationId xmlns:a16="http://schemas.microsoft.com/office/drawing/2014/main" id="{154A924B-558D-451F-B553-F52E7DFADFA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30" name="PoljeZBesedilom 2">
          <a:extLst>
            <a:ext uri="{FF2B5EF4-FFF2-40B4-BE49-F238E27FC236}">
              <a16:creationId xmlns:a16="http://schemas.microsoft.com/office/drawing/2014/main" id="{D6087DD9-6548-40DA-9DDA-C4D89162530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31" name="PoljeZBesedilom 2">
          <a:extLst>
            <a:ext uri="{FF2B5EF4-FFF2-40B4-BE49-F238E27FC236}">
              <a16:creationId xmlns:a16="http://schemas.microsoft.com/office/drawing/2014/main" id="{3FE2032C-A4E7-4FC8-85B7-44A7E614421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2" name="PoljeZBesedilom 2">
          <a:extLst>
            <a:ext uri="{FF2B5EF4-FFF2-40B4-BE49-F238E27FC236}">
              <a16:creationId xmlns:a16="http://schemas.microsoft.com/office/drawing/2014/main" id="{346EC024-FD17-43AA-938A-7150B2B90B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3" name="PoljeZBesedilom 8632">
          <a:extLst>
            <a:ext uri="{FF2B5EF4-FFF2-40B4-BE49-F238E27FC236}">
              <a16:creationId xmlns:a16="http://schemas.microsoft.com/office/drawing/2014/main" id="{43B7559B-5E92-405B-BCE1-C43CB54A1F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4" name="PoljeZBesedilom 2">
          <a:extLst>
            <a:ext uri="{FF2B5EF4-FFF2-40B4-BE49-F238E27FC236}">
              <a16:creationId xmlns:a16="http://schemas.microsoft.com/office/drawing/2014/main" id="{8506BC8B-9103-4995-8B91-0F6D0E0EE2F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5" name="PoljeZBesedilom 2">
          <a:extLst>
            <a:ext uri="{FF2B5EF4-FFF2-40B4-BE49-F238E27FC236}">
              <a16:creationId xmlns:a16="http://schemas.microsoft.com/office/drawing/2014/main" id="{67102D84-AA91-41A3-9CC2-32E9872B34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6" name="PoljeZBesedilom 2">
          <a:extLst>
            <a:ext uri="{FF2B5EF4-FFF2-40B4-BE49-F238E27FC236}">
              <a16:creationId xmlns:a16="http://schemas.microsoft.com/office/drawing/2014/main" id="{4FDA2CD0-F1A5-45B7-81BB-BA350A471D9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37" name="PoljeZBesedilom 2">
          <a:extLst>
            <a:ext uri="{FF2B5EF4-FFF2-40B4-BE49-F238E27FC236}">
              <a16:creationId xmlns:a16="http://schemas.microsoft.com/office/drawing/2014/main" id="{0918D52E-750B-462F-AD99-29F525A79C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38" name="PoljeZBesedilom 2">
          <a:extLst>
            <a:ext uri="{FF2B5EF4-FFF2-40B4-BE49-F238E27FC236}">
              <a16:creationId xmlns:a16="http://schemas.microsoft.com/office/drawing/2014/main" id="{36D5C6C9-CE08-49F4-A3AA-892C7FE85F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39" name="PoljeZBesedilom 8638">
          <a:extLst>
            <a:ext uri="{FF2B5EF4-FFF2-40B4-BE49-F238E27FC236}">
              <a16:creationId xmlns:a16="http://schemas.microsoft.com/office/drawing/2014/main" id="{48FE4F06-6074-436E-B2F7-A81F7BC3E3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0" name="PoljeZBesedilom 2">
          <a:extLst>
            <a:ext uri="{FF2B5EF4-FFF2-40B4-BE49-F238E27FC236}">
              <a16:creationId xmlns:a16="http://schemas.microsoft.com/office/drawing/2014/main" id="{90A2DE81-0CE5-4B33-BB7B-E698FA023AB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1" name="PoljeZBesedilom 2">
          <a:extLst>
            <a:ext uri="{FF2B5EF4-FFF2-40B4-BE49-F238E27FC236}">
              <a16:creationId xmlns:a16="http://schemas.microsoft.com/office/drawing/2014/main" id="{691C541F-542A-483D-9986-0D55824C7BF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2" name="PoljeZBesedilom 2">
          <a:extLst>
            <a:ext uri="{FF2B5EF4-FFF2-40B4-BE49-F238E27FC236}">
              <a16:creationId xmlns:a16="http://schemas.microsoft.com/office/drawing/2014/main" id="{1CEB2D07-AD93-40FD-9DF9-C9F361498C2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3" name="PoljeZBesedilom 2">
          <a:extLst>
            <a:ext uri="{FF2B5EF4-FFF2-40B4-BE49-F238E27FC236}">
              <a16:creationId xmlns:a16="http://schemas.microsoft.com/office/drawing/2014/main" id="{54ED3076-0F56-4CF6-B0F8-CA9708F45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4" name="PoljeZBesedilom 2">
          <a:extLst>
            <a:ext uri="{FF2B5EF4-FFF2-40B4-BE49-F238E27FC236}">
              <a16:creationId xmlns:a16="http://schemas.microsoft.com/office/drawing/2014/main" id="{994B140A-2E7D-4B57-803F-41670CDAE90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5" name="PoljeZBesedilom 8644">
          <a:extLst>
            <a:ext uri="{FF2B5EF4-FFF2-40B4-BE49-F238E27FC236}">
              <a16:creationId xmlns:a16="http://schemas.microsoft.com/office/drawing/2014/main" id="{75D358CB-7597-489A-B34F-865CA6F706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6" name="PoljeZBesedilom 2">
          <a:extLst>
            <a:ext uri="{FF2B5EF4-FFF2-40B4-BE49-F238E27FC236}">
              <a16:creationId xmlns:a16="http://schemas.microsoft.com/office/drawing/2014/main" id="{F6EEF0CE-FA76-4177-B51C-A9E0BC26D0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7" name="PoljeZBesedilom 2">
          <a:extLst>
            <a:ext uri="{FF2B5EF4-FFF2-40B4-BE49-F238E27FC236}">
              <a16:creationId xmlns:a16="http://schemas.microsoft.com/office/drawing/2014/main" id="{E92EDC29-F4FC-4DE1-AE67-C08DA95AC2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8" name="PoljeZBesedilom 2">
          <a:extLst>
            <a:ext uri="{FF2B5EF4-FFF2-40B4-BE49-F238E27FC236}">
              <a16:creationId xmlns:a16="http://schemas.microsoft.com/office/drawing/2014/main" id="{58576C5B-3E5F-4D23-94FC-D2C03AE448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49" name="PoljeZBesedilom 2">
          <a:extLst>
            <a:ext uri="{FF2B5EF4-FFF2-40B4-BE49-F238E27FC236}">
              <a16:creationId xmlns:a16="http://schemas.microsoft.com/office/drawing/2014/main" id="{E6885AD4-EC72-4E45-B0B7-52303F3840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0" name="PoljeZBesedilom 2">
          <a:extLst>
            <a:ext uri="{FF2B5EF4-FFF2-40B4-BE49-F238E27FC236}">
              <a16:creationId xmlns:a16="http://schemas.microsoft.com/office/drawing/2014/main" id="{E89C1D0A-93B1-4D72-B4C6-E9438DD8C66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1" name="PoljeZBesedilom 8650">
          <a:extLst>
            <a:ext uri="{FF2B5EF4-FFF2-40B4-BE49-F238E27FC236}">
              <a16:creationId xmlns:a16="http://schemas.microsoft.com/office/drawing/2014/main" id="{622C7E8A-70BF-419F-B6AE-68263F17305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2" name="PoljeZBesedilom 2">
          <a:extLst>
            <a:ext uri="{FF2B5EF4-FFF2-40B4-BE49-F238E27FC236}">
              <a16:creationId xmlns:a16="http://schemas.microsoft.com/office/drawing/2014/main" id="{D380CC78-C82A-4776-A474-8407EC782D2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3" name="PoljeZBesedilom 2">
          <a:extLst>
            <a:ext uri="{FF2B5EF4-FFF2-40B4-BE49-F238E27FC236}">
              <a16:creationId xmlns:a16="http://schemas.microsoft.com/office/drawing/2014/main" id="{A1717B52-A6A2-418C-97DD-A21802FAF0F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4" name="PoljeZBesedilom 2">
          <a:extLst>
            <a:ext uri="{FF2B5EF4-FFF2-40B4-BE49-F238E27FC236}">
              <a16:creationId xmlns:a16="http://schemas.microsoft.com/office/drawing/2014/main" id="{C6E61598-9649-4D92-9781-F94D8568214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655" name="PoljeZBesedilom 2">
          <a:extLst>
            <a:ext uri="{FF2B5EF4-FFF2-40B4-BE49-F238E27FC236}">
              <a16:creationId xmlns:a16="http://schemas.microsoft.com/office/drawing/2014/main" id="{7020BA05-DA19-4323-AAFE-6C969441897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56" name="PoljeZBesedilom 2">
          <a:extLst>
            <a:ext uri="{FF2B5EF4-FFF2-40B4-BE49-F238E27FC236}">
              <a16:creationId xmlns:a16="http://schemas.microsoft.com/office/drawing/2014/main" id="{85AB9FA3-F532-4F88-8CA5-0A20F03C3BF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57" name="PoljeZBesedilom 8656">
          <a:extLst>
            <a:ext uri="{FF2B5EF4-FFF2-40B4-BE49-F238E27FC236}">
              <a16:creationId xmlns:a16="http://schemas.microsoft.com/office/drawing/2014/main" id="{2C516BB2-6F42-4FAC-9BA8-F73BDB0DFB6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58" name="PoljeZBesedilom 2">
          <a:extLst>
            <a:ext uri="{FF2B5EF4-FFF2-40B4-BE49-F238E27FC236}">
              <a16:creationId xmlns:a16="http://schemas.microsoft.com/office/drawing/2014/main" id="{2A531CFA-97FB-45D8-B2C7-31A01A11E81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59" name="PoljeZBesedilom 2">
          <a:extLst>
            <a:ext uri="{FF2B5EF4-FFF2-40B4-BE49-F238E27FC236}">
              <a16:creationId xmlns:a16="http://schemas.microsoft.com/office/drawing/2014/main" id="{A8982839-C2FC-4A5D-B7AE-8CD8D24A721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60" name="PoljeZBesedilom 2">
          <a:extLst>
            <a:ext uri="{FF2B5EF4-FFF2-40B4-BE49-F238E27FC236}">
              <a16:creationId xmlns:a16="http://schemas.microsoft.com/office/drawing/2014/main" id="{9174112A-99F3-4B83-94FA-F51B4481EC6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661" name="PoljeZBesedilom 2">
          <a:extLst>
            <a:ext uri="{FF2B5EF4-FFF2-40B4-BE49-F238E27FC236}">
              <a16:creationId xmlns:a16="http://schemas.microsoft.com/office/drawing/2014/main" id="{8E1D9E46-26A8-4851-A682-0C4977BA300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662" name="PoljeZBesedilom 8661">
          <a:extLst>
            <a:ext uri="{FF2B5EF4-FFF2-40B4-BE49-F238E27FC236}">
              <a16:creationId xmlns:a16="http://schemas.microsoft.com/office/drawing/2014/main" id="{93C0ABF8-0942-4D7B-A98E-D1DB5EFC1EF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663" name="PoljeZBesedilom 2">
          <a:extLst>
            <a:ext uri="{FF2B5EF4-FFF2-40B4-BE49-F238E27FC236}">
              <a16:creationId xmlns:a16="http://schemas.microsoft.com/office/drawing/2014/main" id="{91320323-4E38-477B-85D7-268870CEE54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664" name="PoljeZBesedilom 2">
          <a:extLst>
            <a:ext uri="{FF2B5EF4-FFF2-40B4-BE49-F238E27FC236}">
              <a16:creationId xmlns:a16="http://schemas.microsoft.com/office/drawing/2014/main" id="{582BED8E-42A0-4946-9972-64F779E9DB8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665" name="PoljeZBesedilom 2">
          <a:extLst>
            <a:ext uri="{FF2B5EF4-FFF2-40B4-BE49-F238E27FC236}">
              <a16:creationId xmlns:a16="http://schemas.microsoft.com/office/drawing/2014/main" id="{7A598629-5D3B-498E-8271-224D6C69DBA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666" name="PoljeZBesedilom 2">
          <a:extLst>
            <a:ext uri="{FF2B5EF4-FFF2-40B4-BE49-F238E27FC236}">
              <a16:creationId xmlns:a16="http://schemas.microsoft.com/office/drawing/2014/main" id="{B89CC5EA-A4E5-424C-87E4-380223B0740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67" name="PoljeZBesedilom 2">
          <a:extLst>
            <a:ext uri="{FF2B5EF4-FFF2-40B4-BE49-F238E27FC236}">
              <a16:creationId xmlns:a16="http://schemas.microsoft.com/office/drawing/2014/main" id="{FB7DE6AD-557D-42B8-AEF5-AB2EFE1BEE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68" name="PoljeZBesedilom 8667">
          <a:extLst>
            <a:ext uri="{FF2B5EF4-FFF2-40B4-BE49-F238E27FC236}">
              <a16:creationId xmlns:a16="http://schemas.microsoft.com/office/drawing/2014/main" id="{A4AB2DA7-1AEF-4030-BFE7-87D876AE70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69" name="PoljeZBesedilom 2">
          <a:extLst>
            <a:ext uri="{FF2B5EF4-FFF2-40B4-BE49-F238E27FC236}">
              <a16:creationId xmlns:a16="http://schemas.microsoft.com/office/drawing/2014/main" id="{B74E1F99-E752-48FE-85BC-19737DDC6C4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0" name="PoljeZBesedilom 2">
          <a:extLst>
            <a:ext uri="{FF2B5EF4-FFF2-40B4-BE49-F238E27FC236}">
              <a16:creationId xmlns:a16="http://schemas.microsoft.com/office/drawing/2014/main" id="{2CB8A385-8983-4CEC-85DA-7FE0F0864E5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1" name="PoljeZBesedilom 2">
          <a:extLst>
            <a:ext uri="{FF2B5EF4-FFF2-40B4-BE49-F238E27FC236}">
              <a16:creationId xmlns:a16="http://schemas.microsoft.com/office/drawing/2014/main" id="{52211F49-02E0-4F71-AEA1-1F6E4B71C2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2" name="PoljeZBesedilom 2">
          <a:extLst>
            <a:ext uri="{FF2B5EF4-FFF2-40B4-BE49-F238E27FC236}">
              <a16:creationId xmlns:a16="http://schemas.microsoft.com/office/drawing/2014/main" id="{F9B75D6B-C243-410F-85FD-AED29B46E32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3" name="PoljeZBesedilom 2">
          <a:extLst>
            <a:ext uri="{FF2B5EF4-FFF2-40B4-BE49-F238E27FC236}">
              <a16:creationId xmlns:a16="http://schemas.microsoft.com/office/drawing/2014/main" id="{A1DFB9CE-19BB-4391-AD10-4003C6283E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4" name="PoljeZBesedilom 8673">
          <a:extLst>
            <a:ext uri="{FF2B5EF4-FFF2-40B4-BE49-F238E27FC236}">
              <a16:creationId xmlns:a16="http://schemas.microsoft.com/office/drawing/2014/main" id="{FE07228A-7C83-48CC-A510-FCD23666481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5" name="PoljeZBesedilom 2">
          <a:extLst>
            <a:ext uri="{FF2B5EF4-FFF2-40B4-BE49-F238E27FC236}">
              <a16:creationId xmlns:a16="http://schemas.microsoft.com/office/drawing/2014/main" id="{F2BA99F3-53E7-4C1B-A5B4-BC18D1FE789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6" name="PoljeZBesedilom 2">
          <a:extLst>
            <a:ext uri="{FF2B5EF4-FFF2-40B4-BE49-F238E27FC236}">
              <a16:creationId xmlns:a16="http://schemas.microsoft.com/office/drawing/2014/main" id="{4DAAC02D-EB97-4A31-BE8E-05DACD75E2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7" name="PoljeZBesedilom 2">
          <a:extLst>
            <a:ext uri="{FF2B5EF4-FFF2-40B4-BE49-F238E27FC236}">
              <a16:creationId xmlns:a16="http://schemas.microsoft.com/office/drawing/2014/main" id="{49A822CB-0847-4DC1-9E89-E06175D41E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872</xdr:row>
      <xdr:rowOff>0</xdr:rowOff>
    </xdr:from>
    <xdr:ext cx="184731" cy="264560"/>
    <xdr:sp macro="" textlink="">
      <xdr:nvSpPr>
        <xdr:cNvPr id="8678" name="PoljeZBesedilom 2">
          <a:extLst>
            <a:ext uri="{FF2B5EF4-FFF2-40B4-BE49-F238E27FC236}">
              <a16:creationId xmlns:a16="http://schemas.microsoft.com/office/drawing/2014/main" id="{FF00E2F1-54D3-47F9-8664-DEBEDC52D27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79" name="PoljeZBesedilom 2">
          <a:extLst>
            <a:ext uri="{FF2B5EF4-FFF2-40B4-BE49-F238E27FC236}">
              <a16:creationId xmlns:a16="http://schemas.microsoft.com/office/drawing/2014/main" id="{DEB728A5-D7FA-4D13-8449-4F4853806C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80" name="PoljeZBesedilom 8679">
          <a:extLst>
            <a:ext uri="{FF2B5EF4-FFF2-40B4-BE49-F238E27FC236}">
              <a16:creationId xmlns:a16="http://schemas.microsoft.com/office/drawing/2014/main" id="{0D3F0CF5-CEAD-4744-9BF2-785FB54E92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81" name="PoljeZBesedilom 2">
          <a:extLst>
            <a:ext uri="{FF2B5EF4-FFF2-40B4-BE49-F238E27FC236}">
              <a16:creationId xmlns:a16="http://schemas.microsoft.com/office/drawing/2014/main" id="{43C6C27D-DFB7-4935-B526-FE216A0D38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82" name="PoljeZBesedilom 2">
          <a:extLst>
            <a:ext uri="{FF2B5EF4-FFF2-40B4-BE49-F238E27FC236}">
              <a16:creationId xmlns:a16="http://schemas.microsoft.com/office/drawing/2014/main" id="{E72A3AE8-7549-4E62-B4A9-837E7B84D28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83" name="PoljeZBesedilom 2">
          <a:extLst>
            <a:ext uri="{FF2B5EF4-FFF2-40B4-BE49-F238E27FC236}">
              <a16:creationId xmlns:a16="http://schemas.microsoft.com/office/drawing/2014/main" id="{1A47BFD1-C319-4C7D-85C3-363CD481A9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882</xdr:row>
      <xdr:rowOff>0</xdr:rowOff>
    </xdr:from>
    <xdr:ext cx="184731" cy="264560"/>
    <xdr:sp macro="" textlink="">
      <xdr:nvSpPr>
        <xdr:cNvPr id="8684" name="PoljeZBesedilom 2">
          <a:extLst>
            <a:ext uri="{FF2B5EF4-FFF2-40B4-BE49-F238E27FC236}">
              <a16:creationId xmlns:a16="http://schemas.microsoft.com/office/drawing/2014/main" id="{E1408967-19EB-4A8F-B69E-E1DC2BBA2F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85" name="PoljeZBesedilom 2">
          <a:extLst>
            <a:ext uri="{FF2B5EF4-FFF2-40B4-BE49-F238E27FC236}">
              <a16:creationId xmlns:a16="http://schemas.microsoft.com/office/drawing/2014/main" id="{9A9C245A-5198-44ED-B970-037562320F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86" name="PoljeZBesedilom 8685">
          <a:extLst>
            <a:ext uri="{FF2B5EF4-FFF2-40B4-BE49-F238E27FC236}">
              <a16:creationId xmlns:a16="http://schemas.microsoft.com/office/drawing/2014/main" id="{69C72292-7815-4B83-82BF-8D4BB17A89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87" name="PoljeZBesedilom 2">
          <a:extLst>
            <a:ext uri="{FF2B5EF4-FFF2-40B4-BE49-F238E27FC236}">
              <a16:creationId xmlns:a16="http://schemas.microsoft.com/office/drawing/2014/main" id="{0E11B419-CE95-42F9-8A3F-F1D1F79F891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88" name="PoljeZBesedilom 2">
          <a:extLst>
            <a:ext uri="{FF2B5EF4-FFF2-40B4-BE49-F238E27FC236}">
              <a16:creationId xmlns:a16="http://schemas.microsoft.com/office/drawing/2014/main" id="{C973F89A-D710-4420-960A-B22DCC7CD0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89" name="PoljeZBesedilom 2">
          <a:extLst>
            <a:ext uri="{FF2B5EF4-FFF2-40B4-BE49-F238E27FC236}">
              <a16:creationId xmlns:a16="http://schemas.microsoft.com/office/drawing/2014/main" id="{87339634-D64B-41AD-A823-729200AFCF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881</xdr:row>
      <xdr:rowOff>0</xdr:rowOff>
    </xdr:from>
    <xdr:ext cx="184731" cy="264560"/>
    <xdr:sp macro="" textlink="">
      <xdr:nvSpPr>
        <xdr:cNvPr id="8690" name="PoljeZBesedilom 2">
          <a:extLst>
            <a:ext uri="{FF2B5EF4-FFF2-40B4-BE49-F238E27FC236}">
              <a16:creationId xmlns:a16="http://schemas.microsoft.com/office/drawing/2014/main" id="{24298652-255E-47F6-B9E7-EFAD3FE84B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1" name="PoljeZBesedilom 2">
          <a:extLst>
            <a:ext uri="{FF2B5EF4-FFF2-40B4-BE49-F238E27FC236}">
              <a16:creationId xmlns:a16="http://schemas.microsoft.com/office/drawing/2014/main" id="{B043836B-B172-40A2-9354-D16867949B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2" name="PoljeZBesedilom 8691">
          <a:extLst>
            <a:ext uri="{FF2B5EF4-FFF2-40B4-BE49-F238E27FC236}">
              <a16:creationId xmlns:a16="http://schemas.microsoft.com/office/drawing/2014/main" id="{4E4FB705-2B71-40EB-8B8B-B38DA9E00A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3" name="PoljeZBesedilom 2">
          <a:extLst>
            <a:ext uri="{FF2B5EF4-FFF2-40B4-BE49-F238E27FC236}">
              <a16:creationId xmlns:a16="http://schemas.microsoft.com/office/drawing/2014/main" id="{FF5D96B1-45E1-473D-8A15-8A8BFBBBBC1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4" name="PoljeZBesedilom 2">
          <a:extLst>
            <a:ext uri="{FF2B5EF4-FFF2-40B4-BE49-F238E27FC236}">
              <a16:creationId xmlns:a16="http://schemas.microsoft.com/office/drawing/2014/main" id="{EE3FBA45-B76E-4B30-BBC5-6A74FA51B7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5" name="PoljeZBesedilom 2">
          <a:extLst>
            <a:ext uri="{FF2B5EF4-FFF2-40B4-BE49-F238E27FC236}">
              <a16:creationId xmlns:a16="http://schemas.microsoft.com/office/drawing/2014/main" id="{242243F3-30DB-4A14-8844-2BD6B16CAD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6" name="PoljeZBesedilom 2">
          <a:extLst>
            <a:ext uri="{FF2B5EF4-FFF2-40B4-BE49-F238E27FC236}">
              <a16:creationId xmlns:a16="http://schemas.microsoft.com/office/drawing/2014/main" id="{AC2968AC-5B7E-4D8B-920C-F443B770E6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7" name="PoljeZBesedilom 2">
          <a:extLst>
            <a:ext uri="{FF2B5EF4-FFF2-40B4-BE49-F238E27FC236}">
              <a16:creationId xmlns:a16="http://schemas.microsoft.com/office/drawing/2014/main" id="{2F3032AA-8C07-465D-B34A-3421D85618C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8" name="PoljeZBesedilom 8697">
          <a:extLst>
            <a:ext uri="{FF2B5EF4-FFF2-40B4-BE49-F238E27FC236}">
              <a16:creationId xmlns:a16="http://schemas.microsoft.com/office/drawing/2014/main" id="{2D6467AE-B473-4010-9D60-E05E00F7EF1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699" name="PoljeZBesedilom 2">
          <a:extLst>
            <a:ext uri="{FF2B5EF4-FFF2-40B4-BE49-F238E27FC236}">
              <a16:creationId xmlns:a16="http://schemas.microsoft.com/office/drawing/2014/main" id="{506C4A4C-378E-43D0-A906-5842BB7605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700" name="PoljeZBesedilom 2">
          <a:extLst>
            <a:ext uri="{FF2B5EF4-FFF2-40B4-BE49-F238E27FC236}">
              <a16:creationId xmlns:a16="http://schemas.microsoft.com/office/drawing/2014/main" id="{F99CFD75-3C74-4018-AD00-88E86A8135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701" name="PoljeZBesedilom 2">
          <a:extLst>
            <a:ext uri="{FF2B5EF4-FFF2-40B4-BE49-F238E27FC236}">
              <a16:creationId xmlns:a16="http://schemas.microsoft.com/office/drawing/2014/main" id="{4212F178-0EFA-42AC-A95E-A76811570D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8702" name="PoljeZBesedilom 2">
          <a:extLst>
            <a:ext uri="{FF2B5EF4-FFF2-40B4-BE49-F238E27FC236}">
              <a16:creationId xmlns:a16="http://schemas.microsoft.com/office/drawing/2014/main" id="{DD7281EF-10CE-4007-9B9C-E303F465367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3" name="PoljeZBesedilom 2">
          <a:extLst>
            <a:ext uri="{FF2B5EF4-FFF2-40B4-BE49-F238E27FC236}">
              <a16:creationId xmlns:a16="http://schemas.microsoft.com/office/drawing/2014/main" id="{905962AB-6538-44D3-92A4-BC4D424C87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4" name="PoljeZBesedilom 8703">
          <a:extLst>
            <a:ext uri="{FF2B5EF4-FFF2-40B4-BE49-F238E27FC236}">
              <a16:creationId xmlns:a16="http://schemas.microsoft.com/office/drawing/2014/main" id="{E5C466B6-BBEF-4921-9A01-834BAB822C8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5" name="PoljeZBesedilom 2">
          <a:extLst>
            <a:ext uri="{FF2B5EF4-FFF2-40B4-BE49-F238E27FC236}">
              <a16:creationId xmlns:a16="http://schemas.microsoft.com/office/drawing/2014/main" id="{43C93D5A-EEFD-4A41-AF15-4F4B98C7AB6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6" name="PoljeZBesedilom 2">
          <a:extLst>
            <a:ext uri="{FF2B5EF4-FFF2-40B4-BE49-F238E27FC236}">
              <a16:creationId xmlns:a16="http://schemas.microsoft.com/office/drawing/2014/main" id="{D9883487-DDC4-4304-9CDF-32A5132694C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7" name="PoljeZBesedilom 2">
          <a:extLst>
            <a:ext uri="{FF2B5EF4-FFF2-40B4-BE49-F238E27FC236}">
              <a16:creationId xmlns:a16="http://schemas.microsoft.com/office/drawing/2014/main" id="{CD21D4CA-4871-4BFC-A036-D4118B1835B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8708" name="PoljeZBesedilom 2">
          <a:extLst>
            <a:ext uri="{FF2B5EF4-FFF2-40B4-BE49-F238E27FC236}">
              <a16:creationId xmlns:a16="http://schemas.microsoft.com/office/drawing/2014/main" id="{1729045B-A89F-492A-8F7C-126399F5994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09" name="PoljeZBesedilom 2">
          <a:extLst>
            <a:ext uri="{FF2B5EF4-FFF2-40B4-BE49-F238E27FC236}">
              <a16:creationId xmlns:a16="http://schemas.microsoft.com/office/drawing/2014/main" id="{5EF30411-0435-4E1C-9231-08C6A208161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10" name="PoljeZBesedilom 8709">
          <a:extLst>
            <a:ext uri="{FF2B5EF4-FFF2-40B4-BE49-F238E27FC236}">
              <a16:creationId xmlns:a16="http://schemas.microsoft.com/office/drawing/2014/main" id="{B0BF9734-A455-4D0D-AA86-F230CBAE45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11" name="PoljeZBesedilom 2">
          <a:extLst>
            <a:ext uri="{FF2B5EF4-FFF2-40B4-BE49-F238E27FC236}">
              <a16:creationId xmlns:a16="http://schemas.microsoft.com/office/drawing/2014/main" id="{730A904F-F854-4F2B-B338-AE264829155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12" name="PoljeZBesedilom 2">
          <a:extLst>
            <a:ext uri="{FF2B5EF4-FFF2-40B4-BE49-F238E27FC236}">
              <a16:creationId xmlns:a16="http://schemas.microsoft.com/office/drawing/2014/main" id="{2EE99604-66CA-4921-8C00-FA44D9FCCDD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13" name="PoljeZBesedilom 2">
          <a:extLst>
            <a:ext uri="{FF2B5EF4-FFF2-40B4-BE49-F238E27FC236}">
              <a16:creationId xmlns:a16="http://schemas.microsoft.com/office/drawing/2014/main" id="{E0A50F8F-3B8F-4250-91D9-45C7F095941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8714" name="PoljeZBesedilom 2">
          <a:extLst>
            <a:ext uri="{FF2B5EF4-FFF2-40B4-BE49-F238E27FC236}">
              <a16:creationId xmlns:a16="http://schemas.microsoft.com/office/drawing/2014/main" id="{6498C41F-AB63-45F8-952B-58CFE06529E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715" name="PoljeZBesedilom 8714">
          <a:extLst>
            <a:ext uri="{FF2B5EF4-FFF2-40B4-BE49-F238E27FC236}">
              <a16:creationId xmlns:a16="http://schemas.microsoft.com/office/drawing/2014/main" id="{B3BBC97F-AA5D-40F1-96CF-16113DBA893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716" name="PoljeZBesedilom 2">
          <a:extLst>
            <a:ext uri="{FF2B5EF4-FFF2-40B4-BE49-F238E27FC236}">
              <a16:creationId xmlns:a16="http://schemas.microsoft.com/office/drawing/2014/main" id="{7BE7BBB6-3C15-431B-9148-11A14BB7C49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717" name="PoljeZBesedilom 2">
          <a:extLst>
            <a:ext uri="{FF2B5EF4-FFF2-40B4-BE49-F238E27FC236}">
              <a16:creationId xmlns:a16="http://schemas.microsoft.com/office/drawing/2014/main" id="{DD5C4621-C834-437D-9BCE-23469DEC255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718" name="PoljeZBesedilom 2">
          <a:extLst>
            <a:ext uri="{FF2B5EF4-FFF2-40B4-BE49-F238E27FC236}">
              <a16:creationId xmlns:a16="http://schemas.microsoft.com/office/drawing/2014/main" id="{B809E8C3-A522-4CCB-9700-B5C18F79CCC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898</xdr:row>
      <xdr:rowOff>0</xdr:rowOff>
    </xdr:from>
    <xdr:ext cx="184731" cy="274009"/>
    <xdr:sp macro="" textlink="">
      <xdr:nvSpPr>
        <xdr:cNvPr id="8719" name="PoljeZBesedilom 2">
          <a:extLst>
            <a:ext uri="{FF2B5EF4-FFF2-40B4-BE49-F238E27FC236}">
              <a16:creationId xmlns:a16="http://schemas.microsoft.com/office/drawing/2014/main" id="{949C31DC-754A-4ED5-A9A4-B5C5B291DD1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0" name="PoljeZBesedilom 2">
          <a:extLst>
            <a:ext uri="{FF2B5EF4-FFF2-40B4-BE49-F238E27FC236}">
              <a16:creationId xmlns:a16="http://schemas.microsoft.com/office/drawing/2014/main" id="{26B29C9E-4818-4337-BCC3-F6A946321A1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1" name="PoljeZBesedilom 8720">
          <a:extLst>
            <a:ext uri="{FF2B5EF4-FFF2-40B4-BE49-F238E27FC236}">
              <a16:creationId xmlns:a16="http://schemas.microsoft.com/office/drawing/2014/main" id="{D9684E65-1D4E-4AD8-909E-46A39D28D5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2" name="PoljeZBesedilom 2">
          <a:extLst>
            <a:ext uri="{FF2B5EF4-FFF2-40B4-BE49-F238E27FC236}">
              <a16:creationId xmlns:a16="http://schemas.microsoft.com/office/drawing/2014/main" id="{EF5DDD74-ECC9-4C60-9105-D2BBB1432A1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3" name="PoljeZBesedilom 2">
          <a:extLst>
            <a:ext uri="{FF2B5EF4-FFF2-40B4-BE49-F238E27FC236}">
              <a16:creationId xmlns:a16="http://schemas.microsoft.com/office/drawing/2014/main" id="{B4022B43-CDDA-4547-8058-75B3C2563EC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4" name="PoljeZBesedilom 2">
          <a:extLst>
            <a:ext uri="{FF2B5EF4-FFF2-40B4-BE49-F238E27FC236}">
              <a16:creationId xmlns:a16="http://schemas.microsoft.com/office/drawing/2014/main" id="{61894337-758D-43AD-A7E7-3BE2DE5CA5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25" name="PoljeZBesedilom 2">
          <a:extLst>
            <a:ext uri="{FF2B5EF4-FFF2-40B4-BE49-F238E27FC236}">
              <a16:creationId xmlns:a16="http://schemas.microsoft.com/office/drawing/2014/main" id="{B1B81403-6B5E-49B7-ADBD-652587EB7E2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26" name="PoljeZBesedilom 2">
          <a:extLst>
            <a:ext uri="{FF2B5EF4-FFF2-40B4-BE49-F238E27FC236}">
              <a16:creationId xmlns:a16="http://schemas.microsoft.com/office/drawing/2014/main" id="{5702138B-6D12-4467-A8DD-78BA719A70E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27" name="PoljeZBesedilom 8726">
          <a:extLst>
            <a:ext uri="{FF2B5EF4-FFF2-40B4-BE49-F238E27FC236}">
              <a16:creationId xmlns:a16="http://schemas.microsoft.com/office/drawing/2014/main" id="{9FBAD66D-8D33-4E27-A7DD-571AFBCF65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28" name="PoljeZBesedilom 2">
          <a:extLst>
            <a:ext uri="{FF2B5EF4-FFF2-40B4-BE49-F238E27FC236}">
              <a16:creationId xmlns:a16="http://schemas.microsoft.com/office/drawing/2014/main" id="{94C41D47-08A1-458A-94DB-A74232C670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29" name="PoljeZBesedilom 2">
          <a:extLst>
            <a:ext uri="{FF2B5EF4-FFF2-40B4-BE49-F238E27FC236}">
              <a16:creationId xmlns:a16="http://schemas.microsoft.com/office/drawing/2014/main" id="{1B3A7E82-2309-443A-BE08-EE6B07B14E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30" name="PoljeZBesedilom 2">
          <a:extLst>
            <a:ext uri="{FF2B5EF4-FFF2-40B4-BE49-F238E27FC236}">
              <a16:creationId xmlns:a16="http://schemas.microsoft.com/office/drawing/2014/main" id="{4470B5E4-348C-4FCF-96F8-1F5240F5A2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31" name="PoljeZBesedilom 2">
          <a:extLst>
            <a:ext uri="{FF2B5EF4-FFF2-40B4-BE49-F238E27FC236}">
              <a16:creationId xmlns:a16="http://schemas.microsoft.com/office/drawing/2014/main" id="{49A3A627-4872-407C-AB8E-795D5CA0773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2" name="PoljeZBesedilom 2">
          <a:extLst>
            <a:ext uri="{FF2B5EF4-FFF2-40B4-BE49-F238E27FC236}">
              <a16:creationId xmlns:a16="http://schemas.microsoft.com/office/drawing/2014/main" id="{687AF38D-AB8E-483A-B25E-DADC3271153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3" name="PoljeZBesedilom 8732">
          <a:extLst>
            <a:ext uri="{FF2B5EF4-FFF2-40B4-BE49-F238E27FC236}">
              <a16:creationId xmlns:a16="http://schemas.microsoft.com/office/drawing/2014/main" id="{79E0AA53-F5C4-4825-882B-7A4A1ADF6E8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4" name="PoljeZBesedilom 2">
          <a:extLst>
            <a:ext uri="{FF2B5EF4-FFF2-40B4-BE49-F238E27FC236}">
              <a16:creationId xmlns:a16="http://schemas.microsoft.com/office/drawing/2014/main" id="{000BE0FD-EDA9-4AAE-9208-1245CD5BDC3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5" name="PoljeZBesedilom 2">
          <a:extLst>
            <a:ext uri="{FF2B5EF4-FFF2-40B4-BE49-F238E27FC236}">
              <a16:creationId xmlns:a16="http://schemas.microsoft.com/office/drawing/2014/main" id="{8F365D31-A838-44AD-B682-F413E9D40E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6" name="PoljeZBesedilom 2">
          <a:extLst>
            <a:ext uri="{FF2B5EF4-FFF2-40B4-BE49-F238E27FC236}">
              <a16:creationId xmlns:a16="http://schemas.microsoft.com/office/drawing/2014/main" id="{5FD5DD73-FD43-4965-96D1-AE53651FC1C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37" name="PoljeZBesedilom 2">
          <a:extLst>
            <a:ext uri="{FF2B5EF4-FFF2-40B4-BE49-F238E27FC236}">
              <a16:creationId xmlns:a16="http://schemas.microsoft.com/office/drawing/2014/main" id="{47497B98-42FE-4B5A-B6FC-29EF54A48E3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38" name="PoljeZBesedilom 2">
          <a:extLst>
            <a:ext uri="{FF2B5EF4-FFF2-40B4-BE49-F238E27FC236}">
              <a16:creationId xmlns:a16="http://schemas.microsoft.com/office/drawing/2014/main" id="{A10878D4-41E2-493A-901B-0DE3BA2ED65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39" name="PoljeZBesedilom 8738">
          <a:extLst>
            <a:ext uri="{FF2B5EF4-FFF2-40B4-BE49-F238E27FC236}">
              <a16:creationId xmlns:a16="http://schemas.microsoft.com/office/drawing/2014/main" id="{49ABED41-46EF-430A-B86E-5DF244B620F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40" name="PoljeZBesedilom 2">
          <a:extLst>
            <a:ext uri="{FF2B5EF4-FFF2-40B4-BE49-F238E27FC236}">
              <a16:creationId xmlns:a16="http://schemas.microsoft.com/office/drawing/2014/main" id="{BE2E4914-1FAF-4C67-8D3F-DD25C0AA1E9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41" name="PoljeZBesedilom 2">
          <a:extLst>
            <a:ext uri="{FF2B5EF4-FFF2-40B4-BE49-F238E27FC236}">
              <a16:creationId xmlns:a16="http://schemas.microsoft.com/office/drawing/2014/main" id="{4453C717-87FE-4B02-B0A2-E05684115D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42" name="PoljeZBesedilom 2">
          <a:extLst>
            <a:ext uri="{FF2B5EF4-FFF2-40B4-BE49-F238E27FC236}">
              <a16:creationId xmlns:a16="http://schemas.microsoft.com/office/drawing/2014/main" id="{A8FEDD7E-5E2F-4E80-9CAD-0099EFBF20A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893</xdr:row>
      <xdr:rowOff>0</xdr:rowOff>
    </xdr:from>
    <xdr:ext cx="184731" cy="264560"/>
    <xdr:sp macro="" textlink="">
      <xdr:nvSpPr>
        <xdr:cNvPr id="8743" name="PoljeZBesedilom 2">
          <a:extLst>
            <a:ext uri="{FF2B5EF4-FFF2-40B4-BE49-F238E27FC236}">
              <a16:creationId xmlns:a16="http://schemas.microsoft.com/office/drawing/2014/main" id="{26AA4CF0-545D-4C80-A709-1E838952B0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4" name="PoljeZBesedilom 2">
          <a:extLst>
            <a:ext uri="{FF2B5EF4-FFF2-40B4-BE49-F238E27FC236}">
              <a16:creationId xmlns:a16="http://schemas.microsoft.com/office/drawing/2014/main" id="{D3784CC1-F9CB-4E7E-9D4F-1044AA3E9A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5" name="PoljeZBesedilom 8744">
          <a:extLst>
            <a:ext uri="{FF2B5EF4-FFF2-40B4-BE49-F238E27FC236}">
              <a16:creationId xmlns:a16="http://schemas.microsoft.com/office/drawing/2014/main" id="{36FA9A87-DF73-41FF-93F0-D93AAE00114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6" name="PoljeZBesedilom 2">
          <a:extLst>
            <a:ext uri="{FF2B5EF4-FFF2-40B4-BE49-F238E27FC236}">
              <a16:creationId xmlns:a16="http://schemas.microsoft.com/office/drawing/2014/main" id="{CD8F6184-85CB-4B02-B75D-4ADEF642DAC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7" name="PoljeZBesedilom 2">
          <a:extLst>
            <a:ext uri="{FF2B5EF4-FFF2-40B4-BE49-F238E27FC236}">
              <a16:creationId xmlns:a16="http://schemas.microsoft.com/office/drawing/2014/main" id="{12869BDF-4F58-41DF-A932-3FFFDB717F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8" name="PoljeZBesedilom 2">
          <a:extLst>
            <a:ext uri="{FF2B5EF4-FFF2-40B4-BE49-F238E27FC236}">
              <a16:creationId xmlns:a16="http://schemas.microsoft.com/office/drawing/2014/main" id="{92AEF4E4-39AB-4564-BCAF-43010EB5471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49" name="PoljeZBesedilom 2">
          <a:extLst>
            <a:ext uri="{FF2B5EF4-FFF2-40B4-BE49-F238E27FC236}">
              <a16:creationId xmlns:a16="http://schemas.microsoft.com/office/drawing/2014/main" id="{B68882F8-A273-40FE-AAE6-1C837C5737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0" name="PoljeZBesedilom 2">
          <a:extLst>
            <a:ext uri="{FF2B5EF4-FFF2-40B4-BE49-F238E27FC236}">
              <a16:creationId xmlns:a16="http://schemas.microsoft.com/office/drawing/2014/main" id="{AD59AD7F-7B4D-4299-905C-04CD809F99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1" name="PoljeZBesedilom 8750">
          <a:extLst>
            <a:ext uri="{FF2B5EF4-FFF2-40B4-BE49-F238E27FC236}">
              <a16:creationId xmlns:a16="http://schemas.microsoft.com/office/drawing/2014/main" id="{B533F0EE-7492-4EB3-A5C4-41D9D49215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2" name="PoljeZBesedilom 2">
          <a:extLst>
            <a:ext uri="{FF2B5EF4-FFF2-40B4-BE49-F238E27FC236}">
              <a16:creationId xmlns:a16="http://schemas.microsoft.com/office/drawing/2014/main" id="{E642F67C-1CCC-4FF9-8B3B-7A0A6F98BF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3" name="PoljeZBesedilom 2">
          <a:extLst>
            <a:ext uri="{FF2B5EF4-FFF2-40B4-BE49-F238E27FC236}">
              <a16:creationId xmlns:a16="http://schemas.microsoft.com/office/drawing/2014/main" id="{E59D06CD-F42F-4371-980D-508903748CA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4" name="PoljeZBesedilom 2">
          <a:extLst>
            <a:ext uri="{FF2B5EF4-FFF2-40B4-BE49-F238E27FC236}">
              <a16:creationId xmlns:a16="http://schemas.microsoft.com/office/drawing/2014/main" id="{201B224E-9C14-4BC4-8721-5F8ED90E66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5" name="PoljeZBesedilom 2">
          <a:extLst>
            <a:ext uri="{FF2B5EF4-FFF2-40B4-BE49-F238E27FC236}">
              <a16:creationId xmlns:a16="http://schemas.microsoft.com/office/drawing/2014/main" id="{DC0F5254-9B5D-4140-B89E-F421A990C16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6" name="PoljeZBesedilom 2">
          <a:extLst>
            <a:ext uri="{FF2B5EF4-FFF2-40B4-BE49-F238E27FC236}">
              <a16:creationId xmlns:a16="http://schemas.microsoft.com/office/drawing/2014/main" id="{8AC24370-6190-494F-8D14-94687A948C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7" name="PoljeZBesedilom 8756">
          <a:extLst>
            <a:ext uri="{FF2B5EF4-FFF2-40B4-BE49-F238E27FC236}">
              <a16:creationId xmlns:a16="http://schemas.microsoft.com/office/drawing/2014/main" id="{022B5755-DBC7-4FC8-8A50-4E9E63A1D2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8" name="PoljeZBesedilom 2">
          <a:extLst>
            <a:ext uri="{FF2B5EF4-FFF2-40B4-BE49-F238E27FC236}">
              <a16:creationId xmlns:a16="http://schemas.microsoft.com/office/drawing/2014/main" id="{9330D009-8C21-4F19-93AB-BADFB84D9C7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59" name="PoljeZBesedilom 2">
          <a:extLst>
            <a:ext uri="{FF2B5EF4-FFF2-40B4-BE49-F238E27FC236}">
              <a16:creationId xmlns:a16="http://schemas.microsoft.com/office/drawing/2014/main" id="{B3F8D448-C955-4765-BAB0-1C09C5455A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60" name="PoljeZBesedilom 2">
          <a:extLst>
            <a:ext uri="{FF2B5EF4-FFF2-40B4-BE49-F238E27FC236}">
              <a16:creationId xmlns:a16="http://schemas.microsoft.com/office/drawing/2014/main" id="{9A4566E3-C396-4F62-93C7-456F128C9AE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61" name="PoljeZBesedilom 2">
          <a:extLst>
            <a:ext uri="{FF2B5EF4-FFF2-40B4-BE49-F238E27FC236}">
              <a16:creationId xmlns:a16="http://schemas.microsoft.com/office/drawing/2014/main" id="{850C5002-2DE7-44E7-8121-2ED0F4AF394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2" name="PoljeZBesedilom 2">
          <a:extLst>
            <a:ext uri="{FF2B5EF4-FFF2-40B4-BE49-F238E27FC236}">
              <a16:creationId xmlns:a16="http://schemas.microsoft.com/office/drawing/2014/main" id="{93DB3ED5-CDD7-4B0D-8C71-2071855183D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3" name="PoljeZBesedilom 8762">
          <a:extLst>
            <a:ext uri="{FF2B5EF4-FFF2-40B4-BE49-F238E27FC236}">
              <a16:creationId xmlns:a16="http://schemas.microsoft.com/office/drawing/2014/main" id="{978E9D44-6211-42F7-97CE-EFC8C081432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4" name="PoljeZBesedilom 2">
          <a:extLst>
            <a:ext uri="{FF2B5EF4-FFF2-40B4-BE49-F238E27FC236}">
              <a16:creationId xmlns:a16="http://schemas.microsoft.com/office/drawing/2014/main" id="{0AE01CAB-2517-4E96-A8AC-B7FD605BED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5" name="PoljeZBesedilom 2">
          <a:extLst>
            <a:ext uri="{FF2B5EF4-FFF2-40B4-BE49-F238E27FC236}">
              <a16:creationId xmlns:a16="http://schemas.microsoft.com/office/drawing/2014/main" id="{26C69B20-6B04-4381-A99B-B5CDA3001F9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6" name="PoljeZBesedilom 2">
          <a:extLst>
            <a:ext uri="{FF2B5EF4-FFF2-40B4-BE49-F238E27FC236}">
              <a16:creationId xmlns:a16="http://schemas.microsoft.com/office/drawing/2014/main" id="{ECB1AD6B-CAE5-410C-BD6C-835EF07599C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67" name="PoljeZBesedilom 2">
          <a:extLst>
            <a:ext uri="{FF2B5EF4-FFF2-40B4-BE49-F238E27FC236}">
              <a16:creationId xmlns:a16="http://schemas.microsoft.com/office/drawing/2014/main" id="{9A39E078-7745-497C-B8DC-9CC7F12EAE9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68" name="PoljeZBesedilom 2">
          <a:extLst>
            <a:ext uri="{FF2B5EF4-FFF2-40B4-BE49-F238E27FC236}">
              <a16:creationId xmlns:a16="http://schemas.microsoft.com/office/drawing/2014/main" id="{5EA399BC-C274-454B-9FAB-84F39267C1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69" name="PoljeZBesedilom 8768">
          <a:extLst>
            <a:ext uri="{FF2B5EF4-FFF2-40B4-BE49-F238E27FC236}">
              <a16:creationId xmlns:a16="http://schemas.microsoft.com/office/drawing/2014/main" id="{C733999B-BEF6-458A-8CFF-414FCCC3E45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70" name="PoljeZBesedilom 2">
          <a:extLst>
            <a:ext uri="{FF2B5EF4-FFF2-40B4-BE49-F238E27FC236}">
              <a16:creationId xmlns:a16="http://schemas.microsoft.com/office/drawing/2014/main" id="{30B2600F-B94F-4A59-86C6-E7DADDE44DA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71" name="PoljeZBesedilom 2">
          <a:extLst>
            <a:ext uri="{FF2B5EF4-FFF2-40B4-BE49-F238E27FC236}">
              <a16:creationId xmlns:a16="http://schemas.microsoft.com/office/drawing/2014/main" id="{65CF86EF-AA46-4613-85A7-36E684EE55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72" name="PoljeZBesedilom 2">
          <a:extLst>
            <a:ext uri="{FF2B5EF4-FFF2-40B4-BE49-F238E27FC236}">
              <a16:creationId xmlns:a16="http://schemas.microsoft.com/office/drawing/2014/main" id="{C3BA5EB0-96EA-4BD9-B26E-0D957A2D0AB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773" name="PoljeZBesedilom 2">
          <a:extLst>
            <a:ext uri="{FF2B5EF4-FFF2-40B4-BE49-F238E27FC236}">
              <a16:creationId xmlns:a16="http://schemas.microsoft.com/office/drawing/2014/main" id="{18CE7F4F-2842-4818-978A-221788DD019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774" name="PoljeZBesedilom 8773">
          <a:extLst>
            <a:ext uri="{FF2B5EF4-FFF2-40B4-BE49-F238E27FC236}">
              <a16:creationId xmlns:a16="http://schemas.microsoft.com/office/drawing/2014/main" id="{4B193391-ADA1-4D30-ACCE-61975AFC79C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775" name="PoljeZBesedilom 2">
          <a:extLst>
            <a:ext uri="{FF2B5EF4-FFF2-40B4-BE49-F238E27FC236}">
              <a16:creationId xmlns:a16="http://schemas.microsoft.com/office/drawing/2014/main" id="{96666198-CDA3-49E9-A41C-5C105F8C07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776" name="PoljeZBesedilom 2">
          <a:extLst>
            <a:ext uri="{FF2B5EF4-FFF2-40B4-BE49-F238E27FC236}">
              <a16:creationId xmlns:a16="http://schemas.microsoft.com/office/drawing/2014/main" id="{F087A64B-B5F8-410E-B5BE-BCCD4D9D11C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777" name="PoljeZBesedilom 2">
          <a:extLst>
            <a:ext uri="{FF2B5EF4-FFF2-40B4-BE49-F238E27FC236}">
              <a16:creationId xmlns:a16="http://schemas.microsoft.com/office/drawing/2014/main" id="{44028775-AA01-4722-83B6-9A26C4540B6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778" name="PoljeZBesedilom 2">
          <a:extLst>
            <a:ext uri="{FF2B5EF4-FFF2-40B4-BE49-F238E27FC236}">
              <a16:creationId xmlns:a16="http://schemas.microsoft.com/office/drawing/2014/main" id="{83226E9F-66D5-44A1-B840-4E3FC32032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79" name="PoljeZBesedilom 2">
          <a:extLst>
            <a:ext uri="{FF2B5EF4-FFF2-40B4-BE49-F238E27FC236}">
              <a16:creationId xmlns:a16="http://schemas.microsoft.com/office/drawing/2014/main" id="{0DB0ADB3-4313-4A81-8783-C091A40A01C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80" name="PoljeZBesedilom 8779">
          <a:extLst>
            <a:ext uri="{FF2B5EF4-FFF2-40B4-BE49-F238E27FC236}">
              <a16:creationId xmlns:a16="http://schemas.microsoft.com/office/drawing/2014/main" id="{71B304EE-5C44-4B1B-B2E7-18C6E5EC4A7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81" name="PoljeZBesedilom 2">
          <a:extLst>
            <a:ext uri="{FF2B5EF4-FFF2-40B4-BE49-F238E27FC236}">
              <a16:creationId xmlns:a16="http://schemas.microsoft.com/office/drawing/2014/main" id="{3899BD71-4AA7-43C2-A796-2107B3E4FE4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82" name="PoljeZBesedilom 2">
          <a:extLst>
            <a:ext uri="{FF2B5EF4-FFF2-40B4-BE49-F238E27FC236}">
              <a16:creationId xmlns:a16="http://schemas.microsoft.com/office/drawing/2014/main" id="{6A0904CE-05F0-43A7-AC93-B63DD2C0C13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83" name="PoljeZBesedilom 2">
          <a:extLst>
            <a:ext uri="{FF2B5EF4-FFF2-40B4-BE49-F238E27FC236}">
              <a16:creationId xmlns:a16="http://schemas.microsoft.com/office/drawing/2014/main" id="{5ACA814E-F87F-4235-BA4E-164BD7E8FA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894</xdr:row>
      <xdr:rowOff>0</xdr:rowOff>
    </xdr:from>
    <xdr:ext cx="184731" cy="264560"/>
    <xdr:sp macro="" textlink="">
      <xdr:nvSpPr>
        <xdr:cNvPr id="8784" name="PoljeZBesedilom 2">
          <a:extLst>
            <a:ext uri="{FF2B5EF4-FFF2-40B4-BE49-F238E27FC236}">
              <a16:creationId xmlns:a16="http://schemas.microsoft.com/office/drawing/2014/main" id="{7F18F722-900C-4E96-86F1-6356D21260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85" name="PoljeZBesedilom 2">
          <a:extLst>
            <a:ext uri="{FF2B5EF4-FFF2-40B4-BE49-F238E27FC236}">
              <a16:creationId xmlns:a16="http://schemas.microsoft.com/office/drawing/2014/main" id="{046FA06F-AE5B-4570-A713-05F3DA3105D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86" name="PoljeZBesedilom 8785">
          <a:extLst>
            <a:ext uri="{FF2B5EF4-FFF2-40B4-BE49-F238E27FC236}">
              <a16:creationId xmlns:a16="http://schemas.microsoft.com/office/drawing/2014/main" id="{01E013DF-87B4-4EFD-86FB-C10BA115CD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87" name="PoljeZBesedilom 2">
          <a:extLst>
            <a:ext uri="{FF2B5EF4-FFF2-40B4-BE49-F238E27FC236}">
              <a16:creationId xmlns:a16="http://schemas.microsoft.com/office/drawing/2014/main" id="{0CBAEEE0-BED4-44F5-AC3D-1AE5B24C8EB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88" name="PoljeZBesedilom 2">
          <a:extLst>
            <a:ext uri="{FF2B5EF4-FFF2-40B4-BE49-F238E27FC236}">
              <a16:creationId xmlns:a16="http://schemas.microsoft.com/office/drawing/2014/main" id="{85351BDD-AF63-443E-B464-198DC2C2808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89" name="PoljeZBesedilom 2">
          <a:extLst>
            <a:ext uri="{FF2B5EF4-FFF2-40B4-BE49-F238E27FC236}">
              <a16:creationId xmlns:a16="http://schemas.microsoft.com/office/drawing/2014/main" id="{7F8E9D3F-2095-42CA-B11F-4F6AF3747D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0" name="PoljeZBesedilom 2">
          <a:extLst>
            <a:ext uri="{FF2B5EF4-FFF2-40B4-BE49-F238E27FC236}">
              <a16:creationId xmlns:a16="http://schemas.microsoft.com/office/drawing/2014/main" id="{947B08FE-1C1D-483D-BB8A-1F3EFFED68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1" name="PoljeZBesedilom 2">
          <a:extLst>
            <a:ext uri="{FF2B5EF4-FFF2-40B4-BE49-F238E27FC236}">
              <a16:creationId xmlns:a16="http://schemas.microsoft.com/office/drawing/2014/main" id="{D7EC7A3D-9391-480F-BED1-1E95E3ADA2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2" name="PoljeZBesedilom 8791">
          <a:extLst>
            <a:ext uri="{FF2B5EF4-FFF2-40B4-BE49-F238E27FC236}">
              <a16:creationId xmlns:a16="http://schemas.microsoft.com/office/drawing/2014/main" id="{F35953AB-43E0-4689-B881-F5E09AC727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3" name="PoljeZBesedilom 2">
          <a:extLst>
            <a:ext uri="{FF2B5EF4-FFF2-40B4-BE49-F238E27FC236}">
              <a16:creationId xmlns:a16="http://schemas.microsoft.com/office/drawing/2014/main" id="{95307D1F-30BC-4400-ABCC-01A92D60BBE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4" name="PoljeZBesedilom 2">
          <a:extLst>
            <a:ext uri="{FF2B5EF4-FFF2-40B4-BE49-F238E27FC236}">
              <a16:creationId xmlns:a16="http://schemas.microsoft.com/office/drawing/2014/main" id="{2DA0A194-1989-4B97-9147-B2ED579876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5" name="PoljeZBesedilom 2">
          <a:extLst>
            <a:ext uri="{FF2B5EF4-FFF2-40B4-BE49-F238E27FC236}">
              <a16:creationId xmlns:a16="http://schemas.microsoft.com/office/drawing/2014/main" id="{A844859A-5CDE-4E91-A5F5-AD2FB03AB3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8796" name="PoljeZBesedilom 2">
          <a:extLst>
            <a:ext uri="{FF2B5EF4-FFF2-40B4-BE49-F238E27FC236}">
              <a16:creationId xmlns:a16="http://schemas.microsoft.com/office/drawing/2014/main" id="{3BFF949F-A65E-42CE-8531-ECAD46B23F5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97" name="PoljeZBesedilom 2">
          <a:extLst>
            <a:ext uri="{FF2B5EF4-FFF2-40B4-BE49-F238E27FC236}">
              <a16:creationId xmlns:a16="http://schemas.microsoft.com/office/drawing/2014/main" id="{6A00F016-52AA-4B0C-96A9-0F10D2E01A9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98" name="PoljeZBesedilom 8797">
          <a:extLst>
            <a:ext uri="{FF2B5EF4-FFF2-40B4-BE49-F238E27FC236}">
              <a16:creationId xmlns:a16="http://schemas.microsoft.com/office/drawing/2014/main" id="{8B70369F-348D-40D9-BDFD-59CC6B5B6DC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799" name="PoljeZBesedilom 2">
          <a:extLst>
            <a:ext uri="{FF2B5EF4-FFF2-40B4-BE49-F238E27FC236}">
              <a16:creationId xmlns:a16="http://schemas.microsoft.com/office/drawing/2014/main" id="{1989522F-7BBC-4D94-922B-3040CB64C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800" name="PoljeZBesedilom 2">
          <a:extLst>
            <a:ext uri="{FF2B5EF4-FFF2-40B4-BE49-F238E27FC236}">
              <a16:creationId xmlns:a16="http://schemas.microsoft.com/office/drawing/2014/main" id="{C6FE3FC2-788D-4537-A11F-B8C8DDD0162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801" name="PoljeZBesedilom 2">
          <a:extLst>
            <a:ext uri="{FF2B5EF4-FFF2-40B4-BE49-F238E27FC236}">
              <a16:creationId xmlns:a16="http://schemas.microsoft.com/office/drawing/2014/main" id="{A5B28071-9AD4-4588-9434-82BC0767478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901</xdr:row>
      <xdr:rowOff>0</xdr:rowOff>
    </xdr:from>
    <xdr:ext cx="184731" cy="264560"/>
    <xdr:sp macro="" textlink="">
      <xdr:nvSpPr>
        <xdr:cNvPr id="8802" name="PoljeZBesedilom 2">
          <a:extLst>
            <a:ext uri="{FF2B5EF4-FFF2-40B4-BE49-F238E27FC236}">
              <a16:creationId xmlns:a16="http://schemas.microsoft.com/office/drawing/2014/main" id="{DDE5AC2C-E905-454E-93C0-85EC9C64746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3" name="PoljeZBesedilom 2">
          <a:extLst>
            <a:ext uri="{FF2B5EF4-FFF2-40B4-BE49-F238E27FC236}">
              <a16:creationId xmlns:a16="http://schemas.microsoft.com/office/drawing/2014/main" id="{1CEAAEBC-730C-43BD-9D97-61C259B003D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4" name="PoljeZBesedilom 8803">
          <a:extLst>
            <a:ext uri="{FF2B5EF4-FFF2-40B4-BE49-F238E27FC236}">
              <a16:creationId xmlns:a16="http://schemas.microsoft.com/office/drawing/2014/main" id="{EB7FA1B6-E86A-425B-9EC8-33DC56E59D3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5" name="PoljeZBesedilom 2">
          <a:extLst>
            <a:ext uri="{FF2B5EF4-FFF2-40B4-BE49-F238E27FC236}">
              <a16:creationId xmlns:a16="http://schemas.microsoft.com/office/drawing/2014/main" id="{5C09C3FE-93E4-4DD4-A86B-8DD0F2ECF7E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6" name="PoljeZBesedilom 2">
          <a:extLst>
            <a:ext uri="{FF2B5EF4-FFF2-40B4-BE49-F238E27FC236}">
              <a16:creationId xmlns:a16="http://schemas.microsoft.com/office/drawing/2014/main" id="{03D136E3-EDA8-421C-9C18-C1A2CB3D90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7" name="PoljeZBesedilom 2">
          <a:extLst>
            <a:ext uri="{FF2B5EF4-FFF2-40B4-BE49-F238E27FC236}">
              <a16:creationId xmlns:a16="http://schemas.microsoft.com/office/drawing/2014/main" id="{9D39E3C5-8581-4C3A-A52A-8ECDA65BAA0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902</xdr:row>
      <xdr:rowOff>0</xdr:rowOff>
    </xdr:from>
    <xdr:ext cx="184731" cy="264560"/>
    <xdr:sp macro="" textlink="">
      <xdr:nvSpPr>
        <xdr:cNvPr id="8808" name="PoljeZBesedilom 2">
          <a:extLst>
            <a:ext uri="{FF2B5EF4-FFF2-40B4-BE49-F238E27FC236}">
              <a16:creationId xmlns:a16="http://schemas.microsoft.com/office/drawing/2014/main" id="{E3AFFF07-BD20-4697-91EA-2B57C4FAF5A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809" name="PoljeZBesedilom 8808">
          <a:extLst>
            <a:ext uri="{FF2B5EF4-FFF2-40B4-BE49-F238E27FC236}">
              <a16:creationId xmlns:a16="http://schemas.microsoft.com/office/drawing/2014/main" id="{CC7710CB-F28C-4393-BEF2-97AAF593841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810" name="PoljeZBesedilom 2">
          <a:extLst>
            <a:ext uri="{FF2B5EF4-FFF2-40B4-BE49-F238E27FC236}">
              <a16:creationId xmlns:a16="http://schemas.microsoft.com/office/drawing/2014/main" id="{EDDDA9A5-32B6-43A5-A912-05131F741AE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811" name="PoljeZBesedilom 2">
          <a:extLst>
            <a:ext uri="{FF2B5EF4-FFF2-40B4-BE49-F238E27FC236}">
              <a16:creationId xmlns:a16="http://schemas.microsoft.com/office/drawing/2014/main" id="{1BD70B86-F86E-413C-B94D-395EAD90922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812" name="PoljeZBesedilom 2">
          <a:extLst>
            <a:ext uri="{FF2B5EF4-FFF2-40B4-BE49-F238E27FC236}">
              <a16:creationId xmlns:a16="http://schemas.microsoft.com/office/drawing/2014/main" id="{0DF599E3-D8A5-428D-B18A-F4D150B918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74009"/>
    <xdr:sp macro="" textlink="">
      <xdr:nvSpPr>
        <xdr:cNvPr id="8813" name="PoljeZBesedilom 2">
          <a:extLst>
            <a:ext uri="{FF2B5EF4-FFF2-40B4-BE49-F238E27FC236}">
              <a16:creationId xmlns:a16="http://schemas.microsoft.com/office/drawing/2014/main" id="{85F27693-8101-43D9-A491-3E95D577D9A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4" name="PoljeZBesedilom 2">
          <a:extLst>
            <a:ext uri="{FF2B5EF4-FFF2-40B4-BE49-F238E27FC236}">
              <a16:creationId xmlns:a16="http://schemas.microsoft.com/office/drawing/2014/main" id="{20713FBF-8FC8-44E6-A6E9-BCCE9FF913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5" name="PoljeZBesedilom 8814">
          <a:extLst>
            <a:ext uri="{FF2B5EF4-FFF2-40B4-BE49-F238E27FC236}">
              <a16:creationId xmlns:a16="http://schemas.microsoft.com/office/drawing/2014/main" id="{C7D2DC48-943E-4AB8-865E-17CAF29FDCF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6" name="PoljeZBesedilom 2">
          <a:extLst>
            <a:ext uri="{FF2B5EF4-FFF2-40B4-BE49-F238E27FC236}">
              <a16:creationId xmlns:a16="http://schemas.microsoft.com/office/drawing/2014/main" id="{00C5D6DE-593B-40D7-8A38-78FECCD178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7" name="PoljeZBesedilom 2">
          <a:extLst>
            <a:ext uri="{FF2B5EF4-FFF2-40B4-BE49-F238E27FC236}">
              <a16:creationId xmlns:a16="http://schemas.microsoft.com/office/drawing/2014/main" id="{099CBB42-AD4C-4B20-AC56-32D665E2077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8" name="PoljeZBesedilom 2">
          <a:extLst>
            <a:ext uri="{FF2B5EF4-FFF2-40B4-BE49-F238E27FC236}">
              <a16:creationId xmlns:a16="http://schemas.microsoft.com/office/drawing/2014/main" id="{0466C6D1-81C4-4509-8B30-CB4595EE1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19" name="PoljeZBesedilom 2">
          <a:extLst>
            <a:ext uri="{FF2B5EF4-FFF2-40B4-BE49-F238E27FC236}">
              <a16:creationId xmlns:a16="http://schemas.microsoft.com/office/drawing/2014/main" id="{924A44E5-FA84-4C49-BDF4-F30760EEC0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0" name="PoljeZBesedilom 2">
          <a:extLst>
            <a:ext uri="{FF2B5EF4-FFF2-40B4-BE49-F238E27FC236}">
              <a16:creationId xmlns:a16="http://schemas.microsoft.com/office/drawing/2014/main" id="{2C728623-76D1-4577-877E-174815E5D71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1" name="PoljeZBesedilom 8820">
          <a:extLst>
            <a:ext uri="{FF2B5EF4-FFF2-40B4-BE49-F238E27FC236}">
              <a16:creationId xmlns:a16="http://schemas.microsoft.com/office/drawing/2014/main" id="{77D74E83-4C3F-41BC-9FC0-7A9CEB9E21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2" name="PoljeZBesedilom 2">
          <a:extLst>
            <a:ext uri="{FF2B5EF4-FFF2-40B4-BE49-F238E27FC236}">
              <a16:creationId xmlns:a16="http://schemas.microsoft.com/office/drawing/2014/main" id="{DB18ADB2-95EE-4758-8F0A-2B6622CA8F4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3" name="PoljeZBesedilom 2">
          <a:extLst>
            <a:ext uri="{FF2B5EF4-FFF2-40B4-BE49-F238E27FC236}">
              <a16:creationId xmlns:a16="http://schemas.microsoft.com/office/drawing/2014/main" id="{097C31D1-606B-4C2C-AEAB-793DDBAF6A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4" name="PoljeZBesedilom 2">
          <a:extLst>
            <a:ext uri="{FF2B5EF4-FFF2-40B4-BE49-F238E27FC236}">
              <a16:creationId xmlns:a16="http://schemas.microsoft.com/office/drawing/2014/main" id="{9864AF20-D89B-4635-A6F5-F0BD6519C6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5" name="PoljeZBesedilom 2">
          <a:extLst>
            <a:ext uri="{FF2B5EF4-FFF2-40B4-BE49-F238E27FC236}">
              <a16:creationId xmlns:a16="http://schemas.microsoft.com/office/drawing/2014/main" id="{63153974-4269-48D4-9693-9D67E9DDA3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6" name="PoljeZBesedilom 2">
          <a:extLst>
            <a:ext uri="{FF2B5EF4-FFF2-40B4-BE49-F238E27FC236}">
              <a16:creationId xmlns:a16="http://schemas.microsoft.com/office/drawing/2014/main" id="{357C38EC-0ED1-4ABF-8812-C0AA7879A9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7" name="PoljeZBesedilom 8826">
          <a:extLst>
            <a:ext uri="{FF2B5EF4-FFF2-40B4-BE49-F238E27FC236}">
              <a16:creationId xmlns:a16="http://schemas.microsoft.com/office/drawing/2014/main" id="{F38A0A11-53CD-4187-91D1-450A4047AE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8" name="PoljeZBesedilom 2">
          <a:extLst>
            <a:ext uri="{FF2B5EF4-FFF2-40B4-BE49-F238E27FC236}">
              <a16:creationId xmlns:a16="http://schemas.microsoft.com/office/drawing/2014/main" id="{16324A13-32AA-4F63-90E4-F16FF1635E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29" name="PoljeZBesedilom 2">
          <a:extLst>
            <a:ext uri="{FF2B5EF4-FFF2-40B4-BE49-F238E27FC236}">
              <a16:creationId xmlns:a16="http://schemas.microsoft.com/office/drawing/2014/main" id="{0D158622-4AB8-4419-A8B0-B53DE6B8DA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0" name="PoljeZBesedilom 2">
          <a:extLst>
            <a:ext uri="{FF2B5EF4-FFF2-40B4-BE49-F238E27FC236}">
              <a16:creationId xmlns:a16="http://schemas.microsoft.com/office/drawing/2014/main" id="{EBAEED6E-D9EB-4E1A-BF3B-0A6D66223B6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1" name="PoljeZBesedilom 2">
          <a:extLst>
            <a:ext uri="{FF2B5EF4-FFF2-40B4-BE49-F238E27FC236}">
              <a16:creationId xmlns:a16="http://schemas.microsoft.com/office/drawing/2014/main" id="{0416C7EB-37A7-4615-A1BD-CAF0B5B911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2" name="PoljeZBesedilom 2">
          <a:extLst>
            <a:ext uri="{FF2B5EF4-FFF2-40B4-BE49-F238E27FC236}">
              <a16:creationId xmlns:a16="http://schemas.microsoft.com/office/drawing/2014/main" id="{83224BE7-FC30-4AC1-9701-9A424722CD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3" name="PoljeZBesedilom 8832">
          <a:extLst>
            <a:ext uri="{FF2B5EF4-FFF2-40B4-BE49-F238E27FC236}">
              <a16:creationId xmlns:a16="http://schemas.microsoft.com/office/drawing/2014/main" id="{1AAC00E8-9E20-4F95-9625-F332578674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4" name="PoljeZBesedilom 2">
          <a:extLst>
            <a:ext uri="{FF2B5EF4-FFF2-40B4-BE49-F238E27FC236}">
              <a16:creationId xmlns:a16="http://schemas.microsoft.com/office/drawing/2014/main" id="{DF2E01C3-880B-44AE-8B1A-7A48DC9A02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5" name="PoljeZBesedilom 2">
          <a:extLst>
            <a:ext uri="{FF2B5EF4-FFF2-40B4-BE49-F238E27FC236}">
              <a16:creationId xmlns:a16="http://schemas.microsoft.com/office/drawing/2014/main" id="{904971CA-488E-4CF6-BCF1-2A98268422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6" name="PoljeZBesedilom 2">
          <a:extLst>
            <a:ext uri="{FF2B5EF4-FFF2-40B4-BE49-F238E27FC236}">
              <a16:creationId xmlns:a16="http://schemas.microsoft.com/office/drawing/2014/main" id="{9CA95299-3EAD-403B-8388-66A27EDD224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7" name="PoljeZBesedilom 2">
          <a:extLst>
            <a:ext uri="{FF2B5EF4-FFF2-40B4-BE49-F238E27FC236}">
              <a16:creationId xmlns:a16="http://schemas.microsoft.com/office/drawing/2014/main" id="{2181B1D9-DC8D-4A2F-B98A-37485118FA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38" name="PoljeZBesedilom 2">
          <a:extLst>
            <a:ext uri="{FF2B5EF4-FFF2-40B4-BE49-F238E27FC236}">
              <a16:creationId xmlns:a16="http://schemas.microsoft.com/office/drawing/2014/main" id="{3660E288-1A12-4012-817C-95C427B1CA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39" name="PoljeZBesedilom 8838">
          <a:extLst>
            <a:ext uri="{FF2B5EF4-FFF2-40B4-BE49-F238E27FC236}">
              <a16:creationId xmlns:a16="http://schemas.microsoft.com/office/drawing/2014/main" id="{92679E3F-350B-4210-A9F7-8B5259D343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0" name="PoljeZBesedilom 2">
          <a:extLst>
            <a:ext uri="{FF2B5EF4-FFF2-40B4-BE49-F238E27FC236}">
              <a16:creationId xmlns:a16="http://schemas.microsoft.com/office/drawing/2014/main" id="{D154C5D4-9E27-426F-980F-2F89978BC9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1" name="PoljeZBesedilom 2">
          <a:extLst>
            <a:ext uri="{FF2B5EF4-FFF2-40B4-BE49-F238E27FC236}">
              <a16:creationId xmlns:a16="http://schemas.microsoft.com/office/drawing/2014/main" id="{EB694C73-0213-45E4-893D-244B37559E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2" name="PoljeZBesedilom 2">
          <a:extLst>
            <a:ext uri="{FF2B5EF4-FFF2-40B4-BE49-F238E27FC236}">
              <a16:creationId xmlns:a16="http://schemas.microsoft.com/office/drawing/2014/main" id="{FD6EF09F-F77F-463B-8D7A-B866FB08FB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3" name="PoljeZBesedilom 2">
          <a:extLst>
            <a:ext uri="{FF2B5EF4-FFF2-40B4-BE49-F238E27FC236}">
              <a16:creationId xmlns:a16="http://schemas.microsoft.com/office/drawing/2014/main" id="{803E6411-CF2F-4FB7-B47B-C3E1E36CDA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4" name="PoljeZBesedilom 2">
          <a:extLst>
            <a:ext uri="{FF2B5EF4-FFF2-40B4-BE49-F238E27FC236}">
              <a16:creationId xmlns:a16="http://schemas.microsoft.com/office/drawing/2014/main" id="{FA77603C-D3C2-4438-AEBE-85DD0765E3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5" name="PoljeZBesedilom 8844">
          <a:extLst>
            <a:ext uri="{FF2B5EF4-FFF2-40B4-BE49-F238E27FC236}">
              <a16:creationId xmlns:a16="http://schemas.microsoft.com/office/drawing/2014/main" id="{4FB698D1-18AE-4E5E-A589-185C3B9D88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6" name="PoljeZBesedilom 2">
          <a:extLst>
            <a:ext uri="{FF2B5EF4-FFF2-40B4-BE49-F238E27FC236}">
              <a16:creationId xmlns:a16="http://schemas.microsoft.com/office/drawing/2014/main" id="{EB0920E4-BF35-4C0A-ACD8-C58E06AFAB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7" name="PoljeZBesedilom 2">
          <a:extLst>
            <a:ext uri="{FF2B5EF4-FFF2-40B4-BE49-F238E27FC236}">
              <a16:creationId xmlns:a16="http://schemas.microsoft.com/office/drawing/2014/main" id="{0362E72D-E642-4C19-9FED-16EE2AFBA3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8" name="PoljeZBesedilom 2">
          <a:extLst>
            <a:ext uri="{FF2B5EF4-FFF2-40B4-BE49-F238E27FC236}">
              <a16:creationId xmlns:a16="http://schemas.microsoft.com/office/drawing/2014/main" id="{889DD7D0-383D-4EC3-A42F-17EAF192C2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49" name="PoljeZBesedilom 2">
          <a:extLst>
            <a:ext uri="{FF2B5EF4-FFF2-40B4-BE49-F238E27FC236}">
              <a16:creationId xmlns:a16="http://schemas.microsoft.com/office/drawing/2014/main" id="{A1ED6F70-669E-4194-88C9-78CB1D4BC4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0" name="PoljeZBesedilom 2">
          <a:extLst>
            <a:ext uri="{FF2B5EF4-FFF2-40B4-BE49-F238E27FC236}">
              <a16:creationId xmlns:a16="http://schemas.microsoft.com/office/drawing/2014/main" id="{69FFC7C7-EAA6-4D48-A882-1BEAC1709CB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1" name="PoljeZBesedilom 8850">
          <a:extLst>
            <a:ext uri="{FF2B5EF4-FFF2-40B4-BE49-F238E27FC236}">
              <a16:creationId xmlns:a16="http://schemas.microsoft.com/office/drawing/2014/main" id="{8C680487-1321-491E-B389-E59CA376DC4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2" name="PoljeZBesedilom 2">
          <a:extLst>
            <a:ext uri="{FF2B5EF4-FFF2-40B4-BE49-F238E27FC236}">
              <a16:creationId xmlns:a16="http://schemas.microsoft.com/office/drawing/2014/main" id="{C1B90387-6873-44DC-89B7-F2529E5B479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3" name="PoljeZBesedilom 2">
          <a:extLst>
            <a:ext uri="{FF2B5EF4-FFF2-40B4-BE49-F238E27FC236}">
              <a16:creationId xmlns:a16="http://schemas.microsoft.com/office/drawing/2014/main" id="{F53A1275-C78D-4DF2-8CD2-EFB7C224A2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4" name="PoljeZBesedilom 2">
          <a:extLst>
            <a:ext uri="{FF2B5EF4-FFF2-40B4-BE49-F238E27FC236}">
              <a16:creationId xmlns:a16="http://schemas.microsoft.com/office/drawing/2014/main" id="{AAE20FDA-FED2-463E-B79F-E086876B623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55" name="PoljeZBesedilom 2">
          <a:extLst>
            <a:ext uri="{FF2B5EF4-FFF2-40B4-BE49-F238E27FC236}">
              <a16:creationId xmlns:a16="http://schemas.microsoft.com/office/drawing/2014/main" id="{96E80330-370B-43FB-96AD-FD4CF7633A9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56" name="PoljeZBesedilom 2">
          <a:extLst>
            <a:ext uri="{FF2B5EF4-FFF2-40B4-BE49-F238E27FC236}">
              <a16:creationId xmlns:a16="http://schemas.microsoft.com/office/drawing/2014/main" id="{20F7EA0E-AF30-431A-811A-E2275157E5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57" name="PoljeZBesedilom 8856">
          <a:extLst>
            <a:ext uri="{FF2B5EF4-FFF2-40B4-BE49-F238E27FC236}">
              <a16:creationId xmlns:a16="http://schemas.microsoft.com/office/drawing/2014/main" id="{56D580C7-8421-404F-8D68-49526FDF7A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58" name="PoljeZBesedilom 2">
          <a:extLst>
            <a:ext uri="{FF2B5EF4-FFF2-40B4-BE49-F238E27FC236}">
              <a16:creationId xmlns:a16="http://schemas.microsoft.com/office/drawing/2014/main" id="{D180FFC7-09E5-461F-BD04-0E55A43F5D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59" name="PoljeZBesedilom 2">
          <a:extLst>
            <a:ext uri="{FF2B5EF4-FFF2-40B4-BE49-F238E27FC236}">
              <a16:creationId xmlns:a16="http://schemas.microsoft.com/office/drawing/2014/main" id="{A53EF2CE-A740-427F-ADA3-EC1F2DF566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0" name="PoljeZBesedilom 2">
          <a:extLst>
            <a:ext uri="{FF2B5EF4-FFF2-40B4-BE49-F238E27FC236}">
              <a16:creationId xmlns:a16="http://schemas.microsoft.com/office/drawing/2014/main" id="{7C9405C7-7151-4C72-8A87-25F2A94F88A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1" name="PoljeZBesedilom 2">
          <a:extLst>
            <a:ext uri="{FF2B5EF4-FFF2-40B4-BE49-F238E27FC236}">
              <a16:creationId xmlns:a16="http://schemas.microsoft.com/office/drawing/2014/main" id="{F698A4DC-6878-4AF2-813D-78DDC347FF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2" name="PoljeZBesedilom 2">
          <a:extLst>
            <a:ext uri="{FF2B5EF4-FFF2-40B4-BE49-F238E27FC236}">
              <a16:creationId xmlns:a16="http://schemas.microsoft.com/office/drawing/2014/main" id="{1B771E05-1A54-42F9-AFD5-F0BC889679C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3" name="PoljeZBesedilom 8862">
          <a:extLst>
            <a:ext uri="{FF2B5EF4-FFF2-40B4-BE49-F238E27FC236}">
              <a16:creationId xmlns:a16="http://schemas.microsoft.com/office/drawing/2014/main" id="{9DBCAC5C-B812-4100-92A5-FE8FB24132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4" name="PoljeZBesedilom 2">
          <a:extLst>
            <a:ext uri="{FF2B5EF4-FFF2-40B4-BE49-F238E27FC236}">
              <a16:creationId xmlns:a16="http://schemas.microsoft.com/office/drawing/2014/main" id="{46800D94-C595-4389-87E2-E2C42204724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5" name="PoljeZBesedilom 2">
          <a:extLst>
            <a:ext uri="{FF2B5EF4-FFF2-40B4-BE49-F238E27FC236}">
              <a16:creationId xmlns:a16="http://schemas.microsoft.com/office/drawing/2014/main" id="{0322B6F0-9AD4-481D-BE72-933BFBEB17D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6" name="PoljeZBesedilom 2">
          <a:extLst>
            <a:ext uri="{FF2B5EF4-FFF2-40B4-BE49-F238E27FC236}">
              <a16:creationId xmlns:a16="http://schemas.microsoft.com/office/drawing/2014/main" id="{E3A4EC3E-59A7-4546-9A9D-B191916BB5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907</xdr:row>
      <xdr:rowOff>0</xdr:rowOff>
    </xdr:from>
    <xdr:ext cx="184731" cy="264560"/>
    <xdr:sp macro="" textlink="">
      <xdr:nvSpPr>
        <xdr:cNvPr id="8867" name="PoljeZBesedilom 2">
          <a:extLst>
            <a:ext uri="{FF2B5EF4-FFF2-40B4-BE49-F238E27FC236}">
              <a16:creationId xmlns:a16="http://schemas.microsoft.com/office/drawing/2014/main" id="{1E4CCD1E-0E18-4655-9400-CFFDDAE401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68" name="PoljeZBesedilom 2">
          <a:extLst>
            <a:ext uri="{FF2B5EF4-FFF2-40B4-BE49-F238E27FC236}">
              <a16:creationId xmlns:a16="http://schemas.microsoft.com/office/drawing/2014/main" id="{63D84D9B-23F1-4C82-92FC-DF2AC25B19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69" name="PoljeZBesedilom 8868">
          <a:extLst>
            <a:ext uri="{FF2B5EF4-FFF2-40B4-BE49-F238E27FC236}">
              <a16:creationId xmlns:a16="http://schemas.microsoft.com/office/drawing/2014/main" id="{602249F7-3A44-4D18-A67D-C094B2EADB9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70" name="PoljeZBesedilom 2">
          <a:extLst>
            <a:ext uri="{FF2B5EF4-FFF2-40B4-BE49-F238E27FC236}">
              <a16:creationId xmlns:a16="http://schemas.microsoft.com/office/drawing/2014/main" id="{50D51533-5ED3-4953-83B1-A3F1E3B6E17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71" name="PoljeZBesedilom 2">
          <a:extLst>
            <a:ext uri="{FF2B5EF4-FFF2-40B4-BE49-F238E27FC236}">
              <a16:creationId xmlns:a16="http://schemas.microsoft.com/office/drawing/2014/main" id="{F6172C9A-97C5-4272-B421-B2159C5E892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72" name="PoljeZBesedilom 2">
          <a:extLst>
            <a:ext uri="{FF2B5EF4-FFF2-40B4-BE49-F238E27FC236}">
              <a16:creationId xmlns:a16="http://schemas.microsoft.com/office/drawing/2014/main" id="{380BCF07-601B-410E-AB9C-090C5E3957A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908</xdr:row>
      <xdr:rowOff>0</xdr:rowOff>
    </xdr:from>
    <xdr:ext cx="184731" cy="264560"/>
    <xdr:sp macro="" textlink="">
      <xdr:nvSpPr>
        <xdr:cNvPr id="8873" name="PoljeZBesedilom 2">
          <a:extLst>
            <a:ext uri="{FF2B5EF4-FFF2-40B4-BE49-F238E27FC236}">
              <a16:creationId xmlns:a16="http://schemas.microsoft.com/office/drawing/2014/main" id="{5DAD2D53-18D4-447E-95E8-51583E3D50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4" name="PoljeZBesedilom 2">
          <a:extLst>
            <a:ext uri="{FF2B5EF4-FFF2-40B4-BE49-F238E27FC236}">
              <a16:creationId xmlns:a16="http://schemas.microsoft.com/office/drawing/2014/main" id="{6AF77E09-59C0-4DA5-8BA4-97667057AF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5" name="PoljeZBesedilom 8874">
          <a:extLst>
            <a:ext uri="{FF2B5EF4-FFF2-40B4-BE49-F238E27FC236}">
              <a16:creationId xmlns:a16="http://schemas.microsoft.com/office/drawing/2014/main" id="{4AAA83F2-69BF-4B80-B35D-19367BF769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6" name="PoljeZBesedilom 2">
          <a:extLst>
            <a:ext uri="{FF2B5EF4-FFF2-40B4-BE49-F238E27FC236}">
              <a16:creationId xmlns:a16="http://schemas.microsoft.com/office/drawing/2014/main" id="{17A56F53-8B9B-479F-8C40-B46F22F5620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7" name="PoljeZBesedilom 2">
          <a:extLst>
            <a:ext uri="{FF2B5EF4-FFF2-40B4-BE49-F238E27FC236}">
              <a16:creationId xmlns:a16="http://schemas.microsoft.com/office/drawing/2014/main" id="{BC90A505-59DD-4D0D-A108-559D6FF49C6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8" name="PoljeZBesedilom 2">
          <a:extLst>
            <a:ext uri="{FF2B5EF4-FFF2-40B4-BE49-F238E27FC236}">
              <a16:creationId xmlns:a16="http://schemas.microsoft.com/office/drawing/2014/main" id="{5D0D51A2-E056-4846-83C7-3D94FB7039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79" name="PoljeZBesedilom 2">
          <a:extLst>
            <a:ext uri="{FF2B5EF4-FFF2-40B4-BE49-F238E27FC236}">
              <a16:creationId xmlns:a16="http://schemas.microsoft.com/office/drawing/2014/main" id="{46381F0F-2BE0-4CDD-A2EA-42EF538513A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80" name="PoljeZBesedilom 8879">
          <a:extLst>
            <a:ext uri="{FF2B5EF4-FFF2-40B4-BE49-F238E27FC236}">
              <a16:creationId xmlns:a16="http://schemas.microsoft.com/office/drawing/2014/main" id="{AE4E9984-A17C-4E28-94F7-50BA852CD04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81" name="PoljeZBesedilom 2">
          <a:extLst>
            <a:ext uri="{FF2B5EF4-FFF2-40B4-BE49-F238E27FC236}">
              <a16:creationId xmlns:a16="http://schemas.microsoft.com/office/drawing/2014/main" id="{08BB48A1-0817-49CC-A435-899559D20D6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82" name="PoljeZBesedilom 2">
          <a:extLst>
            <a:ext uri="{FF2B5EF4-FFF2-40B4-BE49-F238E27FC236}">
              <a16:creationId xmlns:a16="http://schemas.microsoft.com/office/drawing/2014/main" id="{738D477E-A4F4-46AB-A9EA-AFBBEF7876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83" name="PoljeZBesedilom 2">
          <a:extLst>
            <a:ext uri="{FF2B5EF4-FFF2-40B4-BE49-F238E27FC236}">
              <a16:creationId xmlns:a16="http://schemas.microsoft.com/office/drawing/2014/main" id="{88AE5C1F-F9D6-4815-AC08-16BD211B2AE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84" name="PoljeZBesedilom 2">
          <a:extLst>
            <a:ext uri="{FF2B5EF4-FFF2-40B4-BE49-F238E27FC236}">
              <a16:creationId xmlns:a16="http://schemas.microsoft.com/office/drawing/2014/main" id="{F7917384-281E-4D4C-B3E9-C71640FA1E3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85" name="PoljeZBesedilom 2">
          <a:extLst>
            <a:ext uri="{FF2B5EF4-FFF2-40B4-BE49-F238E27FC236}">
              <a16:creationId xmlns:a16="http://schemas.microsoft.com/office/drawing/2014/main" id="{6F83E6F7-805F-44A0-9565-B52C6D93F0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86" name="PoljeZBesedilom 8885">
          <a:extLst>
            <a:ext uri="{FF2B5EF4-FFF2-40B4-BE49-F238E27FC236}">
              <a16:creationId xmlns:a16="http://schemas.microsoft.com/office/drawing/2014/main" id="{2BE21578-2BEB-49FD-BAC9-B05EB48C415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87" name="PoljeZBesedilom 2">
          <a:extLst>
            <a:ext uri="{FF2B5EF4-FFF2-40B4-BE49-F238E27FC236}">
              <a16:creationId xmlns:a16="http://schemas.microsoft.com/office/drawing/2014/main" id="{C64A72B9-A7B4-4BC2-97A3-6906B27408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88" name="PoljeZBesedilom 2">
          <a:extLst>
            <a:ext uri="{FF2B5EF4-FFF2-40B4-BE49-F238E27FC236}">
              <a16:creationId xmlns:a16="http://schemas.microsoft.com/office/drawing/2014/main" id="{C885F109-3A97-4F8C-A499-7BCA8F13C78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89" name="PoljeZBesedilom 2">
          <a:extLst>
            <a:ext uri="{FF2B5EF4-FFF2-40B4-BE49-F238E27FC236}">
              <a16:creationId xmlns:a16="http://schemas.microsoft.com/office/drawing/2014/main" id="{39A8452A-061D-4127-8559-36B58D05EAA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8890" name="PoljeZBesedilom 2">
          <a:extLst>
            <a:ext uri="{FF2B5EF4-FFF2-40B4-BE49-F238E27FC236}">
              <a16:creationId xmlns:a16="http://schemas.microsoft.com/office/drawing/2014/main" id="{A815145E-2C48-4717-883A-B9E9A284A3C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91" name="PoljeZBesedilom 8890">
          <a:extLst>
            <a:ext uri="{FF2B5EF4-FFF2-40B4-BE49-F238E27FC236}">
              <a16:creationId xmlns:a16="http://schemas.microsoft.com/office/drawing/2014/main" id="{D142F6D8-C78F-424A-8A58-DC6D32951FE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92" name="PoljeZBesedilom 2">
          <a:extLst>
            <a:ext uri="{FF2B5EF4-FFF2-40B4-BE49-F238E27FC236}">
              <a16:creationId xmlns:a16="http://schemas.microsoft.com/office/drawing/2014/main" id="{4BB216A7-7C27-4BA0-846F-E07B83945AB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93" name="PoljeZBesedilom 2">
          <a:extLst>
            <a:ext uri="{FF2B5EF4-FFF2-40B4-BE49-F238E27FC236}">
              <a16:creationId xmlns:a16="http://schemas.microsoft.com/office/drawing/2014/main" id="{0B9D23F8-4581-46B6-92C6-3E2581943F6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94" name="PoljeZBesedilom 2">
          <a:extLst>
            <a:ext uri="{FF2B5EF4-FFF2-40B4-BE49-F238E27FC236}">
              <a16:creationId xmlns:a16="http://schemas.microsoft.com/office/drawing/2014/main" id="{BBA8B18C-EB8F-404B-8F51-C46C5FCE8EF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921</xdr:row>
      <xdr:rowOff>0</xdr:rowOff>
    </xdr:from>
    <xdr:ext cx="184731" cy="274009"/>
    <xdr:sp macro="" textlink="">
      <xdr:nvSpPr>
        <xdr:cNvPr id="8895" name="PoljeZBesedilom 2">
          <a:extLst>
            <a:ext uri="{FF2B5EF4-FFF2-40B4-BE49-F238E27FC236}">
              <a16:creationId xmlns:a16="http://schemas.microsoft.com/office/drawing/2014/main" id="{BA4F41B1-6DBB-4A9D-AB50-D1ED8E50CA5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1072</xdr:row>
      <xdr:rowOff>0</xdr:rowOff>
    </xdr:from>
    <xdr:ext cx="184731" cy="264560"/>
    <xdr:sp macro="" textlink="">
      <xdr:nvSpPr>
        <xdr:cNvPr id="8896" name="PoljeZBesedilom 2">
          <a:extLst>
            <a:ext uri="{FF2B5EF4-FFF2-40B4-BE49-F238E27FC236}">
              <a16:creationId xmlns:a16="http://schemas.microsoft.com/office/drawing/2014/main" id="{966497F9-A170-4F5A-AE32-9F93AC983B23}"/>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1072</xdr:row>
      <xdr:rowOff>0</xdr:rowOff>
    </xdr:from>
    <xdr:ext cx="184731" cy="264560"/>
    <xdr:sp macro="" textlink="">
      <xdr:nvSpPr>
        <xdr:cNvPr id="8897" name="PoljeZBesedilom 8896">
          <a:extLst>
            <a:ext uri="{FF2B5EF4-FFF2-40B4-BE49-F238E27FC236}">
              <a16:creationId xmlns:a16="http://schemas.microsoft.com/office/drawing/2014/main" id="{6DF20CF4-0DCD-4B19-BEC4-471345A72A4A}"/>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898" name="PoljeZBesedilom 2">
          <a:extLst>
            <a:ext uri="{FF2B5EF4-FFF2-40B4-BE49-F238E27FC236}">
              <a16:creationId xmlns:a16="http://schemas.microsoft.com/office/drawing/2014/main" id="{4E21A25D-F15A-4B31-B4B7-FF53536A5F9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899" name="PoljeZBesedilom 8898">
          <a:extLst>
            <a:ext uri="{FF2B5EF4-FFF2-40B4-BE49-F238E27FC236}">
              <a16:creationId xmlns:a16="http://schemas.microsoft.com/office/drawing/2014/main" id="{59D1C5F2-8FC1-456C-93DF-82FD17AB87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0" name="PoljeZBesedilom 2">
          <a:extLst>
            <a:ext uri="{FF2B5EF4-FFF2-40B4-BE49-F238E27FC236}">
              <a16:creationId xmlns:a16="http://schemas.microsoft.com/office/drawing/2014/main" id="{E7313D19-35D6-4523-AAC5-130107D683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1" name="PoljeZBesedilom 2">
          <a:extLst>
            <a:ext uri="{FF2B5EF4-FFF2-40B4-BE49-F238E27FC236}">
              <a16:creationId xmlns:a16="http://schemas.microsoft.com/office/drawing/2014/main" id="{74F5F0D7-52DD-4143-B204-6C6F67EB7A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2" name="PoljeZBesedilom 2">
          <a:extLst>
            <a:ext uri="{FF2B5EF4-FFF2-40B4-BE49-F238E27FC236}">
              <a16:creationId xmlns:a16="http://schemas.microsoft.com/office/drawing/2014/main" id="{41166214-4F39-442E-A7A1-754EE9100B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3" name="PoljeZBesedilom 2">
          <a:extLst>
            <a:ext uri="{FF2B5EF4-FFF2-40B4-BE49-F238E27FC236}">
              <a16:creationId xmlns:a16="http://schemas.microsoft.com/office/drawing/2014/main" id="{706A9196-1464-44A7-8C5F-64C7D7A4B90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4" name="PoljeZBesedilom 2">
          <a:extLst>
            <a:ext uri="{FF2B5EF4-FFF2-40B4-BE49-F238E27FC236}">
              <a16:creationId xmlns:a16="http://schemas.microsoft.com/office/drawing/2014/main" id="{18B1AE11-6DB7-4BF2-B3CD-FB399FBA4B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5" name="PoljeZBesedilom 8904">
          <a:extLst>
            <a:ext uri="{FF2B5EF4-FFF2-40B4-BE49-F238E27FC236}">
              <a16:creationId xmlns:a16="http://schemas.microsoft.com/office/drawing/2014/main" id="{CB0AD2BF-10CA-4204-AE49-25064E5300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6" name="PoljeZBesedilom 2">
          <a:extLst>
            <a:ext uri="{FF2B5EF4-FFF2-40B4-BE49-F238E27FC236}">
              <a16:creationId xmlns:a16="http://schemas.microsoft.com/office/drawing/2014/main" id="{3583929C-E99B-4397-B6D3-55BB088245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7" name="PoljeZBesedilom 2">
          <a:extLst>
            <a:ext uri="{FF2B5EF4-FFF2-40B4-BE49-F238E27FC236}">
              <a16:creationId xmlns:a16="http://schemas.microsoft.com/office/drawing/2014/main" id="{9D57C414-D8BB-45A4-BDA9-CDB2B11CED0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8" name="PoljeZBesedilom 2">
          <a:extLst>
            <a:ext uri="{FF2B5EF4-FFF2-40B4-BE49-F238E27FC236}">
              <a16:creationId xmlns:a16="http://schemas.microsoft.com/office/drawing/2014/main" id="{1D879C22-C4D1-478E-9ABD-917A206EF8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09" name="PoljeZBesedilom 2">
          <a:extLst>
            <a:ext uri="{FF2B5EF4-FFF2-40B4-BE49-F238E27FC236}">
              <a16:creationId xmlns:a16="http://schemas.microsoft.com/office/drawing/2014/main" id="{0F88A77C-EAFD-49F6-9EF5-36F9047F1C4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0" name="PoljeZBesedilom 2">
          <a:extLst>
            <a:ext uri="{FF2B5EF4-FFF2-40B4-BE49-F238E27FC236}">
              <a16:creationId xmlns:a16="http://schemas.microsoft.com/office/drawing/2014/main" id="{32B904FA-E184-47C4-942C-48CE0A53023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1" name="PoljeZBesedilom 8910">
          <a:extLst>
            <a:ext uri="{FF2B5EF4-FFF2-40B4-BE49-F238E27FC236}">
              <a16:creationId xmlns:a16="http://schemas.microsoft.com/office/drawing/2014/main" id="{CB193953-FEA8-435D-94B0-A1B9199ADE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2" name="PoljeZBesedilom 2">
          <a:extLst>
            <a:ext uri="{FF2B5EF4-FFF2-40B4-BE49-F238E27FC236}">
              <a16:creationId xmlns:a16="http://schemas.microsoft.com/office/drawing/2014/main" id="{5F0F2404-0919-4524-B8A6-7AB4EA93EE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3" name="PoljeZBesedilom 2">
          <a:extLst>
            <a:ext uri="{FF2B5EF4-FFF2-40B4-BE49-F238E27FC236}">
              <a16:creationId xmlns:a16="http://schemas.microsoft.com/office/drawing/2014/main" id="{4DEC3947-7173-4243-82C1-CB60325008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4" name="PoljeZBesedilom 2">
          <a:extLst>
            <a:ext uri="{FF2B5EF4-FFF2-40B4-BE49-F238E27FC236}">
              <a16:creationId xmlns:a16="http://schemas.microsoft.com/office/drawing/2014/main" id="{5D20FFD5-E7F4-47C8-8C46-FC6F6E1340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5" name="PoljeZBesedilom 2">
          <a:extLst>
            <a:ext uri="{FF2B5EF4-FFF2-40B4-BE49-F238E27FC236}">
              <a16:creationId xmlns:a16="http://schemas.microsoft.com/office/drawing/2014/main" id="{3A40A190-CA5B-4AE1-8950-4E9AB2A919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6" name="PoljeZBesedilom 2">
          <a:extLst>
            <a:ext uri="{FF2B5EF4-FFF2-40B4-BE49-F238E27FC236}">
              <a16:creationId xmlns:a16="http://schemas.microsoft.com/office/drawing/2014/main" id="{D654BBF5-AF8F-4723-9BA6-BF2B2E6AB75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7" name="PoljeZBesedilom 8916">
          <a:extLst>
            <a:ext uri="{FF2B5EF4-FFF2-40B4-BE49-F238E27FC236}">
              <a16:creationId xmlns:a16="http://schemas.microsoft.com/office/drawing/2014/main" id="{9BB3ABE6-E637-4966-9976-517371266D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8" name="PoljeZBesedilom 2">
          <a:extLst>
            <a:ext uri="{FF2B5EF4-FFF2-40B4-BE49-F238E27FC236}">
              <a16:creationId xmlns:a16="http://schemas.microsoft.com/office/drawing/2014/main" id="{6C1207AA-A113-4925-9D34-E344D9AAAE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19" name="PoljeZBesedilom 2">
          <a:extLst>
            <a:ext uri="{FF2B5EF4-FFF2-40B4-BE49-F238E27FC236}">
              <a16:creationId xmlns:a16="http://schemas.microsoft.com/office/drawing/2014/main" id="{712032D6-A44F-4717-9A45-D0586294EE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20" name="PoljeZBesedilom 2">
          <a:extLst>
            <a:ext uri="{FF2B5EF4-FFF2-40B4-BE49-F238E27FC236}">
              <a16:creationId xmlns:a16="http://schemas.microsoft.com/office/drawing/2014/main" id="{8345FCA9-AB77-444C-9E82-CEACC94188A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21" name="PoljeZBesedilom 2">
          <a:extLst>
            <a:ext uri="{FF2B5EF4-FFF2-40B4-BE49-F238E27FC236}">
              <a16:creationId xmlns:a16="http://schemas.microsoft.com/office/drawing/2014/main" id="{A891B55B-3FE4-47B3-889A-7DF82B8146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2" name="PoljeZBesedilom 2">
          <a:extLst>
            <a:ext uri="{FF2B5EF4-FFF2-40B4-BE49-F238E27FC236}">
              <a16:creationId xmlns:a16="http://schemas.microsoft.com/office/drawing/2014/main" id="{A59F9E1D-82DE-40E6-B4B9-DBF9BF26C4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3" name="PoljeZBesedilom 8922">
          <a:extLst>
            <a:ext uri="{FF2B5EF4-FFF2-40B4-BE49-F238E27FC236}">
              <a16:creationId xmlns:a16="http://schemas.microsoft.com/office/drawing/2014/main" id="{92018D57-E4C2-468A-8BD9-3D31265995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4" name="PoljeZBesedilom 2">
          <a:extLst>
            <a:ext uri="{FF2B5EF4-FFF2-40B4-BE49-F238E27FC236}">
              <a16:creationId xmlns:a16="http://schemas.microsoft.com/office/drawing/2014/main" id="{9DE71984-EA30-4ECD-AC0B-01E9446990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5" name="PoljeZBesedilom 2">
          <a:extLst>
            <a:ext uri="{FF2B5EF4-FFF2-40B4-BE49-F238E27FC236}">
              <a16:creationId xmlns:a16="http://schemas.microsoft.com/office/drawing/2014/main" id="{5C216DC8-6D8E-47FE-BB7D-32CD25DFDE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6" name="PoljeZBesedilom 2">
          <a:extLst>
            <a:ext uri="{FF2B5EF4-FFF2-40B4-BE49-F238E27FC236}">
              <a16:creationId xmlns:a16="http://schemas.microsoft.com/office/drawing/2014/main" id="{DE29D0F7-555D-41ED-820C-9BA19C2CA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7" name="PoljeZBesedilom 2">
          <a:extLst>
            <a:ext uri="{FF2B5EF4-FFF2-40B4-BE49-F238E27FC236}">
              <a16:creationId xmlns:a16="http://schemas.microsoft.com/office/drawing/2014/main" id="{746B434E-AFF1-4CE1-9B0A-E1B0CEE4B3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8" name="PoljeZBesedilom 2">
          <a:extLst>
            <a:ext uri="{FF2B5EF4-FFF2-40B4-BE49-F238E27FC236}">
              <a16:creationId xmlns:a16="http://schemas.microsoft.com/office/drawing/2014/main" id="{F6FDD7C1-7FAC-408E-A73A-7BBCFA8001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29" name="PoljeZBesedilom 8928">
          <a:extLst>
            <a:ext uri="{FF2B5EF4-FFF2-40B4-BE49-F238E27FC236}">
              <a16:creationId xmlns:a16="http://schemas.microsoft.com/office/drawing/2014/main" id="{50C2A5B1-DA4B-4B4D-AC61-A959B47D23B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30" name="PoljeZBesedilom 2">
          <a:extLst>
            <a:ext uri="{FF2B5EF4-FFF2-40B4-BE49-F238E27FC236}">
              <a16:creationId xmlns:a16="http://schemas.microsoft.com/office/drawing/2014/main" id="{B19C5CCF-9F30-45F3-94AA-4D5B71F23D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31" name="PoljeZBesedilom 2">
          <a:extLst>
            <a:ext uri="{FF2B5EF4-FFF2-40B4-BE49-F238E27FC236}">
              <a16:creationId xmlns:a16="http://schemas.microsoft.com/office/drawing/2014/main" id="{C5469BC3-7B78-4CBC-B728-61A76FC0F6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32" name="PoljeZBesedilom 2">
          <a:extLst>
            <a:ext uri="{FF2B5EF4-FFF2-40B4-BE49-F238E27FC236}">
              <a16:creationId xmlns:a16="http://schemas.microsoft.com/office/drawing/2014/main" id="{01130AE1-768B-40CB-909F-48109A1B2D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33" name="PoljeZBesedilom 2">
          <a:extLst>
            <a:ext uri="{FF2B5EF4-FFF2-40B4-BE49-F238E27FC236}">
              <a16:creationId xmlns:a16="http://schemas.microsoft.com/office/drawing/2014/main" id="{7FE463CD-7B9D-4AAC-A396-08770A6963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4" name="PoljeZBesedilom 2">
          <a:extLst>
            <a:ext uri="{FF2B5EF4-FFF2-40B4-BE49-F238E27FC236}">
              <a16:creationId xmlns:a16="http://schemas.microsoft.com/office/drawing/2014/main" id="{8E5D28D0-B828-4704-A5A6-90DF071F6DE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5" name="PoljeZBesedilom 8934">
          <a:extLst>
            <a:ext uri="{FF2B5EF4-FFF2-40B4-BE49-F238E27FC236}">
              <a16:creationId xmlns:a16="http://schemas.microsoft.com/office/drawing/2014/main" id="{50E5D4AC-21B6-4D2D-A583-72EDB730F58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6" name="PoljeZBesedilom 2">
          <a:extLst>
            <a:ext uri="{FF2B5EF4-FFF2-40B4-BE49-F238E27FC236}">
              <a16:creationId xmlns:a16="http://schemas.microsoft.com/office/drawing/2014/main" id="{BFEE7475-0304-41F3-9D40-A12186B1D95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7" name="PoljeZBesedilom 2">
          <a:extLst>
            <a:ext uri="{FF2B5EF4-FFF2-40B4-BE49-F238E27FC236}">
              <a16:creationId xmlns:a16="http://schemas.microsoft.com/office/drawing/2014/main" id="{5535B274-ECE1-4143-BC44-3D003D18A0B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8" name="PoljeZBesedilom 2">
          <a:extLst>
            <a:ext uri="{FF2B5EF4-FFF2-40B4-BE49-F238E27FC236}">
              <a16:creationId xmlns:a16="http://schemas.microsoft.com/office/drawing/2014/main" id="{4163E819-D824-4229-902B-B49971EEF2D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39" name="PoljeZBesedilom 2">
          <a:extLst>
            <a:ext uri="{FF2B5EF4-FFF2-40B4-BE49-F238E27FC236}">
              <a16:creationId xmlns:a16="http://schemas.microsoft.com/office/drawing/2014/main" id="{95510B66-38F4-4AB2-8B8A-7ED95DA1937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0" name="PoljeZBesedilom 2">
          <a:extLst>
            <a:ext uri="{FF2B5EF4-FFF2-40B4-BE49-F238E27FC236}">
              <a16:creationId xmlns:a16="http://schemas.microsoft.com/office/drawing/2014/main" id="{0E8350A1-415D-4968-A05A-45B34262D80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1" name="PoljeZBesedilom 8940">
          <a:extLst>
            <a:ext uri="{FF2B5EF4-FFF2-40B4-BE49-F238E27FC236}">
              <a16:creationId xmlns:a16="http://schemas.microsoft.com/office/drawing/2014/main" id="{0B343DEB-5146-4D5A-8129-23C49328639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2" name="PoljeZBesedilom 2">
          <a:extLst>
            <a:ext uri="{FF2B5EF4-FFF2-40B4-BE49-F238E27FC236}">
              <a16:creationId xmlns:a16="http://schemas.microsoft.com/office/drawing/2014/main" id="{B9B4F739-9AB9-4FCB-96E0-43705FA90DE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3" name="PoljeZBesedilom 2">
          <a:extLst>
            <a:ext uri="{FF2B5EF4-FFF2-40B4-BE49-F238E27FC236}">
              <a16:creationId xmlns:a16="http://schemas.microsoft.com/office/drawing/2014/main" id="{0DB5FDF2-6F8D-4729-9668-D0F3FA90153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4" name="PoljeZBesedilom 2">
          <a:extLst>
            <a:ext uri="{FF2B5EF4-FFF2-40B4-BE49-F238E27FC236}">
              <a16:creationId xmlns:a16="http://schemas.microsoft.com/office/drawing/2014/main" id="{1FD3C39E-FE0C-4F56-AAC2-0465F7B9141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45" name="PoljeZBesedilom 2">
          <a:extLst>
            <a:ext uri="{FF2B5EF4-FFF2-40B4-BE49-F238E27FC236}">
              <a16:creationId xmlns:a16="http://schemas.microsoft.com/office/drawing/2014/main" id="{E00FD951-9357-4EA0-A217-3B09CF6703C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46" name="PoljeZBesedilom 8945">
          <a:extLst>
            <a:ext uri="{FF2B5EF4-FFF2-40B4-BE49-F238E27FC236}">
              <a16:creationId xmlns:a16="http://schemas.microsoft.com/office/drawing/2014/main" id="{73C37879-CCE7-4A6E-BDBD-EC7641E0556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47" name="PoljeZBesedilom 2">
          <a:extLst>
            <a:ext uri="{FF2B5EF4-FFF2-40B4-BE49-F238E27FC236}">
              <a16:creationId xmlns:a16="http://schemas.microsoft.com/office/drawing/2014/main" id="{BE3A7EFA-EC19-4283-AD21-CDDF6831FE5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48" name="PoljeZBesedilom 2">
          <a:extLst>
            <a:ext uri="{FF2B5EF4-FFF2-40B4-BE49-F238E27FC236}">
              <a16:creationId xmlns:a16="http://schemas.microsoft.com/office/drawing/2014/main" id="{EE26EB13-6D00-436E-945F-7019F0F57FDD}"/>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49" name="PoljeZBesedilom 2">
          <a:extLst>
            <a:ext uri="{FF2B5EF4-FFF2-40B4-BE49-F238E27FC236}">
              <a16:creationId xmlns:a16="http://schemas.microsoft.com/office/drawing/2014/main" id="{9387EF95-89F4-44F1-B735-E8583B754D1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50" name="PoljeZBesedilom 2">
          <a:extLst>
            <a:ext uri="{FF2B5EF4-FFF2-40B4-BE49-F238E27FC236}">
              <a16:creationId xmlns:a16="http://schemas.microsoft.com/office/drawing/2014/main" id="{F269E29B-E360-4856-9939-4668D94BFA8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1" name="PoljeZBesedilom 2">
          <a:extLst>
            <a:ext uri="{FF2B5EF4-FFF2-40B4-BE49-F238E27FC236}">
              <a16:creationId xmlns:a16="http://schemas.microsoft.com/office/drawing/2014/main" id="{D8CC474D-B0C8-4E76-8C00-09AD979C49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2" name="PoljeZBesedilom 8951">
          <a:extLst>
            <a:ext uri="{FF2B5EF4-FFF2-40B4-BE49-F238E27FC236}">
              <a16:creationId xmlns:a16="http://schemas.microsoft.com/office/drawing/2014/main" id="{DF0E7FD1-CCC0-481C-8AB5-6680D3C55E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3" name="PoljeZBesedilom 2">
          <a:extLst>
            <a:ext uri="{FF2B5EF4-FFF2-40B4-BE49-F238E27FC236}">
              <a16:creationId xmlns:a16="http://schemas.microsoft.com/office/drawing/2014/main" id="{DC1611B7-5779-4946-8784-9F53540FA9D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4" name="PoljeZBesedilom 2">
          <a:extLst>
            <a:ext uri="{FF2B5EF4-FFF2-40B4-BE49-F238E27FC236}">
              <a16:creationId xmlns:a16="http://schemas.microsoft.com/office/drawing/2014/main" id="{CB289A9F-B382-486C-B20F-B4C7B6E394A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5" name="PoljeZBesedilom 2">
          <a:extLst>
            <a:ext uri="{FF2B5EF4-FFF2-40B4-BE49-F238E27FC236}">
              <a16:creationId xmlns:a16="http://schemas.microsoft.com/office/drawing/2014/main" id="{73C4B5F0-E7C9-413A-9365-53FFE40188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6" name="PoljeZBesedilom 2">
          <a:extLst>
            <a:ext uri="{FF2B5EF4-FFF2-40B4-BE49-F238E27FC236}">
              <a16:creationId xmlns:a16="http://schemas.microsoft.com/office/drawing/2014/main" id="{FA8C7B3E-8F50-4F97-8D25-5EA39F1520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7" name="PoljeZBesedilom 2">
          <a:extLst>
            <a:ext uri="{FF2B5EF4-FFF2-40B4-BE49-F238E27FC236}">
              <a16:creationId xmlns:a16="http://schemas.microsoft.com/office/drawing/2014/main" id="{DB72FE4E-6928-41E5-90B6-F7F998E2FA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8" name="PoljeZBesedilom 8957">
          <a:extLst>
            <a:ext uri="{FF2B5EF4-FFF2-40B4-BE49-F238E27FC236}">
              <a16:creationId xmlns:a16="http://schemas.microsoft.com/office/drawing/2014/main" id="{769E7C66-3B52-40C3-AB9E-A7D12EBE40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59" name="PoljeZBesedilom 2">
          <a:extLst>
            <a:ext uri="{FF2B5EF4-FFF2-40B4-BE49-F238E27FC236}">
              <a16:creationId xmlns:a16="http://schemas.microsoft.com/office/drawing/2014/main" id="{0E54805B-140A-4F2A-89F1-C9C69050E2D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60" name="PoljeZBesedilom 2">
          <a:extLst>
            <a:ext uri="{FF2B5EF4-FFF2-40B4-BE49-F238E27FC236}">
              <a16:creationId xmlns:a16="http://schemas.microsoft.com/office/drawing/2014/main" id="{430EA2FE-0829-4F7C-8932-795FDF2B412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61" name="PoljeZBesedilom 2">
          <a:extLst>
            <a:ext uri="{FF2B5EF4-FFF2-40B4-BE49-F238E27FC236}">
              <a16:creationId xmlns:a16="http://schemas.microsoft.com/office/drawing/2014/main" id="{3404367A-8048-42E6-9A0C-91C17DB3D3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907</xdr:row>
      <xdr:rowOff>0</xdr:rowOff>
    </xdr:from>
    <xdr:ext cx="184731" cy="264560"/>
    <xdr:sp macro="" textlink="">
      <xdr:nvSpPr>
        <xdr:cNvPr id="8962" name="PoljeZBesedilom 2">
          <a:extLst>
            <a:ext uri="{FF2B5EF4-FFF2-40B4-BE49-F238E27FC236}">
              <a16:creationId xmlns:a16="http://schemas.microsoft.com/office/drawing/2014/main" id="{77BCAC65-9FC4-4EA2-93E7-165FB9A6E0D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3" name="PoljeZBesedilom 2">
          <a:extLst>
            <a:ext uri="{FF2B5EF4-FFF2-40B4-BE49-F238E27FC236}">
              <a16:creationId xmlns:a16="http://schemas.microsoft.com/office/drawing/2014/main" id="{20E0AD69-1DA5-4E90-B849-473C2B9E12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4" name="PoljeZBesedilom 8963">
          <a:extLst>
            <a:ext uri="{FF2B5EF4-FFF2-40B4-BE49-F238E27FC236}">
              <a16:creationId xmlns:a16="http://schemas.microsoft.com/office/drawing/2014/main" id="{8D357825-3B84-49CD-A029-0F346BDA1B7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5" name="PoljeZBesedilom 2">
          <a:extLst>
            <a:ext uri="{FF2B5EF4-FFF2-40B4-BE49-F238E27FC236}">
              <a16:creationId xmlns:a16="http://schemas.microsoft.com/office/drawing/2014/main" id="{641FE12A-AFB6-440E-9914-9A53A280BC6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6" name="PoljeZBesedilom 2">
          <a:extLst>
            <a:ext uri="{FF2B5EF4-FFF2-40B4-BE49-F238E27FC236}">
              <a16:creationId xmlns:a16="http://schemas.microsoft.com/office/drawing/2014/main" id="{F18E9F60-7EBE-4C9D-A168-98919677C4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7" name="PoljeZBesedilom 2">
          <a:extLst>
            <a:ext uri="{FF2B5EF4-FFF2-40B4-BE49-F238E27FC236}">
              <a16:creationId xmlns:a16="http://schemas.microsoft.com/office/drawing/2014/main" id="{02C1F704-7861-4872-BADC-C46E14F4C6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8" name="PoljeZBesedilom 2">
          <a:extLst>
            <a:ext uri="{FF2B5EF4-FFF2-40B4-BE49-F238E27FC236}">
              <a16:creationId xmlns:a16="http://schemas.microsoft.com/office/drawing/2014/main" id="{4F34E7A5-0288-4549-A0C4-9BEED299E3A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69" name="PoljeZBesedilom 2">
          <a:extLst>
            <a:ext uri="{FF2B5EF4-FFF2-40B4-BE49-F238E27FC236}">
              <a16:creationId xmlns:a16="http://schemas.microsoft.com/office/drawing/2014/main" id="{703DFE92-1F2A-43E7-80A0-795BCF65285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70" name="PoljeZBesedilom 8969">
          <a:extLst>
            <a:ext uri="{FF2B5EF4-FFF2-40B4-BE49-F238E27FC236}">
              <a16:creationId xmlns:a16="http://schemas.microsoft.com/office/drawing/2014/main" id="{7DE7CDD3-4E50-46FE-B580-EDCBC82C34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71" name="PoljeZBesedilom 2">
          <a:extLst>
            <a:ext uri="{FF2B5EF4-FFF2-40B4-BE49-F238E27FC236}">
              <a16:creationId xmlns:a16="http://schemas.microsoft.com/office/drawing/2014/main" id="{CE7C0C7A-0E24-4AD3-A30D-DB458AE0FB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72" name="PoljeZBesedilom 2">
          <a:extLst>
            <a:ext uri="{FF2B5EF4-FFF2-40B4-BE49-F238E27FC236}">
              <a16:creationId xmlns:a16="http://schemas.microsoft.com/office/drawing/2014/main" id="{831FD832-5DC8-4BBF-8515-31F5A5312CF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73" name="PoljeZBesedilom 2">
          <a:extLst>
            <a:ext uri="{FF2B5EF4-FFF2-40B4-BE49-F238E27FC236}">
              <a16:creationId xmlns:a16="http://schemas.microsoft.com/office/drawing/2014/main" id="{D6BEC285-62FD-464C-A9C0-2EB615CD7C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8974" name="PoljeZBesedilom 2">
          <a:extLst>
            <a:ext uri="{FF2B5EF4-FFF2-40B4-BE49-F238E27FC236}">
              <a16:creationId xmlns:a16="http://schemas.microsoft.com/office/drawing/2014/main" id="{5FCB9F75-32CD-4FCA-964A-D26CB51DAAC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75" name="PoljeZBesedilom 2">
          <a:extLst>
            <a:ext uri="{FF2B5EF4-FFF2-40B4-BE49-F238E27FC236}">
              <a16:creationId xmlns:a16="http://schemas.microsoft.com/office/drawing/2014/main" id="{1034D0EA-8C89-4F69-8A61-E275CA4D67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76" name="PoljeZBesedilom 8975">
          <a:extLst>
            <a:ext uri="{FF2B5EF4-FFF2-40B4-BE49-F238E27FC236}">
              <a16:creationId xmlns:a16="http://schemas.microsoft.com/office/drawing/2014/main" id="{E8D483B8-1D9F-428F-91E8-1D76760D907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77" name="PoljeZBesedilom 2">
          <a:extLst>
            <a:ext uri="{FF2B5EF4-FFF2-40B4-BE49-F238E27FC236}">
              <a16:creationId xmlns:a16="http://schemas.microsoft.com/office/drawing/2014/main" id="{C013D032-F19C-4464-8C8F-AFE47158F0E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78" name="PoljeZBesedilom 2">
          <a:extLst>
            <a:ext uri="{FF2B5EF4-FFF2-40B4-BE49-F238E27FC236}">
              <a16:creationId xmlns:a16="http://schemas.microsoft.com/office/drawing/2014/main" id="{246681C7-B888-4406-BD66-58158C74492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79" name="PoljeZBesedilom 2">
          <a:extLst>
            <a:ext uri="{FF2B5EF4-FFF2-40B4-BE49-F238E27FC236}">
              <a16:creationId xmlns:a16="http://schemas.microsoft.com/office/drawing/2014/main" id="{3798EDA4-D5DE-48AA-A85B-4C12B6DACEA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0" name="PoljeZBesedilom 2">
          <a:extLst>
            <a:ext uri="{FF2B5EF4-FFF2-40B4-BE49-F238E27FC236}">
              <a16:creationId xmlns:a16="http://schemas.microsoft.com/office/drawing/2014/main" id="{848826F6-67FB-4143-B2D7-C4DDEC82391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1" name="PoljeZBesedilom 2">
          <a:extLst>
            <a:ext uri="{FF2B5EF4-FFF2-40B4-BE49-F238E27FC236}">
              <a16:creationId xmlns:a16="http://schemas.microsoft.com/office/drawing/2014/main" id="{E096ECE6-58DC-46D1-B821-B24A929C21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2" name="PoljeZBesedilom 8981">
          <a:extLst>
            <a:ext uri="{FF2B5EF4-FFF2-40B4-BE49-F238E27FC236}">
              <a16:creationId xmlns:a16="http://schemas.microsoft.com/office/drawing/2014/main" id="{6BF985A0-5E56-4CF5-B732-852094C484D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3" name="PoljeZBesedilom 2">
          <a:extLst>
            <a:ext uri="{FF2B5EF4-FFF2-40B4-BE49-F238E27FC236}">
              <a16:creationId xmlns:a16="http://schemas.microsoft.com/office/drawing/2014/main" id="{BDC14482-9291-4AFC-80C4-9517D9E14C2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4" name="PoljeZBesedilom 2">
          <a:extLst>
            <a:ext uri="{FF2B5EF4-FFF2-40B4-BE49-F238E27FC236}">
              <a16:creationId xmlns:a16="http://schemas.microsoft.com/office/drawing/2014/main" id="{510519EB-C1EC-423E-85DE-D0EA71618E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5" name="PoljeZBesedilom 2">
          <a:extLst>
            <a:ext uri="{FF2B5EF4-FFF2-40B4-BE49-F238E27FC236}">
              <a16:creationId xmlns:a16="http://schemas.microsoft.com/office/drawing/2014/main" id="{3FB0658A-5925-4E74-9E31-5616693174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930</xdr:row>
      <xdr:rowOff>0</xdr:rowOff>
    </xdr:from>
    <xdr:ext cx="184731" cy="264560"/>
    <xdr:sp macro="" textlink="">
      <xdr:nvSpPr>
        <xdr:cNvPr id="8986" name="PoljeZBesedilom 2">
          <a:extLst>
            <a:ext uri="{FF2B5EF4-FFF2-40B4-BE49-F238E27FC236}">
              <a16:creationId xmlns:a16="http://schemas.microsoft.com/office/drawing/2014/main" id="{2418FC05-E329-4DF9-B64E-8931AA01D00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87" name="PoljeZBesedilom 2">
          <a:extLst>
            <a:ext uri="{FF2B5EF4-FFF2-40B4-BE49-F238E27FC236}">
              <a16:creationId xmlns:a16="http://schemas.microsoft.com/office/drawing/2014/main" id="{89AD3A15-4755-4B36-8FD1-7225A2C6556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88" name="PoljeZBesedilom 8987">
          <a:extLst>
            <a:ext uri="{FF2B5EF4-FFF2-40B4-BE49-F238E27FC236}">
              <a16:creationId xmlns:a16="http://schemas.microsoft.com/office/drawing/2014/main" id="{A1D17402-A747-45F4-8370-B32B6CB233F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89" name="PoljeZBesedilom 2">
          <a:extLst>
            <a:ext uri="{FF2B5EF4-FFF2-40B4-BE49-F238E27FC236}">
              <a16:creationId xmlns:a16="http://schemas.microsoft.com/office/drawing/2014/main" id="{8E775D11-E05B-4581-9A7D-55F0BB57545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90" name="PoljeZBesedilom 2">
          <a:extLst>
            <a:ext uri="{FF2B5EF4-FFF2-40B4-BE49-F238E27FC236}">
              <a16:creationId xmlns:a16="http://schemas.microsoft.com/office/drawing/2014/main" id="{FC9F5284-0188-405D-899C-63A9B53B0F0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91" name="PoljeZBesedilom 2">
          <a:extLst>
            <a:ext uri="{FF2B5EF4-FFF2-40B4-BE49-F238E27FC236}">
              <a16:creationId xmlns:a16="http://schemas.microsoft.com/office/drawing/2014/main" id="{FBE347AA-BD99-4356-8F48-1D9B2E020F6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4560"/>
    <xdr:sp macro="" textlink="">
      <xdr:nvSpPr>
        <xdr:cNvPr id="8992" name="PoljeZBesedilom 2">
          <a:extLst>
            <a:ext uri="{FF2B5EF4-FFF2-40B4-BE49-F238E27FC236}">
              <a16:creationId xmlns:a16="http://schemas.microsoft.com/office/drawing/2014/main" id="{94B38CBD-DA3F-41C6-B6FB-A38391D479D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3" name="PoljeZBesedilom 2">
          <a:extLst>
            <a:ext uri="{FF2B5EF4-FFF2-40B4-BE49-F238E27FC236}">
              <a16:creationId xmlns:a16="http://schemas.microsoft.com/office/drawing/2014/main" id="{1D675745-82DD-4392-8712-8EEA9E4CDED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4" name="PoljeZBesedilom 8993">
          <a:extLst>
            <a:ext uri="{FF2B5EF4-FFF2-40B4-BE49-F238E27FC236}">
              <a16:creationId xmlns:a16="http://schemas.microsoft.com/office/drawing/2014/main" id="{154C4B04-493D-4E59-AA53-17B66BACC1C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5" name="PoljeZBesedilom 2">
          <a:extLst>
            <a:ext uri="{FF2B5EF4-FFF2-40B4-BE49-F238E27FC236}">
              <a16:creationId xmlns:a16="http://schemas.microsoft.com/office/drawing/2014/main" id="{E5374D7C-1985-4663-BEE0-C5C84F06511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6" name="PoljeZBesedilom 2">
          <a:extLst>
            <a:ext uri="{FF2B5EF4-FFF2-40B4-BE49-F238E27FC236}">
              <a16:creationId xmlns:a16="http://schemas.microsoft.com/office/drawing/2014/main" id="{FF275178-D9EC-4D66-AB29-53ECA126654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7" name="PoljeZBesedilom 2">
          <a:extLst>
            <a:ext uri="{FF2B5EF4-FFF2-40B4-BE49-F238E27FC236}">
              <a16:creationId xmlns:a16="http://schemas.microsoft.com/office/drawing/2014/main" id="{1B891B5A-12BC-41F0-AA81-A8546595FEB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62950"/>
    <xdr:sp macro="" textlink="">
      <xdr:nvSpPr>
        <xdr:cNvPr id="8998" name="PoljeZBesedilom 2">
          <a:extLst>
            <a:ext uri="{FF2B5EF4-FFF2-40B4-BE49-F238E27FC236}">
              <a16:creationId xmlns:a16="http://schemas.microsoft.com/office/drawing/2014/main" id="{41428B6E-402C-4154-A14B-092D8B212A0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8999" name="PoljeZBesedilom 8998">
          <a:extLst>
            <a:ext uri="{FF2B5EF4-FFF2-40B4-BE49-F238E27FC236}">
              <a16:creationId xmlns:a16="http://schemas.microsoft.com/office/drawing/2014/main" id="{1FA8628D-397A-46AD-B436-B47FDFDD3B4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9000" name="PoljeZBesedilom 2">
          <a:extLst>
            <a:ext uri="{FF2B5EF4-FFF2-40B4-BE49-F238E27FC236}">
              <a16:creationId xmlns:a16="http://schemas.microsoft.com/office/drawing/2014/main" id="{1A919733-F338-44B9-BC98-811B694EB56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9001" name="PoljeZBesedilom 2">
          <a:extLst>
            <a:ext uri="{FF2B5EF4-FFF2-40B4-BE49-F238E27FC236}">
              <a16:creationId xmlns:a16="http://schemas.microsoft.com/office/drawing/2014/main" id="{4CEBE9EA-0D1F-4D47-BEEA-349537DBD48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9002" name="PoljeZBesedilom 2">
          <a:extLst>
            <a:ext uri="{FF2B5EF4-FFF2-40B4-BE49-F238E27FC236}">
              <a16:creationId xmlns:a16="http://schemas.microsoft.com/office/drawing/2014/main" id="{6DC148E5-EE9C-4577-8590-4030A3F5664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932</xdr:row>
      <xdr:rowOff>0</xdr:rowOff>
    </xdr:from>
    <xdr:ext cx="184731" cy="274009"/>
    <xdr:sp macro="" textlink="">
      <xdr:nvSpPr>
        <xdr:cNvPr id="9003" name="PoljeZBesedilom 2">
          <a:extLst>
            <a:ext uri="{FF2B5EF4-FFF2-40B4-BE49-F238E27FC236}">
              <a16:creationId xmlns:a16="http://schemas.microsoft.com/office/drawing/2014/main" id="{E20296DE-1171-406A-B83A-0183EF9607A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4" name="PoljeZBesedilom 2">
          <a:extLst>
            <a:ext uri="{FF2B5EF4-FFF2-40B4-BE49-F238E27FC236}">
              <a16:creationId xmlns:a16="http://schemas.microsoft.com/office/drawing/2014/main" id="{64209C4A-57DC-4618-8065-30062485B42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5" name="PoljeZBesedilom 9004">
          <a:extLst>
            <a:ext uri="{FF2B5EF4-FFF2-40B4-BE49-F238E27FC236}">
              <a16:creationId xmlns:a16="http://schemas.microsoft.com/office/drawing/2014/main" id="{EEA488F7-0F92-47BE-8049-1C07B81741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6" name="PoljeZBesedilom 2">
          <a:extLst>
            <a:ext uri="{FF2B5EF4-FFF2-40B4-BE49-F238E27FC236}">
              <a16:creationId xmlns:a16="http://schemas.microsoft.com/office/drawing/2014/main" id="{664ECD7C-5CA7-4058-8AFA-2DA4237A927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7" name="PoljeZBesedilom 2">
          <a:extLst>
            <a:ext uri="{FF2B5EF4-FFF2-40B4-BE49-F238E27FC236}">
              <a16:creationId xmlns:a16="http://schemas.microsoft.com/office/drawing/2014/main" id="{93C7E95E-1E13-4605-B37A-F62902E5C1C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8" name="PoljeZBesedilom 2">
          <a:extLst>
            <a:ext uri="{FF2B5EF4-FFF2-40B4-BE49-F238E27FC236}">
              <a16:creationId xmlns:a16="http://schemas.microsoft.com/office/drawing/2014/main" id="{7ACD3EF9-04E5-4005-BE2D-213847D5EEA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09" name="PoljeZBesedilom 2">
          <a:extLst>
            <a:ext uri="{FF2B5EF4-FFF2-40B4-BE49-F238E27FC236}">
              <a16:creationId xmlns:a16="http://schemas.microsoft.com/office/drawing/2014/main" id="{5944536E-4D14-4CCD-8300-6167708757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0" name="PoljeZBesedilom 2">
          <a:extLst>
            <a:ext uri="{FF2B5EF4-FFF2-40B4-BE49-F238E27FC236}">
              <a16:creationId xmlns:a16="http://schemas.microsoft.com/office/drawing/2014/main" id="{9C826A30-E089-435E-AC96-3B532CE0F39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1" name="PoljeZBesedilom 9010">
          <a:extLst>
            <a:ext uri="{FF2B5EF4-FFF2-40B4-BE49-F238E27FC236}">
              <a16:creationId xmlns:a16="http://schemas.microsoft.com/office/drawing/2014/main" id="{B7FEF5C0-1FE2-4036-A63F-0F1BFFCD9C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2" name="PoljeZBesedilom 2">
          <a:extLst>
            <a:ext uri="{FF2B5EF4-FFF2-40B4-BE49-F238E27FC236}">
              <a16:creationId xmlns:a16="http://schemas.microsoft.com/office/drawing/2014/main" id="{1F22989D-1F25-4ED0-8CA0-D574082387C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3" name="PoljeZBesedilom 2">
          <a:extLst>
            <a:ext uri="{FF2B5EF4-FFF2-40B4-BE49-F238E27FC236}">
              <a16:creationId xmlns:a16="http://schemas.microsoft.com/office/drawing/2014/main" id="{9B8A39A9-86FE-4C25-A9DA-0D9F2049AF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4" name="PoljeZBesedilom 2">
          <a:extLst>
            <a:ext uri="{FF2B5EF4-FFF2-40B4-BE49-F238E27FC236}">
              <a16:creationId xmlns:a16="http://schemas.microsoft.com/office/drawing/2014/main" id="{8DBF116D-9DDA-40ED-A3DA-B8D569534B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15" name="PoljeZBesedilom 2">
          <a:extLst>
            <a:ext uri="{FF2B5EF4-FFF2-40B4-BE49-F238E27FC236}">
              <a16:creationId xmlns:a16="http://schemas.microsoft.com/office/drawing/2014/main" id="{8BBA8996-6C18-429F-A389-9F0B0A7DC90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16" name="PoljeZBesedilom 2">
          <a:extLst>
            <a:ext uri="{FF2B5EF4-FFF2-40B4-BE49-F238E27FC236}">
              <a16:creationId xmlns:a16="http://schemas.microsoft.com/office/drawing/2014/main" id="{EAF0820B-E1F3-4EB9-8765-3654256479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17" name="PoljeZBesedilom 9016">
          <a:extLst>
            <a:ext uri="{FF2B5EF4-FFF2-40B4-BE49-F238E27FC236}">
              <a16:creationId xmlns:a16="http://schemas.microsoft.com/office/drawing/2014/main" id="{1077FEB5-0059-4538-99DB-1ED06631A42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18" name="PoljeZBesedilom 2">
          <a:extLst>
            <a:ext uri="{FF2B5EF4-FFF2-40B4-BE49-F238E27FC236}">
              <a16:creationId xmlns:a16="http://schemas.microsoft.com/office/drawing/2014/main" id="{4D299F64-5202-42CD-A67A-3E5551328A5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19" name="PoljeZBesedilom 2">
          <a:extLst>
            <a:ext uri="{FF2B5EF4-FFF2-40B4-BE49-F238E27FC236}">
              <a16:creationId xmlns:a16="http://schemas.microsoft.com/office/drawing/2014/main" id="{7D698FEB-26A8-410A-A954-E6146DE8A6A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20" name="PoljeZBesedilom 2">
          <a:extLst>
            <a:ext uri="{FF2B5EF4-FFF2-40B4-BE49-F238E27FC236}">
              <a16:creationId xmlns:a16="http://schemas.microsoft.com/office/drawing/2014/main" id="{06FA271F-0E08-4949-808B-A6EA3BE5878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21" name="PoljeZBesedilom 2">
          <a:extLst>
            <a:ext uri="{FF2B5EF4-FFF2-40B4-BE49-F238E27FC236}">
              <a16:creationId xmlns:a16="http://schemas.microsoft.com/office/drawing/2014/main" id="{8B0F7E86-C91C-4F68-83BB-9C0F5E2222E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2" name="PoljeZBesedilom 2">
          <a:extLst>
            <a:ext uri="{FF2B5EF4-FFF2-40B4-BE49-F238E27FC236}">
              <a16:creationId xmlns:a16="http://schemas.microsoft.com/office/drawing/2014/main" id="{E42BAC2A-7138-49CB-BEC3-D513A73944A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3" name="PoljeZBesedilom 9022">
          <a:extLst>
            <a:ext uri="{FF2B5EF4-FFF2-40B4-BE49-F238E27FC236}">
              <a16:creationId xmlns:a16="http://schemas.microsoft.com/office/drawing/2014/main" id="{FB917698-E638-4837-9AD9-74B71988907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4" name="PoljeZBesedilom 2">
          <a:extLst>
            <a:ext uri="{FF2B5EF4-FFF2-40B4-BE49-F238E27FC236}">
              <a16:creationId xmlns:a16="http://schemas.microsoft.com/office/drawing/2014/main" id="{2E858317-7E4B-469F-BB7C-466FFFAD53D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5" name="PoljeZBesedilom 2">
          <a:extLst>
            <a:ext uri="{FF2B5EF4-FFF2-40B4-BE49-F238E27FC236}">
              <a16:creationId xmlns:a16="http://schemas.microsoft.com/office/drawing/2014/main" id="{AC0BC7C4-EE50-4FFB-AE9F-D99F8BD02FB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6" name="PoljeZBesedilom 2">
          <a:extLst>
            <a:ext uri="{FF2B5EF4-FFF2-40B4-BE49-F238E27FC236}">
              <a16:creationId xmlns:a16="http://schemas.microsoft.com/office/drawing/2014/main" id="{F47F7F3A-256B-445E-AB0A-35E13E67B6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928</xdr:row>
      <xdr:rowOff>0</xdr:rowOff>
    </xdr:from>
    <xdr:ext cx="184731" cy="264560"/>
    <xdr:sp macro="" textlink="">
      <xdr:nvSpPr>
        <xdr:cNvPr id="9027" name="PoljeZBesedilom 2">
          <a:extLst>
            <a:ext uri="{FF2B5EF4-FFF2-40B4-BE49-F238E27FC236}">
              <a16:creationId xmlns:a16="http://schemas.microsoft.com/office/drawing/2014/main" id="{36803EE2-CBF3-4E32-AE3E-CF21D79845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28" name="PoljeZBesedilom 2">
          <a:extLst>
            <a:ext uri="{FF2B5EF4-FFF2-40B4-BE49-F238E27FC236}">
              <a16:creationId xmlns:a16="http://schemas.microsoft.com/office/drawing/2014/main" id="{792464E6-8419-4707-92C1-D6CBA77A564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29" name="PoljeZBesedilom 9028">
          <a:extLst>
            <a:ext uri="{FF2B5EF4-FFF2-40B4-BE49-F238E27FC236}">
              <a16:creationId xmlns:a16="http://schemas.microsoft.com/office/drawing/2014/main" id="{654288BE-B03A-43F9-9F00-68A8B10A871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30" name="PoljeZBesedilom 2">
          <a:extLst>
            <a:ext uri="{FF2B5EF4-FFF2-40B4-BE49-F238E27FC236}">
              <a16:creationId xmlns:a16="http://schemas.microsoft.com/office/drawing/2014/main" id="{4EE8A3F0-281C-4A1A-941A-FC65A1F19A8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31" name="PoljeZBesedilom 2">
          <a:extLst>
            <a:ext uri="{FF2B5EF4-FFF2-40B4-BE49-F238E27FC236}">
              <a16:creationId xmlns:a16="http://schemas.microsoft.com/office/drawing/2014/main" id="{C10E12E9-7867-47FE-8C9D-CF80E3487E0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32" name="PoljeZBesedilom 2">
          <a:extLst>
            <a:ext uri="{FF2B5EF4-FFF2-40B4-BE49-F238E27FC236}">
              <a16:creationId xmlns:a16="http://schemas.microsoft.com/office/drawing/2014/main" id="{493F8BA9-5EC8-4003-A203-60801C77047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33" name="PoljeZBesedilom 2">
          <a:extLst>
            <a:ext uri="{FF2B5EF4-FFF2-40B4-BE49-F238E27FC236}">
              <a16:creationId xmlns:a16="http://schemas.microsoft.com/office/drawing/2014/main" id="{3BECA0C6-853F-4835-ABB4-ECFA5FEF546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4" name="PoljeZBesedilom 2">
          <a:extLst>
            <a:ext uri="{FF2B5EF4-FFF2-40B4-BE49-F238E27FC236}">
              <a16:creationId xmlns:a16="http://schemas.microsoft.com/office/drawing/2014/main" id="{EBF9C749-3329-4547-93E6-E54342DE0D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5" name="PoljeZBesedilom 9034">
          <a:extLst>
            <a:ext uri="{FF2B5EF4-FFF2-40B4-BE49-F238E27FC236}">
              <a16:creationId xmlns:a16="http://schemas.microsoft.com/office/drawing/2014/main" id="{789E5D15-3FD1-4F1A-A640-F0FA55C0C9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6" name="PoljeZBesedilom 2">
          <a:extLst>
            <a:ext uri="{FF2B5EF4-FFF2-40B4-BE49-F238E27FC236}">
              <a16:creationId xmlns:a16="http://schemas.microsoft.com/office/drawing/2014/main" id="{3F03BDAA-4427-480D-AE6B-C7FF7D2ED0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7" name="PoljeZBesedilom 2">
          <a:extLst>
            <a:ext uri="{FF2B5EF4-FFF2-40B4-BE49-F238E27FC236}">
              <a16:creationId xmlns:a16="http://schemas.microsoft.com/office/drawing/2014/main" id="{81D8D755-F2F5-4BAE-961D-66671ECF3E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8" name="PoljeZBesedilom 2">
          <a:extLst>
            <a:ext uri="{FF2B5EF4-FFF2-40B4-BE49-F238E27FC236}">
              <a16:creationId xmlns:a16="http://schemas.microsoft.com/office/drawing/2014/main" id="{C2D097FC-5B92-4833-87D8-A84B466852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39" name="PoljeZBesedilom 2">
          <a:extLst>
            <a:ext uri="{FF2B5EF4-FFF2-40B4-BE49-F238E27FC236}">
              <a16:creationId xmlns:a16="http://schemas.microsoft.com/office/drawing/2014/main" id="{51FE11E2-63C3-42D9-94B5-91A09CB790C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0" name="PoljeZBesedilom 2">
          <a:extLst>
            <a:ext uri="{FF2B5EF4-FFF2-40B4-BE49-F238E27FC236}">
              <a16:creationId xmlns:a16="http://schemas.microsoft.com/office/drawing/2014/main" id="{43F60934-6904-4BFC-8096-5F404C87A8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1" name="PoljeZBesedilom 9040">
          <a:extLst>
            <a:ext uri="{FF2B5EF4-FFF2-40B4-BE49-F238E27FC236}">
              <a16:creationId xmlns:a16="http://schemas.microsoft.com/office/drawing/2014/main" id="{6583C87D-11F0-4C11-B190-ABDF3CE1DE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2" name="PoljeZBesedilom 2">
          <a:extLst>
            <a:ext uri="{FF2B5EF4-FFF2-40B4-BE49-F238E27FC236}">
              <a16:creationId xmlns:a16="http://schemas.microsoft.com/office/drawing/2014/main" id="{9AFF4E96-1E2F-428A-81F3-D053523E47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3" name="PoljeZBesedilom 2">
          <a:extLst>
            <a:ext uri="{FF2B5EF4-FFF2-40B4-BE49-F238E27FC236}">
              <a16:creationId xmlns:a16="http://schemas.microsoft.com/office/drawing/2014/main" id="{C8EC243B-14A3-414B-B49F-83A2511E2D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4" name="PoljeZBesedilom 2">
          <a:extLst>
            <a:ext uri="{FF2B5EF4-FFF2-40B4-BE49-F238E27FC236}">
              <a16:creationId xmlns:a16="http://schemas.microsoft.com/office/drawing/2014/main" id="{E81A901B-ED59-4A6D-9A05-40768CA144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45" name="PoljeZBesedilom 2">
          <a:extLst>
            <a:ext uri="{FF2B5EF4-FFF2-40B4-BE49-F238E27FC236}">
              <a16:creationId xmlns:a16="http://schemas.microsoft.com/office/drawing/2014/main" id="{7F865E8D-825B-49BA-8B99-F0321F53A8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46" name="PoljeZBesedilom 2">
          <a:extLst>
            <a:ext uri="{FF2B5EF4-FFF2-40B4-BE49-F238E27FC236}">
              <a16:creationId xmlns:a16="http://schemas.microsoft.com/office/drawing/2014/main" id="{52C14704-416D-4C23-98CF-31F2315E81D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47" name="PoljeZBesedilom 9046">
          <a:extLst>
            <a:ext uri="{FF2B5EF4-FFF2-40B4-BE49-F238E27FC236}">
              <a16:creationId xmlns:a16="http://schemas.microsoft.com/office/drawing/2014/main" id="{D6831A7A-F0AC-4170-9B93-CDC84A66740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48" name="PoljeZBesedilom 2">
          <a:extLst>
            <a:ext uri="{FF2B5EF4-FFF2-40B4-BE49-F238E27FC236}">
              <a16:creationId xmlns:a16="http://schemas.microsoft.com/office/drawing/2014/main" id="{38C9311B-FF23-4ACD-BDA9-C96BB100119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49" name="PoljeZBesedilom 2">
          <a:extLst>
            <a:ext uri="{FF2B5EF4-FFF2-40B4-BE49-F238E27FC236}">
              <a16:creationId xmlns:a16="http://schemas.microsoft.com/office/drawing/2014/main" id="{048AC4B1-6150-4C32-AC65-DBFF05BD61F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50" name="PoljeZBesedilom 2">
          <a:extLst>
            <a:ext uri="{FF2B5EF4-FFF2-40B4-BE49-F238E27FC236}">
              <a16:creationId xmlns:a16="http://schemas.microsoft.com/office/drawing/2014/main" id="{ED065B9D-2DAB-4111-88F6-6CB60AACF41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51" name="PoljeZBesedilom 2">
          <a:extLst>
            <a:ext uri="{FF2B5EF4-FFF2-40B4-BE49-F238E27FC236}">
              <a16:creationId xmlns:a16="http://schemas.microsoft.com/office/drawing/2014/main" id="{AEE8844A-24E9-4A3A-AED8-29901154402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2" name="PoljeZBesedilom 2">
          <a:extLst>
            <a:ext uri="{FF2B5EF4-FFF2-40B4-BE49-F238E27FC236}">
              <a16:creationId xmlns:a16="http://schemas.microsoft.com/office/drawing/2014/main" id="{33C7E4C0-58C3-4049-96B9-BD687A73D88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3" name="PoljeZBesedilom 9052">
          <a:extLst>
            <a:ext uri="{FF2B5EF4-FFF2-40B4-BE49-F238E27FC236}">
              <a16:creationId xmlns:a16="http://schemas.microsoft.com/office/drawing/2014/main" id="{BA69102F-1335-41BA-928F-BFD27767877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4" name="PoljeZBesedilom 2">
          <a:extLst>
            <a:ext uri="{FF2B5EF4-FFF2-40B4-BE49-F238E27FC236}">
              <a16:creationId xmlns:a16="http://schemas.microsoft.com/office/drawing/2014/main" id="{585061BE-4E0B-4C24-8BF7-76C513188F0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5" name="PoljeZBesedilom 2">
          <a:extLst>
            <a:ext uri="{FF2B5EF4-FFF2-40B4-BE49-F238E27FC236}">
              <a16:creationId xmlns:a16="http://schemas.microsoft.com/office/drawing/2014/main" id="{69279253-4E8C-42D5-A22A-1311EAA4DF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6" name="PoljeZBesedilom 2">
          <a:extLst>
            <a:ext uri="{FF2B5EF4-FFF2-40B4-BE49-F238E27FC236}">
              <a16:creationId xmlns:a16="http://schemas.microsoft.com/office/drawing/2014/main" id="{9B995801-2097-4EE0-8990-2418FE1E21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57" name="PoljeZBesedilom 2">
          <a:extLst>
            <a:ext uri="{FF2B5EF4-FFF2-40B4-BE49-F238E27FC236}">
              <a16:creationId xmlns:a16="http://schemas.microsoft.com/office/drawing/2014/main" id="{37541C7A-9DAB-4A22-BFB4-EA6181B7337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58" name="PoljeZBesedilom 9057">
          <a:extLst>
            <a:ext uri="{FF2B5EF4-FFF2-40B4-BE49-F238E27FC236}">
              <a16:creationId xmlns:a16="http://schemas.microsoft.com/office/drawing/2014/main" id="{9CA09607-1438-4EF1-9E82-5CAA8955E78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59" name="PoljeZBesedilom 2">
          <a:extLst>
            <a:ext uri="{FF2B5EF4-FFF2-40B4-BE49-F238E27FC236}">
              <a16:creationId xmlns:a16="http://schemas.microsoft.com/office/drawing/2014/main" id="{45FC6299-9A17-408F-83B9-6D334F51F3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60" name="PoljeZBesedilom 2">
          <a:extLst>
            <a:ext uri="{FF2B5EF4-FFF2-40B4-BE49-F238E27FC236}">
              <a16:creationId xmlns:a16="http://schemas.microsoft.com/office/drawing/2014/main" id="{EE8C20C1-975E-468B-B8FB-507CAC35E5B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61" name="PoljeZBesedilom 2">
          <a:extLst>
            <a:ext uri="{FF2B5EF4-FFF2-40B4-BE49-F238E27FC236}">
              <a16:creationId xmlns:a16="http://schemas.microsoft.com/office/drawing/2014/main" id="{C566B6DE-5292-4E08-BD7E-B5A9F91160D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62" name="PoljeZBesedilom 2">
          <a:extLst>
            <a:ext uri="{FF2B5EF4-FFF2-40B4-BE49-F238E27FC236}">
              <a16:creationId xmlns:a16="http://schemas.microsoft.com/office/drawing/2014/main" id="{47116DE4-236D-4BC3-A313-DC6B23BDB93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3" name="PoljeZBesedilom 2">
          <a:extLst>
            <a:ext uri="{FF2B5EF4-FFF2-40B4-BE49-F238E27FC236}">
              <a16:creationId xmlns:a16="http://schemas.microsoft.com/office/drawing/2014/main" id="{51648DF2-E11E-40BB-AB7F-1664B036294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4" name="PoljeZBesedilom 9063">
          <a:extLst>
            <a:ext uri="{FF2B5EF4-FFF2-40B4-BE49-F238E27FC236}">
              <a16:creationId xmlns:a16="http://schemas.microsoft.com/office/drawing/2014/main" id="{6026C3D0-3A55-44B7-961A-EE532F44E53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5" name="PoljeZBesedilom 2">
          <a:extLst>
            <a:ext uri="{FF2B5EF4-FFF2-40B4-BE49-F238E27FC236}">
              <a16:creationId xmlns:a16="http://schemas.microsoft.com/office/drawing/2014/main" id="{28F266E9-57D0-4656-8A60-8D00604974F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6" name="PoljeZBesedilom 2">
          <a:extLst>
            <a:ext uri="{FF2B5EF4-FFF2-40B4-BE49-F238E27FC236}">
              <a16:creationId xmlns:a16="http://schemas.microsoft.com/office/drawing/2014/main" id="{DBF909D7-2473-422B-9AFD-DFAA199EF7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7" name="PoljeZBesedilom 2">
          <a:extLst>
            <a:ext uri="{FF2B5EF4-FFF2-40B4-BE49-F238E27FC236}">
              <a16:creationId xmlns:a16="http://schemas.microsoft.com/office/drawing/2014/main" id="{D2F1F5DC-CA84-410F-9E7E-BC94544088D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068" name="PoljeZBesedilom 2">
          <a:extLst>
            <a:ext uri="{FF2B5EF4-FFF2-40B4-BE49-F238E27FC236}">
              <a16:creationId xmlns:a16="http://schemas.microsoft.com/office/drawing/2014/main" id="{E336DA4B-9C3E-4710-AD0B-AD991EEA0A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69" name="PoljeZBesedilom 2">
          <a:extLst>
            <a:ext uri="{FF2B5EF4-FFF2-40B4-BE49-F238E27FC236}">
              <a16:creationId xmlns:a16="http://schemas.microsoft.com/office/drawing/2014/main" id="{3855C611-13BE-481D-8C65-E776C0FB477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0" name="PoljeZBesedilom 9069">
          <a:extLst>
            <a:ext uri="{FF2B5EF4-FFF2-40B4-BE49-F238E27FC236}">
              <a16:creationId xmlns:a16="http://schemas.microsoft.com/office/drawing/2014/main" id="{F3914B42-9A4D-4440-98DD-0C6EE24FA6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1" name="PoljeZBesedilom 2">
          <a:extLst>
            <a:ext uri="{FF2B5EF4-FFF2-40B4-BE49-F238E27FC236}">
              <a16:creationId xmlns:a16="http://schemas.microsoft.com/office/drawing/2014/main" id="{E9634682-717A-4829-8423-90F96075F4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2" name="PoljeZBesedilom 2">
          <a:extLst>
            <a:ext uri="{FF2B5EF4-FFF2-40B4-BE49-F238E27FC236}">
              <a16:creationId xmlns:a16="http://schemas.microsoft.com/office/drawing/2014/main" id="{9EDE5032-CA37-4C87-831F-0A443DCBF4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3" name="PoljeZBesedilom 2">
          <a:extLst>
            <a:ext uri="{FF2B5EF4-FFF2-40B4-BE49-F238E27FC236}">
              <a16:creationId xmlns:a16="http://schemas.microsoft.com/office/drawing/2014/main" id="{73F1DFAF-D778-4ECD-A43F-3BBDE973341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4" name="PoljeZBesedilom 2">
          <a:extLst>
            <a:ext uri="{FF2B5EF4-FFF2-40B4-BE49-F238E27FC236}">
              <a16:creationId xmlns:a16="http://schemas.microsoft.com/office/drawing/2014/main" id="{602D19AB-8A34-41EB-A874-45017BDB7FD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5" name="PoljeZBesedilom 2">
          <a:extLst>
            <a:ext uri="{FF2B5EF4-FFF2-40B4-BE49-F238E27FC236}">
              <a16:creationId xmlns:a16="http://schemas.microsoft.com/office/drawing/2014/main" id="{6BBAEFC1-0FA5-4BC5-BF19-034EEE6D80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6" name="PoljeZBesedilom 9075">
          <a:extLst>
            <a:ext uri="{FF2B5EF4-FFF2-40B4-BE49-F238E27FC236}">
              <a16:creationId xmlns:a16="http://schemas.microsoft.com/office/drawing/2014/main" id="{54482459-4E6A-422C-B1F7-DE428BFCE49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7" name="PoljeZBesedilom 2">
          <a:extLst>
            <a:ext uri="{FF2B5EF4-FFF2-40B4-BE49-F238E27FC236}">
              <a16:creationId xmlns:a16="http://schemas.microsoft.com/office/drawing/2014/main" id="{84D13C4E-1A1F-4063-91B5-A9A9329013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8" name="PoljeZBesedilom 2">
          <a:extLst>
            <a:ext uri="{FF2B5EF4-FFF2-40B4-BE49-F238E27FC236}">
              <a16:creationId xmlns:a16="http://schemas.microsoft.com/office/drawing/2014/main" id="{D4149F84-5E3A-4035-974E-9DB1360E7B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79" name="PoljeZBesedilom 2">
          <a:extLst>
            <a:ext uri="{FF2B5EF4-FFF2-40B4-BE49-F238E27FC236}">
              <a16:creationId xmlns:a16="http://schemas.microsoft.com/office/drawing/2014/main" id="{49AB7E55-EF33-47B5-80F8-B269580DC7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935</xdr:row>
      <xdr:rowOff>0</xdr:rowOff>
    </xdr:from>
    <xdr:ext cx="184731" cy="264560"/>
    <xdr:sp macro="" textlink="">
      <xdr:nvSpPr>
        <xdr:cNvPr id="9080" name="PoljeZBesedilom 2">
          <a:extLst>
            <a:ext uri="{FF2B5EF4-FFF2-40B4-BE49-F238E27FC236}">
              <a16:creationId xmlns:a16="http://schemas.microsoft.com/office/drawing/2014/main" id="{E90360F7-809D-474C-9548-F10D4B2800E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1" name="PoljeZBesedilom 2">
          <a:extLst>
            <a:ext uri="{FF2B5EF4-FFF2-40B4-BE49-F238E27FC236}">
              <a16:creationId xmlns:a16="http://schemas.microsoft.com/office/drawing/2014/main" id="{7E7EABFA-B974-4A84-AC82-C04907BFFE7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2" name="PoljeZBesedilom 9081">
          <a:extLst>
            <a:ext uri="{FF2B5EF4-FFF2-40B4-BE49-F238E27FC236}">
              <a16:creationId xmlns:a16="http://schemas.microsoft.com/office/drawing/2014/main" id="{DB3ACF90-36D8-4967-A1BA-3D396F60EAD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3" name="PoljeZBesedilom 2">
          <a:extLst>
            <a:ext uri="{FF2B5EF4-FFF2-40B4-BE49-F238E27FC236}">
              <a16:creationId xmlns:a16="http://schemas.microsoft.com/office/drawing/2014/main" id="{D52E74EF-5A0B-4687-B3AD-7EA35730D44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4" name="PoljeZBesedilom 2">
          <a:extLst>
            <a:ext uri="{FF2B5EF4-FFF2-40B4-BE49-F238E27FC236}">
              <a16:creationId xmlns:a16="http://schemas.microsoft.com/office/drawing/2014/main" id="{1C1D69D1-CDF5-4FC8-8876-B10534CF131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5" name="PoljeZBesedilom 2">
          <a:extLst>
            <a:ext uri="{FF2B5EF4-FFF2-40B4-BE49-F238E27FC236}">
              <a16:creationId xmlns:a16="http://schemas.microsoft.com/office/drawing/2014/main" id="{4C6BA961-EC71-47C6-84A7-7548919F4AB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086" name="PoljeZBesedilom 2">
          <a:extLst>
            <a:ext uri="{FF2B5EF4-FFF2-40B4-BE49-F238E27FC236}">
              <a16:creationId xmlns:a16="http://schemas.microsoft.com/office/drawing/2014/main" id="{1E13930A-2807-475B-832A-4441EF97D11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87" name="PoljeZBesedilom 2">
          <a:extLst>
            <a:ext uri="{FF2B5EF4-FFF2-40B4-BE49-F238E27FC236}">
              <a16:creationId xmlns:a16="http://schemas.microsoft.com/office/drawing/2014/main" id="{62476512-336F-4F82-B32B-8C0F18AAE97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88" name="PoljeZBesedilom 9087">
          <a:extLst>
            <a:ext uri="{FF2B5EF4-FFF2-40B4-BE49-F238E27FC236}">
              <a16:creationId xmlns:a16="http://schemas.microsoft.com/office/drawing/2014/main" id="{DBAB1B34-4315-46F2-BA4B-AFF0E296AF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89" name="PoljeZBesedilom 2">
          <a:extLst>
            <a:ext uri="{FF2B5EF4-FFF2-40B4-BE49-F238E27FC236}">
              <a16:creationId xmlns:a16="http://schemas.microsoft.com/office/drawing/2014/main" id="{DCDEAA00-8891-49CD-ABF6-792882D993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90" name="PoljeZBesedilom 2">
          <a:extLst>
            <a:ext uri="{FF2B5EF4-FFF2-40B4-BE49-F238E27FC236}">
              <a16:creationId xmlns:a16="http://schemas.microsoft.com/office/drawing/2014/main" id="{B41ECF93-8C0E-4F13-A5FC-D604A956F2D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91" name="PoljeZBesedilom 2">
          <a:extLst>
            <a:ext uri="{FF2B5EF4-FFF2-40B4-BE49-F238E27FC236}">
              <a16:creationId xmlns:a16="http://schemas.microsoft.com/office/drawing/2014/main" id="{47E23420-D4B9-4EDC-A39B-48E53221848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64560"/>
    <xdr:sp macro="" textlink="">
      <xdr:nvSpPr>
        <xdr:cNvPr id="9092" name="PoljeZBesedilom 2">
          <a:extLst>
            <a:ext uri="{FF2B5EF4-FFF2-40B4-BE49-F238E27FC236}">
              <a16:creationId xmlns:a16="http://schemas.microsoft.com/office/drawing/2014/main" id="{B3EA4211-33D8-4DC1-995B-690FD277101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93" name="PoljeZBesedilom 9092">
          <a:extLst>
            <a:ext uri="{FF2B5EF4-FFF2-40B4-BE49-F238E27FC236}">
              <a16:creationId xmlns:a16="http://schemas.microsoft.com/office/drawing/2014/main" id="{6295844A-0026-4723-9F8E-F38AA03A864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94" name="PoljeZBesedilom 2">
          <a:extLst>
            <a:ext uri="{FF2B5EF4-FFF2-40B4-BE49-F238E27FC236}">
              <a16:creationId xmlns:a16="http://schemas.microsoft.com/office/drawing/2014/main" id="{108E8A3A-99B0-46A9-A332-75A583BD13E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95" name="PoljeZBesedilom 2">
          <a:extLst>
            <a:ext uri="{FF2B5EF4-FFF2-40B4-BE49-F238E27FC236}">
              <a16:creationId xmlns:a16="http://schemas.microsoft.com/office/drawing/2014/main" id="{6C12AF5E-AB36-4502-8363-8AF50099871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96" name="PoljeZBesedilom 2">
          <a:extLst>
            <a:ext uri="{FF2B5EF4-FFF2-40B4-BE49-F238E27FC236}">
              <a16:creationId xmlns:a16="http://schemas.microsoft.com/office/drawing/2014/main" id="{137AF918-2160-41B7-A653-DE263E23CFD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74009"/>
    <xdr:sp macro="" textlink="">
      <xdr:nvSpPr>
        <xdr:cNvPr id="9097" name="PoljeZBesedilom 2">
          <a:extLst>
            <a:ext uri="{FF2B5EF4-FFF2-40B4-BE49-F238E27FC236}">
              <a16:creationId xmlns:a16="http://schemas.microsoft.com/office/drawing/2014/main" id="{36BF45E3-F467-43CD-A3DB-99F606B357A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098" name="PoljeZBesedilom 2">
          <a:extLst>
            <a:ext uri="{FF2B5EF4-FFF2-40B4-BE49-F238E27FC236}">
              <a16:creationId xmlns:a16="http://schemas.microsoft.com/office/drawing/2014/main" id="{A4C5B106-2F03-41D0-A6F3-FD29A541CFA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099" name="PoljeZBesedilom 9098">
          <a:extLst>
            <a:ext uri="{FF2B5EF4-FFF2-40B4-BE49-F238E27FC236}">
              <a16:creationId xmlns:a16="http://schemas.microsoft.com/office/drawing/2014/main" id="{8B75D236-0C75-4D5D-A3F2-F6D295A22E6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0" name="PoljeZBesedilom 2">
          <a:extLst>
            <a:ext uri="{FF2B5EF4-FFF2-40B4-BE49-F238E27FC236}">
              <a16:creationId xmlns:a16="http://schemas.microsoft.com/office/drawing/2014/main" id="{CB07921E-02A7-40B6-9E16-A8A3577AE04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1" name="PoljeZBesedilom 2">
          <a:extLst>
            <a:ext uri="{FF2B5EF4-FFF2-40B4-BE49-F238E27FC236}">
              <a16:creationId xmlns:a16="http://schemas.microsoft.com/office/drawing/2014/main" id="{537C5836-0D97-4C39-A118-86F412680B5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2" name="PoljeZBesedilom 2">
          <a:extLst>
            <a:ext uri="{FF2B5EF4-FFF2-40B4-BE49-F238E27FC236}">
              <a16:creationId xmlns:a16="http://schemas.microsoft.com/office/drawing/2014/main" id="{08C0B336-2C02-4E3A-A67A-E05F4CDFE89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3" name="PoljeZBesedilom 2">
          <a:extLst>
            <a:ext uri="{FF2B5EF4-FFF2-40B4-BE49-F238E27FC236}">
              <a16:creationId xmlns:a16="http://schemas.microsoft.com/office/drawing/2014/main" id="{B8CBC66F-9D31-4145-8EBD-A9BEE02073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4" name="PoljeZBesedilom 2">
          <a:extLst>
            <a:ext uri="{FF2B5EF4-FFF2-40B4-BE49-F238E27FC236}">
              <a16:creationId xmlns:a16="http://schemas.microsoft.com/office/drawing/2014/main" id="{A30951E6-6446-4B4F-BC67-222D0B1739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5" name="PoljeZBesedilom 9104">
          <a:extLst>
            <a:ext uri="{FF2B5EF4-FFF2-40B4-BE49-F238E27FC236}">
              <a16:creationId xmlns:a16="http://schemas.microsoft.com/office/drawing/2014/main" id="{5F9FFE64-923C-4462-8C1F-10EDF28AF2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6" name="PoljeZBesedilom 2">
          <a:extLst>
            <a:ext uri="{FF2B5EF4-FFF2-40B4-BE49-F238E27FC236}">
              <a16:creationId xmlns:a16="http://schemas.microsoft.com/office/drawing/2014/main" id="{BD87421C-6142-4F3D-B4CF-E09F2568C1D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7" name="PoljeZBesedilom 2">
          <a:extLst>
            <a:ext uri="{FF2B5EF4-FFF2-40B4-BE49-F238E27FC236}">
              <a16:creationId xmlns:a16="http://schemas.microsoft.com/office/drawing/2014/main" id="{6597051E-73DA-4AE6-9BF7-0438FDCA26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8" name="PoljeZBesedilom 2">
          <a:extLst>
            <a:ext uri="{FF2B5EF4-FFF2-40B4-BE49-F238E27FC236}">
              <a16:creationId xmlns:a16="http://schemas.microsoft.com/office/drawing/2014/main" id="{C5DA6556-DBB8-4C29-B771-C2DC69F70A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09" name="PoljeZBesedilom 2">
          <a:extLst>
            <a:ext uri="{FF2B5EF4-FFF2-40B4-BE49-F238E27FC236}">
              <a16:creationId xmlns:a16="http://schemas.microsoft.com/office/drawing/2014/main" id="{D4713609-223B-44FD-974D-2EC8A5C7BB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0" name="PoljeZBesedilom 2">
          <a:extLst>
            <a:ext uri="{FF2B5EF4-FFF2-40B4-BE49-F238E27FC236}">
              <a16:creationId xmlns:a16="http://schemas.microsoft.com/office/drawing/2014/main" id="{37AF43C5-D671-4D35-8314-F93F3EE516A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1" name="PoljeZBesedilom 9110">
          <a:extLst>
            <a:ext uri="{FF2B5EF4-FFF2-40B4-BE49-F238E27FC236}">
              <a16:creationId xmlns:a16="http://schemas.microsoft.com/office/drawing/2014/main" id="{BBD7FF97-5082-4C47-9BC5-D9D4080EDF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2" name="PoljeZBesedilom 2">
          <a:extLst>
            <a:ext uri="{FF2B5EF4-FFF2-40B4-BE49-F238E27FC236}">
              <a16:creationId xmlns:a16="http://schemas.microsoft.com/office/drawing/2014/main" id="{947AD3FE-F0FE-4488-A0CE-C5820F6E95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3" name="PoljeZBesedilom 2">
          <a:extLst>
            <a:ext uri="{FF2B5EF4-FFF2-40B4-BE49-F238E27FC236}">
              <a16:creationId xmlns:a16="http://schemas.microsoft.com/office/drawing/2014/main" id="{81C3A1D9-3830-4CA2-A0BB-86D9D7D456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4" name="PoljeZBesedilom 2">
          <a:extLst>
            <a:ext uri="{FF2B5EF4-FFF2-40B4-BE49-F238E27FC236}">
              <a16:creationId xmlns:a16="http://schemas.microsoft.com/office/drawing/2014/main" id="{E13E1447-8750-496A-B900-5BCD62D99F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5" name="PoljeZBesedilom 2">
          <a:extLst>
            <a:ext uri="{FF2B5EF4-FFF2-40B4-BE49-F238E27FC236}">
              <a16:creationId xmlns:a16="http://schemas.microsoft.com/office/drawing/2014/main" id="{C4A66730-5139-4A47-A0B3-085DDC3555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6" name="PoljeZBesedilom 2">
          <a:extLst>
            <a:ext uri="{FF2B5EF4-FFF2-40B4-BE49-F238E27FC236}">
              <a16:creationId xmlns:a16="http://schemas.microsoft.com/office/drawing/2014/main" id="{95C4DA3F-5B1D-42E9-94F5-2ED030C8FC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7" name="PoljeZBesedilom 9116">
          <a:extLst>
            <a:ext uri="{FF2B5EF4-FFF2-40B4-BE49-F238E27FC236}">
              <a16:creationId xmlns:a16="http://schemas.microsoft.com/office/drawing/2014/main" id="{45087314-0F6A-40F4-9BF5-8C5EAB10729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8" name="PoljeZBesedilom 2">
          <a:extLst>
            <a:ext uri="{FF2B5EF4-FFF2-40B4-BE49-F238E27FC236}">
              <a16:creationId xmlns:a16="http://schemas.microsoft.com/office/drawing/2014/main" id="{EA8D4F6B-D934-4768-9D4A-EBB99835BF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19" name="PoljeZBesedilom 2">
          <a:extLst>
            <a:ext uri="{FF2B5EF4-FFF2-40B4-BE49-F238E27FC236}">
              <a16:creationId xmlns:a16="http://schemas.microsoft.com/office/drawing/2014/main" id="{FCCE99DF-6C6C-45ED-8EEF-996D12D5A2A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0" name="PoljeZBesedilom 2">
          <a:extLst>
            <a:ext uri="{FF2B5EF4-FFF2-40B4-BE49-F238E27FC236}">
              <a16:creationId xmlns:a16="http://schemas.microsoft.com/office/drawing/2014/main" id="{9AFD1633-A3B7-42BD-8092-93408D08385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1" name="PoljeZBesedilom 2">
          <a:extLst>
            <a:ext uri="{FF2B5EF4-FFF2-40B4-BE49-F238E27FC236}">
              <a16:creationId xmlns:a16="http://schemas.microsoft.com/office/drawing/2014/main" id="{A1E9F9BB-4E8E-47A1-A1E3-FA856D87E1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2" name="PoljeZBesedilom 2">
          <a:extLst>
            <a:ext uri="{FF2B5EF4-FFF2-40B4-BE49-F238E27FC236}">
              <a16:creationId xmlns:a16="http://schemas.microsoft.com/office/drawing/2014/main" id="{2BACAF72-69E0-439E-909A-DCFDB99F42F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3" name="PoljeZBesedilom 9122">
          <a:extLst>
            <a:ext uri="{FF2B5EF4-FFF2-40B4-BE49-F238E27FC236}">
              <a16:creationId xmlns:a16="http://schemas.microsoft.com/office/drawing/2014/main" id="{A3816296-F16B-45ED-BF33-129AECFE3D0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4" name="PoljeZBesedilom 2">
          <a:extLst>
            <a:ext uri="{FF2B5EF4-FFF2-40B4-BE49-F238E27FC236}">
              <a16:creationId xmlns:a16="http://schemas.microsoft.com/office/drawing/2014/main" id="{C45AD42E-C988-4402-9CFD-877592B4E8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5" name="PoljeZBesedilom 2">
          <a:extLst>
            <a:ext uri="{FF2B5EF4-FFF2-40B4-BE49-F238E27FC236}">
              <a16:creationId xmlns:a16="http://schemas.microsoft.com/office/drawing/2014/main" id="{5C125A1F-3B23-41F0-831F-D9A75566E3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6" name="PoljeZBesedilom 2">
          <a:extLst>
            <a:ext uri="{FF2B5EF4-FFF2-40B4-BE49-F238E27FC236}">
              <a16:creationId xmlns:a16="http://schemas.microsoft.com/office/drawing/2014/main" id="{CF7FA296-6518-49CD-8266-23BEBC61B2E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7" name="PoljeZBesedilom 2">
          <a:extLst>
            <a:ext uri="{FF2B5EF4-FFF2-40B4-BE49-F238E27FC236}">
              <a16:creationId xmlns:a16="http://schemas.microsoft.com/office/drawing/2014/main" id="{ADB4BD15-C66F-4B69-AFD9-955ACD101B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8" name="PoljeZBesedilom 2">
          <a:extLst>
            <a:ext uri="{FF2B5EF4-FFF2-40B4-BE49-F238E27FC236}">
              <a16:creationId xmlns:a16="http://schemas.microsoft.com/office/drawing/2014/main" id="{6EC1528A-2288-4C18-A0DB-6AC733B91A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29" name="PoljeZBesedilom 9128">
          <a:extLst>
            <a:ext uri="{FF2B5EF4-FFF2-40B4-BE49-F238E27FC236}">
              <a16:creationId xmlns:a16="http://schemas.microsoft.com/office/drawing/2014/main" id="{809552CA-084A-4E7C-929A-57B844A39A2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30" name="PoljeZBesedilom 2">
          <a:extLst>
            <a:ext uri="{FF2B5EF4-FFF2-40B4-BE49-F238E27FC236}">
              <a16:creationId xmlns:a16="http://schemas.microsoft.com/office/drawing/2014/main" id="{5D23DB7D-7EF0-4C23-B15F-1F40F9AD2B9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31" name="PoljeZBesedilom 2">
          <a:extLst>
            <a:ext uri="{FF2B5EF4-FFF2-40B4-BE49-F238E27FC236}">
              <a16:creationId xmlns:a16="http://schemas.microsoft.com/office/drawing/2014/main" id="{A3FA5937-178A-419F-B6BB-23065C232A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32" name="PoljeZBesedilom 2">
          <a:extLst>
            <a:ext uri="{FF2B5EF4-FFF2-40B4-BE49-F238E27FC236}">
              <a16:creationId xmlns:a16="http://schemas.microsoft.com/office/drawing/2014/main" id="{30AF4681-1EAE-4588-8F03-B96166BE978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33" name="PoljeZBesedilom 2">
          <a:extLst>
            <a:ext uri="{FF2B5EF4-FFF2-40B4-BE49-F238E27FC236}">
              <a16:creationId xmlns:a16="http://schemas.microsoft.com/office/drawing/2014/main" id="{3F11FC58-C25C-48E5-8B33-369AF828D4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4" name="PoljeZBesedilom 2">
          <a:extLst>
            <a:ext uri="{FF2B5EF4-FFF2-40B4-BE49-F238E27FC236}">
              <a16:creationId xmlns:a16="http://schemas.microsoft.com/office/drawing/2014/main" id="{FC37FC1B-93D4-495B-B826-BF94C457184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5" name="PoljeZBesedilom 9134">
          <a:extLst>
            <a:ext uri="{FF2B5EF4-FFF2-40B4-BE49-F238E27FC236}">
              <a16:creationId xmlns:a16="http://schemas.microsoft.com/office/drawing/2014/main" id="{D55EE023-657D-46FD-B6C5-07C8EF3BFD9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6" name="PoljeZBesedilom 2">
          <a:extLst>
            <a:ext uri="{FF2B5EF4-FFF2-40B4-BE49-F238E27FC236}">
              <a16:creationId xmlns:a16="http://schemas.microsoft.com/office/drawing/2014/main" id="{84EB1990-EB27-4DE6-B68C-20D5B3C2DA4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7" name="PoljeZBesedilom 2">
          <a:extLst>
            <a:ext uri="{FF2B5EF4-FFF2-40B4-BE49-F238E27FC236}">
              <a16:creationId xmlns:a16="http://schemas.microsoft.com/office/drawing/2014/main" id="{497E8779-F073-435D-8E2E-A30D0765241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8" name="PoljeZBesedilom 2">
          <a:extLst>
            <a:ext uri="{FF2B5EF4-FFF2-40B4-BE49-F238E27FC236}">
              <a16:creationId xmlns:a16="http://schemas.microsoft.com/office/drawing/2014/main" id="{368D1763-F3AB-4E61-A753-D8B7F41B3F5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39" name="PoljeZBesedilom 2">
          <a:extLst>
            <a:ext uri="{FF2B5EF4-FFF2-40B4-BE49-F238E27FC236}">
              <a16:creationId xmlns:a16="http://schemas.microsoft.com/office/drawing/2014/main" id="{C0571C5A-370B-436F-85F4-C22F570F302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0" name="PoljeZBesedilom 2">
          <a:extLst>
            <a:ext uri="{FF2B5EF4-FFF2-40B4-BE49-F238E27FC236}">
              <a16:creationId xmlns:a16="http://schemas.microsoft.com/office/drawing/2014/main" id="{9CAED9C3-209A-47DE-8A2D-B407DF2C896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1" name="PoljeZBesedilom 9140">
          <a:extLst>
            <a:ext uri="{FF2B5EF4-FFF2-40B4-BE49-F238E27FC236}">
              <a16:creationId xmlns:a16="http://schemas.microsoft.com/office/drawing/2014/main" id="{419709B5-3A50-47C3-BAA5-C8BC9523578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2" name="PoljeZBesedilom 2">
          <a:extLst>
            <a:ext uri="{FF2B5EF4-FFF2-40B4-BE49-F238E27FC236}">
              <a16:creationId xmlns:a16="http://schemas.microsoft.com/office/drawing/2014/main" id="{E7493CE8-913B-4661-8F95-22217C2931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3" name="PoljeZBesedilom 2">
          <a:extLst>
            <a:ext uri="{FF2B5EF4-FFF2-40B4-BE49-F238E27FC236}">
              <a16:creationId xmlns:a16="http://schemas.microsoft.com/office/drawing/2014/main" id="{9F3DD175-AF75-4904-A90D-D196CDCC584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4" name="PoljeZBesedilom 2">
          <a:extLst>
            <a:ext uri="{FF2B5EF4-FFF2-40B4-BE49-F238E27FC236}">
              <a16:creationId xmlns:a16="http://schemas.microsoft.com/office/drawing/2014/main" id="{B6679092-48A7-42D5-8BD0-26E4AC60AD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5" name="PoljeZBesedilom 2">
          <a:extLst>
            <a:ext uri="{FF2B5EF4-FFF2-40B4-BE49-F238E27FC236}">
              <a16:creationId xmlns:a16="http://schemas.microsoft.com/office/drawing/2014/main" id="{08F754E5-1F9C-49F2-849F-8C317347ECB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6" name="PoljeZBesedilom 2">
          <a:extLst>
            <a:ext uri="{FF2B5EF4-FFF2-40B4-BE49-F238E27FC236}">
              <a16:creationId xmlns:a16="http://schemas.microsoft.com/office/drawing/2014/main" id="{6A58262E-7123-4711-AFF3-A93F226FE98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7" name="PoljeZBesedilom 9146">
          <a:extLst>
            <a:ext uri="{FF2B5EF4-FFF2-40B4-BE49-F238E27FC236}">
              <a16:creationId xmlns:a16="http://schemas.microsoft.com/office/drawing/2014/main" id="{FB52DAAB-0B83-4E37-98D4-30E4DAB9EB2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8" name="PoljeZBesedilom 2">
          <a:extLst>
            <a:ext uri="{FF2B5EF4-FFF2-40B4-BE49-F238E27FC236}">
              <a16:creationId xmlns:a16="http://schemas.microsoft.com/office/drawing/2014/main" id="{9495CBF7-8FBA-4E98-AEA7-B52CD644778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49" name="PoljeZBesedilom 2">
          <a:extLst>
            <a:ext uri="{FF2B5EF4-FFF2-40B4-BE49-F238E27FC236}">
              <a16:creationId xmlns:a16="http://schemas.microsoft.com/office/drawing/2014/main" id="{7B553482-29B6-4620-B090-9BBDAE4A4B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50" name="PoljeZBesedilom 2">
          <a:extLst>
            <a:ext uri="{FF2B5EF4-FFF2-40B4-BE49-F238E27FC236}">
              <a16:creationId xmlns:a16="http://schemas.microsoft.com/office/drawing/2014/main" id="{15F5307A-F0D5-4F29-82AB-2CD1194235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941</xdr:row>
      <xdr:rowOff>0</xdr:rowOff>
    </xdr:from>
    <xdr:ext cx="184731" cy="264560"/>
    <xdr:sp macro="" textlink="">
      <xdr:nvSpPr>
        <xdr:cNvPr id="9151" name="PoljeZBesedilom 2">
          <a:extLst>
            <a:ext uri="{FF2B5EF4-FFF2-40B4-BE49-F238E27FC236}">
              <a16:creationId xmlns:a16="http://schemas.microsoft.com/office/drawing/2014/main" id="{132FDDC3-B6EB-4D33-98BF-02244FF4F3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2" name="PoljeZBesedilom 2">
          <a:extLst>
            <a:ext uri="{FF2B5EF4-FFF2-40B4-BE49-F238E27FC236}">
              <a16:creationId xmlns:a16="http://schemas.microsoft.com/office/drawing/2014/main" id="{760BF9CA-C14A-4BF7-9FBF-9DBB2EFDA29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3" name="PoljeZBesedilom 9152">
          <a:extLst>
            <a:ext uri="{FF2B5EF4-FFF2-40B4-BE49-F238E27FC236}">
              <a16:creationId xmlns:a16="http://schemas.microsoft.com/office/drawing/2014/main" id="{05E3D51B-A12E-496E-AA33-F59C5FCF346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4" name="PoljeZBesedilom 2">
          <a:extLst>
            <a:ext uri="{FF2B5EF4-FFF2-40B4-BE49-F238E27FC236}">
              <a16:creationId xmlns:a16="http://schemas.microsoft.com/office/drawing/2014/main" id="{16174ED0-EFB7-4372-AA22-8A07B99C82F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5" name="PoljeZBesedilom 2">
          <a:extLst>
            <a:ext uri="{FF2B5EF4-FFF2-40B4-BE49-F238E27FC236}">
              <a16:creationId xmlns:a16="http://schemas.microsoft.com/office/drawing/2014/main" id="{4FB45CFD-5F70-4012-9393-D065A135C11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6" name="PoljeZBesedilom 2">
          <a:extLst>
            <a:ext uri="{FF2B5EF4-FFF2-40B4-BE49-F238E27FC236}">
              <a16:creationId xmlns:a16="http://schemas.microsoft.com/office/drawing/2014/main" id="{1CF08772-7726-4C74-8EA1-DB8255E3B92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942</xdr:row>
      <xdr:rowOff>0</xdr:rowOff>
    </xdr:from>
    <xdr:ext cx="184731" cy="264560"/>
    <xdr:sp macro="" textlink="">
      <xdr:nvSpPr>
        <xdr:cNvPr id="9157" name="PoljeZBesedilom 2">
          <a:extLst>
            <a:ext uri="{FF2B5EF4-FFF2-40B4-BE49-F238E27FC236}">
              <a16:creationId xmlns:a16="http://schemas.microsoft.com/office/drawing/2014/main" id="{28F3E8D8-1C63-4D51-AB32-9E7B81022F0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58" name="PoljeZBesedilom 2">
          <a:extLst>
            <a:ext uri="{FF2B5EF4-FFF2-40B4-BE49-F238E27FC236}">
              <a16:creationId xmlns:a16="http://schemas.microsoft.com/office/drawing/2014/main" id="{B2510EB6-048F-4364-8442-2700CF4B507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59" name="PoljeZBesedilom 9158">
          <a:extLst>
            <a:ext uri="{FF2B5EF4-FFF2-40B4-BE49-F238E27FC236}">
              <a16:creationId xmlns:a16="http://schemas.microsoft.com/office/drawing/2014/main" id="{20558449-A65C-4D33-A96C-AECA7E88ED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60" name="PoljeZBesedilom 2">
          <a:extLst>
            <a:ext uri="{FF2B5EF4-FFF2-40B4-BE49-F238E27FC236}">
              <a16:creationId xmlns:a16="http://schemas.microsoft.com/office/drawing/2014/main" id="{C5B54B83-347C-47F5-997F-E14914B2D8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61" name="PoljeZBesedilom 2">
          <a:extLst>
            <a:ext uri="{FF2B5EF4-FFF2-40B4-BE49-F238E27FC236}">
              <a16:creationId xmlns:a16="http://schemas.microsoft.com/office/drawing/2014/main" id="{1EA3ABE2-0C0A-4355-9F58-9D0D98ED2DE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62" name="PoljeZBesedilom 2">
          <a:extLst>
            <a:ext uri="{FF2B5EF4-FFF2-40B4-BE49-F238E27FC236}">
              <a16:creationId xmlns:a16="http://schemas.microsoft.com/office/drawing/2014/main" id="{4E8A58B1-B63A-4076-BD2F-57C4AFCFDBE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63" name="PoljeZBesedilom 2">
          <a:extLst>
            <a:ext uri="{FF2B5EF4-FFF2-40B4-BE49-F238E27FC236}">
              <a16:creationId xmlns:a16="http://schemas.microsoft.com/office/drawing/2014/main" id="{C83AF539-1F73-4123-8AA5-CEDAAC9C87E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64" name="PoljeZBesedilom 9163">
          <a:extLst>
            <a:ext uri="{FF2B5EF4-FFF2-40B4-BE49-F238E27FC236}">
              <a16:creationId xmlns:a16="http://schemas.microsoft.com/office/drawing/2014/main" id="{4BEE50E9-8749-445D-9EF9-BA873F4C891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65" name="PoljeZBesedilom 2">
          <a:extLst>
            <a:ext uri="{FF2B5EF4-FFF2-40B4-BE49-F238E27FC236}">
              <a16:creationId xmlns:a16="http://schemas.microsoft.com/office/drawing/2014/main" id="{0622E712-21F3-42F6-8867-2805B355162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66" name="PoljeZBesedilom 2">
          <a:extLst>
            <a:ext uri="{FF2B5EF4-FFF2-40B4-BE49-F238E27FC236}">
              <a16:creationId xmlns:a16="http://schemas.microsoft.com/office/drawing/2014/main" id="{17D04E0F-532B-4145-A74E-DA565EC3B36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67" name="PoljeZBesedilom 2">
          <a:extLst>
            <a:ext uri="{FF2B5EF4-FFF2-40B4-BE49-F238E27FC236}">
              <a16:creationId xmlns:a16="http://schemas.microsoft.com/office/drawing/2014/main" id="{BF233123-1DEE-4769-8211-8F7C4704A35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68" name="PoljeZBesedilom 2">
          <a:extLst>
            <a:ext uri="{FF2B5EF4-FFF2-40B4-BE49-F238E27FC236}">
              <a16:creationId xmlns:a16="http://schemas.microsoft.com/office/drawing/2014/main" id="{44951983-0C39-4D6D-A2E5-3C37CF65C30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69" name="PoljeZBesedilom 2">
          <a:extLst>
            <a:ext uri="{FF2B5EF4-FFF2-40B4-BE49-F238E27FC236}">
              <a16:creationId xmlns:a16="http://schemas.microsoft.com/office/drawing/2014/main" id="{DC88B067-4919-4871-BC1C-52BA8B024EB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70" name="PoljeZBesedilom 9169">
          <a:extLst>
            <a:ext uri="{FF2B5EF4-FFF2-40B4-BE49-F238E27FC236}">
              <a16:creationId xmlns:a16="http://schemas.microsoft.com/office/drawing/2014/main" id="{E1DE2FDF-B177-4892-B266-219D0EA2E5D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71" name="PoljeZBesedilom 2">
          <a:extLst>
            <a:ext uri="{FF2B5EF4-FFF2-40B4-BE49-F238E27FC236}">
              <a16:creationId xmlns:a16="http://schemas.microsoft.com/office/drawing/2014/main" id="{AFA30225-9E3B-4654-919B-3C527533FE5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72" name="PoljeZBesedilom 2">
          <a:extLst>
            <a:ext uri="{FF2B5EF4-FFF2-40B4-BE49-F238E27FC236}">
              <a16:creationId xmlns:a16="http://schemas.microsoft.com/office/drawing/2014/main" id="{6077ED4C-44EE-4BA7-B8BE-BE7E850B44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73" name="PoljeZBesedilom 2">
          <a:extLst>
            <a:ext uri="{FF2B5EF4-FFF2-40B4-BE49-F238E27FC236}">
              <a16:creationId xmlns:a16="http://schemas.microsoft.com/office/drawing/2014/main" id="{18A2ED64-E8AF-4ECB-99E5-435CDCF3689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945</xdr:row>
      <xdr:rowOff>0</xdr:rowOff>
    </xdr:from>
    <xdr:ext cx="184731" cy="264560"/>
    <xdr:sp macro="" textlink="">
      <xdr:nvSpPr>
        <xdr:cNvPr id="9174" name="PoljeZBesedilom 2">
          <a:extLst>
            <a:ext uri="{FF2B5EF4-FFF2-40B4-BE49-F238E27FC236}">
              <a16:creationId xmlns:a16="http://schemas.microsoft.com/office/drawing/2014/main" id="{ECCED9FE-EF52-468D-9A26-8DBCDCCB908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75" name="PoljeZBesedilom 9174">
          <a:extLst>
            <a:ext uri="{FF2B5EF4-FFF2-40B4-BE49-F238E27FC236}">
              <a16:creationId xmlns:a16="http://schemas.microsoft.com/office/drawing/2014/main" id="{6EF93C0B-C4BB-4807-9E9D-C338AA45422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76" name="PoljeZBesedilom 2">
          <a:extLst>
            <a:ext uri="{FF2B5EF4-FFF2-40B4-BE49-F238E27FC236}">
              <a16:creationId xmlns:a16="http://schemas.microsoft.com/office/drawing/2014/main" id="{73B8437B-2E51-40D1-BE40-E8BABC98C94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77" name="PoljeZBesedilom 2">
          <a:extLst>
            <a:ext uri="{FF2B5EF4-FFF2-40B4-BE49-F238E27FC236}">
              <a16:creationId xmlns:a16="http://schemas.microsoft.com/office/drawing/2014/main" id="{AD5F281A-A1F0-410F-8CD0-C76A16A45EC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78" name="PoljeZBesedilom 2">
          <a:extLst>
            <a:ext uri="{FF2B5EF4-FFF2-40B4-BE49-F238E27FC236}">
              <a16:creationId xmlns:a16="http://schemas.microsoft.com/office/drawing/2014/main" id="{C628DA21-C8E7-4AF8-AC4B-27F89F19A3B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946</xdr:row>
      <xdr:rowOff>0</xdr:rowOff>
    </xdr:from>
    <xdr:ext cx="184731" cy="274009"/>
    <xdr:sp macro="" textlink="">
      <xdr:nvSpPr>
        <xdr:cNvPr id="9179" name="PoljeZBesedilom 2">
          <a:extLst>
            <a:ext uri="{FF2B5EF4-FFF2-40B4-BE49-F238E27FC236}">
              <a16:creationId xmlns:a16="http://schemas.microsoft.com/office/drawing/2014/main" id="{568A85E8-8281-47BA-8655-71EF757462F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0" name="PoljeZBesedilom 2">
          <a:extLst>
            <a:ext uri="{FF2B5EF4-FFF2-40B4-BE49-F238E27FC236}">
              <a16:creationId xmlns:a16="http://schemas.microsoft.com/office/drawing/2014/main" id="{96A1573D-E012-49EC-83FA-53ED0AC2EF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1" name="PoljeZBesedilom 9180">
          <a:extLst>
            <a:ext uri="{FF2B5EF4-FFF2-40B4-BE49-F238E27FC236}">
              <a16:creationId xmlns:a16="http://schemas.microsoft.com/office/drawing/2014/main" id="{1A2725FC-FD24-49C8-B07B-3F96A55B5F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2" name="PoljeZBesedilom 2">
          <a:extLst>
            <a:ext uri="{FF2B5EF4-FFF2-40B4-BE49-F238E27FC236}">
              <a16:creationId xmlns:a16="http://schemas.microsoft.com/office/drawing/2014/main" id="{D4FF4124-451E-4C3B-A285-99B1C55FAB2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3" name="PoljeZBesedilom 2">
          <a:extLst>
            <a:ext uri="{FF2B5EF4-FFF2-40B4-BE49-F238E27FC236}">
              <a16:creationId xmlns:a16="http://schemas.microsoft.com/office/drawing/2014/main" id="{75355277-603E-47E6-977B-2C299F29B0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4" name="PoljeZBesedilom 2">
          <a:extLst>
            <a:ext uri="{FF2B5EF4-FFF2-40B4-BE49-F238E27FC236}">
              <a16:creationId xmlns:a16="http://schemas.microsoft.com/office/drawing/2014/main" id="{248D4DEE-0B6B-4916-9997-76AB5C4FED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5" name="PoljeZBesedilom 2">
          <a:extLst>
            <a:ext uri="{FF2B5EF4-FFF2-40B4-BE49-F238E27FC236}">
              <a16:creationId xmlns:a16="http://schemas.microsoft.com/office/drawing/2014/main" id="{B0C66B2E-4A3F-4FCE-A7DA-5A324462352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6" name="PoljeZBesedilom 2">
          <a:extLst>
            <a:ext uri="{FF2B5EF4-FFF2-40B4-BE49-F238E27FC236}">
              <a16:creationId xmlns:a16="http://schemas.microsoft.com/office/drawing/2014/main" id="{11D77755-47E6-42E4-96B6-82A142EFE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7" name="PoljeZBesedilom 9186">
          <a:extLst>
            <a:ext uri="{FF2B5EF4-FFF2-40B4-BE49-F238E27FC236}">
              <a16:creationId xmlns:a16="http://schemas.microsoft.com/office/drawing/2014/main" id="{5EE20B1D-8748-4A55-BE55-3A249850F9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8" name="PoljeZBesedilom 2">
          <a:extLst>
            <a:ext uri="{FF2B5EF4-FFF2-40B4-BE49-F238E27FC236}">
              <a16:creationId xmlns:a16="http://schemas.microsoft.com/office/drawing/2014/main" id="{7E6236CA-3C7F-4C66-8221-1930ADF38A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89" name="PoljeZBesedilom 2">
          <a:extLst>
            <a:ext uri="{FF2B5EF4-FFF2-40B4-BE49-F238E27FC236}">
              <a16:creationId xmlns:a16="http://schemas.microsoft.com/office/drawing/2014/main" id="{83EC7BE9-01FA-4918-B767-948D339B07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90" name="PoljeZBesedilom 2">
          <a:extLst>
            <a:ext uri="{FF2B5EF4-FFF2-40B4-BE49-F238E27FC236}">
              <a16:creationId xmlns:a16="http://schemas.microsoft.com/office/drawing/2014/main" id="{091A520F-7472-40BA-941E-DD86961639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191" name="PoljeZBesedilom 2">
          <a:extLst>
            <a:ext uri="{FF2B5EF4-FFF2-40B4-BE49-F238E27FC236}">
              <a16:creationId xmlns:a16="http://schemas.microsoft.com/office/drawing/2014/main" id="{D6A52422-35FD-49C0-98FC-37F4AA7F0F0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2" name="PoljeZBesedilom 2">
          <a:extLst>
            <a:ext uri="{FF2B5EF4-FFF2-40B4-BE49-F238E27FC236}">
              <a16:creationId xmlns:a16="http://schemas.microsoft.com/office/drawing/2014/main" id="{E662D417-9BC9-4D08-80EA-36B9D996DC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3" name="PoljeZBesedilom 9192">
          <a:extLst>
            <a:ext uri="{FF2B5EF4-FFF2-40B4-BE49-F238E27FC236}">
              <a16:creationId xmlns:a16="http://schemas.microsoft.com/office/drawing/2014/main" id="{EDA22FE1-1047-4FA2-92A4-8F59200671D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4" name="PoljeZBesedilom 2">
          <a:extLst>
            <a:ext uri="{FF2B5EF4-FFF2-40B4-BE49-F238E27FC236}">
              <a16:creationId xmlns:a16="http://schemas.microsoft.com/office/drawing/2014/main" id="{3E25DEA8-83ED-420B-BF82-68B730DB5F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5" name="PoljeZBesedilom 2">
          <a:extLst>
            <a:ext uri="{FF2B5EF4-FFF2-40B4-BE49-F238E27FC236}">
              <a16:creationId xmlns:a16="http://schemas.microsoft.com/office/drawing/2014/main" id="{F9D98CA6-6093-4944-98CE-AB7AB9B011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6" name="PoljeZBesedilom 2">
          <a:extLst>
            <a:ext uri="{FF2B5EF4-FFF2-40B4-BE49-F238E27FC236}">
              <a16:creationId xmlns:a16="http://schemas.microsoft.com/office/drawing/2014/main" id="{BF95C477-6BA8-4F5C-9562-409212DD7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7" name="PoljeZBesedilom 2">
          <a:extLst>
            <a:ext uri="{FF2B5EF4-FFF2-40B4-BE49-F238E27FC236}">
              <a16:creationId xmlns:a16="http://schemas.microsoft.com/office/drawing/2014/main" id="{E7EB1512-197E-4E02-AB7F-9D7430BC10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8" name="PoljeZBesedilom 2">
          <a:extLst>
            <a:ext uri="{FF2B5EF4-FFF2-40B4-BE49-F238E27FC236}">
              <a16:creationId xmlns:a16="http://schemas.microsoft.com/office/drawing/2014/main" id="{80808400-86AD-4609-8813-E04164F38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199" name="PoljeZBesedilom 9198">
          <a:extLst>
            <a:ext uri="{FF2B5EF4-FFF2-40B4-BE49-F238E27FC236}">
              <a16:creationId xmlns:a16="http://schemas.microsoft.com/office/drawing/2014/main" id="{CC3C58E8-A3F5-4FAC-B49D-FE7990B5E9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00" name="PoljeZBesedilom 2">
          <a:extLst>
            <a:ext uri="{FF2B5EF4-FFF2-40B4-BE49-F238E27FC236}">
              <a16:creationId xmlns:a16="http://schemas.microsoft.com/office/drawing/2014/main" id="{BD77E339-F230-4E97-858D-F87AE1BE69F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01" name="PoljeZBesedilom 2">
          <a:extLst>
            <a:ext uri="{FF2B5EF4-FFF2-40B4-BE49-F238E27FC236}">
              <a16:creationId xmlns:a16="http://schemas.microsoft.com/office/drawing/2014/main" id="{CC871DA1-B242-4279-8F7C-A1D3935F1CB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02" name="PoljeZBesedilom 2">
          <a:extLst>
            <a:ext uri="{FF2B5EF4-FFF2-40B4-BE49-F238E27FC236}">
              <a16:creationId xmlns:a16="http://schemas.microsoft.com/office/drawing/2014/main" id="{05586C5E-21EB-4535-A1E0-8BAC3B628B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03" name="PoljeZBesedilom 2">
          <a:extLst>
            <a:ext uri="{FF2B5EF4-FFF2-40B4-BE49-F238E27FC236}">
              <a16:creationId xmlns:a16="http://schemas.microsoft.com/office/drawing/2014/main" id="{A943FD78-DD69-4940-A909-E0CBF5A995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4" name="PoljeZBesedilom 2">
          <a:extLst>
            <a:ext uri="{FF2B5EF4-FFF2-40B4-BE49-F238E27FC236}">
              <a16:creationId xmlns:a16="http://schemas.microsoft.com/office/drawing/2014/main" id="{59A96601-257A-4D25-A3AA-330EBCEEE7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5" name="PoljeZBesedilom 9204">
          <a:extLst>
            <a:ext uri="{FF2B5EF4-FFF2-40B4-BE49-F238E27FC236}">
              <a16:creationId xmlns:a16="http://schemas.microsoft.com/office/drawing/2014/main" id="{0014D445-7B63-4441-A15A-37FE2EEF23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6" name="PoljeZBesedilom 2">
          <a:extLst>
            <a:ext uri="{FF2B5EF4-FFF2-40B4-BE49-F238E27FC236}">
              <a16:creationId xmlns:a16="http://schemas.microsoft.com/office/drawing/2014/main" id="{D194002D-6598-4819-A4C5-B66C1FBEA3F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7" name="PoljeZBesedilom 2">
          <a:extLst>
            <a:ext uri="{FF2B5EF4-FFF2-40B4-BE49-F238E27FC236}">
              <a16:creationId xmlns:a16="http://schemas.microsoft.com/office/drawing/2014/main" id="{D101AF64-3A0A-410E-B199-F4E90E33DA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8" name="PoljeZBesedilom 2">
          <a:extLst>
            <a:ext uri="{FF2B5EF4-FFF2-40B4-BE49-F238E27FC236}">
              <a16:creationId xmlns:a16="http://schemas.microsoft.com/office/drawing/2014/main" id="{9094D6CB-A59B-4502-A085-F2BAFC3B6B1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09" name="PoljeZBesedilom 2">
          <a:extLst>
            <a:ext uri="{FF2B5EF4-FFF2-40B4-BE49-F238E27FC236}">
              <a16:creationId xmlns:a16="http://schemas.microsoft.com/office/drawing/2014/main" id="{E6E1EB20-00F6-4287-AA47-40721BD1932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0" name="PoljeZBesedilom 2">
          <a:extLst>
            <a:ext uri="{FF2B5EF4-FFF2-40B4-BE49-F238E27FC236}">
              <a16:creationId xmlns:a16="http://schemas.microsoft.com/office/drawing/2014/main" id="{3119265B-C2E1-473A-9415-57C9BB561E6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1" name="PoljeZBesedilom 9210">
          <a:extLst>
            <a:ext uri="{FF2B5EF4-FFF2-40B4-BE49-F238E27FC236}">
              <a16:creationId xmlns:a16="http://schemas.microsoft.com/office/drawing/2014/main" id="{D0289CD8-0335-420C-A86B-0B80589F569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2" name="PoljeZBesedilom 2">
          <a:extLst>
            <a:ext uri="{FF2B5EF4-FFF2-40B4-BE49-F238E27FC236}">
              <a16:creationId xmlns:a16="http://schemas.microsoft.com/office/drawing/2014/main" id="{C3B74A01-CE38-4A17-9E22-D98B81816D1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3" name="PoljeZBesedilom 2">
          <a:extLst>
            <a:ext uri="{FF2B5EF4-FFF2-40B4-BE49-F238E27FC236}">
              <a16:creationId xmlns:a16="http://schemas.microsoft.com/office/drawing/2014/main" id="{C8E525E1-B067-4426-9EDC-C7884A93D77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4" name="PoljeZBesedilom 2">
          <a:extLst>
            <a:ext uri="{FF2B5EF4-FFF2-40B4-BE49-F238E27FC236}">
              <a16:creationId xmlns:a16="http://schemas.microsoft.com/office/drawing/2014/main" id="{53045D9E-8EF3-4126-ABDA-ACC358501DF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15" name="PoljeZBesedilom 2">
          <a:extLst>
            <a:ext uri="{FF2B5EF4-FFF2-40B4-BE49-F238E27FC236}">
              <a16:creationId xmlns:a16="http://schemas.microsoft.com/office/drawing/2014/main" id="{3E7DF833-0C81-4E79-AB7E-C67DFD8BB5D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16" name="PoljeZBesedilom 9215">
          <a:extLst>
            <a:ext uri="{FF2B5EF4-FFF2-40B4-BE49-F238E27FC236}">
              <a16:creationId xmlns:a16="http://schemas.microsoft.com/office/drawing/2014/main" id="{B513B82A-0B80-40E0-8B73-593FBE70F48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17" name="PoljeZBesedilom 2">
          <a:extLst>
            <a:ext uri="{FF2B5EF4-FFF2-40B4-BE49-F238E27FC236}">
              <a16:creationId xmlns:a16="http://schemas.microsoft.com/office/drawing/2014/main" id="{710CC62C-B0EF-4D2D-914B-82E38DB1328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18" name="PoljeZBesedilom 2">
          <a:extLst>
            <a:ext uri="{FF2B5EF4-FFF2-40B4-BE49-F238E27FC236}">
              <a16:creationId xmlns:a16="http://schemas.microsoft.com/office/drawing/2014/main" id="{090C88E0-36E8-4153-9DF3-F6BB6D180A1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19" name="PoljeZBesedilom 2">
          <a:extLst>
            <a:ext uri="{FF2B5EF4-FFF2-40B4-BE49-F238E27FC236}">
              <a16:creationId xmlns:a16="http://schemas.microsoft.com/office/drawing/2014/main" id="{E7F73321-5407-473F-A65D-C8305157873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20" name="PoljeZBesedilom 2">
          <a:extLst>
            <a:ext uri="{FF2B5EF4-FFF2-40B4-BE49-F238E27FC236}">
              <a16:creationId xmlns:a16="http://schemas.microsoft.com/office/drawing/2014/main" id="{982A937A-B3C9-477C-BE1C-9A49BEAE619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1" name="PoljeZBesedilom 2">
          <a:extLst>
            <a:ext uri="{FF2B5EF4-FFF2-40B4-BE49-F238E27FC236}">
              <a16:creationId xmlns:a16="http://schemas.microsoft.com/office/drawing/2014/main" id="{7F2A9494-E707-4EFE-8C24-709C3EF113F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2" name="PoljeZBesedilom 9221">
          <a:extLst>
            <a:ext uri="{FF2B5EF4-FFF2-40B4-BE49-F238E27FC236}">
              <a16:creationId xmlns:a16="http://schemas.microsoft.com/office/drawing/2014/main" id="{F5942E15-BB25-4A29-A602-82A74E5E81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3" name="PoljeZBesedilom 2">
          <a:extLst>
            <a:ext uri="{FF2B5EF4-FFF2-40B4-BE49-F238E27FC236}">
              <a16:creationId xmlns:a16="http://schemas.microsoft.com/office/drawing/2014/main" id="{A4F0FEC9-6B32-48AE-ADBB-589318A91CC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4" name="PoljeZBesedilom 2">
          <a:extLst>
            <a:ext uri="{FF2B5EF4-FFF2-40B4-BE49-F238E27FC236}">
              <a16:creationId xmlns:a16="http://schemas.microsoft.com/office/drawing/2014/main" id="{978F622F-61D7-4026-8D02-3EEBD2DD0DF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5" name="PoljeZBesedilom 2">
          <a:extLst>
            <a:ext uri="{FF2B5EF4-FFF2-40B4-BE49-F238E27FC236}">
              <a16:creationId xmlns:a16="http://schemas.microsoft.com/office/drawing/2014/main" id="{A4DCA51C-2E02-4F7A-93F9-F6755475535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6" name="PoljeZBesedilom 2">
          <a:extLst>
            <a:ext uri="{FF2B5EF4-FFF2-40B4-BE49-F238E27FC236}">
              <a16:creationId xmlns:a16="http://schemas.microsoft.com/office/drawing/2014/main" id="{9AEA430E-14F4-4FCC-ADC3-3FA35D0A7B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7" name="PoljeZBesedilom 2">
          <a:extLst>
            <a:ext uri="{FF2B5EF4-FFF2-40B4-BE49-F238E27FC236}">
              <a16:creationId xmlns:a16="http://schemas.microsoft.com/office/drawing/2014/main" id="{3ABFDCEB-3AFF-4C32-9287-F8975F3FDE1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8" name="PoljeZBesedilom 9227">
          <a:extLst>
            <a:ext uri="{FF2B5EF4-FFF2-40B4-BE49-F238E27FC236}">
              <a16:creationId xmlns:a16="http://schemas.microsoft.com/office/drawing/2014/main" id="{16B12A6F-BEE7-46C0-BB99-2231B95B2A8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29" name="PoljeZBesedilom 2">
          <a:extLst>
            <a:ext uri="{FF2B5EF4-FFF2-40B4-BE49-F238E27FC236}">
              <a16:creationId xmlns:a16="http://schemas.microsoft.com/office/drawing/2014/main" id="{05FAA946-34D7-410B-8F89-784F623913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30" name="PoljeZBesedilom 2">
          <a:extLst>
            <a:ext uri="{FF2B5EF4-FFF2-40B4-BE49-F238E27FC236}">
              <a16:creationId xmlns:a16="http://schemas.microsoft.com/office/drawing/2014/main" id="{2AB92661-BF2C-4EB2-8C06-7B772E171B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31" name="PoljeZBesedilom 2">
          <a:extLst>
            <a:ext uri="{FF2B5EF4-FFF2-40B4-BE49-F238E27FC236}">
              <a16:creationId xmlns:a16="http://schemas.microsoft.com/office/drawing/2014/main" id="{5B3C62FE-5158-48A6-8D9A-B49173C9BD2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32" name="PoljeZBesedilom 2">
          <a:extLst>
            <a:ext uri="{FF2B5EF4-FFF2-40B4-BE49-F238E27FC236}">
              <a16:creationId xmlns:a16="http://schemas.microsoft.com/office/drawing/2014/main" id="{89D85A79-B0E3-4D6B-82D9-68C2FBFA993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3" name="PoljeZBesedilom 2">
          <a:extLst>
            <a:ext uri="{FF2B5EF4-FFF2-40B4-BE49-F238E27FC236}">
              <a16:creationId xmlns:a16="http://schemas.microsoft.com/office/drawing/2014/main" id="{0675E690-57A5-4200-8CAD-78C25E02C6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4" name="PoljeZBesedilom 9233">
          <a:extLst>
            <a:ext uri="{FF2B5EF4-FFF2-40B4-BE49-F238E27FC236}">
              <a16:creationId xmlns:a16="http://schemas.microsoft.com/office/drawing/2014/main" id="{E21809C2-9DD5-4181-BEF5-6233AB5753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5" name="PoljeZBesedilom 2">
          <a:extLst>
            <a:ext uri="{FF2B5EF4-FFF2-40B4-BE49-F238E27FC236}">
              <a16:creationId xmlns:a16="http://schemas.microsoft.com/office/drawing/2014/main" id="{991152C1-AB2E-4C53-9E69-1B7FE13BC3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6" name="PoljeZBesedilom 2">
          <a:extLst>
            <a:ext uri="{FF2B5EF4-FFF2-40B4-BE49-F238E27FC236}">
              <a16:creationId xmlns:a16="http://schemas.microsoft.com/office/drawing/2014/main" id="{0657DF47-6DDE-43A8-B0F5-E2E0F38D1E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7" name="PoljeZBesedilom 2">
          <a:extLst>
            <a:ext uri="{FF2B5EF4-FFF2-40B4-BE49-F238E27FC236}">
              <a16:creationId xmlns:a16="http://schemas.microsoft.com/office/drawing/2014/main" id="{F3AB69A4-6D9F-4C77-825A-923FC5D855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8" name="PoljeZBesedilom 2">
          <a:extLst>
            <a:ext uri="{FF2B5EF4-FFF2-40B4-BE49-F238E27FC236}">
              <a16:creationId xmlns:a16="http://schemas.microsoft.com/office/drawing/2014/main" id="{04AAF37E-9A6A-4996-8EC0-06E624D57F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39" name="PoljeZBesedilom 2">
          <a:extLst>
            <a:ext uri="{FF2B5EF4-FFF2-40B4-BE49-F238E27FC236}">
              <a16:creationId xmlns:a16="http://schemas.microsoft.com/office/drawing/2014/main" id="{983BA096-0185-41E8-8DD4-8F84744C6A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40" name="PoljeZBesedilom 9239">
          <a:extLst>
            <a:ext uri="{FF2B5EF4-FFF2-40B4-BE49-F238E27FC236}">
              <a16:creationId xmlns:a16="http://schemas.microsoft.com/office/drawing/2014/main" id="{AC761B9E-D7F3-42DD-BD25-BCA49D78533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41" name="PoljeZBesedilom 2">
          <a:extLst>
            <a:ext uri="{FF2B5EF4-FFF2-40B4-BE49-F238E27FC236}">
              <a16:creationId xmlns:a16="http://schemas.microsoft.com/office/drawing/2014/main" id="{67F1EB03-47DE-4075-84FD-7A321982B8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42" name="PoljeZBesedilom 2">
          <a:extLst>
            <a:ext uri="{FF2B5EF4-FFF2-40B4-BE49-F238E27FC236}">
              <a16:creationId xmlns:a16="http://schemas.microsoft.com/office/drawing/2014/main" id="{AA29CBA6-E690-4396-BE75-2140532338F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43" name="PoljeZBesedilom 2">
          <a:extLst>
            <a:ext uri="{FF2B5EF4-FFF2-40B4-BE49-F238E27FC236}">
              <a16:creationId xmlns:a16="http://schemas.microsoft.com/office/drawing/2014/main" id="{EF1C52C0-BAF2-4E50-A3A1-D1CE0D800FC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244" name="PoljeZBesedilom 2">
          <a:extLst>
            <a:ext uri="{FF2B5EF4-FFF2-40B4-BE49-F238E27FC236}">
              <a16:creationId xmlns:a16="http://schemas.microsoft.com/office/drawing/2014/main" id="{1FE76230-06E2-46E4-B551-8B7DBBBBF1F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45" name="PoljeZBesedilom 2">
          <a:extLst>
            <a:ext uri="{FF2B5EF4-FFF2-40B4-BE49-F238E27FC236}">
              <a16:creationId xmlns:a16="http://schemas.microsoft.com/office/drawing/2014/main" id="{E7776970-D62C-4870-81DC-08F085D97E2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46" name="PoljeZBesedilom 9245">
          <a:extLst>
            <a:ext uri="{FF2B5EF4-FFF2-40B4-BE49-F238E27FC236}">
              <a16:creationId xmlns:a16="http://schemas.microsoft.com/office/drawing/2014/main" id="{A15852A2-3509-45B1-823F-44014047910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47" name="PoljeZBesedilom 2">
          <a:extLst>
            <a:ext uri="{FF2B5EF4-FFF2-40B4-BE49-F238E27FC236}">
              <a16:creationId xmlns:a16="http://schemas.microsoft.com/office/drawing/2014/main" id="{18BFA24C-6FE6-4A03-A427-924E086589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48" name="PoljeZBesedilom 2">
          <a:extLst>
            <a:ext uri="{FF2B5EF4-FFF2-40B4-BE49-F238E27FC236}">
              <a16:creationId xmlns:a16="http://schemas.microsoft.com/office/drawing/2014/main" id="{9F0D002A-21E9-489D-94BA-0DCAFF9E2AE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49" name="PoljeZBesedilom 2">
          <a:extLst>
            <a:ext uri="{FF2B5EF4-FFF2-40B4-BE49-F238E27FC236}">
              <a16:creationId xmlns:a16="http://schemas.microsoft.com/office/drawing/2014/main" id="{27A32922-DAA5-43D1-92FF-BB07D3192D6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250" name="PoljeZBesedilom 2">
          <a:extLst>
            <a:ext uri="{FF2B5EF4-FFF2-40B4-BE49-F238E27FC236}">
              <a16:creationId xmlns:a16="http://schemas.microsoft.com/office/drawing/2014/main" id="{00D9C33D-C06C-47D5-9A42-CF51F9241E5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1" name="PoljeZBesedilom 2">
          <a:extLst>
            <a:ext uri="{FF2B5EF4-FFF2-40B4-BE49-F238E27FC236}">
              <a16:creationId xmlns:a16="http://schemas.microsoft.com/office/drawing/2014/main" id="{A0908132-DA77-4C85-9E0D-F201234CE5F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2" name="PoljeZBesedilom 9251">
          <a:extLst>
            <a:ext uri="{FF2B5EF4-FFF2-40B4-BE49-F238E27FC236}">
              <a16:creationId xmlns:a16="http://schemas.microsoft.com/office/drawing/2014/main" id="{20C4704D-4A84-49EB-A0AB-0A151B8C1EC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3" name="PoljeZBesedilom 2">
          <a:extLst>
            <a:ext uri="{FF2B5EF4-FFF2-40B4-BE49-F238E27FC236}">
              <a16:creationId xmlns:a16="http://schemas.microsoft.com/office/drawing/2014/main" id="{5A142395-93E6-44B1-90A6-E261E00C373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4" name="PoljeZBesedilom 2">
          <a:extLst>
            <a:ext uri="{FF2B5EF4-FFF2-40B4-BE49-F238E27FC236}">
              <a16:creationId xmlns:a16="http://schemas.microsoft.com/office/drawing/2014/main" id="{32754BD0-9A48-429F-B166-4E52BAEA77A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5" name="PoljeZBesedilom 2">
          <a:extLst>
            <a:ext uri="{FF2B5EF4-FFF2-40B4-BE49-F238E27FC236}">
              <a16:creationId xmlns:a16="http://schemas.microsoft.com/office/drawing/2014/main" id="{CF0C4840-729A-4472-A182-CCF732EF6BA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2950"/>
    <xdr:sp macro="" textlink="">
      <xdr:nvSpPr>
        <xdr:cNvPr id="9256" name="PoljeZBesedilom 2">
          <a:extLst>
            <a:ext uri="{FF2B5EF4-FFF2-40B4-BE49-F238E27FC236}">
              <a16:creationId xmlns:a16="http://schemas.microsoft.com/office/drawing/2014/main" id="{B792B84C-8073-4D45-A144-1D0FD417D76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57" name="PoljeZBesedilom 9256">
          <a:extLst>
            <a:ext uri="{FF2B5EF4-FFF2-40B4-BE49-F238E27FC236}">
              <a16:creationId xmlns:a16="http://schemas.microsoft.com/office/drawing/2014/main" id="{8749C8F7-8B73-4BEF-B296-768744C96E7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58" name="PoljeZBesedilom 2">
          <a:extLst>
            <a:ext uri="{FF2B5EF4-FFF2-40B4-BE49-F238E27FC236}">
              <a16:creationId xmlns:a16="http://schemas.microsoft.com/office/drawing/2014/main" id="{F9B3189A-A7F3-4BBE-BF28-A578DCC0E05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59" name="PoljeZBesedilom 2">
          <a:extLst>
            <a:ext uri="{FF2B5EF4-FFF2-40B4-BE49-F238E27FC236}">
              <a16:creationId xmlns:a16="http://schemas.microsoft.com/office/drawing/2014/main" id="{57D96730-BEDE-40BE-BC21-5384F4B3019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60" name="PoljeZBesedilom 2">
          <a:extLst>
            <a:ext uri="{FF2B5EF4-FFF2-40B4-BE49-F238E27FC236}">
              <a16:creationId xmlns:a16="http://schemas.microsoft.com/office/drawing/2014/main" id="{3226095A-D6A0-4B5E-8C10-15017AC79E2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74009"/>
    <xdr:sp macro="" textlink="">
      <xdr:nvSpPr>
        <xdr:cNvPr id="9261" name="PoljeZBesedilom 2">
          <a:extLst>
            <a:ext uri="{FF2B5EF4-FFF2-40B4-BE49-F238E27FC236}">
              <a16:creationId xmlns:a16="http://schemas.microsoft.com/office/drawing/2014/main" id="{A949B2C1-C383-454F-8369-20A5C61688B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2" name="PoljeZBesedilom 2">
          <a:extLst>
            <a:ext uri="{FF2B5EF4-FFF2-40B4-BE49-F238E27FC236}">
              <a16:creationId xmlns:a16="http://schemas.microsoft.com/office/drawing/2014/main" id="{05AC4E3B-A6B1-4C3A-BB35-83693C5E46E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3" name="PoljeZBesedilom 9262">
          <a:extLst>
            <a:ext uri="{FF2B5EF4-FFF2-40B4-BE49-F238E27FC236}">
              <a16:creationId xmlns:a16="http://schemas.microsoft.com/office/drawing/2014/main" id="{CCF8279F-2F5B-4E56-8007-B432F3EABE0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4" name="PoljeZBesedilom 2">
          <a:extLst>
            <a:ext uri="{FF2B5EF4-FFF2-40B4-BE49-F238E27FC236}">
              <a16:creationId xmlns:a16="http://schemas.microsoft.com/office/drawing/2014/main" id="{10C8C3BC-1909-45CE-B3F9-C883C839166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5" name="PoljeZBesedilom 2">
          <a:extLst>
            <a:ext uri="{FF2B5EF4-FFF2-40B4-BE49-F238E27FC236}">
              <a16:creationId xmlns:a16="http://schemas.microsoft.com/office/drawing/2014/main" id="{B95B0CD1-3E35-4A2A-A471-0593499FBC6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6" name="PoljeZBesedilom 2">
          <a:extLst>
            <a:ext uri="{FF2B5EF4-FFF2-40B4-BE49-F238E27FC236}">
              <a16:creationId xmlns:a16="http://schemas.microsoft.com/office/drawing/2014/main" id="{04900055-76F0-4E30-A2D1-FEDC54ECF2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7" name="PoljeZBesedilom 2">
          <a:extLst>
            <a:ext uri="{FF2B5EF4-FFF2-40B4-BE49-F238E27FC236}">
              <a16:creationId xmlns:a16="http://schemas.microsoft.com/office/drawing/2014/main" id="{582D9793-D106-43DF-B4BB-F94187E332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8" name="PoljeZBesedilom 2">
          <a:extLst>
            <a:ext uri="{FF2B5EF4-FFF2-40B4-BE49-F238E27FC236}">
              <a16:creationId xmlns:a16="http://schemas.microsoft.com/office/drawing/2014/main" id="{1304652E-358F-4100-99FA-3AE72C30FAD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69" name="PoljeZBesedilom 9268">
          <a:extLst>
            <a:ext uri="{FF2B5EF4-FFF2-40B4-BE49-F238E27FC236}">
              <a16:creationId xmlns:a16="http://schemas.microsoft.com/office/drawing/2014/main" id="{DB9EBA30-362B-4277-A378-85701EE185F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0" name="PoljeZBesedilom 2">
          <a:extLst>
            <a:ext uri="{FF2B5EF4-FFF2-40B4-BE49-F238E27FC236}">
              <a16:creationId xmlns:a16="http://schemas.microsoft.com/office/drawing/2014/main" id="{D1797536-C15B-4099-A0E2-0418B61E8A8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1" name="PoljeZBesedilom 2">
          <a:extLst>
            <a:ext uri="{FF2B5EF4-FFF2-40B4-BE49-F238E27FC236}">
              <a16:creationId xmlns:a16="http://schemas.microsoft.com/office/drawing/2014/main" id="{3B2F9F80-A2E1-420F-9F0D-7E6B57A6C6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2" name="PoljeZBesedilom 2">
          <a:extLst>
            <a:ext uri="{FF2B5EF4-FFF2-40B4-BE49-F238E27FC236}">
              <a16:creationId xmlns:a16="http://schemas.microsoft.com/office/drawing/2014/main" id="{B7C6A360-F775-4033-957F-AE15F8B646E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3" name="PoljeZBesedilom 2">
          <a:extLst>
            <a:ext uri="{FF2B5EF4-FFF2-40B4-BE49-F238E27FC236}">
              <a16:creationId xmlns:a16="http://schemas.microsoft.com/office/drawing/2014/main" id="{147234D6-92A5-4104-B6C8-46A9846F27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4" name="PoljeZBesedilom 2">
          <a:extLst>
            <a:ext uri="{FF2B5EF4-FFF2-40B4-BE49-F238E27FC236}">
              <a16:creationId xmlns:a16="http://schemas.microsoft.com/office/drawing/2014/main" id="{817FDEDC-EE1E-454C-80DF-5DEAE74236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5" name="PoljeZBesedilom 9274">
          <a:extLst>
            <a:ext uri="{FF2B5EF4-FFF2-40B4-BE49-F238E27FC236}">
              <a16:creationId xmlns:a16="http://schemas.microsoft.com/office/drawing/2014/main" id="{74FE0FDD-0EF8-480B-BD65-4C48C8DBDA6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6" name="PoljeZBesedilom 2">
          <a:extLst>
            <a:ext uri="{FF2B5EF4-FFF2-40B4-BE49-F238E27FC236}">
              <a16:creationId xmlns:a16="http://schemas.microsoft.com/office/drawing/2014/main" id="{77FD5AB7-4FAC-4E87-93FD-5B2E3E72184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7" name="PoljeZBesedilom 2">
          <a:extLst>
            <a:ext uri="{FF2B5EF4-FFF2-40B4-BE49-F238E27FC236}">
              <a16:creationId xmlns:a16="http://schemas.microsoft.com/office/drawing/2014/main" id="{644FB31F-D853-49B4-9B3F-61A6D73E79C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8" name="PoljeZBesedilom 2">
          <a:extLst>
            <a:ext uri="{FF2B5EF4-FFF2-40B4-BE49-F238E27FC236}">
              <a16:creationId xmlns:a16="http://schemas.microsoft.com/office/drawing/2014/main" id="{9CC178EC-CD9D-4B85-8833-FD96B783CB4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79" name="PoljeZBesedilom 2">
          <a:extLst>
            <a:ext uri="{FF2B5EF4-FFF2-40B4-BE49-F238E27FC236}">
              <a16:creationId xmlns:a16="http://schemas.microsoft.com/office/drawing/2014/main" id="{79EDE51B-D436-4A85-980A-2D3DE8CA1ED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0" name="PoljeZBesedilom 2">
          <a:extLst>
            <a:ext uri="{FF2B5EF4-FFF2-40B4-BE49-F238E27FC236}">
              <a16:creationId xmlns:a16="http://schemas.microsoft.com/office/drawing/2014/main" id="{20EA7941-D8EF-42FD-8551-3BE7ABB0A3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1" name="PoljeZBesedilom 9280">
          <a:extLst>
            <a:ext uri="{FF2B5EF4-FFF2-40B4-BE49-F238E27FC236}">
              <a16:creationId xmlns:a16="http://schemas.microsoft.com/office/drawing/2014/main" id="{E457DADA-0E0C-4A4D-9E0F-1DAFA8B8A10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2" name="PoljeZBesedilom 2">
          <a:extLst>
            <a:ext uri="{FF2B5EF4-FFF2-40B4-BE49-F238E27FC236}">
              <a16:creationId xmlns:a16="http://schemas.microsoft.com/office/drawing/2014/main" id="{6A77105B-E5FA-446D-A400-AC77B2F8091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3" name="PoljeZBesedilom 2">
          <a:extLst>
            <a:ext uri="{FF2B5EF4-FFF2-40B4-BE49-F238E27FC236}">
              <a16:creationId xmlns:a16="http://schemas.microsoft.com/office/drawing/2014/main" id="{6A3E7C9A-4526-434C-8842-8ED5D2CFE6B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4" name="PoljeZBesedilom 2">
          <a:extLst>
            <a:ext uri="{FF2B5EF4-FFF2-40B4-BE49-F238E27FC236}">
              <a16:creationId xmlns:a16="http://schemas.microsoft.com/office/drawing/2014/main" id="{692DB601-0193-4CAD-A089-02ADC38722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5" name="PoljeZBesedilom 2">
          <a:extLst>
            <a:ext uri="{FF2B5EF4-FFF2-40B4-BE49-F238E27FC236}">
              <a16:creationId xmlns:a16="http://schemas.microsoft.com/office/drawing/2014/main" id="{32516302-239B-4EFB-8965-C7C9262218D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6" name="PoljeZBesedilom 2">
          <a:extLst>
            <a:ext uri="{FF2B5EF4-FFF2-40B4-BE49-F238E27FC236}">
              <a16:creationId xmlns:a16="http://schemas.microsoft.com/office/drawing/2014/main" id="{35EECAEF-8B76-4EBB-B6D6-DB87505F13E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7" name="PoljeZBesedilom 9286">
          <a:extLst>
            <a:ext uri="{FF2B5EF4-FFF2-40B4-BE49-F238E27FC236}">
              <a16:creationId xmlns:a16="http://schemas.microsoft.com/office/drawing/2014/main" id="{05350F1D-2BA5-469F-A776-5EE73C0D12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8" name="PoljeZBesedilom 2">
          <a:extLst>
            <a:ext uri="{FF2B5EF4-FFF2-40B4-BE49-F238E27FC236}">
              <a16:creationId xmlns:a16="http://schemas.microsoft.com/office/drawing/2014/main" id="{44337E69-02FB-4982-863F-2783902BCED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89" name="PoljeZBesedilom 2">
          <a:extLst>
            <a:ext uri="{FF2B5EF4-FFF2-40B4-BE49-F238E27FC236}">
              <a16:creationId xmlns:a16="http://schemas.microsoft.com/office/drawing/2014/main" id="{5BB2F4B7-7807-46D5-BD8D-A06FA981D5C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90" name="PoljeZBesedilom 2">
          <a:extLst>
            <a:ext uri="{FF2B5EF4-FFF2-40B4-BE49-F238E27FC236}">
              <a16:creationId xmlns:a16="http://schemas.microsoft.com/office/drawing/2014/main" id="{307B8DB0-0DBC-4E57-8776-C4DE2AE89EA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291" name="PoljeZBesedilom 2">
          <a:extLst>
            <a:ext uri="{FF2B5EF4-FFF2-40B4-BE49-F238E27FC236}">
              <a16:creationId xmlns:a16="http://schemas.microsoft.com/office/drawing/2014/main" id="{D589B792-8A29-4FCA-889E-7FA031A0388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2" name="PoljeZBesedilom 2">
          <a:extLst>
            <a:ext uri="{FF2B5EF4-FFF2-40B4-BE49-F238E27FC236}">
              <a16:creationId xmlns:a16="http://schemas.microsoft.com/office/drawing/2014/main" id="{7E0CFC73-C36F-4BFF-8EF4-208E9FEE2A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3" name="PoljeZBesedilom 9292">
          <a:extLst>
            <a:ext uri="{FF2B5EF4-FFF2-40B4-BE49-F238E27FC236}">
              <a16:creationId xmlns:a16="http://schemas.microsoft.com/office/drawing/2014/main" id="{E07844A9-49B5-4F57-B162-538E33D03E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4" name="PoljeZBesedilom 2">
          <a:extLst>
            <a:ext uri="{FF2B5EF4-FFF2-40B4-BE49-F238E27FC236}">
              <a16:creationId xmlns:a16="http://schemas.microsoft.com/office/drawing/2014/main" id="{6A27D74C-61E1-4A47-8EFA-5384E760021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5" name="PoljeZBesedilom 2">
          <a:extLst>
            <a:ext uri="{FF2B5EF4-FFF2-40B4-BE49-F238E27FC236}">
              <a16:creationId xmlns:a16="http://schemas.microsoft.com/office/drawing/2014/main" id="{E2028F27-B0E0-4DB6-ABA7-E726D13C76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6" name="PoljeZBesedilom 2">
          <a:extLst>
            <a:ext uri="{FF2B5EF4-FFF2-40B4-BE49-F238E27FC236}">
              <a16:creationId xmlns:a16="http://schemas.microsoft.com/office/drawing/2014/main" id="{405CB946-73B0-4D0E-9608-88A42C0BB7E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7" name="PoljeZBesedilom 2">
          <a:extLst>
            <a:ext uri="{FF2B5EF4-FFF2-40B4-BE49-F238E27FC236}">
              <a16:creationId xmlns:a16="http://schemas.microsoft.com/office/drawing/2014/main" id="{8D228E5B-7A39-49D2-9547-C48DA16E4EC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8" name="PoljeZBesedilom 2">
          <a:extLst>
            <a:ext uri="{FF2B5EF4-FFF2-40B4-BE49-F238E27FC236}">
              <a16:creationId xmlns:a16="http://schemas.microsoft.com/office/drawing/2014/main" id="{D1A5C7C6-D011-4A67-9D07-8113305E987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299" name="PoljeZBesedilom 9298">
          <a:extLst>
            <a:ext uri="{FF2B5EF4-FFF2-40B4-BE49-F238E27FC236}">
              <a16:creationId xmlns:a16="http://schemas.microsoft.com/office/drawing/2014/main" id="{3C771CA0-C244-4A68-BEB1-27651A4AB8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00" name="PoljeZBesedilom 2">
          <a:extLst>
            <a:ext uri="{FF2B5EF4-FFF2-40B4-BE49-F238E27FC236}">
              <a16:creationId xmlns:a16="http://schemas.microsoft.com/office/drawing/2014/main" id="{420B8F0C-7218-472E-A2F2-5BD15DE939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01" name="PoljeZBesedilom 2">
          <a:extLst>
            <a:ext uri="{FF2B5EF4-FFF2-40B4-BE49-F238E27FC236}">
              <a16:creationId xmlns:a16="http://schemas.microsoft.com/office/drawing/2014/main" id="{F75F8242-AAE0-41D3-A8D0-864ED87A54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02" name="PoljeZBesedilom 2">
          <a:extLst>
            <a:ext uri="{FF2B5EF4-FFF2-40B4-BE49-F238E27FC236}">
              <a16:creationId xmlns:a16="http://schemas.microsoft.com/office/drawing/2014/main" id="{84E79E02-0913-4E2B-81EC-C86B1821BF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03" name="PoljeZBesedilom 2">
          <a:extLst>
            <a:ext uri="{FF2B5EF4-FFF2-40B4-BE49-F238E27FC236}">
              <a16:creationId xmlns:a16="http://schemas.microsoft.com/office/drawing/2014/main" id="{2673B934-2362-4766-A33A-91624744BB0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4" name="PoljeZBesedilom 2">
          <a:extLst>
            <a:ext uri="{FF2B5EF4-FFF2-40B4-BE49-F238E27FC236}">
              <a16:creationId xmlns:a16="http://schemas.microsoft.com/office/drawing/2014/main" id="{0E81F762-0C86-4EB6-B557-91E3D6A217A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5" name="PoljeZBesedilom 9304">
          <a:extLst>
            <a:ext uri="{FF2B5EF4-FFF2-40B4-BE49-F238E27FC236}">
              <a16:creationId xmlns:a16="http://schemas.microsoft.com/office/drawing/2014/main" id="{658149A7-5787-410F-91DC-4805A16C27B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6" name="PoljeZBesedilom 2">
          <a:extLst>
            <a:ext uri="{FF2B5EF4-FFF2-40B4-BE49-F238E27FC236}">
              <a16:creationId xmlns:a16="http://schemas.microsoft.com/office/drawing/2014/main" id="{DA8B0D50-8B7A-4ECA-A78C-CAD6C8382C3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7" name="PoljeZBesedilom 2">
          <a:extLst>
            <a:ext uri="{FF2B5EF4-FFF2-40B4-BE49-F238E27FC236}">
              <a16:creationId xmlns:a16="http://schemas.microsoft.com/office/drawing/2014/main" id="{32E4C36C-E2FB-4672-A3E2-09D78F7F962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8" name="PoljeZBesedilom 2">
          <a:extLst>
            <a:ext uri="{FF2B5EF4-FFF2-40B4-BE49-F238E27FC236}">
              <a16:creationId xmlns:a16="http://schemas.microsoft.com/office/drawing/2014/main" id="{A3AA4278-660D-4E0A-B617-9604D2470B6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09" name="PoljeZBesedilom 2">
          <a:extLst>
            <a:ext uri="{FF2B5EF4-FFF2-40B4-BE49-F238E27FC236}">
              <a16:creationId xmlns:a16="http://schemas.microsoft.com/office/drawing/2014/main" id="{113EC158-5635-4984-A5A9-8692745F81A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0" name="PoljeZBesedilom 2">
          <a:extLst>
            <a:ext uri="{FF2B5EF4-FFF2-40B4-BE49-F238E27FC236}">
              <a16:creationId xmlns:a16="http://schemas.microsoft.com/office/drawing/2014/main" id="{2F23D248-0EC1-438E-9A3F-CAF6E1CFCE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1" name="PoljeZBesedilom 9310">
          <a:extLst>
            <a:ext uri="{FF2B5EF4-FFF2-40B4-BE49-F238E27FC236}">
              <a16:creationId xmlns:a16="http://schemas.microsoft.com/office/drawing/2014/main" id="{F071F74A-710D-4087-A5DF-3E728334E0D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2" name="PoljeZBesedilom 2">
          <a:extLst>
            <a:ext uri="{FF2B5EF4-FFF2-40B4-BE49-F238E27FC236}">
              <a16:creationId xmlns:a16="http://schemas.microsoft.com/office/drawing/2014/main" id="{F0A17428-215D-483A-911B-1973FE2FB2F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3" name="PoljeZBesedilom 2">
          <a:extLst>
            <a:ext uri="{FF2B5EF4-FFF2-40B4-BE49-F238E27FC236}">
              <a16:creationId xmlns:a16="http://schemas.microsoft.com/office/drawing/2014/main" id="{143A9DF1-B654-4947-9457-F035B230F14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4" name="PoljeZBesedilom 2">
          <a:extLst>
            <a:ext uri="{FF2B5EF4-FFF2-40B4-BE49-F238E27FC236}">
              <a16:creationId xmlns:a16="http://schemas.microsoft.com/office/drawing/2014/main" id="{181C477F-D993-4EDF-8DE2-86908B05ACB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15" name="PoljeZBesedilom 2">
          <a:extLst>
            <a:ext uri="{FF2B5EF4-FFF2-40B4-BE49-F238E27FC236}">
              <a16:creationId xmlns:a16="http://schemas.microsoft.com/office/drawing/2014/main" id="{89DFD141-CB21-4FFC-8029-157EE6BFB55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16" name="PoljeZBesedilom 9315">
          <a:extLst>
            <a:ext uri="{FF2B5EF4-FFF2-40B4-BE49-F238E27FC236}">
              <a16:creationId xmlns:a16="http://schemas.microsoft.com/office/drawing/2014/main" id="{9FECF632-E32D-4666-A9A5-E6B9A1886EB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17" name="PoljeZBesedilom 2">
          <a:extLst>
            <a:ext uri="{FF2B5EF4-FFF2-40B4-BE49-F238E27FC236}">
              <a16:creationId xmlns:a16="http://schemas.microsoft.com/office/drawing/2014/main" id="{B423E615-47F0-4D80-A208-028992363C7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18" name="PoljeZBesedilom 2">
          <a:extLst>
            <a:ext uri="{FF2B5EF4-FFF2-40B4-BE49-F238E27FC236}">
              <a16:creationId xmlns:a16="http://schemas.microsoft.com/office/drawing/2014/main" id="{34AC99DF-70AB-4F56-A53C-97DA5E9C3CB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19" name="PoljeZBesedilom 2">
          <a:extLst>
            <a:ext uri="{FF2B5EF4-FFF2-40B4-BE49-F238E27FC236}">
              <a16:creationId xmlns:a16="http://schemas.microsoft.com/office/drawing/2014/main" id="{B92ED096-110A-4B21-BE22-13A2E58CFD8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20" name="PoljeZBesedilom 2">
          <a:extLst>
            <a:ext uri="{FF2B5EF4-FFF2-40B4-BE49-F238E27FC236}">
              <a16:creationId xmlns:a16="http://schemas.microsoft.com/office/drawing/2014/main" id="{8A55E9F1-7B28-43EC-AD3B-3AAB9E45DE7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1" name="PoljeZBesedilom 2">
          <a:extLst>
            <a:ext uri="{FF2B5EF4-FFF2-40B4-BE49-F238E27FC236}">
              <a16:creationId xmlns:a16="http://schemas.microsoft.com/office/drawing/2014/main" id="{E374EC87-E605-42D4-81F0-B942ED7107F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2" name="PoljeZBesedilom 9321">
          <a:extLst>
            <a:ext uri="{FF2B5EF4-FFF2-40B4-BE49-F238E27FC236}">
              <a16:creationId xmlns:a16="http://schemas.microsoft.com/office/drawing/2014/main" id="{58D46617-056C-495A-9EFB-FD261155F9A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3" name="PoljeZBesedilom 2">
          <a:extLst>
            <a:ext uri="{FF2B5EF4-FFF2-40B4-BE49-F238E27FC236}">
              <a16:creationId xmlns:a16="http://schemas.microsoft.com/office/drawing/2014/main" id="{88412418-B12C-42C7-BE2A-FAE25A670A5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4" name="PoljeZBesedilom 2">
          <a:extLst>
            <a:ext uri="{FF2B5EF4-FFF2-40B4-BE49-F238E27FC236}">
              <a16:creationId xmlns:a16="http://schemas.microsoft.com/office/drawing/2014/main" id="{C51248A6-DF83-4197-804B-AC37C96AA1D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5" name="PoljeZBesedilom 2">
          <a:extLst>
            <a:ext uri="{FF2B5EF4-FFF2-40B4-BE49-F238E27FC236}">
              <a16:creationId xmlns:a16="http://schemas.microsoft.com/office/drawing/2014/main" id="{7EB3477B-EAF4-4E46-B3C4-8DCCFE691DE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920</xdr:row>
      <xdr:rowOff>0</xdr:rowOff>
    </xdr:from>
    <xdr:ext cx="184731" cy="264560"/>
    <xdr:sp macro="" textlink="">
      <xdr:nvSpPr>
        <xdr:cNvPr id="9326" name="PoljeZBesedilom 2">
          <a:extLst>
            <a:ext uri="{FF2B5EF4-FFF2-40B4-BE49-F238E27FC236}">
              <a16:creationId xmlns:a16="http://schemas.microsoft.com/office/drawing/2014/main" id="{CC735AFA-B3E7-4346-9150-CC0C889930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27" name="PoljeZBesedilom 2">
          <a:extLst>
            <a:ext uri="{FF2B5EF4-FFF2-40B4-BE49-F238E27FC236}">
              <a16:creationId xmlns:a16="http://schemas.microsoft.com/office/drawing/2014/main" id="{4A9858A8-FD99-45F9-8CC9-729CD1D7D4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28" name="PoljeZBesedilom 9327">
          <a:extLst>
            <a:ext uri="{FF2B5EF4-FFF2-40B4-BE49-F238E27FC236}">
              <a16:creationId xmlns:a16="http://schemas.microsoft.com/office/drawing/2014/main" id="{39409E3A-745C-41E2-8F70-7CAA7E2591B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29" name="PoljeZBesedilom 2">
          <a:extLst>
            <a:ext uri="{FF2B5EF4-FFF2-40B4-BE49-F238E27FC236}">
              <a16:creationId xmlns:a16="http://schemas.microsoft.com/office/drawing/2014/main" id="{ED4D4EE5-6668-4063-A141-07069049C3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0" name="PoljeZBesedilom 2">
          <a:extLst>
            <a:ext uri="{FF2B5EF4-FFF2-40B4-BE49-F238E27FC236}">
              <a16:creationId xmlns:a16="http://schemas.microsoft.com/office/drawing/2014/main" id="{CA097942-E775-493D-945E-15789B88FA0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1" name="PoljeZBesedilom 2">
          <a:extLst>
            <a:ext uri="{FF2B5EF4-FFF2-40B4-BE49-F238E27FC236}">
              <a16:creationId xmlns:a16="http://schemas.microsoft.com/office/drawing/2014/main" id="{7FD872A9-50E4-44EE-82D3-6C3F13A6EF6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2" name="PoljeZBesedilom 2">
          <a:extLst>
            <a:ext uri="{FF2B5EF4-FFF2-40B4-BE49-F238E27FC236}">
              <a16:creationId xmlns:a16="http://schemas.microsoft.com/office/drawing/2014/main" id="{E276AEC2-514A-4F70-8505-5BC2B747EF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3" name="PoljeZBesedilom 2">
          <a:extLst>
            <a:ext uri="{FF2B5EF4-FFF2-40B4-BE49-F238E27FC236}">
              <a16:creationId xmlns:a16="http://schemas.microsoft.com/office/drawing/2014/main" id="{9DD3B8D9-3FB1-499E-BCEE-3C04253071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4" name="PoljeZBesedilom 9333">
          <a:extLst>
            <a:ext uri="{FF2B5EF4-FFF2-40B4-BE49-F238E27FC236}">
              <a16:creationId xmlns:a16="http://schemas.microsoft.com/office/drawing/2014/main" id="{86DA1373-5A68-4CEE-A161-CC83A58420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5" name="PoljeZBesedilom 2">
          <a:extLst>
            <a:ext uri="{FF2B5EF4-FFF2-40B4-BE49-F238E27FC236}">
              <a16:creationId xmlns:a16="http://schemas.microsoft.com/office/drawing/2014/main" id="{BE9115E9-87B0-471C-8A77-5E742197AE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6" name="PoljeZBesedilom 2">
          <a:extLst>
            <a:ext uri="{FF2B5EF4-FFF2-40B4-BE49-F238E27FC236}">
              <a16:creationId xmlns:a16="http://schemas.microsoft.com/office/drawing/2014/main" id="{446E0373-4627-448B-9E4C-B58782252A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7" name="PoljeZBesedilom 2">
          <a:extLst>
            <a:ext uri="{FF2B5EF4-FFF2-40B4-BE49-F238E27FC236}">
              <a16:creationId xmlns:a16="http://schemas.microsoft.com/office/drawing/2014/main" id="{92D97DC8-5DE4-45A3-8D86-D1A7178D81D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338" name="PoljeZBesedilom 2">
          <a:extLst>
            <a:ext uri="{FF2B5EF4-FFF2-40B4-BE49-F238E27FC236}">
              <a16:creationId xmlns:a16="http://schemas.microsoft.com/office/drawing/2014/main" id="{CB5E8D26-EB13-45C7-9ADA-17502D98EC6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39" name="PoljeZBesedilom 2">
          <a:extLst>
            <a:ext uri="{FF2B5EF4-FFF2-40B4-BE49-F238E27FC236}">
              <a16:creationId xmlns:a16="http://schemas.microsoft.com/office/drawing/2014/main" id="{9519AD11-171C-4532-9B05-47AB86BECBB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0" name="PoljeZBesedilom 9339">
          <a:extLst>
            <a:ext uri="{FF2B5EF4-FFF2-40B4-BE49-F238E27FC236}">
              <a16:creationId xmlns:a16="http://schemas.microsoft.com/office/drawing/2014/main" id="{1858F9F9-B52D-47E6-84FE-3F66D8EFB96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1" name="PoljeZBesedilom 2">
          <a:extLst>
            <a:ext uri="{FF2B5EF4-FFF2-40B4-BE49-F238E27FC236}">
              <a16:creationId xmlns:a16="http://schemas.microsoft.com/office/drawing/2014/main" id="{7288581F-8440-413F-8955-C57A880FBFD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2" name="PoljeZBesedilom 2">
          <a:extLst>
            <a:ext uri="{FF2B5EF4-FFF2-40B4-BE49-F238E27FC236}">
              <a16:creationId xmlns:a16="http://schemas.microsoft.com/office/drawing/2014/main" id="{FE093199-CD81-40F6-8CF3-7AD3D331BFA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3" name="PoljeZBesedilom 2">
          <a:extLst>
            <a:ext uri="{FF2B5EF4-FFF2-40B4-BE49-F238E27FC236}">
              <a16:creationId xmlns:a16="http://schemas.microsoft.com/office/drawing/2014/main" id="{1AE515F3-73D0-4C80-80C1-69D242056DD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4" name="PoljeZBesedilom 2">
          <a:extLst>
            <a:ext uri="{FF2B5EF4-FFF2-40B4-BE49-F238E27FC236}">
              <a16:creationId xmlns:a16="http://schemas.microsoft.com/office/drawing/2014/main" id="{C8E5A55C-9AE9-4054-B47E-71A9714B90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5" name="PoljeZBesedilom 2">
          <a:extLst>
            <a:ext uri="{FF2B5EF4-FFF2-40B4-BE49-F238E27FC236}">
              <a16:creationId xmlns:a16="http://schemas.microsoft.com/office/drawing/2014/main" id="{B6E27DAD-3E69-4160-B541-EEC6B0A7A49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6" name="PoljeZBesedilom 9345">
          <a:extLst>
            <a:ext uri="{FF2B5EF4-FFF2-40B4-BE49-F238E27FC236}">
              <a16:creationId xmlns:a16="http://schemas.microsoft.com/office/drawing/2014/main" id="{218B37A7-5054-4804-A610-B4AE1360F0E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7" name="PoljeZBesedilom 2">
          <a:extLst>
            <a:ext uri="{FF2B5EF4-FFF2-40B4-BE49-F238E27FC236}">
              <a16:creationId xmlns:a16="http://schemas.microsoft.com/office/drawing/2014/main" id="{B91070DF-61B3-45A7-9164-B67E1F7CC28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8" name="PoljeZBesedilom 2">
          <a:extLst>
            <a:ext uri="{FF2B5EF4-FFF2-40B4-BE49-F238E27FC236}">
              <a16:creationId xmlns:a16="http://schemas.microsoft.com/office/drawing/2014/main" id="{D351FC59-460D-4E8E-91F5-7EA6BF0F5E1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49" name="PoljeZBesedilom 2">
          <a:extLst>
            <a:ext uri="{FF2B5EF4-FFF2-40B4-BE49-F238E27FC236}">
              <a16:creationId xmlns:a16="http://schemas.microsoft.com/office/drawing/2014/main" id="{9412CC89-D1AE-4797-AF13-4F3E38C0896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350" name="PoljeZBesedilom 2">
          <a:extLst>
            <a:ext uri="{FF2B5EF4-FFF2-40B4-BE49-F238E27FC236}">
              <a16:creationId xmlns:a16="http://schemas.microsoft.com/office/drawing/2014/main" id="{7A0B1AA6-B319-4FEC-AB35-49A744C2354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51" name="PoljeZBesedilom 9350">
          <a:extLst>
            <a:ext uri="{FF2B5EF4-FFF2-40B4-BE49-F238E27FC236}">
              <a16:creationId xmlns:a16="http://schemas.microsoft.com/office/drawing/2014/main" id="{FDC0FFE0-4D31-462A-8BDA-4A8AC726DB2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52" name="PoljeZBesedilom 2">
          <a:extLst>
            <a:ext uri="{FF2B5EF4-FFF2-40B4-BE49-F238E27FC236}">
              <a16:creationId xmlns:a16="http://schemas.microsoft.com/office/drawing/2014/main" id="{E735A2F2-3868-4B3D-97B3-7D9DE736B0E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53" name="PoljeZBesedilom 2">
          <a:extLst>
            <a:ext uri="{FF2B5EF4-FFF2-40B4-BE49-F238E27FC236}">
              <a16:creationId xmlns:a16="http://schemas.microsoft.com/office/drawing/2014/main" id="{48B87D41-0D00-4FDE-8208-B2A7CA925B8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54" name="PoljeZBesedilom 2">
          <a:extLst>
            <a:ext uri="{FF2B5EF4-FFF2-40B4-BE49-F238E27FC236}">
              <a16:creationId xmlns:a16="http://schemas.microsoft.com/office/drawing/2014/main" id="{5DD2DA67-C319-4A65-91D1-78FD97011B1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355" name="PoljeZBesedilom 2">
          <a:extLst>
            <a:ext uri="{FF2B5EF4-FFF2-40B4-BE49-F238E27FC236}">
              <a16:creationId xmlns:a16="http://schemas.microsoft.com/office/drawing/2014/main" id="{0547594E-D99C-4511-A543-CBEB8A18AF3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56" name="PoljeZBesedilom 2">
          <a:extLst>
            <a:ext uri="{FF2B5EF4-FFF2-40B4-BE49-F238E27FC236}">
              <a16:creationId xmlns:a16="http://schemas.microsoft.com/office/drawing/2014/main" id="{08F38B5A-B759-4DB7-A14B-030610C749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57" name="PoljeZBesedilom 9356">
          <a:extLst>
            <a:ext uri="{FF2B5EF4-FFF2-40B4-BE49-F238E27FC236}">
              <a16:creationId xmlns:a16="http://schemas.microsoft.com/office/drawing/2014/main" id="{3547C487-406B-49BF-A629-3169D93E2BC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58" name="PoljeZBesedilom 2">
          <a:extLst>
            <a:ext uri="{FF2B5EF4-FFF2-40B4-BE49-F238E27FC236}">
              <a16:creationId xmlns:a16="http://schemas.microsoft.com/office/drawing/2014/main" id="{0F396DA3-E705-4AB8-88FA-A50CD12D94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59" name="PoljeZBesedilom 2">
          <a:extLst>
            <a:ext uri="{FF2B5EF4-FFF2-40B4-BE49-F238E27FC236}">
              <a16:creationId xmlns:a16="http://schemas.microsoft.com/office/drawing/2014/main" id="{A3AFD342-FCB8-47B5-8471-956EFB7EF64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0" name="PoljeZBesedilom 2">
          <a:extLst>
            <a:ext uri="{FF2B5EF4-FFF2-40B4-BE49-F238E27FC236}">
              <a16:creationId xmlns:a16="http://schemas.microsoft.com/office/drawing/2014/main" id="{301DBEC1-2C5E-4DD2-839B-2DE58774D0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1" name="PoljeZBesedilom 2">
          <a:extLst>
            <a:ext uri="{FF2B5EF4-FFF2-40B4-BE49-F238E27FC236}">
              <a16:creationId xmlns:a16="http://schemas.microsoft.com/office/drawing/2014/main" id="{C3D9AA07-EE40-4ABB-8607-49439390B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2" name="PoljeZBesedilom 2">
          <a:extLst>
            <a:ext uri="{FF2B5EF4-FFF2-40B4-BE49-F238E27FC236}">
              <a16:creationId xmlns:a16="http://schemas.microsoft.com/office/drawing/2014/main" id="{132AA001-2F8A-4BC8-BA6B-FFBDF4BA53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3" name="PoljeZBesedilom 9362">
          <a:extLst>
            <a:ext uri="{FF2B5EF4-FFF2-40B4-BE49-F238E27FC236}">
              <a16:creationId xmlns:a16="http://schemas.microsoft.com/office/drawing/2014/main" id="{151EBF70-CA8E-4E1C-9B0F-AC88B9FE90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4" name="PoljeZBesedilom 2">
          <a:extLst>
            <a:ext uri="{FF2B5EF4-FFF2-40B4-BE49-F238E27FC236}">
              <a16:creationId xmlns:a16="http://schemas.microsoft.com/office/drawing/2014/main" id="{EFD21924-7348-4B40-BEF9-0E4FD1FC3BC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5" name="PoljeZBesedilom 2">
          <a:extLst>
            <a:ext uri="{FF2B5EF4-FFF2-40B4-BE49-F238E27FC236}">
              <a16:creationId xmlns:a16="http://schemas.microsoft.com/office/drawing/2014/main" id="{9D003E7D-6B00-4B7C-AD99-C84AD560865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6" name="PoljeZBesedilom 2">
          <a:extLst>
            <a:ext uri="{FF2B5EF4-FFF2-40B4-BE49-F238E27FC236}">
              <a16:creationId xmlns:a16="http://schemas.microsoft.com/office/drawing/2014/main" id="{33498132-CB5F-429F-92F1-6C01CBB3F8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7" name="PoljeZBesedilom 2">
          <a:extLst>
            <a:ext uri="{FF2B5EF4-FFF2-40B4-BE49-F238E27FC236}">
              <a16:creationId xmlns:a16="http://schemas.microsoft.com/office/drawing/2014/main" id="{AE69FE51-2590-4D0E-A15A-5E7DA1BC877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8" name="PoljeZBesedilom 2">
          <a:extLst>
            <a:ext uri="{FF2B5EF4-FFF2-40B4-BE49-F238E27FC236}">
              <a16:creationId xmlns:a16="http://schemas.microsoft.com/office/drawing/2014/main" id="{EC655F0E-13C1-4090-AE38-385C8BDD42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69" name="PoljeZBesedilom 9368">
          <a:extLst>
            <a:ext uri="{FF2B5EF4-FFF2-40B4-BE49-F238E27FC236}">
              <a16:creationId xmlns:a16="http://schemas.microsoft.com/office/drawing/2014/main" id="{884A8F9E-A1A3-45D6-B748-89BFE0494F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0" name="PoljeZBesedilom 2">
          <a:extLst>
            <a:ext uri="{FF2B5EF4-FFF2-40B4-BE49-F238E27FC236}">
              <a16:creationId xmlns:a16="http://schemas.microsoft.com/office/drawing/2014/main" id="{68E87E42-E573-4C11-A823-AFA506DFDDA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1" name="PoljeZBesedilom 2">
          <a:extLst>
            <a:ext uri="{FF2B5EF4-FFF2-40B4-BE49-F238E27FC236}">
              <a16:creationId xmlns:a16="http://schemas.microsoft.com/office/drawing/2014/main" id="{9C7AC9EA-873E-40D8-B4D9-FBC6BFC1097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2" name="PoljeZBesedilom 2">
          <a:extLst>
            <a:ext uri="{FF2B5EF4-FFF2-40B4-BE49-F238E27FC236}">
              <a16:creationId xmlns:a16="http://schemas.microsoft.com/office/drawing/2014/main" id="{3EA418DD-D36F-46B6-9158-3518A86EE6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3" name="PoljeZBesedilom 2">
          <a:extLst>
            <a:ext uri="{FF2B5EF4-FFF2-40B4-BE49-F238E27FC236}">
              <a16:creationId xmlns:a16="http://schemas.microsoft.com/office/drawing/2014/main" id="{1C5DD735-C0E2-46D6-8C08-F610D163E3B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4" name="PoljeZBesedilom 2">
          <a:extLst>
            <a:ext uri="{FF2B5EF4-FFF2-40B4-BE49-F238E27FC236}">
              <a16:creationId xmlns:a16="http://schemas.microsoft.com/office/drawing/2014/main" id="{B01299C3-B0E3-489C-A8D9-29A7348146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5" name="PoljeZBesedilom 9374">
          <a:extLst>
            <a:ext uri="{FF2B5EF4-FFF2-40B4-BE49-F238E27FC236}">
              <a16:creationId xmlns:a16="http://schemas.microsoft.com/office/drawing/2014/main" id="{C3E692EE-A270-4E80-BB21-BBA5D6F641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6" name="PoljeZBesedilom 2">
          <a:extLst>
            <a:ext uri="{FF2B5EF4-FFF2-40B4-BE49-F238E27FC236}">
              <a16:creationId xmlns:a16="http://schemas.microsoft.com/office/drawing/2014/main" id="{49048870-2734-432D-B18D-CFB51032C0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7" name="PoljeZBesedilom 2">
          <a:extLst>
            <a:ext uri="{FF2B5EF4-FFF2-40B4-BE49-F238E27FC236}">
              <a16:creationId xmlns:a16="http://schemas.microsoft.com/office/drawing/2014/main" id="{CEEAC03F-AD1A-4ABF-9A7F-35562F40D6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8" name="PoljeZBesedilom 2">
          <a:extLst>
            <a:ext uri="{FF2B5EF4-FFF2-40B4-BE49-F238E27FC236}">
              <a16:creationId xmlns:a16="http://schemas.microsoft.com/office/drawing/2014/main" id="{4B570D6C-D273-4405-B9E7-C35BD0ECC5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79" name="PoljeZBesedilom 2">
          <a:extLst>
            <a:ext uri="{FF2B5EF4-FFF2-40B4-BE49-F238E27FC236}">
              <a16:creationId xmlns:a16="http://schemas.microsoft.com/office/drawing/2014/main" id="{845B61C9-6A9C-4788-8438-C28FFEE6391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0" name="PoljeZBesedilom 2">
          <a:extLst>
            <a:ext uri="{FF2B5EF4-FFF2-40B4-BE49-F238E27FC236}">
              <a16:creationId xmlns:a16="http://schemas.microsoft.com/office/drawing/2014/main" id="{7D20717A-4DC1-4CFB-9842-FF9327E745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1" name="PoljeZBesedilom 9380">
          <a:extLst>
            <a:ext uri="{FF2B5EF4-FFF2-40B4-BE49-F238E27FC236}">
              <a16:creationId xmlns:a16="http://schemas.microsoft.com/office/drawing/2014/main" id="{0462066A-45B4-4AB7-9DE2-CA70DBFAB4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2" name="PoljeZBesedilom 2">
          <a:extLst>
            <a:ext uri="{FF2B5EF4-FFF2-40B4-BE49-F238E27FC236}">
              <a16:creationId xmlns:a16="http://schemas.microsoft.com/office/drawing/2014/main" id="{D03B6E48-A50E-4D9B-A01D-FB99A612E6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3" name="PoljeZBesedilom 2">
          <a:extLst>
            <a:ext uri="{FF2B5EF4-FFF2-40B4-BE49-F238E27FC236}">
              <a16:creationId xmlns:a16="http://schemas.microsoft.com/office/drawing/2014/main" id="{630E9556-32C6-465B-8E77-253A6E6765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4" name="PoljeZBesedilom 2">
          <a:extLst>
            <a:ext uri="{FF2B5EF4-FFF2-40B4-BE49-F238E27FC236}">
              <a16:creationId xmlns:a16="http://schemas.microsoft.com/office/drawing/2014/main" id="{31EEACA2-D179-404C-9DEA-6993D02485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5" name="PoljeZBesedilom 2">
          <a:extLst>
            <a:ext uri="{FF2B5EF4-FFF2-40B4-BE49-F238E27FC236}">
              <a16:creationId xmlns:a16="http://schemas.microsoft.com/office/drawing/2014/main" id="{9FD034C8-F9C3-480A-BC03-69158C2E9E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6" name="PoljeZBesedilom 2">
          <a:extLst>
            <a:ext uri="{FF2B5EF4-FFF2-40B4-BE49-F238E27FC236}">
              <a16:creationId xmlns:a16="http://schemas.microsoft.com/office/drawing/2014/main" id="{5373634F-A687-4B67-BDF2-D56737C097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7" name="PoljeZBesedilom 9386">
          <a:extLst>
            <a:ext uri="{FF2B5EF4-FFF2-40B4-BE49-F238E27FC236}">
              <a16:creationId xmlns:a16="http://schemas.microsoft.com/office/drawing/2014/main" id="{8CF6B30B-BB15-4850-B246-A949910A793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8" name="PoljeZBesedilom 2">
          <a:extLst>
            <a:ext uri="{FF2B5EF4-FFF2-40B4-BE49-F238E27FC236}">
              <a16:creationId xmlns:a16="http://schemas.microsoft.com/office/drawing/2014/main" id="{EEC321A0-ED45-47BD-B39D-234E69D554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89" name="PoljeZBesedilom 2">
          <a:extLst>
            <a:ext uri="{FF2B5EF4-FFF2-40B4-BE49-F238E27FC236}">
              <a16:creationId xmlns:a16="http://schemas.microsoft.com/office/drawing/2014/main" id="{C06A734A-D0FE-499C-87B4-6959C3FDCC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90" name="PoljeZBesedilom 2">
          <a:extLst>
            <a:ext uri="{FF2B5EF4-FFF2-40B4-BE49-F238E27FC236}">
              <a16:creationId xmlns:a16="http://schemas.microsoft.com/office/drawing/2014/main" id="{C98445F6-2E04-432B-8A7B-8A0293ABC6A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91" name="PoljeZBesedilom 2">
          <a:extLst>
            <a:ext uri="{FF2B5EF4-FFF2-40B4-BE49-F238E27FC236}">
              <a16:creationId xmlns:a16="http://schemas.microsoft.com/office/drawing/2014/main" id="{C0C66F59-A21D-4A37-AD61-BB3C84AB4C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2" name="PoljeZBesedilom 2">
          <a:extLst>
            <a:ext uri="{FF2B5EF4-FFF2-40B4-BE49-F238E27FC236}">
              <a16:creationId xmlns:a16="http://schemas.microsoft.com/office/drawing/2014/main" id="{42BE26BB-8806-49AA-A1AB-E482C7A4ED0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3" name="PoljeZBesedilom 9392">
          <a:extLst>
            <a:ext uri="{FF2B5EF4-FFF2-40B4-BE49-F238E27FC236}">
              <a16:creationId xmlns:a16="http://schemas.microsoft.com/office/drawing/2014/main" id="{BF577F9F-2653-44F1-BB85-9110A41F966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4" name="PoljeZBesedilom 2">
          <a:extLst>
            <a:ext uri="{FF2B5EF4-FFF2-40B4-BE49-F238E27FC236}">
              <a16:creationId xmlns:a16="http://schemas.microsoft.com/office/drawing/2014/main" id="{2456CC71-2735-4976-85BA-E76906812EA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5" name="PoljeZBesedilom 2">
          <a:extLst>
            <a:ext uri="{FF2B5EF4-FFF2-40B4-BE49-F238E27FC236}">
              <a16:creationId xmlns:a16="http://schemas.microsoft.com/office/drawing/2014/main" id="{6D1421B7-BE1D-4D51-847C-EB8A51D2644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6" name="PoljeZBesedilom 2">
          <a:extLst>
            <a:ext uri="{FF2B5EF4-FFF2-40B4-BE49-F238E27FC236}">
              <a16:creationId xmlns:a16="http://schemas.microsoft.com/office/drawing/2014/main" id="{DB5AC86F-02B5-4165-9401-1162E2E841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397" name="PoljeZBesedilom 2">
          <a:extLst>
            <a:ext uri="{FF2B5EF4-FFF2-40B4-BE49-F238E27FC236}">
              <a16:creationId xmlns:a16="http://schemas.microsoft.com/office/drawing/2014/main" id="{442D08AD-643B-43F0-9303-741C7CFD230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98" name="PoljeZBesedilom 2">
          <a:extLst>
            <a:ext uri="{FF2B5EF4-FFF2-40B4-BE49-F238E27FC236}">
              <a16:creationId xmlns:a16="http://schemas.microsoft.com/office/drawing/2014/main" id="{D9743566-050C-4375-9908-DD1E8616DA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399" name="PoljeZBesedilom 9398">
          <a:extLst>
            <a:ext uri="{FF2B5EF4-FFF2-40B4-BE49-F238E27FC236}">
              <a16:creationId xmlns:a16="http://schemas.microsoft.com/office/drawing/2014/main" id="{E0457EF7-0074-4505-ADE6-EB3128DD71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0" name="PoljeZBesedilom 2">
          <a:extLst>
            <a:ext uri="{FF2B5EF4-FFF2-40B4-BE49-F238E27FC236}">
              <a16:creationId xmlns:a16="http://schemas.microsoft.com/office/drawing/2014/main" id="{8273D578-B30A-441C-BDAC-786F32490A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1" name="PoljeZBesedilom 2">
          <a:extLst>
            <a:ext uri="{FF2B5EF4-FFF2-40B4-BE49-F238E27FC236}">
              <a16:creationId xmlns:a16="http://schemas.microsoft.com/office/drawing/2014/main" id="{510EC501-367E-4461-AC16-C9DBCBB71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2" name="PoljeZBesedilom 2">
          <a:extLst>
            <a:ext uri="{FF2B5EF4-FFF2-40B4-BE49-F238E27FC236}">
              <a16:creationId xmlns:a16="http://schemas.microsoft.com/office/drawing/2014/main" id="{C35D8D8A-AC46-4F5A-BEDA-2A07792579B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3" name="PoljeZBesedilom 2">
          <a:extLst>
            <a:ext uri="{FF2B5EF4-FFF2-40B4-BE49-F238E27FC236}">
              <a16:creationId xmlns:a16="http://schemas.microsoft.com/office/drawing/2014/main" id="{1F881BBC-681B-466D-B180-C095E58A90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4" name="PoljeZBesedilom 2">
          <a:extLst>
            <a:ext uri="{FF2B5EF4-FFF2-40B4-BE49-F238E27FC236}">
              <a16:creationId xmlns:a16="http://schemas.microsoft.com/office/drawing/2014/main" id="{0B55C3D7-DFC2-49B7-A5C9-A018384B8E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5" name="PoljeZBesedilom 9404">
          <a:extLst>
            <a:ext uri="{FF2B5EF4-FFF2-40B4-BE49-F238E27FC236}">
              <a16:creationId xmlns:a16="http://schemas.microsoft.com/office/drawing/2014/main" id="{C89719B6-4D61-4654-AEEA-9246774C4B7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6" name="PoljeZBesedilom 2">
          <a:extLst>
            <a:ext uri="{FF2B5EF4-FFF2-40B4-BE49-F238E27FC236}">
              <a16:creationId xmlns:a16="http://schemas.microsoft.com/office/drawing/2014/main" id="{FF4ACBF0-CAFE-46D8-921F-75189C6634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7" name="PoljeZBesedilom 2">
          <a:extLst>
            <a:ext uri="{FF2B5EF4-FFF2-40B4-BE49-F238E27FC236}">
              <a16:creationId xmlns:a16="http://schemas.microsoft.com/office/drawing/2014/main" id="{73987825-9BF1-4ED2-BF7B-5BA424A727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8" name="PoljeZBesedilom 2">
          <a:extLst>
            <a:ext uri="{FF2B5EF4-FFF2-40B4-BE49-F238E27FC236}">
              <a16:creationId xmlns:a16="http://schemas.microsoft.com/office/drawing/2014/main" id="{E40954D1-1AD7-46FF-8853-77CF47A246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920</xdr:row>
      <xdr:rowOff>0</xdr:rowOff>
    </xdr:from>
    <xdr:ext cx="184731" cy="264560"/>
    <xdr:sp macro="" textlink="">
      <xdr:nvSpPr>
        <xdr:cNvPr id="9409" name="PoljeZBesedilom 2">
          <a:extLst>
            <a:ext uri="{FF2B5EF4-FFF2-40B4-BE49-F238E27FC236}">
              <a16:creationId xmlns:a16="http://schemas.microsoft.com/office/drawing/2014/main" id="{D587C704-2877-4189-A917-94AEA80603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0" name="PoljeZBesedilom 2">
          <a:extLst>
            <a:ext uri="{FF2B5EF4-FFF2-40B4-BE49-F238E27FC236}">
              <a16:creationId xmlns:a16="http://schemas.microsoft.com/office/drawing/2014/main" id="{0A3FF50D-6E2F-431A-A47B-45F4790C395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1" name="PoljeZBesedilom 9410">
          <a:extLst>
            <a:ext uri="{FF2B5EF4-FFF2-40B4-BE49-F238E27FC236}">
              <a16:creationId xmlns:a16="http://schemas.microsoft.com/office/drawing/2014/main" id="{01C4302B-A197-4169-83B8-9E3094C5EA2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2" name="PoljeZBesedilom 2">
          <a:extLst>
            <a:ext uri="{FF2B5EF4-FFF2-40B4-BE49-F238E27FC236}">
              <a16:creationId xmlns:a16="http://schemas.microsoft.com/office/drawing/2014/main" id="{2546900D-3AF8-4162-9897-29955C39E59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3" name="PoljeZBesedilom 2">
          <a:extLst>
            <a:ext uri="{FF2B5EF4-FFF2-40B4-BE49-F238E27FC236}">
              <a16:creationId xmlns:a16="http://schemas.microsoft.com/office/drawing/2014/main" id="{963FCF52-FD38-40C0-AEEB-325B8C6E28C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4" name="PoljeZBesedilom 2">
          <a:extLst>
            <a:ext uri="{FF2B5EF4-FFF2-40B4-BE49-F238E27FC236}">
              <a16:creationId xmlns:a16="http://schemas.microsoft.com/office/drawing/2014/main" id="{7B3A057E-2B1C-4B70-B5C7-9A32B660D5F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920</xdr:row>
      <xdr:rowOff>0</xdr:rowOff>
    </xdr:from>
    <xdr:ext cx="184731" cy="264560"/>
    <xdr:sp macro="" textlink="">
      <xdr:nvSpPr>
        <xdr:cNvPr id="9415" name="PoljeZBesedilom 2">
          <a:extLst>
            <a:ext uri="{FF2B5EF4-FFF2-40B4-BE49-F238E27FC236}">
              <a16:creationId xmlns:a16="http://schemas.microsoft.com/office/drawing/2014/main" id="{DDB5E9A1-A9C4-47F3-8686-FC83E0ECC8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16" name="PoljeZBesedilom 2">
          <a:extLst>
            <a:ext uri="{FF2B5EF4-FFF2-40B4-BE49-F238E27FC236}">
              <a16:creationId xmlns:a16="http://schemas.microsoft.com/office/drawing/2014/main" id="{A9396347-4FA2-4AA6-843D-DCE54AFB940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17" name="PoljeZBesedilom 9416">
          <a:extLst>
            <a:ext uri="{FF2B5EF4-FFF2-40B4-BE49-F238E27FC236}">
              <a16:creationId xmlns:a16="http://schemas.microsoft.com/office/drawing/2014/main" id="{4DED283E-0A9A-4041-BAC3-B5D885A04D4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18" name="PoljeZBesedilom 2">
          <a:extLst>
            <a:ext uri="{FF2B5EF4-FFF2-40B4-BE49-F238E27FC236}">
              <a16:creationId xmlns:a16="http://schemas.microsoft.com/office/drawing/2014/main" id="{BD73E4BD-C5A0-417C-BD6D-9E25E7F454C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19" name="PoljeZBesedilom 2">
          <a:extLst>
            <a:ext uri="{FF2B5EF4-FFF2-40B4-BE49-F238E27FC236}">
              <a16:creationId xmlns:a16="http://schemas.microsoft.com/office/drawing/2014/main" id="{3E72BA31-1D13-4AAA-8AB8-00DF365613A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20" name="PoljeZBesedilom 2">
          <a:extLst>
            <a:ext uri="{FF2B5EF4-FFF2-40B4-BE49-F238E27FC236}">
              <a16:creationId xmlns:a16="http://schemas.microsoft.com/office/drawing/2014/main" id="{624E2CE3-8DFB-486A-B450-AFA3D014B30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21" name="PoljeZBesedilom 2">
          <a:extLst>
            <a:ext uri="{FF2B5EF4-FFF2-40B4-BE49-F238E27FC236}">
              <a16:creationId xmlns:a16="http://schemas.microsoft.com/office/drawing/2014/main" id="{15DC0365-D77E-4054-A64E-3DFBAB1986F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22" name="PoljeZBesedilom 9421">
          <a:extLst>
            <a:ext uri="{FF2B5EF4-FFF2-40B4-BE49-F238E27FC236}">
              <a16:creationId xmlns:a16="http://schemas.microsoft.com/office/drawing/2014/main" id="{4116EE70-5374-4FDA-8A0B-2354960581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23" name="PoljeZBesedilom 2">
          <a:extLst>
            <a:ext uri="{FF2B5EF4-FFF2-40B4-BE49-F238E27FC236}">
              <a16:creationId xmlns:a16="http://schemas.microsoft.com/office/drawing/2014/main" id="{F7208EF4-4646-435C-A888-335F32FA0EB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24" name="PoljeZBesedilom 2">
          <a:extLst>
            <a:ext uri="{FF2B5EF4-FFF2-40B4-BE49-F238E27FC236}">
              <a16:creationId xmlns:a16="http://schemas.microsoft.com/office/drawing/2014/main" id="{8B33DB1D-2E25-4061-A0E1-6020FD7E2A1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25" name="PoljeZBesedilom 2">
          <a:extLst>
            <a:ext uri="{FF2B5EF4-FFF2-40B4-BE49-F238E27FC236}">
              <a16:creationId xmlns:a16="http://schemas.microsoft.com/office/drawing/2014/main" id="{137BE644-71B7-44F8-80E6-3F3A3A2F7E5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26" name="PoljeZBesedilom 2">
          <a:extLst>
            <a:ext uri="{FF2B5EF4-FFF2-40B4-BE49-F238E27FC236}">
              <a16:creationId xmlns:a16="http://schemas.microsoft.com/office/drawing/2014/main" id="{32BC7E13-AFD6-466D-A011-60D25C8D2C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27" name="PoljeZBesedilom 2">
          <a:extLst>
            <a:ext uri="{FF2B5EF4-FFF2-40B4-BE49-F238E27FC236}">
              <a16:creationId xmlns:a16="http://schemas.microsoft.com/office/drawing/2014/main" id="{5C878F8A-04F4-49A8-A500-50DF0FF2AF1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28" name="PoljeZBesedilom 9427">
          <a:extLst>
            <a:ext uri="{FF2B5EF4-FFF2-40B4-BE49-F238E27FC236}">
              <a16:creationId xmlns:a16="http://schemas.microsoft.com/office/drawing/2014/main" id="{E66F2C39-CC7E-44DA-8F9F-084B419D910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29" name="PoljeZBesedilom 2">
          <a:extLst>
            <a:ext uri="{FF2B5EF4-FFF2-40B4-BE49-F238E27FC236}">
              <a16:creationId xmlns:a16="http://schemas.microsoft.com/office/drawing/2014/main" id="{58AAB93C-7A5F-4FF2-9BFF-1A42CECBED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30" name="PoljeZBesedilom 2">
          <a:extLst>
            <a:ext uri="{FF2B5EF4-FFF2-40B4-BE49-F238E27FC236}">
              <a16:creationId xmlns:a16="http://schemas.microsoft.com/office/drawing/2014/main" id="{F81867E1-D86C-4169-9199-1D7C2FD28B2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31" name="PoljeZBesedilom 2">
          <a:extLst>
            <a:ext uri="{FF2B5EF4-FFF2-40B4-BE49-F238E27FC236}">
              <a16:creationId xmlns:a16="http://schemas.microsoft.com/office/drawing/2014/main" id="{1A3AD0F9-2CFA-45B7-AA04-CEB82B5CA4D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64560"/>
    <xdr:sp macro="" textlink="">
      <xdr:nvSpPr>
        <xdr:cNvPr id="9432" name="PoljeZBesedilom 2">
          <a:extLst>
            <a:ext uri="{FF2B5EF4-FFF2-40B4-BE49-F238E27FC236}">
              <a16:creationId xmlns:a16="http://schemas.microsoft.com/office/drawing/2014/main" id="{08EDF0E6-A32D-49AD-9F36-F1CA6406353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33" name="PoljeZBesedilom 9432">
          <a:extLst>
            <a:ext uri="{FF2B5EF4-FFF2-40B4-BE49-F238E27FC236}">
              <a16:creationId xmlns:a16="http://schemas.microsoft.com/office/drawing/2014/main" id="{B9D9B220-D989-40F8-8413-A9BEE86F61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34" name="PoljeZBesedilom 2">
          <a:extLst>
            <a:ext uri="{FF2B5EF4-FFF2-40B4-BE49-F238E27FC236}">
              <a16:creationId xmlns:a16="http://schemas.microsoft.com/office/drawing/2014/main" id="{C4298F79-7693-4DC9-A3DF-D07F3721BF5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35" name="PoljeZBesedilom 2">
          <a:extLst>
            <a:ext uri="{FF2B5EF4-FFF2-40B4-BE49-F238E27FC236}">
              <a16:creationId xmlns:a16="http://schemas.microsoft.com/office/drawing/2014/main" id="{9A06BFDB-62DE-4E36-B483-E9AC97D7450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36" name="PoljeZBesedilom 2">
          <a:extLst>
            <a:ext uri="{FF2B5EF4-FFF2-40B4-BE49-F238E27FC236}">
              <a16:creationId xmlns:a16="http://schemas.microsoft.com/office/drawing/2014/main" id="{34277E32-3D88-4F4C-B631-9B69ED57BE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920</xdr:row>
      <xdr:rowOff>0</xdr:rowOff>
    </xdr:from>
    <xdr:ext cx="184731" cy="274009"/>
    <xdr:sp macro="" textlink="">
      <xdr:nvSpPr>
        <xdr:cNvPr id="9437" name="PoljeZBesedilom 2">
          <a:extLst>
            <a:ext uri="{FF2B5EF4-FFF2-40B4-BE49-F238E27FC236}">
              <a16:creationId xmlns:a16="http://schemas.microsoft.com/office/drawing/2014/main" id="{655A1043-E372-4D9A-9FD6-859C8D8B4BC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38" name="PoljeZBesedilom 2">
          <a:extLst>
            <a:ext uri="{FF2B5EF4-FFF2-40B4-BE49-F238E27FC236}">
              <a16:creationId xmlns:a16="http://schemas.microsoft.com/office/drawing/2014/main" id="{AC52AE0B-FD55-42AD-9FED-8FC07382233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39" name="PoljeZBesedilom 9438">
          <a:extLst>
            <a:ext uri="{FF2B5EF4-FFF2-40B4-BE49-F238E27FC236}">
              <a16:creationId xmlns:a16="http://schemas.microsoft.com/office/drawing/2014/main" id="{6A017950-FDE0-4FE3-8635-4ECB147015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0" name="PoljeZBesedilom 2">
          <a:extLst>
            <a:ext uri="{FF2B5EF4-FFF2-40B4-BE49-F238E27FC236}">
              <a16:creationId xmlns:a16="http://schemas.microsoft.com/office/drawing/2014/main" id="{7E0EB87D-C015-475B-9937-F958070902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1" name="PoljeZBesedilom 2">
          <a:extLst>
            <a:ext uri="{FF2B5EF4-FFF2-40B4-BE49-F238E27FC236}">
              <a16:creationId xmlns:a16="http://schemas.microsoft.com/office/drawing/2014/main" id="{EC49E35F-B625-4307-86C2-F7D972894D2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2" name="PoljeZBesedilom 2">
          <a:extLst>
            <a:ext uri="{FF2B5EF4-FFF2-40B4-BE49-F238E27FC236}">
              <a16:creationId xmlns:a16="http://schemas.microsoft.com/office/drawing/2014/main" id="{6152087B-2E5A-4FEC-822A-28D926C86D0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3" name="PoljeZBesedilom 2">
          <a:extLst>
            <a:ext uri="{FF2B5EF4-FFF2-40B4-BE49-F238E27FC236}">
              <a16:creationId xmlns:a16="http://schemas.microsoft.com/office/drawing/2014/main" id="{7F64094C-3CE1-46FA-9530-1CA124CB79C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4" name="PoljeZBesedilom 2">
          <a:extLst>
            <a:ext uri="{FF2B5EF4-FFF2-40B4-BE49-F238E27FC236}">
              <a16:creationId xmlns:a16="http://schemas.microsoft.com/office/drawing/2014/main" id="{1FA65CBD-7DEC-46F8-AA9E-889DE3352F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5" name="PoljeZBesedilom 9444">
          <a:extLst>
            <a:ext uri="{FF2B5EF4-FFF2-40B4-BE49-F238E27FC236}">
              <a16:creationId xmlns:a16="http://schemas.microsoft.com/office/drawing/2014/main" id="{3CB6835E-F5CF-477E-B495-C4BD10A36F4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6" name="PoljeZBesedilom 2">
          <a:extLst>
            <a:ext uri="{FF2B5EF4-FFF2-40B4-BE49-F238E27FC236}">
              <a16:creationId xmlns:a16="http://schemas.microsoft.com/office/drawing/2014/main" id="{17E6F4EB-E46B-49FA-BD1E-B32051D4E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7" name="PoljeZBesedilom 2">
          <a:extLst>
            <a:ext uri="{FF2B5EF4-FFF2-40B4-BE49-F238E27FC236}">
              <a16:creationId xmlns:a16="http://schemas.microsoft.com/office/drawing/2014/main" id="{1B305081-E049-48B0-8B0D-A679C3951F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8" name="PoljeZBesedilom 2">
          <a:extLst>
            <a:ext uri="{FF2B5EF4-FFF2-40B4-BE49-F238E27FC236}">
              <a16:creationId xmlns:a16="http://schemas.microsoft.com/office/drawing/2014/main" id="{E86F4AA0-7FBB-40B6-B3EE-51D0D1629C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49" name="PoljeZBesedilom 2">
          <a:extLst>
            <a:ext uri="{FF2B5EF4-FFF2-40B4-BE49-F238E27FC236}">
              <a16:creationId xmlns:a16="http://schemas.microsoft.com/office/drawing/2014/main" id="{951B26CF-F0E6-41B9-AB89-3318544FC41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0" name="PoljeZBesedilom 2">
          <a:extLst>
            <a:ext uri="{FF2B5EF4-FFF2-40B4-BE49-F238E27FC236}">
              <a16:creationId xmlns:a16="http://schemas.microsoft.com/office/drawing/2014/main" id="{FA9CC47B-A109-4A26-BABB-F7A6C6E30D7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1" name="PoljeZBesedilom 9450">
          <a:extLst>
            <a:ext uri="{FF2B5EF4-FFF2-40B4-BE49-F238E27FC236}">
              <a16:creationId xmlns:a16="http://schemas.microsoft.com/office/drawing/2014/main" id="{1519ED97-CEC7-4CB8-BEDD-A9657B51A6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2" name="PoljeZBesedilom 2">
          <a:extLst>
            <a:ext uri="{FF2B5EF4-FFF2-40B4-BE49-F238E27FC236}">
              <a16:creationId xmlns:a16="http://schemas.microsoft.com/office/drawing/2014/main" id="{41E9830D-F92D-4D90-8554-67996E71717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3" name="PoljeZBesedilom 2">
          <a:extLst>
            <a:ext uri="{FF2B5EF4-FFF2-40B4-BE49-F238E27FC236}">
              <a16:creationId xmlns:a16="http://schemas.microsoft.com/office/drawing/2014/main" id="{1511713D-9308-4E61-9AAD-FF5D8850B5B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4" name="PoljeZBesedilom 2">
          <a:extLst>
            <a:ext uri="{FF2B5EF4-FFF2-40B4-BE49-F238E27FC236}">
              <a16:creationId xmlns:a16="http://schemas.microsoft.com/office/drawing/2014/main" id="{9E32813A-7F4A-4315-A766-A4DC4162368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5" name="PoljeZBesedilom 2">
          <a:extLst>
            <a:ext uri="{FF2B5EF4-FFF2-40B4-BE49-F238E27FC236}">
              <a16:creationId xmlns:a16="http://schemas.microsoft.com/office/drawing/2014/main" id="{4810A561-E1F2-4423-AD40-C2FF3D53BC3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6" name="PoljeZBesedilom 2">
          <a:extLst>
            <a:ext uri="{FF2B5EF4-FFF2-40B4-BE49-F238E27FC236}">
              <a16:creationId xmlns:a16="http://schemas.microsoft.com/office/drawing/2014/main" id="{6014D9E9-3343-4B60-B7E6-FA982A66BB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7" name="PoljeZBesedilom 9456">
          <a:extLst>
            <a:ext uri="{FF2B5EF4-FFF2-40B4-BE49-F238E27FC236}">
              <a16:creationId xmlns:a16="http://schemas.microsoft.com/office/drawing/2014/main" id="{A5FB6D35-616A-42E6-BE97-EB9D4ADA07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8" name="PoljeZBesedilom 2">
          <a:extLst>
            <a:ext uri="{FF2B5EF4-FFF2-40B4-BE49-F238E27FC236}">
              <a16:creationId xmlns:a16="http://schemas.microsoft.com/office/drawing/2014/main" id="{E5591993-2E19-4D2C-A2E3-F7CDC96EFA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59" name="PoljeZBesedilom 2">
          <a:extLst>
            <a:ext uri="{FF2B5EF4-FFF2-40B4-BE49-F238E27FC236}">
              <a16:creationId xmlns:a16="http://schemas.microsoft.com/office/drawing/2014/main" id="{D85D3C33-9F41-47A6-BA0F-2AE78B2258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60" name="PoljeZBesedilom 2">
          <a:extLst>
            <a:ext uri="{FF2B5EF4-FFF2-40B4-BE49-F238E27FC236}">
              <a16:creationId xmlns:a16="http://schemas.microsoft.com/office/drawing/2014/main" id="{39FC51CA-F674-4131-8226-EFE180B79A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61" name="PoljeZBesedilom 2">
          <a:extLst>
            <a:ext uri="{FF2B5EF4-FFF2-40B4-BE49-F238E27FC236}">
              <a16:creationId xmlns:a16="http://schemas.microsoft.com/office/drawing/2014/main" id="{AD587DFF-8AB7-4D94-8868-6FC9398536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2" name="PoljeZBesedilom 2">
          <a:extLst>
            <a:ext uri="{FF2B5EF4-FFF2-40B4-BE49-F238E27FC236}">
              <a16:creationId xmlns:a16="http://schemas.microsoft.com/office/drawing/2014/main" id="{CB5A92B7-CF5C-47ED-B048-20161A5592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3" name="PoljeZBesedilom 9462">
          <a:extLst>
            <a:ext uri="{FF2B5EF4-FFF2-40B4-BE49-F238E27FC236}">
              <a16:creationId xmlns:a16="http://schemas.microsoft.com/office/drawing/2014/main" id="{D21D1836-9030-41D5-BD41-86BF5F1F11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4" name="PoljeZBesedilom 2">
          <a:extLst>
            <a:ext uri="{FF2B5EF4-FFF2-40B4-BE49-F238E27FC236}">
              <a16:creationId xmlns:a16="http://schemas.microsoft.com/office/drawing/2014/main" id="{A8630BF9-EB36-4E39-B051-C1646CB45A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5" name="PoljeZBesedilom 2">
          <a:extLst>
            <a:ext uri="{FF2B5EF4-FFF2-40B4-BE49-F238E27FC236}">
              <a16:creationId xmlns:a16="http://schemas.microsoft.com/office/drawing/2014/main" id="{011EDEA0-6177-4AD3-A570-C3511926397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6" name="PoljeZBesedilom 2">
          <a:extLst>
            <a:ext uri="{FF2B5EF4-FFF2-40B4-BE49-F238E27FC236}">
              <a16:creationId xmlns:a16="http://schemas.microsoft.com/office/drawing/2014/main" id="{71759C1B-6EA7-449F-B76C-312410CF51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7" name="PoljeZBesedilom 2">
          <a:extLst>
            <a:ext uri="{FF2B5EF4-FFF2-40B4-BE49-F238E27FC236}">
              <a16:creationId xmlns:a16="http://schemas.microsoft.com/office/drawing/2014/main" id="{0DA96DC4-28BE-4326-B887-E0FBFBA513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8" name="PoljeZBesedilom 2">
          <a:extLst>
            <a:ext uri="{FF2B5EF4-FFF2-40B4-BE49-F238E27FC236}">
              <a16:creationId xmlns:a16="http://schemas.microsoft.com/office/drawing/2014/main" id="{7484940F-794E-447F-92C5-70D5AC94EC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69" name="PoljeZBesedilom 9468">
          <a:extLst>
            <a:ext uri="{FF2B5EF4-FFF2-40B4-BE49-F238E27FC236}">
              <a16:creationId xmlns:a16="http://schemas.microsoft.com/office/drawing/2014/main" id="{C2AA9B5F-C35B-405B-8D59-95699B5BB9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70" name="PoljeZBesedilom 2">
          <a:extLst>
            <a:ext uri="{FF2B5EF4-FFF2-40B4-BE49-F238E27FC236}">
              <a16:creationId xmlns:a16="http://schemas.microsoft.com/office/drawing/2014/main" id="{17C1F71E-D9F8-49CC-9736-A8926043597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71" name="PoljeZBesedilom 2">
          <a:extLst>
            <a:ext uri="{FF2B5EF4-FFF2-40B4-BE49-F238E27FC236}">
              <a16:creationId xmlns:a16="http://schemas.microsoft.com/office/drawing/2014/main" id="{F6CD55E0-E512-4B42-B727-D6E4015A4B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72" name="PoljeZBesedilom 2">
          <a:extLst>
            <a:ext uri="{FF2B5EF4-FFF2-40B4-BE49-F238E27FC236}">
              <a16:creationId xmlns:a16="http://schemas.microsoft.com/office/drawing/2014/main" id="{EC0B4092-8644-4A91-90F2-8F3A319E62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473" name="PoljeZBesedilom 2">
          <a:extLst>
            <a:ext uri="{FF2B5EF4-FFF2-40B4-BE49-F238E27FC236}">
              <a16:creationId xmlns:a16="http://schemas.microsoft.com/office/drawing/2014/main" id="{CE3D85B4-957D-4EFA-A3C8-431576A054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4" name="PoljeZBesedilom 2">
          <a:extLst>
            <a:ext uri="{FF2B5EF4-FFF2-40B4-BE49-F238E27FC236}">
              <a16:creationId xmlns:a16="http://schemas.microsoft.com/office/drawing/2014/main" id="{9D1CA6F1-2304-4B8F-B11D-585772F2C7D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5" name="PoljeZBesedilom 9474">
          <a:extLst>
            <a:ext uri="{FF2B5EF4-FFF2-40B4-BE49-F238E27FC236}">
              <a16:creationId xmlns:a16="http://schemas.microsoft.com/office/drawing/2014/main" id="{9A9A8A35-1C79-4CD8-9B4E-41B07568AFA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6" name="PoljeZBesedilom 2">
          <a:extLst>
            <a:ext uri="{FF2B5EF4-FFF2-40B4-BE49-F238E27FC236}">
              <a16:creationId xmlns:a16="http://schemas.microsoft.com/office/drawing/2014/main" id="{6E8864EC-C559-4909-BD97-593E4E8E077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7" name="PoljeZBesedilom 2">
          <a:extLst>
            <a:ext uri="{FF2B5EF4-FFF2-40B4-BE49-F238E27FC236}">
              <a16:creationId xmlns:a16="http://schemas.microsoft.com/office/drawing/2014/main" id="{EA3CFAA3-9C86-46CF-8C9C-5E5C57D97B5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8" name="PoljeZBesedilom 2">
          <a:extLst>
            <a:ext uri="{FF2B5EF4-FFF2-40B4-BE49-F238E27FC236}">
              <a16:creationId xmlns:a16="http://schemas.microsoft.com/office/drawing/2014/main" id="{88BEF4B3-8708-49EC-8FE6-7DFB8AFBAF3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479" name="PoljeZBesedilom 2">
          <a:extLst>
            <a:ext uri="{FF2B5EF4-FFF2-40B4-BE49-F238E27FC236}">
              <a16:creationId xmlns:a16="http://schemas.microsoft.com/office/drawing/2014/main" id="{A7CA22E3-9BCD-4F88-BD43-52611403A7A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0" name="PoljeZBesedilom 2">
          <a:extLst>
            <a:ext uri="{FF2B5EF4-FFF2-40B4-BE49-F238E27FC236}">
              <a16:creationId xmlns:a16="http://schemas.microsoft.com/office/drawing/2014/main" id="{BD0242AB-0A72-425C-AE6C-450C439C5FB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1" name="PoljeZBesedilom 9480">
          <a:extLst>
            <a:ext uri="{FF2B5EF4-FFF2-40B4-BE49-F238E27FC236}">
              <a16:creationId xmlns:a16="http://schemas.microsoft.com/office/drawing/2014/main" id="{F6FFA8FD-C4EA-481A-B197-88434DAF842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2" name="PoljeZBesedilom 2">
          <a:extLst>
            <a:ext uri="{FF2B5EF4-FFF2-40B4-BE49-F238E27FC236}">
              <a16:creationId xmlns:a16="http://schemas.microsoft.com/office/drawing/2014/main" id="{160087BB-C1CB-4B35-9B9B-170974F37C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3" name="PoljeZBesedilom 2">
          <a:extLst>
            <a:ext uri="{FF2B5EF4-FFF2-40B4-BE49-F238E27FC236}">
              <a16:creationId xmlns:a16="http://schemas.microsoft.com/office/drawing/2014/main" id="{B90D8D94-99B0-4657-B861-43225BFB29F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4" name="PoljeZBesedilom 2">
          <a:extLst>
            <a:ext uri="{FF2B5EF4-FFF2-40B4-BE49-F238E27FC236}">
              <a16:creationId xmlns:a16="http://schemas.microsoft.com/office/drawing/2014/main" id="{65ABD7C4-FD53-4923-BC97-FFB7D74BED1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485" name="PoljeZBesedilom 2">
          <a:extLst>
            <a:ext uri="{FF2B5EF4-FFF2-40B4-BE49-F238E27FC236}">
              <a16:creationId xmlns:a16="http://schemas.microsoft.com/office/drawing/2014/main" id="{A1184E08-5083-4FE2-8531-9B5A6CACEBB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486" name="PoljeZBesedilom 9485">
          <a:extLst>
            <a:ext uri="{FF2B5EF4-FFF2-40B4-BE49-F238E27FC236}">
              <a16:creationId xmlns:a16="http://schemas.microsoft.com/office/drawing/2014/main" id="{B0FEC603-329C-4FFA-82F1-515BF04BC06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487" name="PoljeZBesedilom 2">
          <a:extLst>
            <a:ext uri="{FF2B5EF4-FFF2-40B4-BE49-F238E27FC236}">
              <a16:creationId xmlns:a16="http://schemas.microsoft.com/office/drawing/2014/main" id="{6001AED1-8219-4E3E-988E-F20042DD297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488" name="PoljeZBesedilom 2">
          <a:extLst>
            <a:ext uri="{FF2B5EF4-FFF2-40B4-BE49-F238E27FC236}">
              <a16:creationId xmlns:a16="http://schemas.microsoft.com/office/drawing/2014/main" id="{0261AD38-20D2-4853-A176-45072495675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489" name="PoljeZBesedilom 2">
          <a:extLst>
            <a:ext uri="{FF2B5EF4-FFF2-40B4-BE49-F238E27FC236}">
              <a16:creationId xmlns:a16="http://schemas.microsoft.com/office/drawing/2014/main" id="{997E8DBD-ADE3-4212-BBDF-CF4E88A5E30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490" name="PoljeZBesedilom 2">
          <a:extLst>
            <a:ext uri="{FF2B5EF4-FFF2-40B4-BE49-F238E27FC236}">
              <a16:creationId xmlns:a16="http://schemas.microsoft.com/office/drawing/2014/main" id="{7A362EAC-F4F8-4713-93AC-73E66BB34F9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1" name="PoljeZBesedilom 2">
          <a:extLst>
            <a:ext uri="{FF2B5EF4-FFF2-40B4-BE49-F238E27FC236}">
              <a16:creationId xmlns:a16="http://schemas.microsoft.com/office/drawing/2014/main" id="{24459C04-D461-4BA5-A381-1972AD29F7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2" name="PoljeZBesedilom 9491">
          <a:extLst>
            <a:ext uri="{FF2B5EF4-FFF2-40B4-BE49-F238E27FC236}">
              <a16:creationId xmlns:a16="http://schemas.microsoft.com/office/drawing/2014/main" id="{38B78DFA-950E-4598-A98A-804FBDBE8F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3" name="PoljeZBesedilom 2">
          <a:extLst>
            <a:ext uri="{FF2B5EF4-FFF2-40B4-BE49-F238E27FC236}">
              <a16:creationId xmlns:a16="http://schemas.microsoft.com/office/drawing/2014/main" id="{226CAD3A-620B-4FA6-9B51-13DCD251617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4" name="PoljeZBesedilom 2">
          <a:extLst>
            <a:ext uri="{FF2B5EF4-FFF2-40B4-BE49-F238E27FC236}">
              <a16:creationId xmlns:a16="http://schemas.microsoft.com/office/drawing/2014/main" id="{8CB1E887-E8C0-4E94-B725-0C49266CF3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5" name="PoljeZBesedilom 2">
          <a:extLst>
            <a:ext uri="{FF2B5EF4-FFF2-40B4-BE49-F238E27FC236}">
              <a16:creationId xmlns:a16="http://schemas.microsoft.com/office/drawing/2014/main" id="{CB54F10F-46F5-4AFA-94BB-FA383BD3B7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6" name="PoljeZBesedilom 2">
          <a:extLst>
            <a:ext uri="{FF2B5EF4-FFF2-40B4-BE49-F238E27FC236}">
              <a16:creationId xmlns:a16="http://schemas.microsoft.com/office/drawing/2014/main" id="{F0504B50-F1AF-4C04-9220-5B31186F98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7" name="PoljeZBesedilom 2">
          <a:extLst>
            <a:ext uri="{FF2B5EF4-FFF2-40B4-BE49-F238E27FC236}">
              <a16:creationId xmlns:a16="http://schemas.microsoft.com/office/drawing/2014/main" id="{55392044-4C3A-4BBE-A473-3CB1CFD26A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8" name="PoljeZBesedilom 9497">
          <a:extLst>
            <a:ext uri="{FF2B5EF4-FFF2-40B4-BE49-F238E27FC236}">
              <a16:creationId xmlns:a16="http://schemas.microsoft.com/office/drawing/2014/main" id="{784DD373-D205-41F3-8E8E-5C1C9C0C2DF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499" name="PoljeZBesedilom 2">
          <a:extLst>
            <a:ext uri="{FF2B5EF4-FFF2-40B4-BE49-F238E27FC236}">
              <a16:creationId xmlns:a16="http://schemas.microsoft.com/office/drawing/2014/main" id="{A8407C89-B214-4016-966C-3919C8F077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0" name="PoljeZBesedilom 2">
          <a:extLst>
            <a:ext uri="{FF2B5EF4-FFF2-40B4-BE49-F238E27FC236}">
              <a16:creationId xmlns:a16="http://schemas.microsoft.com/office/drawing/2014/main" id="{26A0E45B-C5E0-42F0-9F06-7134AE893D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1" name="PoljeZBesedilom 2">
          <a:extLst>
            <a:ext uri="{FF2B5EF4-FFF2-40B4-BE49-F238E27FC236}">
              <a16:creationId xmlns:a16="http://schemas.microsoft.com/office/drawing/2014/main" id="{EF63DBEF-D478-4C67-9025-04B97861C6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2" name="PoljeZBesedilom 2">
          <a:extLst>
            <a:ext uri="{FF2B5EF4-FFF2-40B4-BE49-F238E27FC236}">
              <a16:creationId xmlns:a16="http://schemas.microsoft.com/office/drawing/2014/main" id="{78E36C4D-F55C-4D4F-B14C-656935E559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3" name="PoljeZBesedilom 2">
          <a:extLst>
            <a:ext uri="{FF2B5EF4-FFF2-40B4-BE49-F238E27FC236}">
              <a16:creationId xmlns:a16="http://schemas.microsoft.com/office/drawing/2014/main" id="{1165FDFE-AE02-406F-9623-C7721C4743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4" name="PoljeZBesedilom 9503">
          <a:extLst>
            <a:ext uri="{FF2B5EF4-FFF2-40B4-BE49-F238E27FC236}">
              <a16:creationId xmlns:a16="http://schemas.microsoft.com/office/drawing/2014/main" id="{C5B319CA-0B2A-421E-AD82-C3F1971705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5" name="PoljeZBesedilom 2">
          <a:extLst>
            <a:ext uri="{FF2B5EF4-FFF2-40B4-BE49-F238E27FC236}">
              <a16:creationId xmlns:a16="http://schemas.microsoft.com/office/drawing/2014/main" id="{67223051-ECB1-4FC7-BC76-46F0AAE9B5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6" name="PoljeZBesedilom 2">
          <a:extLst>
            <a:ext uri="{FF2B5EF4-FFF2-40B4-BE49-F238E27FC236}">
              <a16:creationId xmlns:a16="http://schemas.microsoft.com/office/drawing/2014/main" id="{D6E07F0C-D71F-4F76-8963-9F58C87C601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7" name="PoljeZBesedilom 2">
          <a:extLst>
            <a:ext uri="{FF2B5EF4-FFF2-40B4-BE49-F238E27FC236}">
              <a16:creationId xmlns:a16="http://schemas.microsoft.com/office/drawing/2014/main" id="{E2ED5D45-DF0C-42F7-BDB2-13DCD13577A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8" name="PoljeZBesedilom 2">
          <a:extLst>
            <a:ext uri="{FF2B5EF4-FFF2-40B4-BE49-F238E27FC236}">
              <a16:creationId xmlns:a16="http://schemas.microsoft.com/office/drawing/2014/main" id="{77692DE7-87BF-4079-9EBB-3E29D46774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09" name="PoljeZBesedilom 2">
          <a:extLst>
            <a:ext uri="{FF2B5EF4-FFF2-40B4-BE49-F238E27FC236}">
              <a16:creationId xmlns:a16="http://schemas.microsoft.com/office/drawing/2014/main" id="{AA0A818F-6F2C-4A3D-85FB-0228B2E48B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10" name="PoljeZBesedilom 9509">
          <a:extLst>
            <a:ext uri="{FF2B5EF4-FFF2-40B4-BE49-F238E27FC236}">
              <a16:creationId xmlns:a16="http://schemas.microsoft.com/office/drawing/2014/main" id="{FCE59B65-09ED-4ACE-A50A-7A06C5C509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11" name="PoljeZBesedilom 2">
          <a:extLst>
            <a:ext uri="{FF2B5EF4-FFF2-40B4-BE49-F238E27FC236}">
              <a16:creationId xmlns:a16="http://schemas.microsoft.com/office/drawing/2014/main" id="{280BE4E3-97A8-4FD7-AEDE-166CA39456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12" name="PoljeZBesedilom 2">
          <a:extLst>
            <a:ext uri="{FF2B5EF4-FFF2-40B4-BE49-F238E27FC236}">
              <a16:creationId xmlns:a16="http://schemas.microsoft.com/office/drawing/2014/main" id="{34E1E706-6A80-4923-883C-A0F7CBFAE9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13" name="PoljeZBesedilom 2">
          <a:extLst>
            <a:ext uri="{FF2B5EF4-FFF2-40B4-BE49-F238E27FC236}">
              <a16:creationId xmlns:a16="http://schemas.microsoft.com/office/drawing/2014/main" id="{B4D7BBB8-B4D8-4B08-AC95-D229FED81B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14" name="PoljeZBesedilom 2">
          <a:extLst>
            <a:ext uri="{FF2B5EF4-FFF2-40B4-BE49-F238E27FC236}">
              <a16:creationId xmlns:a16="http://schemas.microsoft.com/office/drawing/2014/main" id="{5E0E62BA-6218-493A-A7EC-690F63935CF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15" name="PoljeZBesedilom 2">
          <a:extLst>
            <a:ext uri="{FF2B5EF4-FFF2-40B4-BE49-F238E27FC236}">
              <a16:creationId xmlns:a16="http://schemas.microsoft.com/office/drawing/2014/main" id="{F21F32B1-F684-42EA-824C-8A8193BD46B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16" name="PoljeZBesedilom 9515">
          <a:extLst>
            <a:ext uri="{FF2B5EF4-FFF2-40B4-BE49-F238E27FC236}">
              <a16:creationId xmlns:a16="http://schemas.microsoft.com/office/drawing/2014/main" id="{8636304E-01ED-48AD-A188-8DDE180FC74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17" name="PoljeZBesedilom 2">
          <a:extLst>
            <a:ext uri="{FF2B5EF4-FFF2-40B4-BE49-F238E27FC236}">
              <a16:creationId xmlns:a16="http://schemas.microsoft.com/office/drawing/2014/main" id="{05DDC10F-201D-4357-A3DF-5DDE49698D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18" name="PoljeZBesedilom 2">
          <a:extLst>
            <a:ext uri="{FF2B5EF4-FFF2-40B4-BE49-F238E27FC236}">
              <a16:creationId xmlns:a16="http://schemas.microsoft.com/office/drawing/2014/main" id="{21F6F4D1-1FEF-4DDE-9459-1A7FBA51DAF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19" name="PoljeZBesedilom 2">
          <a:extLst>
            <a:ext uri="{FF2B5EF4-FFF2-40B4-BE49-F238E27FC236}">
              <a16:creationId xmlns:a16="http://schemas.microsoft.com/office/drawing/2014/main" id="{811CE058-4BB6-4781-AA88-B7DD51D8DD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0" name="PoljeZBesedilom 2">
          <a:extLst>
            <a:ext uri="{FF2B5EF4-FFF2-40B4-BE49-F238E27FC236}">
              <a16:creationId xmlns:a16="http://schemas.microsoft.com/office/drawing/2014/main" id="{1E91BA21-FD93-4BFF-B81E-672CB696AEB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1" name="PoljeZBesedilom 2">
          <a:extLst>
            <a:ext uri="{FF2B5EF4-FFF2-40B4-BE49-F238E27FC236}">
              <a16:creationId xmlns:a16="http://schemas.microsoft.com/office/drawing/2014/main" id="{BB88F4FB-FCDA-4338-ABC9-A1F01F59649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2" name="PoljeZBesedilom 9521">
          <a:extLst>
            <a:ext uri="{FF2B5EF4-FFF2-40B4-BE49-F238E27FC236}">
              <a16:creationId xmlns:a16="http://schemas.microsoft.com/office/drawing/2014/main" id="{EAD35BF8-95D0-49E3-951B-91EC27E35F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3" name="PoljeZBesedilom 2">
          <a:extLst>
            <a:ext uri="{FF2B5EF4-FFF2-40B4-BE49-F238E27FC236}">
              <a16:creationId xmlns:a16="http://schemas.microsoft.com/office/drawing/2014/main" id="{1FB3DB6E-D678-428B-B83E-429F14F45CF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4" name="PoljeZBesedilom 2">
          <a:extLst>
            <a:ext uri="{FF2B5EF4-FFF2-40B4-BE49-F238E27FC236}">
              <a16:creationId xmlns:a16="http://schemas.microsoft.com/office/drawing/2014/main" id="{E7C6F66C-6339-429B-8A05-44564F4C23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5" name="PoljeZBesedilom 2">
          <a:extLst>
            <a:ext uri="{FF2B5EF4-FFF2-40B4-BE49-F238E27FC236}">
              <a16:creationId xmlns:a16="http://schemas.microsoft.com/office/drawing/2014/main" id="{A35747AC-880C-4CED-B9E1-748D906A15B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526" name="PoljeZBesedilom 2">
          <a:extLst>
            <a:ext uri="{FF2B5EF4-FFF2-40B4-BE49-F238E27FC236}">
              <a16:creationId xmlns:a16="http://schemas.microsoft.com/office/drawing/2014/main" id="{9F31829E-FC9B-4832-B62E-1E1CBCFA06E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27" name="PoljeZBesedilom 2">
          <a:extLst>
            <a:ext uri="{FF2B5EF4-FFF2-40B4-BE49-F238E27FC236}">
              <a16:creationId xmlns:a16="http://schemas.microsoft.com/office/drawing/2014/main" id="{8654607C-FBC5-46D7-9B5F-620929CD6D1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28" name="PoljeZBesedilom 9527">
          <a:extLst>
            <a:ext uri="{FF2B5EF4-FFF2-40B4-BE49-F238E27FC236}">
              <a16:creationId xmlns:a16="http://schemas.microsoft.com/office/drawing/2014/main" id="{5A7152A4-C989-4D1A-AC75-9CF58943E77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29" name="PoljeZBesedilom 2">
          <a:extLst>
            <a:ext uri="{FF2B5EF4-FFF2-40B4-BE49-F238E27FC236}">
              <a16:creationId xmlns:a16="http://schemas.microsoft.com/office/drawing/2014/main" id="{5F650752-96CA-4042-A61E-2F3ED197A1D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30" name="PoljeZBesedilom 2">
          <a:extLst>
            <a:ext uri="{FF2B5EF4-FFF2-40B4-BE49-F238E27FC236}">
              <a16:creationId xmlns:a16="http://schemas.microsoft.com/office/drawing/2014/main" id="{30D3BD0E-F628-4D1A-B1CB-6A7F5D7113C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31" name="PoljeZBesedilom 2">
          <a:extLst>
            <a:ext uri="{FF2B5EF4-FFF2-40B4-BE49-F238E27FC236}">
              <a16:creationId xmlns:a16="http://schemas.microsoft.com/office/drawing/2014/main" id="{B74C3422-1A88-49D7-898B-A82BF32522D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532" name="PoljeZBesedilom 2">
          <a:extLst>
            <a:ext uri="{FF2B5EF4-FFF2-40B4-BE49-F238E27FC236}">
              <a16:creationId xmlns:a16="http://schemas.microsoft.com/office/drawing/2014/main" id="{0CA732DB-5ABF-4355-BEE6-1602472492B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3" name="PoljeZBesedilom 2">
          <a:extLst>
            <a:ext uri="{FF2B5EF4-FFF2-40B4-BE49-F238E27FC236}">
              <a16:creationId xmlns:a16="http://schemas.microsoft.com/office/drawing/2014/main" id="{7EEA5C34-34C0-4FE9-986A-5F6A24A423A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4" name="PoljeZBesedilom 9533">
          <a:extLst>
            <a:ext uri="{FF2B5EF4-FFF2-40B4-BE49-F238E27FC236}">
              <a16:creationId xmlns:a16="http://schemas.microsoft.com/office/drawing/2014/main" id="{0B3287EC-615B-451A-8F59-07C0F5FEF0F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5" name="PoljeZBesedilom 2">
          <a:extLst>
            <a:ext uri="{FF2B5EF4-FFF2-40B4-BE49-F238E27FC236}">
              <a16:creationId xmlns:a16="http://schemas.microsoft.com/office/drawing/2014/main" id="{71AFF31C-DD3F-4941-B32B-69D108D5D8F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6" name="PoljeZBesedilom 2">
          <a:extLst>
            <a:ext uri="{FF2B5EF4-FFF2-40B4-BE49-F238E27FC236}">
              <a16:creationId xmlns:a16="http://schemas.microsoft.com/office/drawing/2014/main" id="{9EFA6BBE-DAFC-4792-8929-33B81E76FAE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7" name="PoljeZBesedilom 2">
          <a:extLst>
            <a:ext uri="{FF2B5EF4-FFF2-40B4-BE49-F238E27FC236}">
              <a16:creationId xmlns:a16="http://schemas.microsoft.com/office/drawing/2014/main" id="{15E7AD94-BB41-486D-95E2-B9B64AA8B98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2950"/>
    <xdr:sp macro="" textlink="">
      <xdr:nvSpPr>
        <xdr:cNvPr id="9538" name="PoljeZBesedilom 2">
          <a:extLst>
            <a:ext uri="{FF2B5EF4-FFF2-40B4-BE49-F238E27FC236}">
              <a16:creationId xmlns:a16="http://schemas.microsoft.com/office/drawing/2014/main" id="{7927ECB4-B014-4DAA-B60D-FCE200A253D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539" name="PoljeZBesedilom 9538">
          <a:extLst>
            <a:ext uri="{FF2B5EF4-FFF2-40B4-BE49-F238E27FC236}">
              <a16:creationId xmlns:a16="http://schemas.microsoft.com/office/drawing/2014/main" id="{7DB5750D-937A-4D77-B9B4-4AF45CEA678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540" name="PoljeZBesedilom 2">
          <a:extLst>
            <a:ext uri="{FF2B5EF4-FFF2-40B4-BE49-F238E27FC236}">
              <a16:creationId xmlns:a16="http://schemas.microsoft.com/office/drawing/2014/main" id="{F88BBD14-ADF9-4830-9BE4-F1EA51E119EE}"/>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541" name="PoljeZBesedilom 2">
          <a:extLst>
            <a:ext uri="{FF2B5EF4-FFF2-40B4-BE49-F238E27FC236}">
              <a16:creationId xmlns:a16="http://schemas.microsoft.com/office/drawing/2014/main" id="{7515C853-B2F9-410E-8A15-A691F99A12E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542" name="PoljeZBesedilom 2">
          <a:extLst>
            <a:ext uri="{FF2B5EF4-FFF2-40B4-BE49-F238E27FC236}">
              <a16:creationId xmlns:a16="http://schemas.microsoft.com/office/drawing/2014/main" id="{BA459AC5-C6C7-42CF-8DBA-CB90C99A021E}"/>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74009"/>
    <xdr:sp macro="" textlink="">
      <xdr:nvSpPr>
        <xdr:cNvPr id="9543" name="PoljeZBesedilom 2">
          <a:extLst>
            <a:ext uri="{FF2B5EF4-FFF2-40B4-BE49-F238E27FC236}">
              <a16:creationId xmlns:a16="http://schemas.microsoft.com/office/drawing/2014/main" id="{7CBA68B5-6488-42DC-8A40-E65EC0E265A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4" name="PoljeZBesedilom 2">
          <a:extLst>
            <a:ext uri="{FF2B5EF4-FFF2-40B4-BE49-F238E27FC236}">
              <a16:creationId xmlns:a16="http://schemas.microsoft.com/office/drawing/2014/main" id="{1AF0DAAA-3DEB-439F-B940-A38A16BA58A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5" name="PoljeZBesedilom 9544">
          <a:extLst>
            <a:ext uri="{FF2B5EF4-FFF2-40B4-BE49-F238E27FC236}">
              <a16:creationId xmlns:a16="http://schemas.microsoft.com/office/drawing/2014/main" id="{176EF8E3-4C6A-400F-994A-C65A8C4802D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6" name="PoljeZBesedilom 2">
          <a:extLst>
            <a:ext uri="{FF2B5EF4-FFF2-40B4-BE49-F238E27FC236}">
              <a16:creationId xmlns:a16="http://schemas.microsoft.com/office/drawing/2014/main" id="{762AD2C1-2513-481B-AE9D-C42354BAF9D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7" name="PoljeZBesedilom 2">
          <a:extLst>
            <a:ext uri="{FF2B5EF4-FFF2-40B4-BE49-F238E27FC236}">
              <a16:creationId xmlns:a16="http://schemas.microsoft.com/office/drawing/2014/main" id="{E762FEF4-5045-4BEC-AD55-F90C4C97BCA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8" name="PoljeZBesedilom 2">
          <a:extLst>
            <a:ext uri="{FF2B5EF4-FFF2-40B4-BE49-F238E27FC236}">
              <a16:creationId xmlns:a16="http://schemas.microsoft.com/office/drawing/2014/main" id="{61EF8E90-A1AD-4245-BA0C-DA16DE19731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49" name="PoljeZBesedilom 2">
          <a:extLst>
            <a:ext uri="{FF2B5EF4-FFF2-40B4-BE49-F238E27FC236}">
              <a16:creationId xmlns:a16="http://schemas.microsoft.com/office/drawing/2014/main" id="{9910F763-E0C9-4B8E-9FC8-6A12B590D39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0" name="PoljeZBesedilom 2">
          <a:extLst>
            <a:ext uri="{FF2B5EF4-FFF2-40B4-BE49-F238E27FC236}">
              <a16:creationId xmlns:a16="http://schemas.microsoft.com/office/drawing/2014/main" id="{729A7C54-21F3-4479-86E5-D2D9304607C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1" name="PoljeZBesedilom 9550">
          <a:extLst>
            <a:ext uri="{FF2B5EF4-FFF2-40B4-BE49-F238E27FC236}">
              <a16:creationId xmlns:a16="http://schemas.microsoft.com/office/drawing/2014/main" id="{27614363-43CE-4A50-BA86-4918B736B0D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2" name="PoljeZBesedilom 2">
          <a:extLst>
            <a:ext uri="{FF2B5EF4-FFF2-40B4-BE49-F238E27FC236}">
              <a16:creationId xmlns:a16="http://schemas.microsoft.com/office/drawing/2014/main" id="{01348C8C-C0EC-4EB1-923E-CB43ECA156A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3" name="PoljeZBesedilom 2">
          <a:extLst>
            <a:ext uri="{FF2B5EF4-FFF2-40B4-BE49-F238E27FC236}">
              <a16:creationId xmlns:a16="http://schemas.microsoft.com/office/drawing/2014/main" id="{8845E6F8-D58F-42BC-BB77-3EA2FE4DC04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4" name="PoljeZBesedilom 2">
          <a:extLst>
            <a:ext uri="{FF2B5EF4-FFF2-40B4-BE49-F238E27FC236}">
              <a16:creationId xmlns:a16="http://schemas.microsoft.com/office/drawing/2014/main" id="{8E8365C2-CA07-4A4E-B634-882C984C694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5" name="PoljeZBesedilom 2">
          <a:extLst>
            <a:ext uri="{FF2B5EF4-FFF2-40B4-BE49-F238E27FC236}">
              <a16:creationId xmlns:a16="http://schemas.microsoft.com/office/drawing/2014/main" id="{34F17950-8AFA-452F-A443-94FCAA92DA1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6" name="PoljeZBesedilom 2">
          <a:extLst>
            <a:ext uri="{FF2B5EF4-FFF2-40B4-BE49-F238E27FC236}">
              <a16:creationId xmlns:a16="http://schemas.microsoft.com/office/drawing/2014/main" id="{E51775A9-776D-4E53-B5D6-B68AAD7B32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7" name="PoljeZBesedilom 9556">
          <a:extLst>
            <a:ext uri="{FF2B5EF4-FFF2-40B4-BE49-F238E27FC236}">
              <a16:creationId xmlns:a16="http://schemas.microsoft.com/office/drawing/2014/main" id="{03A2EDA9-C491-4E97-9388-521B59C175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8" name="PoljeZBesedilom 2">
          <a:extLst>
            <a:ext uri="{FF2B5EF4-FFF2-40B4-BE49-F238E27FC236}">
              <a16:creationId xmlns:a16="http://schemas.microsoft.com/office/drawing/2014/main" id="{4354948A-A45E-44BD-8506-062D54CC49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59" name="PoljeZBesedilom 2">
          <a:extLst>
            <a:ext uri="{FF2B5EF4-FFF2-40B4-BE49-F238E27FC236}">
              <a16:creationId xmlns:a16="http://schemas.microsoft.com/office/drawing/2014/main" id="{B68C3FE7-CE6D-449A-B09E-71FFD181E36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0" name="PoljeZBesedilom 2">
          <a:extLst>
            <a:ext uri="{FF2B5EF4-FFF2-40B4-BE49-F238E27FC236}">
              <a16:creationId xmlns:a16="http://schemas.microsoft.com/office/drawing/2014/main" id="{B14CA4AB-EC13-49B7-A9CD-6101D806E78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1" name="PoljeZBesedilom 2">
          <a:extLst>
            <a:ext uri="{FF2B5EF4-FFF2-40B4-BE49-F238E27FC236}">
              <a16:creationId xmlns:a16="http://schemas.microsoft.com/office/drawing/2014/main" id="{95DCFE19-6767-4476-AE7C-ADB5DB15EBB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2" name="PoljeZBesedilom 2">
          <a:extLst>
            <a:ext uri="{FF2B5EF4-FFF2-40B4-BE49-F238E27FC236}">
              <a16:creationId xmlns:a16="http://schemas.microsoft.com/office/drawing/2014/main" id="{264824E9-804E-4548-88FC-E3DD9D67091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3" name="PoljeZBesedilom 9562">
          <a:extLst>
            <a:ext uri="{FF2B5EF4-FFF2-40B4-BE49-F238E27FC236}">
              <a16:creationId xmlns:a16="http://schemas.microsoft.com/office/drawing/2014/main" id="{491EF490-FD18-4174-BEAB-7E0CD146105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4" name="PoljeZBesedilom 2">
          <a:extLst>
            <a:ext uri="{FF2B5EF4-FFF2-40B4-BE49-F238E27FC236}">
              <a16:creationId xmlns:a16="http://schemas.microsoft.com/office/drawing/2014/main" id="{D6B2744D-20B6-4EC2-BC5F-3110E342EA9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5" name="PoljeZBesedilom 2">
          <a:extLst>
            <a:ext uri="{FF2B5EF4-FFF2-40B4-BE49-F238E27FC236}">
              <a16:creationId xmlns:a16="http://schemas.microsoft.com/office/drawing/2014/main" id="{55395D0C-2922-4B47-B4C1-4EE89B49A6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6" name="PoljeZBesedilom 2">
          <a:extLst>
            <a:ext uri="{FF2B5EF4-FFF2-40B4-BE49-F238E27FC236}">
              <a16:creationId xmlns:a16="http://schemas.microsoft.com/office/drawing/2014/main" id="{0125BBBD-5DCD-462E-AB9C-7648AAEF67D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7" name="PoljeZBesedilom 2">
          <a:extLst>
            <a:ext uri="{FF2B5EF4-FFF2-40B4-BE49-F238E27FC236}">
              <a16:creationId xmlns:a16="http://schemas.microsoft.com/office/drawing/2014/main" id="{2409AED9-BEF7-4D96-9333-C4232645101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8" name="PoljeZBesedilom 2">
          <a:extLst>
            <a:ext uri="{FF2B5EF4-FFF2-40B4-BE49-F238E27FC236}">
              <a16:creationId xmlns:a16="http://schemas.microsoft.com/office/drawing/2014/main" id="{1CACBFCA-F44C-4670-A584-091DB0C553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69" name="PoljeZBesedilom 9568">
          <a:extLst>
            <a:ext uri="{FF2B5EF4-FFF2-40B4-BE49-F238E27FC236}">
              <a16:creationId xmlns:a16="http://schemas.microsoft.com/office/drawing/2014/main" id="{974B0BE1-615E-47D0-9843-FCB373EC441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70" name="PoljeZBesedilom 2">
          <a:extLst>
            <a:ext uri="{FF2B5EF4-FFF2-40B4-BE49-F238E27FC236}">
              <a16:creationId xmlns:a16="http://schemas.microsoft.com/office/drawing/2014/main" id="{C6DA9F9E-A5D4-469E-9F5F-CA99B498FC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71" name="PoljeZBesedilom 2">
          <a:extLst>
            <a:ext uri="{FF2B5EF4-FFF2-40B4-BE49-F238E27FC236}">
              <a16:creationId xmlns:a16="http://schemas.microsoft.com/office/drawing/2014/main" id="{4334B9E6-1ED3-4B8B-ABC0-00046E381F2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72" name="PoljeZBesedilom 2">
          <a:extLst>
            <a:ext uri="{FF2B5EF4-FFF2-40B4-BE49-F238E27FC236}">
              <a16:creationId xmlns:a16="http://schemas.microsoft.com/office/drawing/2014/main" id="{C0BAF0FC-BC72-4693-ADD9-35A106918E9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573" name="PoljeZBesedilom 2">
          <a:extLst>
            <a:ext uri="{FF2B5EF4-FFF2-40B4-BE49-F238E27FC236}">
              <a16:creationId xmlns:a16="http://schemas.microsoft.com/office/drawing/2014/main" id="{D362297A-8214-4EFF-879B-D5CB5248D4B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4" name="PoljeZBesedilom 2">
          <a:extLst>
            <a:ext uri="{FF2B5EF4-FFF2-40B4-BE49-F238E27FC236}">
              <a16:creationId xmlns:a16="http://schemas.microsoft.com/office/drawing/2014/main" id="{19C5ADDF-AE9B-4F4E-9AC9-E4B272685E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5" name="PoljeZBesedilom 9574">
          <a:extLst>
            <a:ext uri="{FF2B5EF4-FFF2-40B4-BE49-F238E27FC236}">
              <a16:creationId xmlns:a16="http://schemas.microsoft.com/office/drawing/2014/main" id="{83A42AC9-CCFC-4A1E-949C-F48DFAE2A9E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6" name="PoljeZBesedilom 2">
          <a:extLst>
            <a:ext uri="{FF2B5EF4-FFF2-40B4-BE49-F238E27FC236}">
              <a16:creationId xmlns:a16="http://schemas.microsoft.com/office/drawing/2014/main" id="{8AFC71B2-1AC0-42A4-8518-A941C56337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7" name="PoljeZBesedilom 2">
          <a:extLst>
            <a:ext uri="{FF2B5EF4-FFF2-40B4-BE49-F238E27FC236}">
              <a16:creationId xmlns:a16="http://schemas.microsoft.com/office/drawing/2014/main" id="{62813BDC-9CF3-4C50-A53E-2494F73BC3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8" name="PoljeZBesedilom 2">
          <a:extLst>
            <a:ext uri="{FF2B5EF4-FFF2-40B4-BE49-F238E27FC236}">
              <a16:creationId xmlns:a16="http://schemas.microsoft.com/office/drawing/2014/main" id="{B64607DC-78CC-4AFC-88A7-C81DC9A73F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79" name="PoljeZBesedilom 2">
          <a:extLst>
            <a:ext uri="{FF2B5EF4-FFF2-40B4-BE49-F238E27FC236}">
              <a16:creationId xmlns:a16="http://schemas.microsoft.com/office/drawing/2014/main" id="{536BCFC1-294D-416A-803A-30879A74B9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0" name="PoljeZBesedilom 2">
          <a:extLst>
            <a:ext uri="{FF2B5EF4-FFF2-40B4-BE49-F238E27FC236}">
              <a16:creationId xmlns:a16="http://schemas.microsoft.com/office/drawing/2014/main" id="{696533FB-83BD-4FE9-A4C6-7DFF15706F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1" name="PoljeZBesedilom 9580">
          <a:extLst>
            <a:ext uri="{FF2B5EF4-FFF2-40B4-BE49-F238E27FC236}">
              <a16:creationId xmlns:a16="http://schemas.microsoft.com/office/drawing/2014/main" id="{9F5D9299-DC34-4F10-B821-D7A119C612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2" name="PoljeZBesedilom 2">
          <a:extLst>
            <a:ext uri="{FF2B5EF4-FFF2-40B4-BE49-F238E27FC236}">
              <a16:creationId xmlns:a16="http://schemas.microsoft.com/office/drawing/2014/main" id="{6545A195-2DDF-4DE6-B690-B5ABC8A74D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3" name="PoljeZBesedilom 2">
          <a:extLst>
            <a:ext uri="{FF2B5EF4-FFF2-40B4-BE49-F238E27FC236}">
              <a16:creationId xmlns:a16="http://schemas.microsoft.com/office/drawing/2014/main" id="{B81E4DA5-5831-45E1-8910-33FFCBDFA3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4" name="PoljeZBesedilom 2">
          <a:extLst>
            <a:ext uri="{FF2B5EF4-FFF2-40B4-BE49-F238E27FC236}">
              <a16:creationId xmlns:a16="http://schemas.microsoft.com/office/drawing/2014/main" id="{DF35EDBA-C7DE-4B64-B89E-75A46AAA30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585" name="PoljeZBesedilom 2">
          <a:extLst>
            <a:ext uri="{FF2B5EF4-FFF2-40B4-BE49-F238E27FC236}">
              <a16:creationId xmlns:a16="http://schemas.microsoft.com/office/drawing/2014/main" id="{EE5D759F-7CA1-479B-B36F-EA3BA0A89B2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86" name="PoljeZBesedilom 2">
          <a:extLst>
            <a:ext uri="{FF2B5EF4-FFF2-40B4-BE49-F238E27FC236}">
              <a16:creationId xmlns:a16="http://schemas.microsoft.com/office/drawing/2014/main" id="{49E648D7-C7FD-43E6-AACA-DA72A6E699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87" name="PoljeZBesedilom 9586">
          <a:extLst>
            <a:ext uri="{FF2B5EF4-FFF2-40B4-BE49-F238E27FC236}">
              <a16:creationId xmlns:a16="http://schemas.microsoft.com/office/drawing/2014/main" id="{C4405E2E-A28A-4434-8AA3-265FEEAE36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88" name="PoljeZBesedilom 2">
          <a:extLst>
            <a:ext uri="{FF2B5EF4-FFF2-40B4-BE49-F238E27FC236}">
              <a16:creationId xmlns:a16="http://schemas.microsoft.com/office/drawing/2014/main" id="{190AEC97-E6D4-4D3A-B99E-F3E8D2AF540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89" name="PoljeZBesedilom 2">
          <a:extLst>
            <a:ext uri="{FF2B5EF4-FFF2-40B4-BE49-F238E27FC236}">
              <a16:creationId xmlns:a16="http://schemas.microsoft.com/office/drawing/2014/main" id="{3AAA418D-C839-462E-AF43-06C1B23EFBD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0" name="PoljeZBesedilom 2">
          <a:extLst>
            <a:ext uri="{FF2B5EF4-FFF2-40B4-BE49-F238E27FC236}">
              <a16:creationId xmlns:a16="http://schemas.microsoft.com/office/drawing/2014/main" id="{370FC2C7-B890-4EF7-92A5-F27C309EC26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1" name="PoljeZBesedilom 2">
          <a:extLst>
            <a:ext uri="{FF2B5EF4-FFF2-40B4-BE49-F238E27FC236}">
              <a16:creationId xmlns:a16="http://schemas.microsoft.com/office/drawing/2014/main" id="{207F1770-419F-4F2B-9F27-B88A91CE779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2" name="PoljeZBesedilom 2">
          <a:extLst>
            <a:ext uri="{FF2B5EF4-FFF2-40B4-BE49-F238E27FC236}">
              <a16:creationId xmlns:a16="http://schemas.microsoft.com/office/drawing/2014/main" id="{AE309FE6-B480-46C5-8BFF-2936BE59A81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3" name="PoljeZBesedilom 9592">
          <a:extLst>
            <a:ext uri="{FF2B5EF4-FFF2-40B4-BE49-F238E27FC236}">
              <a16:creationId xmlns:a16="http://schemas.microsoft.com/office/drawing/2014/main" id="{8556024A-4CF1-47C3-83F1-3269D63B48B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4" name="PoljeZBesedilom 2">
          <a:extLst>
            <a:ext uri="{FF2B5EF4-FFF2-40B4-BE49-F238E27FC236}">
              <a16:creationId xmlns:a16="http://schemas.microsoft.com/office/drawing/2014/main" id="{0283876F-3757-41EA-9B6C-3DD1AA70E4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5" name="PoljeZBesedilom 2">
          <a:extLst>
            <a:ext uri="{FF2B5EF4-FFF2-40B4-BE49-F238E27FC236}">
              <a16:creationId xmlns:a16="http://schemas.microsoft.com/office/drawing/2014/main" id="{16A3FF88-0452-415B-8EB4-18FE0DF99A5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6" name="PoljeZBesedilom 2">
          <a:extLst>
            <a:ext uri="{FF2B5EF4-FFF2-40B4-BE49-F238E27FC236}">
              <a16:creationId xmlns:a16="http://schemas.microsoft.com/office/drawing/2014/main" id="{F27D835C-E98B-47A5-80FE-2A9EF870E5E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597" name="PoljeZBesedilom 2">
          <a:extLst>
            <a:ext uri="{FF2B5EF4-FFF2-40B4-BE49-F238E27FC236}">
              <a16:creationId xmlns:a16="http://schemas.microsoft.com/office/drawing/2014/main" id="{E2713239-B552-4CA0-9313-1A101B58F4C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598" name="PoljeZBesedilom 9597">
          <a:extLst>
            <a:ext uri="{FF2B5EF4-FFF2-40B4-BE49-F238E27FC236}">
              <a16:creationId xmlns:a16="http://schemas.microsoft.com/office/drawing/2014/main" id="{A41BEC31-497B-4D8B-871E-686347CC1FF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599" name="PoljeZBesedilom 2">
          <a:extLst>
            <a:ext uri="{FF2B5EF4-FFF2-40B4-BE49-F238E27FC236}">
              <a16:creationId xmlns:a16="http://schemas.microsoft.com/office/drawing/2014/main" id="{A61FF17D-FDB3-4ADD-A319-09C33DF9983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00" name="PoljeZBesedilom 2">
          <a:extLst>
            <a:ext uri="{FF2B5EF4-FFF2-40B4-BE49-F238E27FC236}">
              <a16:creationId xmlns:a16="http://schemas.microsoft.com/office/drawing/2014/main" id="{2D1C73FA-C767-4471-9CCB-65E6B34B82D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01" name="PoljeZBesedilom 2">
          <a:extLst>
            <a:ext uri="{FF2B5EF4-FFF2-40B4-BE49-F238E27FC236}">
              <a16:creationId xmlns:a16="http://schemas.microsoft.com/office/drawing/2014/main" id="{E94C4458-5713-48BE-9753-192AAC09059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02" name="PoljeZBesedilom 2">
          <a:extLst>
            <a:ext uri="{FF2B5EF4-FFF2-40B4-BE49-F238E27FC236}">
              <a16:creationId xmlns:a16="http://schemas.microsoft.com/office/drawing/2014/main" id="{23DB109F-070F-4E40-BF24-89E49E8B21A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3" name="PoljeZBesedilom 2">
          <a:extLst>
            <a:ext uri="{FF2B5EF4-FFF2-40B4-BE49-F238E27FC236}">
              <a16:creationId xmlns:a16="http://schemas.microsoft.com/office/drawing/2014/main" id="{585F8A3D-382C-495F-8D9F-3A2B0083F6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4" name="PoljeZBesedilom 9603">
          <a:extLst>
            <a:ext uri="{FF2B5EF4-FFF2-40B4-BE49-F238E27FC236}">
              <a16:creationId xmlns:a16="http://schemas.microsoft.com/office/drawing/2014/main" id="{81129469-C978-43B5-9754-B40BECDE36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5" name="PoljeZBesedilom 2">
          <a:extLst>
            <a:ext uri="{FF2B5EF4-FFF2-40B4-BE49-F238E27FC236}">
              <a16:creationId xmlns:a16="http://schemas.microsoft.com/office/drawing/2014/main" id="{CFF62F9B-4E1C-4E33-8B0C-7750D758F30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6" name="PoljeZBesedilom 2">
          <a:extLst>
            <a:ext uri="{FF2B5EF4-FFF2-40B4-BE49-F238E27FC236}">
              <a16:creationId xmlns:a16="http://schemas.microsoft.com/office/drawing/2014/main" id="{801FFBDC-5633-40CF-81BC-2C41AFB6ED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7" name="PoljeZBesedilom 2">
          <a:extLst>
            <a:ext uri="{FF2B5EF4-FFF2-40B4-BE49-F238E27FC236}">
              <a16:creationId xmlns:a16="http://schemas.microsoft.com/office/drawing/2014/main" id="{73A5A3A9-7F07-47C2-A961-AD0AFF32838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957</xdr:row>
      <xdr:rowOff>0</xdr:rowOff>
    </xdr:from>
    <xdr:ext cx="184731" cy="264560"/>
    <xdr:sp macro="" textlink="">
      <xdr:nvSpPr>
        <xdr:cNvPr id="9608" name="PoljeZBesedilom 2">
          <a:extLst>
            <a:ext uri="{FF2B5EF4-FFF2-40B4-BE49-F238E27FC236}">
              <a16:creationId xmlns:a16="http://schemas.microsoft.com/office/drawing/2014/main" id="{4A73E4BB-610E-40AB-A58F-790A5C345C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09" name="PoljeZBesedilom 2">
          <a:extLst>
            <a:ext uri="{FF2B5EF4-FFF2-40B4-BE49-F238E27FC236}">
              <a16:creationId xmlns:a16="http://schemas.microsoft.com/office/drawing/2014/main" id="{701EDA62-313F-413A-BE61-24E2B6F09D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0" name="PoljeZBesedilom 9609">
          <a:extLst>
            <a:ext uri="{FF2B5EF4-FFF2-40B4-BE49-F238E27FC236}">
              <a16:creationId xmlns:a16="http://schemas.microsoft.com/office/drawing/2014/main" id="{85EBB1BF-9DB4-4EF3-8640-45C6640609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1" name="PoljeZBesedilom 2">
          <a:extLst>
            <a:ext uri="{FF2B5EF4-FFF2-40B4-BE49-F238E27FC236}">
              <a16:creationId xmlns:a16="http://schemas.microsoft.com/office/drawing/2014/main" id="{E8F001EA-6EA6-43B8-83B7-A18E9BA7B9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2" name="PoljeZBesedilom 2">
          <a:extLst>
            <a:ext uri="{FF2B5EF4-FFF2-40B4-BE49-F238E27FC236}">
              <a16:creationId xmlns:a16="http://schemas.microsoft.com/office/drawing/2014/main" id="{4332D906-9D19-4BA0-9F37-C4231B6D546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3" name="PoljeZBesedilom 2">
          <a:extLst>
            <a:ext uri="{FF2B5EF4-FFF2-40B4-BE49-F238E27FC236}">
              <a16:creationId xmlns:a16="http://schemas.microsoft.com/office/drawing/2014/main" id="{E116709E-3AD0-42AB-99FC-83C52AB2E5F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4" name="PoljeZBesedilom 2">
          <a:extLst>
            <a:ext uri="{FF2B5EF4-FFF2-40B4-BE49-F238E27FC236}">
              <a16:creationId xmlns:a16="http://schemas.microsoft.com/office/drawing/2014/main" id="{F889CC93-369E-437B-964E-0D7E1D78D55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5" name="PoljeZBesedilom 2">
          <a:extLst>
            <a:ext uri="{FF2B5EF4-FFF2-40B4-BE49-F238E27FC236}">
              <a16:creationId xmlns:a16="http://schemas.microsoft.com/office/drawing/2014/main" id="{8DA56223-280C-4759-BE0E-A80CDD57AD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6" name="PoljeZBesedilom 9615">
          <a:extLst>
            <a:ext uri="{FF2B5EF4-FFF2-40B4-BE49-F238E27FC236}">
              <a16:creationId xmlns:a16="http://schemas.microsoft.com/office/drawing/2014/main" id="{F6ADC813-82EB-46BE-9B2B-110E1B26475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7" name="PoljeZBesedilom 2">
          <a:extLst>
            <a:ext uri="{FF2B5EF4-FFF2-40B4-BE49-F238E27FC236}">
              <a16:creationId xmlns:a16="http://schemas.microsoft.com/office/drawing/2014/main" id="{A5545F61-470B-4DF5-8B23-29DBAE894C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8" name="PoljeZBesedilom 2">
          <a:extLst>
            <a:ext uri="{FF2B5EF4-FFF2-40B4-BE49-F238E27FC236}">
              <a16:creationId xmlns:a16="http://schemas.microsoft.com/office/drawing/2014/main" id="{C7CF3EB7-37D7-43B9-B280-6B11FD2814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19" name="PoljeZBesedilom 2">
          <a:extLst>
            <a:ext uri="{FF2B5EF4-FFF2-40B4-BE49-F238E27FC236}">
              <a16:creationId xmlns:a16="http://schemas.microsoft.com/office/drawing/2014/main" id="{DF68C1DC-1DE1-413F-A2EC-CF1B36B6EDB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957</xdr:row>
      <xdr:rowOff>0</xdr:rowOff>
    </xdr:from>
    <xdr:ext cx="184731" cy="264560"/>
    <xdr:sp macro="" textlink="">
      <xdr:nvSpPr>
        <xdr:cNvPr id="9620" name="PoljeZBesedilom 2">
          <a:extLst>
            <a:ext uri="{FF2B5EF4-FFF2-40B4-BE49-F238E27FC236}">
              <a16:creationId xmlns:a16="http://schemas.microsoft.com/office/drawing/2014/main" id="{648673A1-7D49-49EF-A169-342B65AC15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1" name="PoljeZBesedilom 2">
          <a:extLst>
            <a:ext uri="{FF2B5EF4-FFF2-40B4-BE49-F238E27FC236}">
              <a16:creationId xmlns:a16="http://schemas.microsoft.com/office/drawing/2014/main" id="{AEAC592E-95E9-4C25-9981-B1E9496A662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2" name="PoljeZBesedilom 9621">
          <a:extLst>
            <a:ext uri="{FF2B5EF4-FFF2-40B4-BE49-F238E27FC236}">
              <a16:creationId xmlns:a16="http://schemas.microsoft.com/office/drawing/2014/main" id="{F3A1B391-8933-4FE5-B2EF-F0EE618D96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3" name="PoljeZBesedilom 2">
          <a:extLst>
            <a:ext uri="{FF2B5EF4-FFF2-40B4-BE49-F238E27FC236}">
              <a16:creationId xmlns:a16="http://schemas.microsoft.com/office/drawing/2014/main" id="{05D72E11-8356-44E6-B92C-23C05EA0A8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4" name="PoljeZBesedilom 2">
          <a:extLst>
            <a:ext uri="{FF2B5EF4-FFF2-40B4-BE49-F238E27FC236}">
              <a16:creationId xmlns:a16="http://schemas.microsoft.com/office/drawing/2014/main" id="{E6201734-B330-4D97-B453-F851E4AC773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5" name="PoljeZBesedilom 2">
          <a:extLst>
            <a:ext uri="{FF2B5EF4-FFF2-40B4-BE49-F238E27FC236}">
              <a16:creationId xmlns:a16="http://schemas.microsoft.com/office/drawing/2014/main" id="{210F7857-56C0-44A7-96F2-FB9A994FF9A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6" name="PoljeZBesedilom 2">
          <a:extLst>
            <a:ext uri="{FF2B5EF4-FFF2-40B4-BE49-F238E27FC236}">
              <a16:creationId xmlns:a16="http://schemas.microsoft.com/office/drawing/2014/main" id="{D859647B-7888-46D6-8A95-1D90994464D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7" name="PoljeZBesedilom 2">
          <a:extLst>
            <a:ext uri="{FF2B5EF4-FFF2-40B4-BE49-F238E27FC236}">
              <a16:creationId xmlns:a16="http://schemas.microsoft.com/office/drawing/2014/main" id="{3362911F-5BC9-4160-BEE1-C5E1C8CAF5C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8" name="PoljeZBesedilom 9627">
          <a:extLst>
            <a:ext uri="{FF2B5EF4-FFF2-40B4-BE49-F238E27FC236}">
              <a16:creationId xmlns:a16="http://schemas.microsoft.com/office/drawing/2014/main" id="{21465E1B-72B6-4E88-9AF0-907DA4CBE73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29" name="PoljeZBesedilom 2">
          <a:extLst>
            <a:ext uri="{FF2B5EF4-FFF2-40B4-BE49-F238E27FC236}">
              <a16:creationId xmlns:a16="http://schemas.microsoft.com/office/drawing/2014/main" id="{229E8F54-CB86-4616-9B62-C855005739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30" name="PoljeZBesedilom 2">
          <a:extLst>
            <a:ext uri="{FF2B5EF4-FFF2-40B4-BE49-F238E27FC236}">
              <a16:creationId xmlns:a16="http://schemas.microsoft.com/office/drawing/2014/main" id="{9A05026D-90FA-45B7-8A4D-9D33237BE5D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31" name="PoljeZBesedilom 2">
          <a:extLst>
            <a:ext uri="{FF2B5EF4-FFF2-40B4-BE49-F238E27FC236}">
              <a16:creationId xmlns:a16="http://schemas.microsoft.com/office/drawing/2014/main" id="{2E66F4D7-3ADB-4570-A9C2-1EEDF0B653B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32" name="PoljeZBesedilom 2">
          <a:extLst>
            <a:ext uri="{FF2B5EF4-FFF2-40B4-BE49-F238E27FC236}">
              <a16:creationId xmlns:a16="http://schemas.microsoft.com/office/drawing/2014/main" id="{98C48305-1D7C-4ECB-AC4F-B689303822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33" name="PoljeZBesedilom 9632">
          <a:extLst>
            <a:ext uri="{FF2B5EF4-FFF2-40B4-BE49-F238E27FC236}">
              <a16:creationId xmlns:a16="http://schemas.microsoft.com/office/drawing/2014/main" id="{C515FF4D-49F9-4676-975B-2394D0314B0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34" name="PoljeZBesedilom 2">
          <a:extLst>
            <a:ext uri="{FF2B5EF4-FFF2-40B4-BE49-F238E27FC236}">
              <a16:creationId xmlns:a16="http://schemas.microsoft.com/office/drawing/2014/main" id="{01DB2C49-6DEC-43CA-818B-B9D0C8E0DE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35" name="PoljeZBesedilom 2">
          <a:extLst>
            <a:ext uri="{FF2B5EF4-FFF2-40B4-BE49-F238E27FC236}">
              <a16:creationId xmlns:a16="http://schemas.microsoft.com/office/drawing/2014/main" id="{917D2393-6D24-4167-9B17-9A27EC22A0D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36" name="PoljeZBesedilom 2">
          <a:extLst>
            <a:ext uri="{FF2B5EF4-FFF2-40B4-BE49-F238E27FC236}">
              <a16:creationId xmlns:a16="http://schemas.microsoft.com/office/drawing/2014/main" id="{C746C3C0-C727-44FE-B04B-1418CFA36E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637" name="PoljeZBesedilom 2">
          <a:extLst>
            <a:ext uri="{FF2B5EF4-FFF2-40B4-BE49-F238E27FC236}">
              <a16:creationId xmlns:a16="http://schemas.microsoft.com/office/drawing/2014/main" id="{52DD5661-504B-47CC-93B1-677E0EF1B71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38" name="PoljeZBesedilom 2">
          <a:extLst>
            <a:ext uri="{FF2B5EF4-FFF2-40B4-BE49-F238E27FC236}">
              <a16:creationId xmlns:a16="http://schemas.microsoft.com/office/drawing/2014/main" id="{7799BFCB-1BF5-4BBA-A990-BD5725316A3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39" name="PoljeZBesedilom 9638">
          <a:extLst>
            <a:ext uri="{FF2B5EF4-FFF2-40B4-BE49-F238E27FC236}">
              <a16:creationId xmlns:a16="http://schemas.microsoft.com/office/drawing/2014/main" id="{B3F82131-4273-4A5C-8304-AA1A356570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0" name="PoljeZBesedilom 2">
          <a:extLst>
            <a:ext uri="{FF2B5EF4-FFF2-40B4-BE49-F238E27FC236}">
              <a16:creationId xmlns:a16="http://schemas.microsoft.com/office/drawing/2014/main" id="{A8B387C1-6AA7-49CB-85E3-BB6B74D0034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1" name="PoljeZBesedilom 2">
          <a:extLst>
            <a:ext uri="{FF2B5EF4-FFF2-40B4-BE49-F238E27FC236}">
              <a16:creationId xmlns:a16="http://schemas.microsoft.com/office/drawing/2014/main" id="{D1B6E9FB-D3E4-49A4-9393-D9BA07E1D94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2" name="PoljeZBesedilom 2">
          <a:extLst>
            <a:ext uri="{FF2B5EF4-FFF2-40B4-BE49-F238E27FC236}">
              <a16:creationId xmlns:a16="http://schemas.microsoft.com/office/drawing/2014/main" id="{843A6843-EB84-4CCE-972B-EEB97CAE606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3" name="PoljeZBesedilom 2">
          <a:extLst>
            <a:ext uri="{FF2B5EF4-FFF2-40B4-BE49-F238E27FC236}">
              <a16:creationId xmlns:a16="http://schemas.microsoft.com/office/drawing/2014/main" id="{E5A802EB-A579-47A1-A85C-9AE24B12FFD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4" name="PoljeZBesedilom 2">
          <a:extLst>
            <a:ext uri="{FF2B5EF4-FFF2-40B4-BE49-F238E27FC236}">
              <a16:creationId xmlns:a16="http://schemas.microsoft.com/office/drawing/2014/main" id="{E728C570-3B6E-4B4A-8AE9-83EEC5CB25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5" name="PoljeZBesedilom 9644">
          <a:extLst>
            <a:ext uri="{FF2B5EF4-FFF2-40B4-BE49-F238E27FC236}">
              <a16:creationId xmlns:a16="http://schemas.microsoft.com/office/drawing/2014/main" id="{32AFE57A-E285-40A9-8CCE-4FF95E0BFF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6" name="PoljeZBesedilom 2">
          <a:extLst>
            <a:ext uri="{FF2B5EF4-FFF2-40B4-BE49-F238E27FC236}">
              <a16:creationId xmlns:a16="http://schemas.microsoft.com/office/drawing/2014/main" id="{70B213D5-E30A-4338-83BC-FCDB55DD8B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7" name="PoljeZBesedilom 2">
          <a:extLst>
            <a:ext uri="{FF2B5EF4-FFF2-40B4-BE49-F238E27FC236}">
              <a16:creationId xmlns:a16="http://schemas.microsoft.com/office/drawing/2014/main" id="{B7F78E50-7E54-45D0-987D-A819D75851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8" name="PoljeZBesedilom 2">
          <a:extLst>
            <a:ext uri="{FF2B5EF4-FFF2-40B4-BE49-F238E27FC236}">
              <a16:creationId xmlns:a16="http://schemas.microsoft.com/office/drawing/2014/main" id="{F73FCD29-8136-48D4-B978-737200BF64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49" name="PoljeZBesedilom 2">
          <a:extLst>
            <a:ext uri="{FF2B5EF4-FFF2-40B4-BE49-F238E27FC236}">
              <a16:creationId xmlns:a16="http://schemas.microsoft.com/office/drawing/2014/main" id="{F3EB1987-3974-40AC-BEA8-44CD1A105A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0" name="PoljeZBesedilom 2">
          <a:extLst>
            <a:ext uri="{FF2B5EF4-FFF2-40B4-BE49-F238E27FC236}">
              <a16:creationId xmlns:a16="http://schemas.microsoft.com/office/drawing/2014/main" id="{80147848-4EE7-4E48-AB81-8508DDEFD9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1" name="PoljeZBesedilom 9650">
          <a:extLst>
            <a:ext uri="{FF2B5EF4-FFF2-40B4-BE49-F238E27FC236}">
              <a16:creationId xmlns:a16="http://schemas.microsoft.com/office/drawing/2014/main" id="{9E778D4E-6D2C-45E0-A291-3ED077C15B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2" name="PoljeZBesedilom 2">
          <a:extLst>
            <a:ext uri="{FF2B5EF4-FFF2-40B4-BE49-F238E27FC236}">
              <a16:creationId xmlns:a16="http://schemas.microsoft.com/office/drawing/2014/main" id="{75B3C03B-4236-40D6-BB95-8D0154B923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3" name="PoljeZBesedilom 2">
          <a:extLst>
            <a:ext uri="{FF2B5EF4-FFF2-40B4-BE49-F238E27FC236}">
              <a16:creationId xmlns:a16="http://schemas.microsoft.com/office/drawing/2014/main" id="{B1696A63-512D-4986-A1DD-22C5937828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4" name="PoljeZBesedilom 2">
          <a:extLst>
            <a:ext uri="{FF2B5EF4-FFF2-40B4-BE49-F238E27FC236}">
              <a16:creationId xmlns:a16="http://schemas.microsoft.com/office/drawing/2014/main" id="{8891609F-27BD-4772-BE58-F04987BB45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5" name="PoljeZBesedilom 2">
          <a:extLst>
            <a:ext uri="{FF2B5EF4-FFF2-40B4-BE49-F238E27FC236}">
              <a16:creationId xmlns:a16="http://schemas.microsoft.com/office/drawing/2014/main" id="{F3E990C2-C1B0-41D5-98C4-680F0FFEBC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6" name="PoljeZBesedilom 2">
          <a:extLst>
            <a:ext uri="{FF2B5EF4-FFF2-40B4-BE49-F238E27FC236}">
              <a16:creationId xmlns:a16="http://schemas.microsoft.com/office/drawing/2014/main" id="{05A7B205-FD20-484B-88CE-087D0ADDD1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7" name="PoljeZBesedilom 9656">
          <a:extLst>
            <a:ext uri="{FF2B5EF4-FFF2-40B4-BE49-F238E27FC236}">
              <a16:creationId xmlns:a16="http://schemas.microsoft.com/office/drawing/2014/main" id="{41D895B2-81FB-4E3F-B4F4-EF5FC6D9E6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8" name="PoljeZBesedilom 2">
          <a:extLst>
            <a:ext uri="{FF2B5EF4-FFF2-40B4-BE49-F238E27FC236}">
              <a16:creationId xmlns:a16="http://schemas.microsoft.com/office/drawing/2014/main" id="{2D0A5CF0-C848-4F20-BF17-B0348B98CE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59" name="PoljeZBesedilom 2">
          <a:extLst>
            <a:ext uri="{FF2B5EF4-FFF2-40B4-BE49-F238E27FC236}">
              <a16:creationId xmlns:a16="http://schemas.microsoft.com/office/drawing/2014/main" id="{1EC9860C-7231-4BEB-8FB8-43FD1D813A9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0" name="PoljeZBesedilom 2">
          <a:extLst>
            <a:ext uri="{FF2B5EF4-FFF2-40B4-BE49-F238E27FC236}">
              <a16:creationId xmlns:a16="http://schemas.microsoft.com/office/drawing/2014/main" id="{464187CE-B1A8-4D7F-A56F-658480F201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1" name="PoljeZBesedilom 2">
          <a:extLst>
            <a:ext uri="{FF2B5EF4-FFF2-40B4-BE49-F238E27FC236}">
              <a16:creationId xmlns:a16="http://schemas.microsoft.com/office/drawing/2014/main" id="{39CDCDF9-D07D-4936-BCC2-018957697F3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2" name="PoljeZBesedilom 2">
          <a:extLst>
            <a:ext uri="{FF2B5EF4-FFF2-40B4-BE49-F238E27FC236}">
              <a16:creationId xmlns:a16="http://schemas.microsoft.com/office/drawing/2014/main" id="{A0E1E8AB-02B6-4A37-8D71-980806D03BA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3" name="PoljeZBesedilom 9662">
          <a:extLst>
            <a:ext uri="{FF2B5EF4-FFF2-40B4-BE49-F238E27FC236}">
              <a16:creationId xmlns:a16="http://schemas.microsoft.com/office/drawing/2014/main" id="{340A4030-BB1A-43D8-AC37-F8E684806D9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4" name="PoljeZBesedilom 2">
          <a:extLst>
            <a:ext uri="{FF2B5EF4-FFF2-40B4-BE49-F238E27FC236}">
              <a16:creationId xmlns:a16="http://schemas.microsoft.com/office/drawing/2014/main" id="{73BDB47C-1C7C-49A5-AADD-814D41B5D6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5" name="PoljeZBesedilom 2">
          <a:extLst>
            <a:ext uri="{FF2B5EF4-FFF2-40B4-BE49-F238E27FC236}">
              <a16:creationId xmlns:a16="http://schemas.microsoft.com/office/drawing/2014/main" id="{43737F14-4AFB-4D73-BB67-5F5D4AF503A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6" name="PoljeZBesedilom 2">
          <a:extLst>
            <a:ext uri="{FF2B5EF4-FFF2-40B4-BE49-F238E27FC236}">
              <a16:creationId xmlns:a16="http://schemas.microsoft.com/office/drawing/2014/main" id="{67BA3291-1A76-4932-AB7B-ACF9F75B44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7" name="PoljeZBesedilom 2">
          <a:extLst>
            <a:ext uri="{FF2B5EF4-FFF2-40B4-BE49-F238E27FC236}">
              <a16:creationId xmlns:a16="http://schemas.microsoft.com/office/drawing/2014/main" id="{6FAA095E-E077-4C46-88CD-80AE11A2878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8" name="PoljeZBesedilom 2">
          <a:extLst>
            <a:ext uri="{FF2B5EF4-FFF2-40B4-BE49-F238E27FC236}">
              <a16:creationId xmlns:a16="http://schemas.microsoft.com/office/drawing/2014/main" id="{4128B7BA-F9F2-42C4-B172-E2E79991D8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69" name="PoljeZBesedilom 9668">
          <a:extLst>
            <a:ext uri="{FF2B5EF4-FFF2-40B4-BE49-F238E27FC236}">
              <a16:creationId xmlns:a16="http://schemas.microsoft.com/office/drawing/2014/main" id="{12E3E0EE-BDE5-4CBF-BB5D-5C26B0F04F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70" name="PoljeZBesedilom 2">
          <a:extLst>
            <a:ext uri="{FF2B5EF4-FFF2-40B4-BE49-F238E27FC236}">
              <a16:creationId xmlns:a16="http://schemas.microsoft.com/office/drawing/2014/main" id="{6001D6E2-94F0-4F15-AB2E-4969E5642F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71" name="PoljeZBesedilom 2">
          <a:extLst>
            <a:ext uri="{FF2B5EF4-FFF2-40B4-BE49-F238E27FC236}">
              <a16:creationId xmlns:a16="http://schemas.microsoft.com/office/drawing/2014/main" id="{8E49DA9B-BA6F-49FB-A98B-7E3D707E38F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72" name="PoljeZBesedilom 2">
          <a:extLst>
            <a:ext uri="{FF2B5EF4-FFF2-40B4-BE49-F238E27FC236}">
              <a16:creationId xmlns:a16="http://schemas.microsoft.com/office/drawing/2014/main" id="{4014612A-DE17-4F33-AADE-3CA353F32C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73" name="PoljeZBesedilom 2">
          <a:extLst>
            <a:ext uri="{FF2B5EF4-FFF2-40B4-BE49-F238E27FC236}">
              <a16:creationId xmlns:a16="http://schemas.microsoft.com/office/drawing/2014/main" id="{C3627530-B88F-4123-968A-8D2BD18483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4" name="PoljeZBesedilom 2">
          <a:extLst>
            <a:ext uri="{FF2B5EF4-FFF2-40B4-BE49-F238E27FC236}">
              <a16:creationId xmlns:a16="http://schemas.microsoft.com/office/drawing/2014/main" id="{C74E4828-CBE9-4ED4-AB06-4C04D4E8DD5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5" name="PoljeZBesedilom 9674">
          <a:extLst>
            <a:ext uri="{FF2B5EF4-FFF2-40B4-BE49-F238E27FC236}">
              <a16:creationId xmlns:a16="http://schemas.microsoft.com/office/drawing/2014/main" id="{9D3831DF-6B3F-467C-ABD2-F990BC449DF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6" name="PoljeZBesedilom 2">
          <a:extLst>
            <a:ext uri="{FF2B5EF4-FFF2-40B4-BE49-F238E27FC236}">
              <a16:creationId xmlns:a16="http://schemas.microsoft.com/office/drawing/2014/main" id="{5A0A769A-8F3C-4109-9313-8E3C2CF419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7" name="PoljeZBesedilom 2">
          <a:extLst>
            <a:ext uri="{FF2B5EF4-FFF2-40B4-BE49-F238E27FC236}">
              <a16:creationId xmlns:a16="http://schemas.microsoft.com/office/drawing/2014/main" id="{7C48CD8E-675E-4901-B71F-7416D390627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8" name="PoljeZBesedilom 2">
          <a:extLst>
            <a:ext uri="{FF2B5EF4-FFF2-40B4-BE49-F238E27FC236}">
              <a16:creationId xmlns:a16="http://schemas.microsoft.com/office/drawing/2014/main" id="{B226A5C4-1E8C-499E-9D4C-BADD4DC5DB8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79" name="PoljeZBesedilom 2">
          <a:extLst>
            <a:ext uri="{FF2B5EF4-FFF2-40B4-BE49-F238E27FC236}">
              <a16:creationId xmlns:a16="http://schemas.microsoft.com/office/drawing/2014/main" id="{C232690D-EF4A-4969-9D25-8B24E37539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0" name="PoljeZBesedilom 2">
          <a:extLst>
            <a:ext uri="{FF2B5EF4-FFF2-40B4-BE49-F238E27FC236}">
              <a16:creationId xmlns:a16="http://schemas.microsoft.com/office/drawing/2014/main" id="{387711E3-8647-4747-8B24-EFB191E83E3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1" name="PoljeZBesedilom 9680">
          <a:extLst>
            <a:ext uri="{FF2B5EF4-FFF2-40B4-BE49-F238E27FC236}">
              <a16:creationId xmlns:a16="http://schemas.microsoft.com/office/drawing/2014/main" id="{D7A1D4FD-33B5-40CD-BF6A-C7D6AAF40AB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2" name="PoljeZBesedilom 2">
          <a:extLst>
            <a:ext uri="{FF2B5EF4-FFF2-40B4-BE49-F238E27FC236}">
              <a16:creationId xmlns:a16="http://schemas.microsoft.com/office/drawing/2014/main" id="{7D315F9D-2626-48B6-B829-F6C9897C90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3" name="PoljeZBesedilom 2">
          <a:extLst>
            <a:ext uri="{FF2B5EF4-FFF2-40B4-BE49-F238E27FC236}">
              <a16:creationId xmlns:a16="http://schemas.microsoft.com/office/drawing/2014/main" id="{45E15518-F133-433A-9A0B-1A994D5C834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4" name="PoljeZBesedilom 2">
          <a:extLst>
            <a:ext uri="{FF2B5EF4-FFF2-40B4-BE49-F238E27FC236}">
              <a16:creationId xmlns:a16="http://schemas.microsoft.com/office/drawing/2014/main" id="{26C5E6C0-1C3D-43E5-8E8E-5F7BCB2860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5" name="PoljeZBesedilom 2">
          <a:extLst>
            <a:ext uri="{FF2B5EF4-FFF2-40B4-BE49-F238E27FC236}">
              <a16:creationId xmlns:a16="http://schemas.microsoft.com/office/drawing/2014/main" id="{DB5CBDCD-F198-4405-934E-6B360F3FF44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6" name="PoljeZBesedilom 2">
          <a:extLst>
            <a:ext uri="{FF2B5EF4-FFF2-40B4-BE49-F238E27FC236}">
              <a16:creationId xmlns:a16="http://schemas.microsoft.com/office/drawing/2014/main" id="{61F5817E-7E46-4A51-8F2E-1EF9E62AD81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7" name="PoljeZBesedilom 9686">
          <a:extLst>
            <a:ext uri="{FF2B5EF4-FFF2-40B4-BE49-F238E27FC236}">
              <a16:creationId xmlns:a16="http://schemas.microsoft.com/office/drawing/2014/main" id="{54C3FD5C-979B-48D9-8099-731E9C5B2A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8" name="PoljeZBesedilom 2">
          <a:extLst>
            <a:ext uri="{FF2B5EF4-FFF2-40B4-BE49-F238E27FC236}">
              <a16:creationId xmlns:a16="http://schemas.microsoft.com/office/drawing/2014/main" id="{19973658-278A-46AC-8706-B811FD90257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89" name="PoljeZBesedilom 2">
          <a:extLst>
            <a:ext uri="{FF2B5EF4-FFF2-40B4-BE49-F238E27FC236}">
              <a16:creationId xmlns:a16="http://schemas.microsoft.com/office/drawing/2014/main" id="{BD2C0F28-8A38-4BE5-B40C-7EA06E9CAC3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90" name="PoljeZBesedilom 2">
          <a:extLst>
            <a:ext uri="{FF2B5EF4-FFF2-40B4-BE49-F238E27FC236}">
              <a16:creationId xmlns:a16="http://schemas.microsoft.com/office/drawing/2014/main" id="{D25E71FC-E346-47C8-AD62-96A97A0BE6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957</xdr:row>
      <xdr:rowOff>0</xdr:rowOff>
    </xdr:from>
    <xdr:ext cx="184731" cy="264560"/>
    <xdr:sp macro="" textlink="">
      <xdr:nvSpPr>
        <xdr:cNvPr id="9691" name="PoljeZBesedilom 2">
          <a:extLst>
            <a:ext uri="{FF2B5EF4-FFF2-40B4-BE49-F238E27FC236}">
              <a16:creationId xmlns:a16="http://schemas.microsoft.com/office/drawing/2014/main" id="{F965D4DB-70EB-4A70-9770-3D5944C08E3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2" name="PoljeZBesedilom 2">
          <a:extLst>
            <a:ext uri="{FF2B5EF4-FFF2-40B4-BE49-F238E27FC236}">
              <a16:creationId xmlns:a16="http://schemas.microsoft.com/office/drawing/2014/main" id="{3F684479-9F45-4F0B-8560-421BB2A8D5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3" name="PoljeZBesedilom 9692">
          <a:extLst>
            <a:ext uri="{FF2B5EF4-FFF2-40B4-BE49-F238E27FC236}">
              <a16:creationId xmlns:a16="http://schemas.microsoft.com/office/drawing/2014/main" id="{33EABE28-E2F1-4868-8C3E-8851557EC3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4" name="PoljeZBesedilom 2">
          <a:extLst>
            <a:ext uri="{FF2B5EF4-FFF2-40B4-BE49-F238E27FC236}">
              <a16:creationId xmlns:a16="http://schemas.microsoft.com/office/drawing/2014/main" id="{C1C6B4EA-5272-4FFA-82A2-394DB3E9AB8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5" name="PoljeZBesedilom 2">
          <a:extLst>
            <a:ext uri="{FF2B5EF4-FFF2-40B4-BE49-F238E27FC236}">
              <a16:creationId xmlns:a16="http://schemas.microsoft.com/office/drawing/2014/main" id="{4ACD4FB7-C271-4E3B-A6C1-A5EA65D6026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6" name="PoljeZBesedilom 2">
          <a:extLst>
            <a:ext uri="{FF2B5EF4-FFF2-40B4-BE49-F238E27FC236}">
              <a16:creationId xmlns:a16="http://schemas.microsoft.com/office/drawing/2014/main" id="{488E999C-8EF4-4A86-ABBA-D7CCABDEAB5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957</xdr:row>
      <xdr:rowOff>0</xdr:rowOff>
    </xdr:from>
    <xdr:ext cx="184731" cy="264560"/>
    <xdr:sp macro="" textlink="">
      <xdr:nvSpPr>
        <xdr:cNvPr id="9697" name="PoljeZBesedilom 2">
          <a:extLst>
            <a:ext uri="{FF2B5EF4-FFF2-40B4-BE49-F238E27FC236}">
              <a16:creationId xmlns:a16="http://schemas.microsoft.com/office/drawing/2014/main" id="{9CE783DF-88B4-4C18-BEB2-6F19C608E67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98" name="PoljeZBesedilom 2">
          <a:extLst>
            <a:ext uri="{FF2B5EF4-FFF2-40B4-BE49-F238E27FC236}">
              <a16:creationId xmlns:a16="http://schemas.microsoft.com/office/drawing/2014/main" id="{94524513-4513-4F74-99FB-EECEDC1E638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699" name="PoljeZBesedilom 9698">
          <a:extLst>
            <a:ext uri="{FF2B5EF4-FFF2-40B4-BE49-F238E27FC236}">
              <a16:creationId xmlns:a16="http://schemas.microsoft.com/office/drawing/2014/main" id="{EEB2346E-255A-4756-B408-CC07EBE8E5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00" name="PoljeZBesedilom 2">
          <a:extLst>
            <a:ext uri="{FF2B5EF4-FFF2-40B4-BE49-F238E27FC236}">
              <a16:creationId xmlns:a16="http://schemas.microsoft.com/office/drawing/2014/main" id="{E8A823B8-B2E9-4756-92AA-2B1D7B5246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01" name="PoljeZBesedilom 2">
          <a:extLst>
            <a:ext uri="{FF2B5EF4-FFF2-40B4-BE49-F238E27FC236}">
              <a16:creationId xmlns:a16="http://schemas.microsoft.com/office/drawing/2014/main" id="{11466ECF-18EF-47C1-A814-F9322728B5F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02" name="PoljeZBesedilom 2">
          <a:extLst>
            <a:ext uri="{FF2B5EF4-FFF2-40B4-BE49-F238E27FC236}">
              <a16:creationId xmlns:a16="http://schemas.microsoft.com/office/drawing/2014/main" id="{97AA6716-4F9E-4C4F-B494-3BA3F841484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03" name="PoljeZBesedilom 2">
          <a:extLst>
            <a:ext uri="{FF2B5EF4-FFF2-40B4-BE49-F238E27FC236}">
              <a16:creationId xmlns:a16="http://schemas.microsoft.com/office/drawing/2014/main" id="{2916DF41-16DC-447E-B5BD-3D1994DD648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04" name="PoljeZBesedilom 9703">
          <a:extLst>
            <a:ext uri="{FF2B5EF4-FFF2-40B4-BE49-F238E27FC236}">
              <a16:creationId xmlns:a16="http://schemas.microsoft.com/office/drawing/2014/main" id="{C1FA48E5-7717-4FCE-8FE1-FBCE284FB27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05" name="PoljeZBesedilom 2">
          <a:extLst>
            <a:ext uri="{FF2B5EF4-FFF2-40B4-BE49-F238E27FC236}">
              <a16:creationId xmlns:a16="http://schemas.microsoft.com/office/drawing/2014/main" id="{AEBE34B6-DCAD-41DE-8329-2E09FB3CACA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06" name="PoljeZBesedilom 2">
          <a:extLst>
            <a:ext uri="{FF2B5EF4-FFF2-40B4-BE49-F238E27FC236}">
              <a16:creationId xmlns:a16="http://schemas.microsoft.com/office/drawing/2014/main" id="{D856697F-C865-4087-B6B9-FD5C1F9A48E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07" name="PoljeZBesedilom 2">
          <a:extLst>
            <a:ext uri="{FF2B5EF4-FFF2-40B4-BE49-F238E27FC236}">
              <a16:creationId xmlns:a16="http://schemas.microsoft.com/office/drawing/2014/main" id="{22B39F18-B98C-4F26-8F04-FA77FD13CF1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08" name="PoljeZBesedilom 2">
          <a:extLst>
            <a:ext uri="{FF2B5EF4-FFF2-40B4-BE49-F238E27FC236}">
              <a16:creationId xmlns:a16="http://schemas.microsoft.com/office/drawing/2014/main" id="{1913DD82-384C-4228-9108-ADEBDAF0F8F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09" name="PoljeZBesedilom 2">
          <a:extLst>
            <a:ext uri="{FF2B5EF4-FFF2-40B4-BE49-F238E27FC236}">
              <a16:creationId xmlns:a16="http://schemas.microsoft.com/office/drawing/2014/main" id="{6A8E239E-E057-4131-8F3D-B00807095D6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10" name="PoljeZBesedilom 9709">
          <a:extLst>
            <a:ext uri="{FF2B5EF4-FFF2-40B4-BE49-F238E27FC236}">
              <a16:creationId xmlns:a16="http://schemas.microsoft.com/office/drawing/2014/main" id="{5F9D6F00-1BC7-4787-B3DA-B73F6477791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11" name="PoljeZBesedilom 2">
          <a:extLst>
            <a:ext uri="{FF2B5EF4-FFF2-40B4-BE49-F238E27FC236}">
              <a16:creationId xmlns:a16="http://schemas.microsoft.com/office/drawing/2014/main" id="{E95EE5F5-B2DE-4DF7-9CA6-BC528A56178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12" name="PoljeZBesedilom 2">
          <a:extLst>
            <a:ext uri="{FF2B5EF4-FFF2-40B4-BE49-F238E27FC236}">
              <a16:creationId xmlns:a16="http://schemas.microsoft.com/office/drawing/2014/main" id="{CB6BECD9-7DA9-42E1-81A9-AE834CA1FA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13" name="PoljeZBesedilom 2">
          <a:extLst>
            <a:ext uri="{FF2B5EF4-FFF2-40B4-BE49-F238E27FC236}">
              <a16:creationId xmlns:a16="http://schemas.microsoft.com/office/drawing/2014/main" id="{8407AAA5-6A15-4B14-9D96-D4B81380371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714" name="PoljeZBesedilom 2">
          <a:extLst>
            <a:ext uri="{FF2B5EF4-FFF2-40B4-BE49-F238E27FC236}">
              <a16:creationId xmlns:a16="http://schemas.microsoft.com/office/drawing/2014/main" id="{6B95A6CA-8908-455C-AE55-9DB95A2EFA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15" name="PoljeZBesedilom 9714">
          <a:extLst>
            <a:ext uri="{FF2B5EF4-FFF2-40B4-BE49-F238E27FC236}">
              <a16:creationId xmlns:a16="http://schemas.microsoft.com/office/drawing/2014/main" id="{4AE39914-9063-4D96-80BD-AB756C46E84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16" name="PoljeZBesedilom 2">
          <a:extLst>
            <a:ext uri="{FF2B5EF4-FFF2-40B4-BE49-F238E27FC236}">
              <a16:creationId xmlns:a16="http://schemas.microsoft.com/office/drawing/2014/main" id="{0A748374-4298-419C-866E-987C9C8810C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17" name="PoljeZBesedilom 2">
          <a:extLst>
            <a:ext uri="{FF2B5EF4-FFF2-40B4-BE49-F238E27FC236}">
              <a16:creationId xmlns:a16="http://schemas.microsoft.com/office/drawing/2014/main" id="{FB1D690F-5170-4584-BB9D-FAB31887B6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18" name="PoljeZBesedilom 2">
          <a:extLst>
            <a:ext uri="{FF2B5EF4-FFF2-40B4-BE49-F238E27FC236}">
              <a16:creationId xmlns:a16="http://schemas.microsoft.com/office/drawing/2014/main" id="{91C80920-375A-4339-AAB0-45B9CFE28BB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74009"/>
    <xdr:sp macro="" textlink="">
      <xdr:nvSpPr>
        <xdr:cNvPr id="9719" name="PoljeZBesedilom 2">
          <a:extLst>
            <a:ext uri="{FF2B5EF4-FFF2-40B4-BE49-F238E27FC236}">
              <a16:creationId xmlns:a16="http://schemas.microsoft.com/office/drawing/2014/main" id="{ED33D882-1801-4F31-9847-E249F29999E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0" name="PoljeZBesedilom 2">
          <a:extLst>
            <a:ext uri="{FF2B5EF4-FFF2-40B4-BE49-F238E27FC236}">
              <a16:creationId xmlns:a16="http://schemas.microsoft.com/office/drawing/2014/main" id="{E61A4788-DDAD-41EB-ACE9-E7B7C7EC1DF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1" name="PoljeZBesedilom 9720">
          <a:extLst>
            <a:ext uri="{FF2B5EF4-FFF2-40B4-BE49-F238E27FC236}">
              <a16:creationId xmlns:a16="http://schemas.microsoft.com/office/drawing/2014/main" id="{8C47F9EE-F5DB-4EF6-99F2-47C1735C7F1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2" name="PoljeZBesedilom 2">
          <a:extLst>
            <a:ext uri="{FF2B5EF4-FFF2-40B4-BE49-F238E27FC236}">
              <a16:creationId xmlns:a16="http://schemas.microsoft.com/office/drawing/2014/main" id="{5C1B48E7-3A69-4033-979E-D743CBB8CD3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3" name="PoljeZBesedilom 2">
          <a:extLst>
            <a:ext uri="{FF2B5EF4-FFF2-40B4-BE49-F238E27FC236}">
              <a16:creationId xmlns:a16="http://schemas.microsoft.com/office/drawing/2014/main" id="{088B565A-6656-4D3A-949E-9DFA7A950D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4" name="PoljeZBesedilom 2">
          <a:extLst>
            <a:ext uri="{FF2B5EF4-FFF2-40B4-BE49-F238E27FC236}">
              <a16:creationId xmlns:a16="http://schemas.microsoft.com/office/drawing/2014/main" id="{8C791C1A-36DA-4DEE-97D1-15D09E33E4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5" name="PoljeZBesedilom 2">
          <a:extLst>
            <a:ext uri="{FF2B5EF4-FFF2-40B4-BE49-F238E27FC236}">
              <a16:creationId xmlns:a16="http://schemas.microsoft.com/office/drawing/2014/main" id="{288E7BC8-299A-4799-91C7-33ADBE359E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6" name="PoljeZBesedilom 2">
          <a:extLst>
            <a:ext uri="{FF2B5EF4-FFF2-40B4-BE49-F238E27FC236}">
              <a16:creationId xmlns:a16="http://schemas.microsoft.com/office/drawing/2014/main" id="{71AC5292-6704-468D-8470-A44F1A049C9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7" name="PoljeZBesedilom 9726">
          <a:extLst>
            <a:ext uri="{FF2B5EF4-FFF2-40B4-BE49-F238E27FC236}">
              <a16:creationId xmlns:a16="http://schemas.microsoft.com/office/drawing/2014/main" id="{B7DD633E-BBBE-42E4-933C-BFE9461C9F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8" name="PoljeZBesedilom 2">
          <a:extLst>
            <a:ext uri="{FF2B5EF4-FFF2-40B4-BE49-F238E27FC236}">
              <a16:creationId xmlns:a16="http://schemas.microsoft.com/office/drawing/2014/main" id="{5A641778-1179-4A44-A8CF-4A5084023C2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29" name="PoljeZBesedilom 2">
          <a:extLst>
            <a:ext uri="{FF2B5EF4-FFF2-40B4-BE49-F238E27FC236}">
              <a16:creationId xmlns:a16="http://schemas.microsoft.com/office/drawing/2014/main" id="{41711D8A-CE68-4DFC-B719-447DAEB39EA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30" name="PoljeZBesedilom 2">
          <a:extLst>
            <a:ext uri="{FF2B5EF4-FFF2-40B4-BE49-F238E27FC236}">
              <a16:creationId xmlns:a16="http://schemas.microsoft.com/office/drawing/2014/main" id="{272F9E5D-8244-4A0A-9260-F82447BFE5C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31" name="PoljeZBesedilom 2">
          <a:extLst>
            <a:ext uri="{FF2B5EF4-FFF2-40B4-BE49-F238E27FC236}">
              <a16:creationId xmlns:a16="http://schemas.microsoft.com/office/drawing/2014/main" id="{086330C7-87A9-44D7-AC96-5C9B9BFFDF7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2" name="PoljeZBesedilom 2">
          <a:extLst>
            <a:ext uri="{FF2B5EF4-FFF2-40B4-BE49-F238E27FC236}">
              <a16:creationId xmlns:a16="http://schemas.microsoft.com/office/drawing/2014/main" id="{11030F50-DD4A-4D35-AC07-6855CCF011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3" name="PoljeZBesedilom 9732">
          <a:extLst>
            <a:ext uri="{FF2B5EF4-FFF2-40B4-BE49-F238E27FC236}">
              <a16:creationId xmlns:a16="http://schemas.microsoft.com/office/drawing/2014/main" id="{CD1626C5-477C-4D74-B175-7C7BA4FB62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4" name="PoljeZBesedilom 2">
          <a:extLst>
            <a:ext uri="{FF2B5EF4-FFF2-40B4-BE49-F238E27FC236}">
              <a16:creationId xmlns:a16="http://schemas.microsoft.com/office/drawing/2014/main" id="{F18F7688-D487-4B25-9026-EB9D964139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5" name="PoljeZBesedilom 2">
          <a:extLst>
            <a:ext uri="{FF2B5EF4-FFF2-40B4-BE49-F238E27FC236}">
              <a16:creationId xmlns:a16="http://schemas.microsoft.com/office/drawing/2014/main" id="{734F2CBE-5851-4C77-83C2-901134A0358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6" name="PoljeZBesedilom 2">
          <a:extLst>
            <a:ext uri="{FF2B5EF4-FFF2-40B4-BE49-F238E27FC236}">
              <a16:creationId xmlns:a16="http://schemas.microsoft.com/office/drawing/2014/main" id="{538301BA-168C-4F2F-9A1B-8576304FB16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7" name="PoljeZBesedilom 2">
          <a:extLst>
            <a:ext uri="{FF2B5EF4-FFF2-40B4-BE49-F238E27FC236}">
              <a16:creationId xmlns:a16="http://schemas.microsoft.com/office/drawing/2014/main" id="{A4084380-4273-4FA3-882F-B4CC8879F1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8" name="PoljeZBesedilom 2">
          <a:extLst>
            <a:ext uri="{FF2B5EF4-FFF2-40B4-BE49-F238E27FC236}">
              <a16:creationId xmlns:a16="http://schemas.microsoft.com/office/drawing/2014/main" id="{9333CFDA-E003-42A3-8026-4752A0EC7E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39" name="PoljeZBesedilom 9738">
          <a:extLst>
            <a:ext uri="{FF2B5EF4-FFF2-40B4-BE49-F238E27FC236}">
              <a16:creationId xmlns:a16="http://schemas.microsoft.com/office/drawing/2014/main" id="{F7B8644F-CC6E-4B07-A450-4E0BEF0782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40" name="PoljeZBesedilom 2">
          <a:extLst>
            <a:ext uri="{FF2B5EF4-FFF2-40B4-BE49-F238E27FC236}">
              <a16:creationId xmlns:a16="http://schemas.microsoft.com/office/drawing/2014/main" id="{1FA6B554-8B4E-46A6-B8C9-D3BBDB461C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41" name="PoljeZBesedilom 2">
          <a:extLst>
            <a:ext uri="{FF2B5EF4-FFF2-40B4-BE49-F238E27FC236}">
              <a16:creationId xmlns:a16="http://schemas.microsoft.com/office/drawing/2014/main" id="{D9C72367-E46C-4E6B-98B9-BF6A9070A6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42" name="PoljeZBesedilom 2">
          <a:extLst>
            <a:ext uri="{FF2B5EF4-FFF2-40B4-BE49-F238E27FC236}">
              <a16:creationId xmlns:a16="http://schemas.microsoft.com/office/drawing/2014/main" id="{37264F4B-18C4-4E99-B675-6BC9FDB506B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43" name="PoljeZBesedilom 2">
          <a:extLst>
            <a:ext uri="{FF2B5EF4-FFF2-40B4-BE49-F238E27FC236}">
              <a16:creationId xmlns:a16="http://schemas.microsoft.com/office/drawing/2014/main" id="{DF845968-CBBF-4F54-B229-38C5C7726E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4" name="PoljeZBesedilom 2">
          <a:extLst>
            <a:ext uri="{FF2B5EF4-FFF2-40B4-BE49-F238E27FC236}">
              <a16:creationId xmlns:a16="http://schemas.microsoft.com/office/drawing/2014/main" id="{DB424055-5F64-4A03-ACF1-294785A286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5" name="PoljeZBesedilom 9744">
          <a:extLst>
            <a:ext uri="{FF2B5EF4-FFF2-40B4-BE49-F238E27FC236}">
              <a16:creationId xmlns:a16="http://schemas.microsoft.com/office/drawing/2014/main" id="{FD65909D-E98E-4184-911C-CCF6524D165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6" name="PoljeZBesedilom 2">
          <a:extLst>
            <a:ext uri="{FF2B5EF4-FFF2-40B4-BE49-F238E27FC236}">
              <a16:creationId xmlns:a16="http://schemas.microsoft.com/office/drawing/2014/main" id="{35A32A70-C451-4418-BE6B-52B151704B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7" name="PoljeZBesedilom 2">
          <a:extLst>
            <a:ext uri="{FF2B5EF4-FFF2-40B4-BE49-F238E27FC236}">
              <a16:creationId xmlns:a16="http://schemas.microsoft.com/office/drawing/2014/main" id="{F5D05F2F-2781-4864-A646-DF3A779BD0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8" name="PoljeZBesedilom 2">
          <a:extLst>
            <a:ext uri="{FF2B5EF4-FFF2-40B4-BE49-F238E27FC236}">
              <a16:creationId xmlns:a16="http://schemas.microsoft.com/office/drawing/2014/main" id="{A32B116C-1E03-46D6-AFDB-57F175F69C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49" name="PoljeZBesedilom 2">
          <a:extLst>
            <a:ext uri="{FF2B5EF4-FFF2-40B4-BE49-F238E27FC236}">
              <a16:creationId xmlns:a16="http://schemas.microsoft.com/office/drawing/2014/main" id="{B2073881-0E17-41E9-9D1E-78948A6C5E1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0" name="PoljeZBesedilom 2">
          <a:extLst>
            <a:ext uri="{FF2B5EF4-FFF2-40B4-BE49-F238E27FC236}">
              <a16:creationId xmlns:a16="http://schemas.microsoft.com/office/drawing/2014/main" id="{FB634B02-05CD-4340-896E-530C9795054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1" name="PoljeZBesedilom 9750">
          <a:extLst>
            <a:ext uri="{FF2B5EF4-FFF2-40B4-BE49-F238E27FC236}">
              <a16:creationId xmlns:a16="http://schemas.microsoft.com/office/drawing/2014/main" id="{8AD916B6-4C7F-42C3-B847-C077E218F2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2" name="PoljeZBesedilom 2">
          <a:extLst>
            <a:ext uri="{FF2B5EF4-FFF2-40B4-BE49-F238E27FC236}">
              <a16:creationId xmlns:a16="http://schemas.microsoft.com/office/drawing/2014/main" id="{70F87AA9-1275-4FD4-9A8A-55CED92DDB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3" name="PoljeZBesedilom 2">
          <a:extLst>
            <a:ext uri="{FF2B5EF4-FFF2-40B4-BE49-F238E27FC236}">
              <a16:creationId xmlns:a16="http://schemas.microsoft.com/office/drawing/2014/main" id="{07848840-C9B8-45C3-837B-36E1E039AC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4" name="PoljeZBesedilom 2">
          <a:extLst>
            <a:ext uri="{FF2B5EF4-FFF2-40B4-BE49-F238E27FC236}">
              <a16:creationId xmlns:a16="http://schemas.microsoft.com/office/drawing/2014/main" id="{7E9162A6-508B-4409-BF45-990B043197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55" name="PoljeZBesedilom 2">
          <a:extLst>
            <a:ext uri="{FF2B5EF4-FFF2-40B4-BE49-F238E27FC236}">
              <a16:creationId xmlns:a16="http://schemas.microsoft.com/office/drawing/2014/main" id="{DFFB9F42-059B-475E-9DBC-1EB77A1B503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56" name="PoljeZBesedilom 2">
          <a:extLst>
            <a:ext uri="{FF2B5EF4-FFF2-40B4-BE49-F238E27FC236}">
              <a16:creationId xmlns:a16="http://schemas.microsoft.com/office/drawing/2014/main" id="{39E9446B-CFB6-4870-B43E-831990BEC88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57" name="PoljeZBesedilom 9756">
          <a:extLst>
            <a:ext uri="{FF2B5EF4-FFF2-40B4-BE49-F238E27FC236}">
              <a16:creationId xmlns:a16="http://schemas.microsoft.com/office/drawing/2014/main" id="{901A34A1-5D01-4160-AA72-D9DE7D8892F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58" name="PoljeZBesedilom 2">
          <a:extLst>
            <a:ext uri="{FF2B5EF4-FFF2-40B4-BE49-F238E27FC236}">
              <a16:creationId xmlns:a16="http://schemas.microsoft.com/office/drawing/2014/main" id="{D009C20A-FA85-49D0-AEAF-26C204AFAB3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59" name="PoljeZBesedilom 2">
          <a:extLst>
            <a:ext uri="{FF2B5EF4-FFF2-40B4-BE49-F238E27FC236}">
              <a16:creationId xmlns:a16="http://schemas.microsoft.com/office/drawing/2014/main" id="{16A89D20-DAD6-4B24-B427-E11643B452D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60" name="PoljeZBesedilom 2">
          <a:extLst>
            <a:ext uri="{FF2B5EF4-FFF2-40B4-BE49-F238E27FC236}">
              <a16:creationId xmlns:a16="http://schemas.microsoft.com/office/drawing/2014/main" id="{23238236-EA6A-4383-92BD-6507CB5DE43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761" name="PoljeZBesedilom 2">
          <a:extLst>
            <a:ext uri="{FF2B5EF4-FFF2-40B4-BE49-F238E27FC236}">
              <a16:creationId xmlns:a16="http://schemas.microsoft.com/office/drawing/2014/main" id="{938DC5CF-9EBE-4AEE-B223-0555739519F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2" name="PoljeZBesedilom 2">
          <a:extLst>
            <a:ext uri="{FF2B5EF4-FFF2-40B4-BE49-F238E27FC236}">
              <a16:creationId xmlns:a16="http://schemas.microsoft.com/office/drawing/2014/main" id="{F95864FA-78BF-4570-B1E7-E2D891FFEA9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3" name="PoljeZBesedilom 9762">
          <a:extLst>
            <a:ext uri="{FF2B5EF4-FFF2-40B4-BE49-F238E27FC236}">
              <a16:creationId xmlns:a16="http://schemas.microsoft.com/office/drawing/2014/main" id="{E4BB6749-EBA8-4C07-8917-B082A9E949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4" name="PoljeZBesedilom 2">
          <a:extLst>
            <a:ext uri="{FF2B5EF4-FFF2-40B4-BE49-F238E27FC236}">
              <a16:creationId xmlns:a16="http://schemas.microsoft.com/office/drawing/2014/main" id="{17736632-1B0A-49E1-A911-FC49D280028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5" name="PoljeZBesedilom 2">
          <a:extLst>
            <a:ext uri="{FF2B5EF4-FFF2-40B4-BE49-F238E27FC236}">
              <a16:creationId xmlns:a16="http://schemas.microsoft.com/office/drawing/2014/main" id="{A80DFD7E-4396-45C9-A95E-FC2B4DE1A20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6" name="PoljeZBesedilom 2">
          <a:extLst>
            <a:ext uri="{FF2B5EF4-FFF2-40B4-BE49-F238E27FC236}">
              <a16:creationId xmlns:a16="http://schemas.microsoft.com/office/drawing/2014/main" id="{9D2E6AF5-8790-4F9E-B973-9FAA4D1507D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767" name="PoljeZBesedilom 2">
          <a:extLst>
            <a:ext uri="{FF2B5EF4-FFF2-40B4-BE49-F238E27FC236}">
              <a16:creationId xmlns:a16="http://schemas.microsoft.com/office/drawing/2014/main" id="{60EF5585-5F23-4E8E-AFE0-F3A273110A6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768" name="PoljeZBesedilom 9767">
          <a:extLst>
            <a:ext uri="{FF2B5EF4-FFF2-40B4-BE49-F238E27FC236}">
              <a16:creationId xmlns:a16="http://schemas.microsoft.com/office/drawing/2014/main" id="{BC925C6E-9672-494B-88DD-B92C8EC5782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769" name="PoljeZBesedilom 2">
          <a:extLst>
            <a:ext uri="{FF2B5EF4-FFF2-40B4-BE49-F238E27FC236}">
              <a16:creationId xmlns:a16="http://schemas.microsoft.com/office/drawing/2014/main" id="{3A5DCFA2-376C-48AE-ADFB-7E670A58FDE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770" name="PoljeZBesedilom 2">
          <a:extLst>
            <a:ext uri="{FF2B5EF4-FFF2-40B4-BE49-F238E27FC236}">
              <a16:creationId xmlns:a16="http://schemas.microsoft.com/office/drawing/2014/main" id="{DD4CBC10-2C3D-4A5E-9721-899C7A06584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771" name="PoljeZBesedilom 2">
          <a:extLst>
            <a:ext uri="{FF2B5EF4-FFF2-40B4-BE49-F238E27FC236}">
              <a16:creationId xmlns:a16="http://schemas.microsoft.com/office/drawing/2014/main" id="{C14AB8B4-137B-418B-BE72-1FA3B3E2FEC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772" name="PoljeZBesedilom 2">
          <a:extLst>
            <a:ext uri="{FF2B5EF4-FFF2-40B4-BE49-F238E27FC236}">
              <a16:creationId xmlns:a16="http://schemas.microsoft.com/office/drawing/2014/main" id="{72D2E081-E722-4EAA-8595-AC78CE0F367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3" name="PoljeZBesedilom 2">
          <a:extLst>
            <a:ext uri="{FF2B5EF4-FFF2-40B4-BE49-F238E27FC236}">
              <a16:creationId xmlns:a16="http://schemas.microsoft.com/office/drawing/2014/main" id="{A470EF3C-F59D-4564-87DC-B55659FCE4C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4" name="PoljeZBesedilom 9773">
          <a:extLst>
            <a:ext uri="{FF2B5EF4-FFF2-40B4-BE49-F238E27FC236}">
              <a16:creationId xmlns:a16="http://schemas.microsoft.com/office/drawing/2014/main" id="{96A0A592-CC57-46B9-8133-72EB525A35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5" name="PoljeZBesedilom 2">
          <a:extLst>
            <a:ext uri="{FF2B5EF4-FFF2-40B4-BE49-F238E27FC236}">
              <a16:creationId xmlns:a16="http://schemas.microsoft.com/office/drawing/2014/main" id="{5AC6862D-4BB4-4311-BC8F-01802B3B99F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6" name="PoljeZBesedilom 2">
          <a:extLst>
            <a:ext uri="{FF2B5EF4-FFF2-40B4-BE49-F238E27FC236}">
              <a16:creationId xmlns:a16="http://schemas.microsoft.com/office/drawing/2014/main" id="{D95B78C7-9260-4AEC-99F3-486824F035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7" name="PoljeZBesedilom 2">
          <a:extLst>
            <a:ext uri="{FF2B5EF4-FFF2-40B4-BE49-F238E27FC236}">
              <a16:creationId xmlns:a16="http://schemas.microsoft.com/office/drawing/2014/main" id="{A0D439F3-0FEC-49DE-A32B-5A000E7C97D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8" name="PoljeZBesedilom 2">
          <a:extLst>
            <a:ext uri="{FF2B5EF4-FFF2-40B4-BE49-F238E27FC236}">
              <a16:creationId xmlns:a16="http://schemas.microsoft.com/office/drawing/2014/main" id="{47FF5605-0236-4918-9DE6-DFACB5D742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79" name="PoljeZBesedilom 2">
          <a:extLst>
            <a:ext uri="{FF2B5EF4-FFF2-40B4-BE49-F238E27FC236}">
              <a16:creationId xmlns:a16="http://schemas.microsoft.com/office/drawing/2014/main" id="{391F334A-564F-4791-A3B4-75F41F77F8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80" name="PoljeZBesedilom 9779">
          <a:extLst>
            <a:ext uri="{FF2B5EF4-FFF2-40B4-BE49-F238E27FC236}">
              <a16:creationId xmlns:a16="http://schemas.microsoft.com/office/drawing/2014/main" id="{FBC75ABE-4ADE-4A85-A54B-42D2D95458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81" name="PoljeZBesedilom 2">
          <a:extLst>
            <a:ext uri="{FF2B5EF4-FFF2-40B4-BE49-F238E27FC236}">
              <a16:creationId xmlns:a16="http://schemas.microsoft.com/office/drawing/2014/main" id="{AB35F24E-178C-4886-B5E8-EABBEE8B758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82" name="PoljeZBesedilom 2">
          <a:extLst>
            <a:ext uri="{FF2B5EF4-FFF2-40B4-BE49-F238E27FC236}">
              <a16:creationId xmlns:a16="http://schemas.microsoft.com/office/drawing/2014/main" id="{2CAA172F-80EA-4CE0-807D-8F77D2F0F56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83" name="PoljeZBesedilom 2">
          <a:extLst>
            <a:ext uri="{FF2B5EF4-FFF2-40B4-BE49-F238E27FC236}">
              <a16:creationId xmlns:a16="http://schemas.microsoft.com/office/drawing/2014/main" id="{620BA937-410D-4E23-8962-F206253FEFF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909</xdr:row>
      <xdr:rowOff>0</xdr:rowOff>
    </xdr:from>
    <xdr:ext cx="184731" cy="264560"/>
    <xdr:sp macro="" textlink="">
      <xdr:nvSpPr>
        <xdr:cNvPr id="9784" name="PoljeZBesedilom 2">
          <a:extLst>
            <a:ext uri="{FF2B5EF4-FFF2-40B4-BE49-F238E27FC236}">
              <a16:creationId xmlns:a16="http://schemas.microsoft.com/office/drawing/2014/main" id="{01ACD3A6-F5A5-484E-A41F-33FE74D385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85" name="PoljeZBesedilom 2">
          <a:extLst>
            <a:ext uri="{FF2B5EF4-FFF2-40B4-BE49-F238E27FC236}">
              <a16:creationId xmlns:a16="http://schemas.microsoft.com/office/drawing/2014/main" id="{6134C12F-C4F1-44FA-BED2-BE2C67533E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86" name="PoljeZBesedilom 9785">
          <a:extLst>
            <a:ext uri="{FF2B5EF4-FFF2-40B4-BE49-F238E27FC236}">
              <a16:creationId xmlns:a16="http://schemas.microsoft.com/office/drawing/2014/main" id="{C2D3E301-4ECC-461A-B48E-9A9C0001A3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87" name="PoljeZBesedilom 2">
          <a:extLst>
            <a:ext uri="{FF2B5EF4-FFF2-40B4-BE49-F238E27FC236}">
              <a16:creationId xmlns:a16="http://schemas.microsoft.com/office/drawing/2014/main" id="{4C098C51-703C-4D5B-AE0B-5ED9CF1A1BE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88" name="PoljeZBesedilom 2">
          <a:extLst>
            <a:ext uri="{FF2B5EF4-FFF2-40B4-BE49-F238E27FC236}">
              <a16:creationId xmlns:a16="http://schemas.microsoft.com/office/drawing/2014/main" id="{25998D3D-5AA6-4BCD-8888-D70FFE396EA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89" name="PoljeZBesedilom 2">
          <a:extLst>
            <a:ext uri="{FF2B5EF4-FFF2-40B4-BE49-F238E27FC236}">
              <a16:creationId xmlns:a16="http://schemas.microsoft.com/office/drawing/2014/main" id="{9B951638-3401-43DD-BCEE-94DC2DA0CF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0" name="PoljeZBesedilom 2">
          <a:extLst>
            <a:ext uri="{FF2B5EF4-FFF2-40B4-BE49-F238E27FC236}">
              <a16:creationId xmlns:a16="http://schemas.microsoft.com/office/drawing/2014/main" id="{ACDD0B72-C30A-437F-BB7F-C8D62FD61D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1" name="PoljeZBesedilom 2">
          <a:extLst>
            <a:ext uri="{FF2B5EF4-FFF2-40B4-BE49-F238E27FC236}">
              <a16:creationId xmlns:a16="http://schemas.microsoft.com/office/drawing/2014/main" id="{FD30A2D9-5E6B-435A-987F-CC825A03091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2" name="PoljeZBesedilom 9791">
          <a:extLst>
            <a:ext uri="{FF2B5EF4-FFF2-40B4-BE49-F238E27FC236}">
              <a16:creationId xmlns:a16="http://schemas.microsoft.com/office/drawing/2014/main" id="{28461871-3CE3-4BD2-BB29-512CE61E620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3" name="PoljeZBesedilom 2">
          <a:extLst>
            <a:ext uri="{FF2B5EF4-FFF2-40B4-BE49-F238E27FC236}">
              <a16:creationId xmlns:a16="http://schemas.microsoft.com/office/drawing/2014/main" id="{D9F32E62-B7FA-4076-8A81-61E0EC8968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4" name="PoljeZBesedilom 2">
          <a:extLst>
            <a:ext uri="{FF2B5EF4-FFF2-40B4-BE49-F238E27FC236}">
              <a16:creationId xmlns:a16="http://schemas.microsoft.com/office/drawing/2014/main" id="{6E67A5B5-75B3-47BD-BA09-A5F368C3F7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5" name="PoljeZBesedilom 2">
          <a:extLst>
            <a:ext uri="{FF2B5EF4-FFF2-40B4-BE49-F238E27FC236}">
              <a16:creationId xmlns:a16="http://schemas.microsoft.com/office/drawing/2014/main" id="{DCC29A68-34C0-4E7B-8B83-9AACB1FBC3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920</xdr:row>
      <xdr:rowOff>0</xdr:rowOff>
    </xdr:from>
    <xdr:ext cx="184731" cy="264560"/>
    <xdr:sp macro="" textlink="">
      <xdr:nvSpPr>
        <xdr:cNvPr id="9796" name="PoljeZBesedilom 2">
          <a:extLst>
            <a:ext uri="{FF2B5EF4-FFF2-40B4-BE49-F238E27FC236}">
              <a16:creationId xmlns:a16="http://schemas.microsoft.com/office/drawing/2014/main" id="{E6D8967D-84D0-4DAE-A536-6DA60E0B58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97" name="PoljeZBesedilom 2">
          <a:extLst>
            <a:ext uri="{FF2B5EF4-FFF2-40B4-BE49-F238E27FC236}">
              <a16:creationId xmlns:a16="http://schemas.microsoft.com/office/drawing/2014/main" id="{F0E2B2BD-7119-484B-AAD6-176D98372E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98" name="PoljeZBesedilom 9797">
          <a:extLst>
            <a:ext uri="{FF2B5EF4-FFF2-40B4-BE49-F238E27FC236}">
              <a16:creationId xmlns:a16="http://schemas.microsoft.com/office/drawing/2014/main" id="{93E73FB1-4BC1-4573-AE76-AA7EE88AB9D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799" name="PoljeZBesedilom 2">
          <a:extLst>
            <a:ext uri="{FF2B5EF4-FFF2-40B4-BE49-F238E27FC236}">
              <a16:creationId xmlns:a16="http://schemas.microsoft.com/office/drawing/2014/main" id="{E17EC1D0-01D2-4A05-9F80-437B1838AF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0" name="PoljeZBesedilom 2">
          <a:extLst>
            <a:ext uri="{FF2B5EF4-FFF2-40B4-BE49-F238E27FC236}">
              <a16:creationId xmlns:a16="http://schemas.microsoft.com/office/drawing/2014/main" id="{369F8A52-986F-4D06-9EDE-B0288168CA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1" name="PoljeZBesedilom 2">
          <a:extLst>
            <a:ext uri="{FF2B5EF4-FFF2-40B4-BE49-F238E27FC236}">
              <a16:creationId xmlns:a16="http://schemas.microsoft.com/office/drawing/2014/main" id="{9130256A-6180-48A5-A1B0-27EA4C2AC4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2" name="PoljeZBesedilom 2">
          <a:extLst>
            <a:ext uri="{FF2B5EF4-FFF2-40B4-BE49-F238E27FC236}">
              <a16:creationId xmlns:a16="http://schemas.microsoft.com/office/drawing/2014/main" id="{34CA8E09-6B3F-40BE-9448-4F8493572C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3" name="PoljeZBesedilom 2">
          <a:extLst>
            <a:ext uri="{FF2B5EF4-FFF2-40B4-BE49-F238E27FC236}">
              <a16:creationId xmlns:a16="http://schemas.microsoft.com/office/drawing/2014/main" id="{EA601030-B1DE-40A3-BF8C-119AC774C6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4" name="PoljeZBesedilom 9803">
          <a:extLst>
            <a:ext uri="{FF2B5EF4-FFF2-40B4-BE49-F238E27FC236}">
              <a16:creationId xmlns:a16="http://schemas.microsoft.com/office/drawing/2014/main" id="{CF0C72A9-9666-44C9-834B-E2B6BB5EB0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5" name="PoljeZBesedilom 2">
          <a:extLst>
            <a:ext uri="{FF2B5EF4-FFF2-40B4-BE49-F238E27FC236}">
              <a16:creationId xmlns:a16="http://schemas.microsoft.com/office/drawing/2014/main" id="{EB7118FB-F99D-4B4F-8C8F-14A62463F7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6" name="PoljeZBesedilom 2">
          <a:extLst>
            <a:ext uri="{FF2B5EF4-FFF2-40B4-BE49-F238E27FC236}">
              <a16:creationId xmlns:a16="http://schemas.microsoft.com/office/drawing/2014/main" id="{19B46153-E6D4-4392-8505-DC04857A6C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7" name="PoljeZBesedilom 2">
          <a:extLst>
            <a:ext uri="{FF2B5EF4-FFF2-40B4-BE49-F238E27FC236}">
              <a16:creationId xmlns:a16="http://schemas.microsoft.com/office/drawing/2014/main" id="{CD7664B5-0349-478F-9685-4A3E282AD8A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9808" name="PoljeZBesedilom 2">
          <a:extLst>
            <a:ext uri="{FF2B5EF4-FFF2-40B4-BE49-F238E27FC236}">
              <a16:creationId xmlns:a16="http://schemas.microsoft.com/office/drawing/2014/main" id="{F7B2FBE0-8851-4D7C-86B1-5F1877DEA3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09" name="PoljeZBesedilom 2">
          <a:extLst>
            <a:ext uri="{FF2B5EF4-FFF2-40B4-BE49-F238E27FC236}">
              <a16:creationId xmlns:a16="http://schemas.microsoft.com/office/drawing/2014/main" id="{BD3CEECC-32DB-4EBE-BF69-6E165722782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10" name="PoljeZBesedilom 9809">
          <a:extLst>
            <a:ext uri="{FF2B5EF4-FFF2-40B4-BE49-F238E27FC236}">
              <a16:creationId xmlns:a16="http://schemas.microsoft.com/office/drawing/2014/main" id="{5FB7EAD0-707B-448C-96F9-FE11CD0AF01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11" name="PoljeZBesedilom 2">
          <a:extLst>
            <a:ext uri="{FF2B5EF4-FFF2-40B4-BE49-F238E27FC236}">
              <a16:creationId xmlns:a16="http://schemas.microsoft.com/office/drawing/2014/main" id="{546246FE-40DC-47FA-913D-3C54E5EED6F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12" name="PoljeZBesedilom 2">
          <a:extLst>
            <a:ext uri="{FF2B5EF4-FFF2-40B4-BE49-F238E27FC236}">
              <a16:creationId xmlns:a16="http://schemas.microsoft.com/office/drawing/2014/main" id="{ED060535-AF2A-4CB5-9FFE-F2B887C854F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13" name="PoljeZBesedilom 2">
          <a:extLst>
            <a:ext uri="{FF2B5EF4-FFF2-40B4-BE49-F238E27FC236}">
              <a16:creationId xmlns:a16="http://schemas.microsoft.com/office/drawing/2014/main" id="{EFFE5C12-F56D-4F9E-B07A-BA122AB7DF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4560"/>
    <xdr:sp macro="" textlink="">
      <xdr:nvSpPr>
        <xdr:cNvPr id="9814" name="PoljeZBesedilom 2">
          <a:extLst>
            <a:ext uri="{FF2B5EF4-FFF2-40B4-BE49-F238E27FC236}">
              <a16:creationId xmlns:a16="http://schemas.microsoft.com/office/drawing/2014/main" id="{E9B4516F-8B80-4E36-B0FB-56D583975E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15" name="PoljeZBesedilom 2">
          <a:extLst>
            <a:ext uri="{FF2B5EF4-FFF2-40B4-BE49-F238E27FC236}">
              <a16:creationId xmlns:a16="http://schemas.microsoft.com/office/drawing/2014/main" id="{65BCB4C3-8030-44A5-877D-106FC236B3F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16" name="PoljeZBesedilom 9815">
          <a:extLst>
            <a:ext uri="{FF2B5EF4-FFF2-40B4-BE49-F238E27FC236}">
              <a16:creationId xmlns:a16="http://schemas.microsoft.com/office/drawing/2014/main" id="{2FDE827B-EB1E-4062-A1B2-344BC8EC972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17" name="PoljeZBesedilom 2">
          <a:extLst>
            <a:ext uri="{FF2B5EF4-FFF2-40B4-BE49-F238E27FC236}">
              <a16:creationId xmlns:a16="http://schemas.microsoft.com/office/drawing/2014/main" id="{9D7DE7EF-CFBB-41B9-BC03-5D456B2C6D2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18" name="PoljeZBesedilom 2">
          <a:extLst>
            <a:ext uri="{FF2B5EF4-FFF2-40B4-BE49-F238E27FC236}">
              <a16:creationId xmlns:a16="http://schemas.microsoft.com/office/drawing/2014/main" id="{FDDA57ED-5C11-4F75-B5B6-200BA6939CD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19" name="PoljeZBesedilom 2">
          <a:extLst>
            <a:ext uri="{FF2B5EF4-FFF2-40B4-BE49-F238E27FC236}">
              <a16:creationId xmlns:a16="http://schemas.microsoft.com/office/drawing/2014/main" id="{DCD045DE-D36A-4852-92CE-72485060FFE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933</xdr:row>
      <xdr:rowOff>0</xdr:rowOff>
    </xdr:from>
    <xdr:ext cx="184731" cy="262950"/>
    <xdr:sp macro="" textlink="">
      <xdr:nvSpPr>
        <xdr:cNvPr id="9820" name="PoljeZBesedilom 2">
          <a:extLst>
            <a:ext uri="{FF2B5EF4-FFF2-40B4-BE49-F238E27FC236}">
              <a16:creationId xmlns:a16="http://schemas.microsoft.com/office/drawing/2014/main" id="{A9C56AD5-43D0-42D9-8E93-37B86DB96B1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821" name="PoljeZBesedilom 9820">
          <a:extLst>
            <a:ext uri="{FF2B5EF4-FFF2-40B4-BE49-F238E27FC236}">
              <a16:creationId xmlns:a16="http://schemas.microsoft.com/office/drawing/2014/main" id="{778E6A69-3C55-47BB-B527-53CE27AE290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822" name="PoljeZBesedilom 2">
          <a:extLst>
            <a:ext uri="{FF2B5EF4-FFF2-40B4-BE49-F238E27FC236}">
              <a16:creationId xmlns:a16="http://schemas.microsoft.com/office/drawing/2014/main" id="{01A10181-726C-4D58-9976-C2FA33505FA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823" name="PoljeZBesedilom 2">
          <a:extLst>
            <a:ext uri="{FF2B5EF4-FFF2-40B4-BE49-F238E27FC236}">
              <a16:creationId xmlns:a16="http://schemas.microsoft.com/office/drawing/2014/main" id="{F1C0A8C9-010F-4BB9-AC17-61AF80C32EF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824" name="PoljeZBesedilom 2">
          <a:extLst>
            <a:ext uri="{FF2B5EF4-FFF2-40B4-BE49-F238E27FC236}">
              <a16:creationId xmlns:a16="http://schemas.microsoft.com/office/drawing/2014/main" id="{E875F800-B2F5-4226-B6DA-57A24EDE1B5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934</xdr:row>
      <xdr:rowOff>0</xdr:rowOff>
    </xdr:from>
    <xdr:ext cx="184731" cy="274009"/>
    <xdr:sp macro="" textlink="">
      <xdr:nvSpPr>
        <xdr:cNvPr id="9825" name="PoljeZBesedilom 2">
          <a:extLst>
            <a:ext uri="{FF2B5EF4-FFF2-40B4-BE49-F238E27FC236}">
              <a16:creationId xmlns:a16="http://schemas.microsoft.com/office/drawing/2014/main" id="{F7CB5B98-6A0B-4494-90B9-F1870BAA69A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26" name="PoljeZBesedilom 2">
          <a:extLst>
            <a:ext uri="{FF2B5EF4-FFF2-40B4-BE49-F238E27FC236}">
              <a16:creationId xmlns:a16="http://schemas.microsoft.com/office/drawing/2014/main" id="{E5BEC4BD-6490-481A-AD3E-674D471462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27" name="PoljeZBesedilom 9826">
          <a:extLst>
            <a:ext uri="{FF2B5EF4-FFF2-40B4-BE49-F238E27FC236}">
              <a16:creationId xmlns:a16="http://schemas.microsoft.com/office/drawing/2014/main" id="{810EB961-23D9-460A-91B7-265C733F34F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28" name="PoljeZBesedilom 2">
          <a:extLst>
            <a:ext uri="{FF2B5EF4-FFF2-40B4-BE49-F238E27FC236}">
              <a16:creationId xmlns:a16="http://schemas.microsoft.com/office/drawing/2014/main" id="{92CA3BAA-7831-4AFE-8400-09CB0438221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29" name="PoljeZBesedilom 2">
          <a:extLst>
            <a:ext uri="{FF2B5EF4-FFF2-40B4-BE49-F238E27FC236}">
              <a16:creationId xmlns:a16="http://schemas.microsoft.com/office/drawing/2014/main" id="{5B8CBF36-F0FB-420F-9D4C-DBBB1809100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30" name="PoljeZBesedilom 2">
          <a:extLst>
            <a:ext uri="{FF2B5EF4-FFF2-40B4-BE49-F238E27FC236}">
              <a16:creationId xmlns:a16="http://schemas.microsoft.com/office/drawing/2014/main" id="{E67C3A59-ABA6-4874-B0E2-B686FCCD37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31" name="PoljeZBesedilom 2">
          <a:extLst>
            <a:ext uri="{FF2B5EF4-FFF2-40B4-BE49-F238E27FC236}">
              <a16:creationId xmlns:a16="http://schemas.microsoft.com/office/drawing/2014/main" id="{A2804753-A277-47BA-9ECD-428FF02329F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2" name="PoljeZBesedilom 2">
          <a:extLst>
            <a:ext uri="{FF2B5EF4-FFF2-40B4-BE49-F238E27FC236}">
              <a16:creationId xmlns:a16="http://schemas.microsoft.com/office/drawing/2014/main" id="{754A8987-7774-4C8A-AEAB-C587EC09886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3" name="PoljeZBesedilom 9832">
          <a:extLst>
            <a:ext uri="{FF2B5EF4-FFF2-40B4-BE49-F238E27FC236}">
              <a16:creationId xmlns:a16="http://schemas.microsoft.com/office/drawing/2014/main" id="{43CAFEFF-9F1C-49B0-80DA-3EB71516227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4" name="PoljeZBesedilom 2">
          <a:extLst>
            <a:ext uri="{FF2B5EF4-FFF2-40B4-BE49-F238E27FC236}">
              <a16:creationId xmlns:a16="http://schemas.microsoft.com/office/drawing/2014/main" id="{F7440C33-5450-4FBB-8687-BDF328C3EBB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5" name="PoljeZBesedilom 2">
          <a:extLst>
            <a:ext uri="{FF2B5EF4-FFF2-40B4-BE49-F238E27FC236}">
              <a16:creationId xmlns:a16="http://schemas.microsoft.com/office/drawing/2014/main" id="{FE55F6D4-816E-4D16-8F55-3AAE616B83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6" name="PoljeZBesedilom 2">
          <a:extLst>
            <a:ext uri="{FF2B5EF4-FFF2-40B4-BE49-F238E27FC236}">
              <a16:creationId xmlns:a16="http://schemas.microsoft.com/office/drawing/2014/main" id="{04735B53-FD17-4E03-80E1-937CD4BC95B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37" name="PoljeZBesedilom 2">
          <a:extLst>
            <a:ext uri="{FF2B5EF4-FFF2-40B4-BE49-F238E27FC236}">
              <a16:creationId xmlns:a16="http://schemas.microsoft.com/office/drawing/2014/main" id="{695F866B-914B-4B1B-8BD1-FE8FD0AA9B1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38" name="PoljeZBesedilom 2">
          <a:extLst>
            <a:ext uri="{FF2B5EF4-FFF2-40B4-BE49-F238E27FC236}">
              <a16:creationId xmlns:a16="http://schemas.microsoft.com/office/drawing/2014/main" id="{62FF562E-099E-457F-9BE3-41B15FE1D9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39" name="PoljeZBesedilom 9838">
          <a:extLst>
            <a:ext uri="{FF2B5EF4-FFF2-40B4-BE49-F238E27FC236}">
              <a16:creationId xmlns:a16="http://schemas.microsoft.com/office/drawing/2014/main" id="{81635A5B-B79A-4E45-BCC4-33B87287D3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40" name="PoljeZBesedilom 2">
          <a:extLst>
            <a:ext uri="{FF2B5EF4-FFF2-40B4-BE49-F238E27FC236}">
              <a16:creationId xmlns:a16="http://schemas.microsoft.com/office/drawing/2014/main" id="{78B6A4CF-435A-4DBF-85BD-91C23F9522B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41" name="PoljeZBesedilom 2">
          <a:extLst>
            <a:ext uri="{FF2B5EF4-FFF2-40B4-BE49-F238E27FC236}">
              <a16:creationId xmlns:a16="http://schemas.microsoft.com/office/drawing/2014/main" id="{29F15610-16CB-41E7-BB33-D64D94D580B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42" name="PoljeZBesedilom 2">
          <a:extLst>
            <a:ext uri="{FF2B5EF4-FFF2-40B4-BE49-F238E27FC236}">
              <a16:creationId xmlns:a16="http://schemas.microsoft.com/office/drawing/2014/main" id="{204E501E-2AC7-4E5B-9587-D40AA77911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43" name="PoljeZBesedilom 2">
          <a:extLst>
            <a:ext uri="{FF2B5EF4-FFF2-40B4-BE49-F238E27FC236}">
              <a16:creationId xmlns:a16="http://schemas.microsoft.com/office/drawing/2014/main" id="{B790CC79-EC0A-47EB-B567-B27EB9CF215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4" name="PoljeZBesedilom 2">
          <a:extLst>
            <a:ext uri="{FF2B5EF4-FFF2-40B4-BE49-F238E27FC236}">
              <a16:creationId xmlns:a16="http://schemas.microsoft.com/office/drawing/2014/main" id="{1C7CD331-3C54-4212-A344-D53A98B1B2C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5" name="PoljeZBesedilom 9844">
          <a:extLst>
            <a:ext uri="{FF2B5EF4-FFF2-40B4-BE49-F238E27FC236}">
              <a16:creationId xmlns:a16="http://schemas.microsoft.com/office/drawing/2014/main" id="{3E858CF5-B38D-4682-9319-AA8B6207F53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6" name="PoljeZBesedilom 2">
          <a:extLst>
            <a:ext uri="{FF2B5EF4-FFF2-40B4-BE49-F238E27FC236}">
              <a16:creationId xmlns:a16="http://schemas.microsoft.com/office/drawing/2014/main" id="{C4470E31-DCD2-4F3E-918B-21844F11D4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7" name="PoljeZBesedilom 2">
          <a:extLst>
            <a:ext uri="{FF2B5EF4-FFF2-40B4-BE49-F238E27FC236}">
              <a16:creationId xmlns:a16="http://schemas.microsoft.com/office/drawing/2014/main" id="{98DBCB95-AF43-43C0-918B-2E05CAF563D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8" name="PoljeZBesedilom 2">
          <a:extLst>
            <a:ext uri="{FF2B5EF4-FFF2-40B4-BE49-F238E27FC236}">
              <a16:creationId xmlns:a16="http://schemas.microsoft.com/office/drawing/2014/main" id="{0F49EA69-6884-44AF-87CB-8C9DE3AEF58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929</xdr:row>
      <xdr:rowOff>0</xdr:rowOff>
    </xdr:from>
    <xdr:ext cx="184731" cy="264560"/>
    <xdr:sp macro="" textlink="">
      <xdr:nvSpPr>
        <xdr:cNvPr id="9849" name="PoljeZBesedilom 2">
          <a:extLst>
            <a:ext uri="{FF2B5EF4-FFF2-40B4-BE49-F238E27FC236}">
              <a16:creationId xmlns:a16="http://schemas.microsoft.com/office/drawing/2014/main" id="{4EDCF7A7-9203-4152-89D1-15C3ACA3BFA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0" name="PoljeZBesedilom 2">
          <a:extLst>
            <a:ext uri="{FF2B5EF4-FFF2-40B4-BE49-F238E27FC236}">
              <a16:creationId xmlns:a16="http://schemas.microsoft.com/office/drawing/2014/main" id="{A447FC99-DB61-43B4-8CBE-AEAB3EF8D18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1" name="PoljeZBesedilom 9850">
          <a:extLst>
            <a:ext uri="{FF2B5EF4-FFF2-40B4-BE49-F238E27FC236}">
              <a16:creationId xmlns:a16="http://schemas.microsoft.com/office/drawing/2014/main" id="{C57AF397-C887-430D-8615-7ACE53B142D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2" name="PoljeZBesedilom 2">
          <a:extLst>
            <a:ext uri="{FF2B5EF4-FFF2-40B4-BE49-F238E27FC236}">
              <a16:creationId xmlns:a16="http://schemas.microsoft.com/office/drawing/2014/main" id="{C5FDB8D1-0FDA-483B-86FC-15DCDA8201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3" name="PoljeZBesedilom 2">
          <a:extLst>
            <a:ext uri="{FF2B5EF4-FFF2-40B4-BE49-F238E27FC236}">
              <a16:creationId xmlns:a16="http://schemas.microsoft.com/office/drawing/2014/main" id="{72D23DFC-7C0B-4323-9979-961217B5DAA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4" name="PoljeZBesedilom 2">
          <a:extLst>
            <a:ext uri="{FF2B5EF4-FFF2-40B4-BE49-F238E27FC236}">
              <a16:creationId xmlns:a16="http://schemas.microsoft.com/office/drawing/2014/main" id="{E8B15AE7-C623-4732-AE07-9B61F97B298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55" name="PoljeZBesedilom 2">
          <a:extLst>
            <a:ext uri="{FF2B5EF4-FFF2-40B4-BE49-F238E27FC236}">
              <a16:creationId xmlns:a16="http://schemas.microsoft.com/office/drawing/2014/main" id="{357C2DA8-E34D-4BB4-B8C2-09BC00CD08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56" name="PoljeZBesedilom 2">
          <a:extLst>
            <a:ext uri="{FF2B5EF4-FFF2-40B4-BE49-F238E27FC236}">
              <a16:creationId xmlns:a16="http://schemas.microsoft.com/office/drawing/2014/main" id="{2E80F620-0867-4AF4-8439-81F6E7C40A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57" name="PoljeZBesedilom 9856">
          <a:extLst>
            <a:ext uri="{FF2B5EF4-FFF2-40B4-BE49-F238E27FC236}">
              <a16:creationId xmlns:a16="http://schemas.microsoft.com/office/drawing/2014/main" id="{F1B615F8-F864-4A8E-909C-761D0EE6172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58" name="PoljeZBesedilom 2">
          <a:extLst>
            <a:ext uri="{FF2B5EF4-FFF2-40B4-BE49-F238E27FC236}">
              <a16:creationId xmlns:a16="http://schemas.microsoft.com/office/drawing/2014/main" id="{78A8D2AA-932C-46E1-848B-1BB2D1B59F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59" name="PoljeZBesedilom 2">
          <a:extLst>
            <a:ext uri="{FF2B5EF4-FFF2-40B4-BE49-F238E27FC236}">
              <a16:creationId xmlns:a16="http://schemas.microsoft.com/office/drawing/2014/main" id="{8C18976F-992A-4547-983F-37E61E512D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0" name="PoljeZBesedilom 2">
          <a:extLst>
            <a:ext uri="{FF2B5EF4-FFF2-40B4-BE49-F238E27FC236}">
              <a16:creationId xmlns:a16="http://schemas.microsoft.com/office/drawing/2014/main" id="{D2F600B1-7763-4EDC-99F9-6A96D5EC9F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1" name="PoljeZBesedilom 2">
          <a:extLst>
            <a:ext uri="{FF2B5EF4-FFF2-40B4-BE49-F238E27FC236}">
              <a16:creationId xmlns:a16="http://schemas.microsoft.com/office/drawing/2014/main" id="{A5E24826-181B-439A-A2E6-E1F0745C00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2" name="PoljeZBesedilom 2">
          <a:extLst>
            <a:ext uri="{FF2B5EF4-FFF2-40B4-BE49-F238E27FC236}">
              <a16:creationId xmlns:a16="http://schemas.microsoft.com/office/drawing/2014/main" id="{FB2CBB44-E222-4710-A382-C9099EFCAA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3" name="PoljeZBesedilom 9862">
          <a:extLst>
            <a:ext uri="{FF2B5EF4-FFF2-40B4-BE49-F238E27FC236}">
              <a16:creationId xmlns:a16="http://schemas.microsoft.com/office/drawing/2014/main" id="{33633801-73E9-4E46-BA56-26FD032064E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4" name="PoljeZBesedilom 2">
          <a:extLst>
            <a:ext uri="{FF2B5EF4-FFF2-40B4-BE49-F238E27FC236}">
              <a16:creationId xmlns:a16="http://schemas.microsoft.com/office/drawing/2014/main" id="{A87D4454-3625-406E-A866-98A2F09FBE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5" name="PoljeZBesedilom 2">
          <a:extLst>
            <a:ext uri="{FF2B5EF4-FFF2-40B4-BE49-F238E27FC236}">
              <a16:creationId xmlns:a16="http://schemas.microsoft.com/office/drawing/2014/main" id="{7726D9F3-2055-4835-B133-1F318D144E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6" name="PoljeZBesedilom 2">
          <a:extLst>
            <a:ext uri="{FF2B5EF4-FFF2-40B4-BE49-F238E27FC236}">
              <a16:creationId xmlns:a16="http://schemas.microsoft.com/office/drawing/2014/main" id="{042276E3-75BE-4DDC-9A99-A3E9FCC05F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67" name="PoljeZBesedilom 2">
          <a:extLst>
            <a:ext uri="{FF2B5EF4-FFF2-40B4-BE49-F238E27FC236}">
              <a16:creationId xmlns:a16="http://schemas.microsoft.com/office/drawing/2014/main" id="{0D52D658-AD4E-4C1B-B5A8-BC3DE587CE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68" name="PoljeZBesedilom 2">
          <a:extLst>
            <a:ext uri="{FF2B5EF4-FFF2-40B4-BE49-F238E27FC236}">
              <a16:creationId xmlns:a16="http://schemas.microsoft.com/office/drawing/2014/main" id="{5ADA2E9B-022A-4DD5-8F27-2614EA1C3E5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69" name="PoljeZBesedilom 9868">
          <a:extLst>
            <a:ext uri="{FF2B5EF4-FFF2-40B4-BE49-F238E27FC236}">
              <a16:creationId xmlns:a16="http://schemas.microsoft.com/office/drawing/2014/main" id="{348A75D0-5BA7-4721-9598-ED4BF4781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70" name="PoljeZBesedilom 2">
          <a:extLst>
            <a:ext uri="{FF2B5EF4-FFF2-40B4-BE49-F238E27FC236}">
              <a16:creationId xmlns:a16="http://schemas.microsoft.com/office/drawing/2014/main" id="{A08D316D-2A0F-473E-A5B3-A853A4E1087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71" name="PoljeZBesedilom 2">
          <a:extLst>
            <a:ext uri="{FF2B5EF4-FFF2-40B4-BE49-F238E27FC236}">
              <a16:creationId xmlns:a16="http://schemas.microsoft.com/office/drawing/2014/main" id="{50CDF9E5-09C4-4943-AC3E-78D0FA24BBE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72" name="PoljeZBesedilom 2">
          <a:extLst>
            <a:ext uri="{FF2B5EF4-FFF2-40B4-BE49-F238E27FC236}">
              <a16:creationId xmlns:a16="http://schemas.microsoft.com/office/drawing/2014/main" id="{6C2181FC-2A02-42EA-A5BF-17A89391DD2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873" name="PoljeZBesedilom 2">
          <a:extLst>
            <a:ext uri="{FF2B5EF4-FFF2-40B4-BE49-F238E27FC236}">
              <a16:creationId xmlns:a16="http://schemas.microsoft.com/office/drawing/2014/main" id="{E5D31859-68A8-4383-92A4-2F7B23E67D5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4" name="PoljeZBesedilom 2">
          <a:extLst>
            <a:ext uri="{FF2B5EF4-FFF2-40B4-BE49-F238E27FC236}">
              <a16:creationId xmlns:a16="http://schemas.microsoft.com/office/drawing/2014/main" id="{F997CF15-F66D-432F-AAF0-FE5EB512013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5" name="PoljeZBesedilom 9874">
          <a:extLst>
            <a:ext uri="{FF2B5EF4-FFF2-40B4-BE49-F238E27FC236}">
              <a16:creationId xmlns:a16="http://schemas.microsoft.com/office/drawing/2014/main" id="{8558A505-997B-469F-94A5-4882F9B2A52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6" name="PoljeZBesedilom 2">
          <a:extLst>
            <a:ext uri="{FF2B5EF4-FFF2-40B4-BE49-F238E27FC236}">
              <a16:creationId xmlns:a16="http://schemas.microsoft.com/office/drawing/2014/main" id="{CC6FEFFD-C50B-43F8-AC1F-1F844C0C6A3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7" name="PoljeZBesedilom 2">
          <a:extLst>
            <a:ext uri="{FF2B5EF4-FFF2-40B4-BE49-F238E27FC236}">
              <a16:creationId xmlns:a16="http://schemas.microsoft.com/office/drawing/2014/main" id="{F8E93533-784B-4438-9D63-91A187AD143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8" name="PoljeZBesedilom 2">
          <a:extLst>
            <a:ext uri="{FF2B5EF4-FFF2-40B4-BE49-F238E27FC236}">
              <a16:creationId xmlns:a16="http://schemas.microsoft.com/office/drawing/2014/main" id="{DAD2E548-C09A-43C2-877F-B6D95BE0927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879" name="PoljeZBesedilom 2">
          <a:extLst>
            <a:ext uri="{FF2B5EF4-FFF2-40B4-BE49-F238E27FC236}">
              <a16:creationId xmlns:a16="http://schemas.microsoft.com/office/drawing/2014/main" id="{3A15769E-B931-4B42-8AF9-0CB4C0CB433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880" name="PoljeZBesedilom 9879">
          <a:extLst>
            <a:ext uri="{FF2B5EF4-FFF2-40B4-BE49-F238E27FC236}">
              <a16:creationId xmlns:a16="http://schemas.microsoft.com/office/drawing/2014/main" id="{EFB6C258-B396-4076-8A8A-AF2BF0DBE08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881" name="PoljeZBesedilom 2">
          <a:extLst>
            <a:ext uri="{FF2B5EF4-FFF2-40B4-BE49-F238E27FC236}">
              <a16:creationId xmlns:a16="http://schemas.microsoft.com/office/drawing/2014/main" id="{82287C2A-8B71-4858-9701-72112C06DE3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882" name="PoljeZBesedilom 2">
          <a:extLst>
            <a:ext uri="{FF2B5EF4-FFF2-40B4-BE49-F238E27FC236}">
              <a16:creationId xmlns:a16="http://schemas.microsoft.com/office/drawing/2014/main" id="{D9073972-9E43-4868-8E69-A9A6E86F66A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883" name="PoljeZBesedilom 2">
          <a:extLst>
            <a:ext uri="{FF2B5EF4-FFF2-40B4-BE49-F238E27FC236}">
              <a16:creationId xmlns:a16="http://schemas.microsoft.com/office/drawing/2014/main" id="{5B7099B1-F0CB-4C79-8F7C-97F456923BB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884" name="PoljeZBesedilom 2">
          <a:extLst>
            <a:ext uri="{FF2B5EF4-FFF2-40B4-BE49-F238E27FC236}">
              <a16:creationId xmlns:a16="http://schemas.microsoft.com/office/drawing/2014/main" id="{4290EC2A-B85A-4698-BF4A-FBA43A741EA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85" name="PoljeZBesedilom 2">
          <a:extLst>
            <a:ext uri="{FF2B5EF4-FFF2-40B4-BE49-F238E27FC236}">
              <a16:creationId xmlns:a16="http://schemas.microsoft.com/office/drawing/2014/main" id="{5D72F8B0-7B99-4BED-9F5D-BEAA52FBE8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86" name="PoljeZBesedilom 9885">
          <a:extLst>
            <a:ext uri="{FF2B5EF4-FFF2-40B4-BE49-F238E27FC236}">
              <a16:creationId xmlns:a16="http://schemas.microsoft.com/office/drawing/2014/main" id="{6B136621-246E-4C78-BE8B-659D85F01A4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87" name="PoljeZBesedilom 2">
          <a:extLst>
            <a:ext uri="{FF2B5EF4-FFF2-40B4-BE49-F238E27FC236}">
              <a16:creationId xmlns:a16="http://schemas.microsoft.com/office/drawing/2014/main" id="{3F679CD1-E5BB-4AB8-B251-28D4FC36E39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88" name="PoljeZBesedilom 2">
          <a:extLst>
            <a:ext uri="{FF2B5EF4-FFF2-40B4-BE49-F238E27FC236}">
              <a16:creationId xmlns:a16="http://schemas.microsoft.com/office/drawing/2014/main" id="{2357DECB-01DD-45DE-9631-BD6EDC849B8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89" name="PoljeZBesedilom 2">
          <a:extLst>
            <a:ext uri="{FF2B5EF4-FFF2-40B4-BE49-F238E27FC236}">
              <a16:creationId xmlns:a16="http://schemas.microsoft.com/office/drawing/2014/main" id="{0AEAB183-8CCE-46A3-A8B3-0C66EF618EF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930</xdr:row>
      <xdr:rowOff>0</xdr:rowOff>
    </xdr:from>
    <xdr:ext cx="184731" cy="264560"/>
    <xdr:sp macro="" textlink="">
      <xdr:nvSpPr>
        <xdr:cNvPr id="9890" name="PoljeZBesedilom 2">
          <a:extLst>
            <a:ext uri="{FF2B5EF4-FFF2-40B4-BE49-F238E27FC236}">
              <a16:creationId xmlns:a16="http://schemas.microsoft.com/office/drawing/2014/main" id="{85310871-7006-48AE-9624-0980049FDC2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1" name="PoljeZBesedilom 2">
          <a:extLst>
            <a:ext uri="{FF2B5EF4-FFF2-40B4-BE49-F238E27FC236}">
              <a16:creationId xmlns:a16="http://schemas.microsoft.com/office/drawing/2014/main" id="{46427ACE-19E3-46B5-BD2C-1ACC2A88B7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2" name="PoljeZBesedilom 9891">
          <a:extLst>
            <a:ext uri="{FF2B5EF4-FFF2-40B4-BE49-F238E27FC236}">
              <a16:creationId xmlns:a16="http://schemas.microsoft.com/office/drawing/2014/main" id="{EED3701C-0129-497F-A1A9-1F0915ED22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3" name="PoljeZBesedilom 2">
          <a:extLst>
            <a:ext uri="{FF2B5EF4-FFF2-40B4-BE49-F238E27FC236}">
              <a16:creationId xmlns:a16="http://schemas.microsoft.com/office/drawing/2014/main" id="{039707E6-3205-48C9-9BC7-E51DB9F319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4" name="PoljeZBesedilom 2">
          <a:extLst>
            <a:ext uri="{FF2B5EF4-FFF2-40B4-BE49-F238E27FC236}">
              <a16:creationId xmlns:a16="http://schemas.microsoft.com/office/drawing/2014/main" id="{36A653B5-8775-4559-9781-CFBACE89A0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5" name="PoljeZBesedilom 2">
          <a:extLst>
            <a:ext uri="{FF2B5EF4-FFF2-40B4-BE49-F238E27FC236}">
              <a16:creationId xmlns:a16="http://schemas.microsoft.com/office/drawing/2014/main" id="{D88A96EB-6207-4156-9E10-C0F921E84D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6" name="PoljeZBesedilom 2">
          <a:extLst>
            <a:ext uri="{FF2B5EF4-FFF2-40B4-BE49-F238E27FC236}">
              <a16:creationId xmlns:a16="http://schemas.microsoft.com/office/drawing/2014/main" id="{B2B54937-A9C7-4A13-8BC9-85BCF553B8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7" name="PoljeZBesedilom 2">
          <a:extLst>
            <a:ext uri="{FF2B5EF4-FFF2-40B4-BE49-F238E27FC236}">
              <a16:creationId xmlns:a16="http://schemas.microsoft.com/office/drawing/2014/main" id="{67878AAF-265B-4FA4-91AA-23C9E13B86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8" name="PoljeZBesedilom 9897">
          <a:extLst>
            <a:ext uri="{FF2B5EF4-FFF2-40B4-BE49-F238E27FC236}">
              <a16:creationId xmlns:a16="http://schemas.microsoft.com/office/drawing/2014/main" id="{91ED5A64-4CC9-4598-A286-3601DA9F0B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899" name="PoljeZBesedilom 2">
          <a:extLst>
            <a:ext uri="{FF2B5EF4-FFF2-40B4-BE49-F238E27FC236}">
              <a16:creationId xmlns:a16="http://schemas.microsoft.com/office/drawing/2014/main" id="{E844A4B1-8567-4E64-A5FC-9F5388680E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900" name="PoljeZBesedilom 2">
          <a:extLst>
            <a:ext uri="{FF2B5EF4-FFF2-40B4-BE49-F238E27FC236}">
              <a16:creationId xmlns:a16="http://schemas.microsoft.com/office/drawing/2014/main" id="{ACB38747-D3FC-4FB6-AA34-DD6E5E49637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901" name="PoljeZBesedilom 2">
          <a:extLst>
            <a:ext uri="{FF2B5EF4-FFF2-40B4-BE49-F238E27FC236}">
              <a16:creationId xmlns:a16="http://schemas.microsoft.com/office/drawing/2014/main" id="{A144AF44-FA37-483B-89D1-A8BD0EC0C15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937</xdr:row>
      <xdr:rowOff>0</xdr:rowOff>
    </xdr:from>
    <xdr:ext cx="184731" cy="264560"/>
    <xdr:sp macro="" textlink="">
      <xdr:nvSpPr>
        <xdr:cNvPr id="9902" name="PoljeZBesedilom 2">
          <a:extLst>
            <a:ext uri="{FF2B5EF4-FFF2-40B4-BE49-F238E27FC236}">
              <a16:creationId xmlns:a16="http://schemas.microsoft.com/office/drawing/2014/main" id="{9A831BAA-DCE4-411B-941C-A049F790CCA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3" name="PoljeZBesedilom 2">
          <a:extLst>
            <a:ext uri="{FF2B5EF4-FFF2-40B4-BE49-F238E27FC236}">
              <a16:creationId xmlns:a16="http://schemas.microsoft.com/office/drawing/2014/main" id="{63C662EF-6DEB-4A48-90AD-7F055ABCC4E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4" name="PoljeZBesedilom 9903">
          <a:extLst>
            <a:ext uri="{FF2B5EF4-FFF2-40B4-BE49-F238E27FC236}">
              <a16:creationId xmlns:a16="http://schemas.microsoft.com/office/drawing/2014/main" id="{C48ECF88-3B2A-4676-8E06-BC4DFDB2E9C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5" name="PoljeZBesedilom 2">
          <a:extLst>
            <a:ext uri="{FF2B5EF4-FFF2-40B4-BE49-F238E27FC236}">
              <a16:creationId xmlns:a16="http://schemas.microsoft.com/office/drawing/2014/main" id="{ED751070-29C3-4DC3-B4B7-C1A70F8AD4C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6" name="PoljeZBesedilom 2">
          <a:extLst>
            <a:ext uri="{FF2B5EF4-FFF2-40B4-BE49-F238E27FC236}">
              <a16:creationId xmlns:a16="http://schemas.microsoft.com/office/drawing/2014/main" id="{B252F6DE-F60D-4F14-833A-94D011D9E64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7" name="PoljeZBesedilom 2">
          <a:extLst>
            <a:ext uri="{FF2B5EF4-FFF2-40B4-BE49-F238E27FC236}">
              <a16:creationId xmlns:a16="http://schemas.microsoft.com/office/drawing/2014/main" id="{73B03869-72C6-4B74-B379-AEACEDC707C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937</xdr:row>
      <xdr:rowOff>0</xdr:rowOff>
    </xdr:from>
    <xdr:ext cx="184731" cy="264560"/>
    <xdr:sp macro="" textlink="">
      <xdr:nvSpPr>
        <xdr:cNvPr id="9908" name="PoljeZBesedilom 2">
          <a:extLst>
            <a:ext uri="{FF2B5EF4-FFF2-40B4-BE49-F238E27FC236}">
              <a16:creationId xmlns:a16="http://schemas.microsoft.com/office/drawing/2014/main" id="{9604A377-EF7E-4A7A-95AA-24D82378C7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09" name="PoljeZBesedilom 2">
          <a:extLst>
            <a:ext uri="{FF2B5EF4-FFF2-40B4-BE49-F238E27FC236}">
              <a16:creationId xmlns:a16="http://schemas.microsoft.com/office/drawing/2014/main" id="{EA2275AA-8FA5-44AE-AA28-3AB438466C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10" name="PoljeZBesedilom 9909">
          <a:extLst>
            <a:ext uri="{FF2B5EF4-FFF2-40B4-BE49-F238E27FC236}">
              <a16:creationId xmlns:a16="http://schemas.microsoft.com/office/drawing/2014/main" id="{0A9C7F5A-64CA-4405-AC63-C22E35F54DE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11" name="PoljeZBesedilom 2">
          <a:extLst>
            <a:ext uri="{FF2B5EF4-FFF2-40B4-BE49-F238E27FC236}">
              <a16:creationId xmlns:a16="http://schemas.microsoft.com/office/drawing/2014/main" id="{E464ECB1-4F71-4FDA-A80E-32A915FE823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12" name="PoljeZBesedilom 2">
          <a:extLst>
            <a:ext uri="{FF2B5EF4-FFF2-40B4-BE49-F238E27FC236}">
              <a16:creationId xmlns:a16="http://schemas.microsoft.com/office/drawing/2014/main" id="{9A3DBEBB-9762-42A5-B3C3-DD537B41818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13" name="PoljeZBesedilom 2">
          <a:extLst>
            <a:ext uri="{FF2B5EF4-FFF2-40B4-BE49-F238E27FC236}">
              <a16:creationId xmlns:a16="http://schemas.microsoft.com/office/drawing/2014/main" id="{3B846DBD-CCF4-4F1D-8BEA-49BB08C37AD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938</xdr:row>
      <xdr:rowOff>0</xdr:rowOff>
    </xdr:from>
    <xdr:ext cx="184731" cy="264560"/>
    <xdr:sp macro="" textlink="">
      <xdr:nvSpPr>
        <xdr:cNvPr id="9914" name="PoljeZBesedilom 2">
          <a:extLst>
            <a:ext uri="{FF2B5EF4-FFF2-40B4-BE49-F238E27FC236}">
              <a16:creationId xmlns:a16="http://schemas.microsoft.com/office/drawing/2014/main" id="{307B6D74-075C-408F-AF2E-A37F842BB1B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915" name="PoljeZBesedilom 9914">
          <a:extLst>
            <a:ext uri="{FF2B5EF4-FFF2-40B4-BE49-F238E27FC236}">
              <a16:creationId xmlns:a16="http://schemas.microsoft.com/office/drawing/2014/main" id="{66F054E8-2384-470A-8887-4814F6A747F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916" name="PoljeZBesedilom 2">
          <a:extLst>
            <a:ext uri="{FF2B5EF4-FFF2-40B4-BE49-F238E27FC236}">
              <a16:creationId xmlns:a16="http://schemas.microsoft.com/office/drawing/2014/main" id="{9BBEA522-B597-4516-B9D0-79185F8D550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917" name="PoljeZBesedilom 2">
          <a:extLst>
            <a:ext uri="{FF2B5EF4-FFF2-40B4-BE49-F238E27FC236}">
              <a16:creationId xmlns:a16="http://schemas.microsoft.com/office/drawing/2014/main" id="{CA9CD729-A15A-4418-AC13-8AE21ACF359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918" name="PoljeZBesedilom 2">
          <a:extLst>
            <a:ext uri="{FF2B5EF4-FFF2-40B4-BE49-F238E27FC236}">
              <a16:creationId xmlns:a16="http://schemas.microsoft.com/office/drawing/2014/main" id="{10A62D5D-67D3-4420-B0BC-0450EE7C3B2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74009"/>
    <xdr:sp macro="" textlink="">
      <xdr:nvSpPr>
        <xdr:cNvPr id="9919" name="PoljeZBesedilom 2">
          <a:extLst>
            <a:ext uri="{FF2B5EF4-FFF2-40B4-BE49-F238E27FC236}">
              <a16:creationId xmlns:a16="http://schemas.microsoft.com/office/drawing/2014/main" id="{DDF360E9-1CE2-4D10-9CDF-75A9E8EF63D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0" name="PoljeZBesedilom 2">
          <a:extLst>
            <a:ext uri="{FF2B5EF4-FFF2-40B4-BE49-F238E27FC236}">
              <a16:creationId xmlns:a16="http://schemas.microsoft.com/office/drawing/2014/main" id="{63C8687F-9BAB-4103-8B31-C0A237F4B1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1" name="PoljeZBesedilom 9920">
          <a:extLst>
            <a:ext uri="{FF2B5EF4-FFF2-40B4-BE49-F238E27FC236}">
              <a16:creationId xmlns:a16="http://schemas.microsoft.com/office/drawing/2014/main" id="{5D176B22-6B90-4FB0-88D4-AAAF5308A3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2" name="PoljeZBesedilom 2">
          <a:extLst>
            <a:ext uri="{FF2B5EF4-FFF2-40B4-BE49-F238E27FC236}">
              <a16:creationId xmlns:a16="http://schemas.microsoft.com/office/drawing/2014/main" id="{FA2348B1-414E-4F45-B82F-80C21939A1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3" name="PoljeZBesedilom 2">
          <a:extLst>
            <a:ext uri="{FF2B5EF4-FFF2-40B4-BE49-F238E27FC236}">
              <a16:creationId xmlns:a16="http://schemas.microsoft.com/office/drawing/2014/main" id="{A13CA222-25A5-4522-8B8C-C22B088896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4" name="PoljeZBesedilom 2">
          <a:extLst>
            <a:ext uri="{FF2B5EF4-FFF2-40B4-BE49-F238E27FC236}">
              <a16:creationId xmlns:a16="http://schemas.microsoft.com/office/drawing/2014/main" id="{DBA3901D-029E-49A9-9170-E3D6F402BE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5" name="PoljeZBesedilom 2">
          <a:extLst>
            <a:ext uri="{FF2B5EF4-FFF2-40B4-BE49-F238E27FC236}">
              <a16:creationId xmlns:a16="http://schemas.microsoft.com/office/drawing/2014/main" id="{83A5976C-452D-496C-B0FA-5B241BCB29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6" name="PoljeZBesedilom 2">
          <a:extLst>
            <a:ext uri="{FF2B5EF4-FFF2-40B4-BE49-F238E27FC236}">
              <a16:creationId xmlns:a16="http://schemas.microsoft.com/office/drawing/2014/main" id="{1EB4ED92-D298-4163-966D-E907FC2024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7" name="PoljeZBesedilom 9926">
          <a:extLst>
            <a:ext uri="{FF2B5EF4-FFF2-40B4-BE49-F238E27FC236}">
              <a16:creationId xmlns:a16="http://schemas.microsoft.com/office/drawing/2014/main" id="{4014ADFB-2080-4849-9793-E5B76534C5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8" name="PoljeZBesedilom 2">
          <a:extLst>
            <a:ext uri="{FF2B5EF4-FFF2-40B4-BE49-F238E27FC236}">
              <a16:creationId xmlns:a16="http://schemas.microsoft.com/office/drawing/2014/main" id="{7A01A66F-783A-4646-8EF6-1DF94E9B66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29" name="PoljeZBesedilom 2">
          <a:extLst>
            <a:ext uri="{FF2B5EF4-FFF2-40B4-BE49-F238E27FC236}">
              <a16:creationId xmlns:a16="http://schemas.microsoft.com/office/drawing/2014/main" id="{A167458E-DFB4-4EDF-8C84-E7601616F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0" name="PoljeZBesedilom 2">
          <a:extLst>
            <a:ext uri="{FF2B5EF4-FFF2-40B4-BE49-F238E27FC236}">
              <a16:creationId xmlns:a16="http://schemas.microsoft.com/office/drawing/2014/main" id="{28F5CF0B-E5F7-4CB8-9598-E1A6DE3056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1" name="PoljeZBesedilom 2">
          <a:extLst>
            <a:ext uri="{FF2B5EF4-FFF2-40B4-BE49-F238E27FC236}">
              <a16:creationId xmlns:a16="http://schemas.microsoft.com/office/drawing/2014/main" id="{76BA39B6-310F-4E54-87B6-B0F375C996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2" name="PoljeZBesedilom 2">
          <a:extLst>
            <a:ext uri="{FF2B5EF4-FFF2-40B4-BE49-F238E27FC236}">
              <a16:creationId xmlns:a16="http://schemas.microsoft.com/office/drawing/2014/main" id="{DE3E05D8-3A29-431C-90F4-65F65FF685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3" name="PoljeZBesedilom 9932">
          <a:extLst>
            <a:ext uri="{FF2B5EF4-FFF2-40B4-BE49-F238E27FC236}">
              <a16:creationId xmlns:a16="http://schemas.microsoft.com/office/drawing/2014/main" id="{6637F1FD-4B83-4B1E-9A91-5E8ACB48E2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4" name="PoljeZBesedilom 2">
          <a:extLst>
            <a:ext uri="{FF2B5EF4-FFF2-40B4-BE49-F238E27FC236}">
              <a16:creationId xmlns:a16="http://schemas.microsoft.com/office/drawing/2014/main" id="{78C25DF7-CBCC-4385-9AA3-CE5F8F2241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5" name="PoljeZBesedilom 2">
          <a:extLst>
            <a:ext uri="{FF2B5EF4-FFF2-40B4-BE49-F238E27FC236}">
              <a16:creationId xmlns:a16="http://schemas.microsoft.com/office/drawing/2014/main" id="{8CC699D1-C621-46DE-BE87-2A1FD41C8B7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6" name="PoljeZBesedilom 2">
          <a:extLst>
            <a:ext uri="{FF2B5EF4-FFF2-40B4-BE49-F238E27FC236}">
              <a16:creationId xmlns:a16="http://schemas.microsoft.com/office/drawing/2014/main" id="{A5EDC3A7-B3EA-4A31-A5FF-F7E6CF58D1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7" name="PoljeZBesedilom 2">
          <a:extLst>
            <a:ext uri="{FF2B5EF4-FFF2-40B4-BE49-F238E27FC236}">
              <a16:creationId xmlns:a16="http://schemas.microsoft.com/office/drawing/2014/main" id="{79E7A56F-427D-40F4-BABE-AAE5ED6161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8" name="PoljeZBesedilom 2">
          <a:extLst>
            <a:ext uri="{FF2B5EF4-FFF2-40B4-BE49-F238E27FC236}">
              <a16:creationId xmlns:a16="http://schemas.microsoft.com/office/drawing/2014/main" id="{A29A66C2-58DD-469F-AFAA-DE20DE5D85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39" name="PoljeZBesedilom 9938">
          <a:extLst>
            <a:ext uri="{FF2B5EF4-FFF2-40B4-BE49-F238E27FC236}">
              <a16:creationId xmlns:a16="http://schemas.microsoft.com/office/drawing/2014/main" id="{903B7FA0-F01D-441B-9080-0B8EDC7E70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40" name="PoljeZBesedilom 2">
          <a:extLst>
            <a:ext uri="{FF2B5EF4-FFF2-40B4-BE49-F238E27FC236}">
              <a16:creationId xmlns:a16="http://schemas.microsoft.com/office/drawing/2014/main" id="{E5B65B30-E0D5-472F-90EF-41F9825CC8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41" name="PoljeZBesedilom 2">
          <a:extLst>
            <a:ext uri="{FF2B5EF4-FFF2-40B4-BE49-F238E27FC236}">
              <a16:creationId xmlns:a16="http://schemas.microsoft.com/office/drawing/2014/main" id="{C6B8D22D-73E8-495A-9987-160EF44CC9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42" name="PoljeZBesedilom 2">
          <a:extLst>
            <a:ext uri="{FF2B5EF4-FFF2-40B4-BE49-F238E27FC236}">
              <a16:creationId xmlns:a16="http://schemas.microsoft.com/office/drawing/2014/main" id="{511CC389-37C7-4B0C-9FB7-45AB5263A9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940</xdr:row>
      <xdr:rowOff>0</xdr:rowOff>
    </xdr:from>
    <xdr:ext cx="184731" cy="264560"/>
    <xdr:sp macro="" textlink="">
      <xdr:nvSpPr>
        <xdr:cNvPr id="9943" name="PoljeZBesedilom 2">
          <a:extLst>
            <a:ext uri="{FF2B5EF4-FFF2-40B4-BE49-F238E27FC236}">
              <a16:creationId xmlns:a16="http://schemas.microsoft.com/office/drawing/2014/main" id="{2F1DA855-5CA1-48B8-8C75-2C9E2DDF214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4" name="PoljeZBesedilom 2">
          <a:extLst>
            <a:ext uri="{FF2B5EF4-FFF2-40B4-BE49-F238E27FC236}">
              <a16:creationId xmlns:a16="http://schemas.microsoft.com/office/drawing/2014/main" id="{FCE240E7-47D7-437A-A13B-D02B052DF5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5" name="PoljeZBesedilom 9944">
          <a:extLst>
            <a:ext uri="{FF2B5EF4-FFF2-40B4-BE49-F238E27FC236}">
              <a16:creationId xmlns:a16="http://schemas.microsoft.com/office/drawing/2014/main" id="{C9586AFF-4345-4971-8EDB-13A5770272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6" name="PoljeZBesedilom 2">
          <a:extLst>
            <a:ext uri="{FF2B5EF4-FFF2-40B4-BE49-F238E27FC236}">
              <a16:creationId xmlns:a16="http://schemas.microsoft.com/office/drawing/2014/main" id="{ADB30EC4-9824-4BEE-9B96-17D9BBD8D7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7" name="PoljeZBesedilom 2">
          <a:extLst>
            <a:ext uri="{FF2B5EF4-FFF2-40B4-BE49-F238E27FC236}">
              <a16:creationId xmlns:a16="http://schemas.microsoft.com/office/drawing/2014/main" id="{F4DC1B4F-F691-4E6C-8FDF-15DEE4E02E0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8" name="PoljeZBesedilom 2">
          <a:extLst>
            <a:ext uri="{FF2B5EF4-FFF2-40B4-BE49-F238E27FC236}">
              <a16:creationId xmlns:a16="http://schemas.microsoft.com/office/drawing/2014/main" id="{CB225D85-5730-414A-81EE-AA28FF5F46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49" name="PoljeZBesedilom 2">
          <a:extLst>
            <a:ext uri="{FF2B5EF4-FFF2-40B4-BE49-F238E27FC236}">
              <a16:creationId xmlns:a16="http://schemas.microsoft.com/office/drawing/2014/main" id="{1ABA33D9-0C64-4C91-9C04-198B97D327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0" name="PoljeZBesedilom 2">
          <a:extLst>
            <a:ext uri="{FF2B5EF4-FFF2-40B4-BE49-F238E27FC236}">
              <a16:creationId xmlns:a16="http://schemas.microsoft.com/office/drawing/2014/main" id="{9CE58C71-391D-4C9E-801A-FCF6CBE40D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1" name="PoljeZBesedilom 9950">
          <a:extLst>
            <a:ext uri="{FF2B5EF4-FFF2-40B4-BE49-F238E27FC236}">
              <a16:creationId xmlns:a16="http://schemas.microsoft.com/office/drawing/2014/main" id="{4D549326-072C-48B7-9FA0-0BAA887BFC7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2" name="PoljeZBesedilom 2">
          <a:extLst>
            <a:ext uri="{FF2B5EF4-FFF2-40B4-BE49-F238E27FC236}">
              <a16:creationId xmlns:a16="http://schemas.microsoft.com/office/drawing/2014/main" id="{3663FFA2-A005-4B6F-A567-D9778632D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3" name="PoljeZBesedilom 2">
          <a:extLst>
            <a:ext uri="{FF2B5EF4-FFF2-40B4-BE49-F238E27FC236}">
              <a16:creationId xmlns:a16="http://schemas.microsoft.com/office/drawing/2014/main" id="{E303DC54-1BFE-4051-97AF-D538536ADD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4" name="PoljeZBesedilom 2">
          <a:extLst>
            <a:ext uri="{FF2B5EF4-FFF2-40B4-BE49-F238E27FC236}">
              <a16:creationId xmlns:a16="http://schemas.microsoft.com/office/drawing/2014/main" id="{FB3CBCF0-5C2C-4E12-B510-931F427396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55" name="PoljeZBesedilom 2">
          <a:extLst>
            <a:ext uri="{FF2B5EF4-FFF2-40B4-BE49-F238E27FC236}">
              <a16:creationId xmlns:a16="http://schemas.microsoft.com/office/drawing/2014/main" id="{9F0142AD-0BDA-42F9-ADEE-025B368FB4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56" name="PoljeZBesedilom 2">
          <a:extLst>
            <a:ext uri="{FF2B5EF4-FFF2-40B4-BE49-F238E27FC236}">
              <a16:creationId xmlns:a16="http://schemas.microsoft.com/office/drawing/2014/main" id="{73217632-1873-49B9-A165-15FBD58804C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57" name="PoljeZBesedilom 9956">
          <a:extLst>
            <a:ext uri="{FF2B5EF4-FFF2-40B4-BE49-F238E27FC236}">
              <a16:creationId xmlns:a16="http://schemas.microsoft.com/office/drawing/2014/main" id="{F8195671-E3CC-490A-809E-DA565C4B596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58" name="PoljeZBesedilom 2">
          <a:extLst>
            <a:ext uri="{FF2B5EF4-FFF2-40B4-BE49-F238E27FC236}">
              <a16:creationId xmlns:a16="http://schemas.microsoft.com/office/drawing/2014/main" id="{56C8CAF8-FC6E-4A57-9C7D-1F0238F962B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59" name="PoljeZBesedilom 2">
          <a:extLst>
            <a:ext uri="{FF2B5EF4-FFF2-40B4-BE49-F238E27FC236}">
              <a16:creationId xmlns:a16="http://schemas.microsoft.com/office/drawing/2014/main" id="{0A7E7169-F72E-45F1-91A3-4F112121E79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60" name="PoljeZBesedilom 2">
          <a:extLst>
            <a:ext uri="{FF2B5EF4-FFF2-40B4-BE49-F238E27FC236}">
              <a16:creationId xmlns:a16="http://schemas.microsoft.com/office/drawing/2014/main" id="{B2E7FE08-BC22-4171-9E84-24904637DFA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61" name="PoljeZBesedilom 2">
          <a:extLst>
            <a:ext uri="{FF2B5EF4-FFF2-40B4-BE49-F238E27FC236}">
              <a16:creationId xmlns:a16="http://schemas.microsoft.com/office/drawing/2014/main" id="{BCBBFCC0-6223-40BD-A178-5E5F194A109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2" name="PoljeZBesedilom 2">
          <a:extLst>
            <a:ext uri="{FF2B5EF4-FFF2-40B4-BE49-F238E27FC236}">
              <a16:creationId xmlns:a16="http://schemas.microsoft.com/office/drawing/2014/main" id="{06079FAF-995E-4CCA-AA3A-6DFF7040E9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3" name="PoljeZBesedilom 9962">
          <a:extLst>
            <a:ext uri="{FF2B5EF4-FFF2-40B4-BE49-F238E27FC236}">
              <a16:creationId xmlns:a16="http://schemas.microsoft.com/office/drawing/2014/main" id="{FF9B16F7-CBEA-4644-823A-4916012D6EB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4" name="PoljeZBesedilom 2">
          <a:extLst>
            <a:ext uri="{FF2B5EF4-FFF2-40B4-BE49-F238E27FC236}">
              <a16:creationId xmlns:a16="http://schemas.microsoft.com/office/drawing/2014/main" id="{D78E2C11-B022-41AC-9E91-67B0029670F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5" name="PoljeZBesedilom 2">
          <a:extLst>
            <a:ext uri="{FF2B5EF4-FFF2-40B4-BE49-F238E27FC236}">
              <a16:creationId xmlns:a16="http://schemas.microsoft.com/office/drawing/2014/main" id="{F6F46948-96A3-4B80-B363-60F8155EC4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6" name="PoljeZBesedilom 2">
          <a:extLst>
            <a:ext uri="{FF2B5EF4-FFF2-40B4-BE49-F238E27FC236}">
              <a16:creationId xmlns:a16="http://schemas.microsoft.com/office/drawing/2014/main" id="{59E76017-FA7A-461D-B0BA-385001F5509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7" name="PoljeZBesedilom 2">
          <a:extLst>
            <a:ext uri="{FF2B5EF4-FFF2-40B4-BE49-F238E27FC236}">
              <a16:creationId xmlns:a16="http://schemas.microsoft.com/office/drawing/2014/main" id="{3E90C2F5-9DB1-4C98-9A9E-B0CC17C639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8" name="PoljeZBesedilom 2">
          <a:extLst>
            <a:ext uri="{FF2B5EF4-FFF2-40B4-BE49-F238E27FC236}">
              <a16:creationId xmlns:a16="http://schemas.microsoft.com/office/drawing/2014/main" id="{835BDE4E-7B79-44A5-88CF-9107F67D6AB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69" name="PoljeZBesedilom 9968">
          <a:extLst>
            <a:ext uri="{FF2B5EF4-FFF2-40B4-BE49-F238E27FC236}">
              <a16:creationId xmlns:a16="http://schemas.microsoft.com/office/drawing/2014/main" id="{2FA9AB74-6EF5-4811-822D-067DC0B41E4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70" name="PoljeZBesedilom 2">
          <a:extLst>
            <a:ext uri="{FF2B5EF4-FFF2-40B4-BE49-F238E27FC236}">
              <a16:creationId xmlns:a16="http://schemas.microsoft.com/office/drawing/2014/main" id="{C5E03C81-46DC-48DD-8E7C-AC8F96C1374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71" name="PoljeZBesedilom 2">
          <a:extLst>
            <a:ext uri="{FF2B5EF4-FFF2-40B4-BE49-F238E27FC236}">
              <a16:creationId xmlns:a16="http://schemas.microsoft.com/office/drawing/2014/main" id="{ADDA624E-9F0D-4683-AE21-DF81B5D0A5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72" name="PoljeZBesedilom 2">
          <a:extLst>
            <a:ext uri="{FF2B5EF4-FFF2-40B4-BE49-F238E27FC236}">
              <a16:creationId xmlns:a16="http://schemas.microsoft.com/office/drawing/2014/main" id="{0F43C659-4CF4-41C0-BB94-CE2E911BA8A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943</xdr:row>
      <xdr:rowOff>0</xdr:rowOff>
    </xdr:from>
    <xdr:ext cx="184731" cy="264560"/>
    <xdr:sp macro="" textlink="">
      <xdr:nvSpPr>
        <xdr:cNvPr id="9973" name="PoljeZBesedilom 2">
          <a:extLst>
            <a:ext uri="{FF2B5EF4-FFF2-40B4-BE49-F238E27FC236}">
              <a16:creationId xmlns:a16="http://schemas.microsoft.com/office/drawing/2014/main" id="{2A7CE862-2A95-4488-B93C-4B69A670B8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4" name="PoljeZBesedilom 2">
          <a:extLst>
            <a:ext uri="{FF2B5EF4-FFF2-40B4-BE49-F238E27FC236}">
              <a16:creationId xmlns:a16="http://schemas.microsoft.com/office/drawing/2014/main" id="{ECEB0617-ADB2-4E15-8CB6-D6EEF1C80EE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5" name="PoljeZBesedilom 9974">
          <a:extLst>
            <a:ext uri="{FF2B5EF4-FFF2-40B4-BE49-F238E27FC236}">
              <a16:creationId xmlns:a16="http://schemas.microsoft.com/office/drawing/2014/main" id="{471C1DA0-185F-4C49-8F24-86AC3424BAC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6" name="PoljeZBesedilom 2">
          <a:extLst>
            <a:ext uri="{FF2B5EF4-FFF2-40B4-BE49-F238E27FC236}">
              <a16:creationId xmlns:a16="http://schemas.microsoft.com/office/drawing/2014/main" id="{B265F387-6DCE-4E63-8DE6-2FCC51B9C7F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7" name="PoljeZBesedilom 2">
          <a:extLst>
            <a:ext uri="{FF2B5EF4-FFF2-40B4-BE49-F238E27FC236}">
              <a16:creationId xmlns:a16="http://schemas.microsoft.com/office/drawing/2014/main" id="{A20D6ADD-F526-485D-9E88-E447C4C6F3D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8" name="PoljeZBesedilom 2">
          <a:extLst>
            <a:ext uri="{FF2B5EF4-FFF2-40B4-BE49-F238E27FC236}">
              <a16:creationId xmlns:a16="http://schemas.microsoft.com/office/drawing/2014/main" id="{FEE5CD2C-F4CC-4973-8CFA-EFCF3D3A99D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944</xdr:row>
      <xdr:rowOff>0</xdr:rowOff>
    </xdr:from>
    <xdr:ext cx="184731" cy="264560"/>
    <xdr:sp macro="" textlink="">
      <xdr:nvSpPr>
        <xdr:cNvPr id="9979" name="PoljeZBesedilom 2">
          <a:extLst>
            <a:ext uri="{FF2B5EF4-FFF2-40B4-BE49-F238E27FC236}">
              <a16:creationId xmlns:a16="http://schemas.microsoft.com/office/drawing/2014/main" id="{E9AB9188-9ECA-4AF6-9DA7-1294B7BBAB1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0" name="PoljeZBesedilom 2">
          <a:extLst>
            <a:ext uri="{FF2B5EF4-FFF2-40B4-BE49-F238E27FC236}">
              <a16:creationId xmlns:a16="http://schemas.microsoft.com/office/drawing/2014/main" id="{FD8D135E-80B5-4472-BE3D-B5051D3E4B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1" name="PoljeZBesedilom 9980">
          <a:extLst>
            <a:ext uri="{FF2B5EF4-FFF2-40B4-BE49-F238E27FC236}">
              <a16:creationId xmlns:a16="http://schemas.microsoft.com/office/drawing/2014/main" id="{859CBABD-5DCF-4153-9F31-26B0F4F089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2" name="PoljeZBesedilom 2">
          <a:extLst>
            <a:ext uri="{FF2B5EF4-FFF2-40B4-BE49-F238E27FC236}">
              <a16:creationId xmlns:a16="http://schemas.microsoft.com/office/drawing/2014/main" id="{B032FD79-B85F-4D05-A663-0D215B7F30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3" name="PoljeZBesedilom 2">
          <a:extLst>
            <a:ext uri="{FF2B5EF4-FFF2-40B4-BE49-F238E27FC236}">
              <a16:creationId xmlns:a16="http://schemas.microsoft.com/office/drawing/2014/main" id="{F3E5FE4F-49C7-4356-A361-16C1ED372F2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4" name="PoljeZBesedilom 2">
          <a:extLst>
            <a:ext uri="{FF2B5EF4-FFF2-40B4-BE49-F238E27FC236}">
              <a16:creationId xmlns:a16="http://schemas.microsoft.com/office/drawing/2014/main" id="{BFA06C09-6B8A-420D-8734-3084A30F4D0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85" name="PoljeZBesedilom 2">
          <a:extLst>
            <a:ext uri="{FF2B5EF4-FFF2-40B4-BE49-F238E27FC236}">
              <a16:creationId xmlns:a16="http://schemas.microsoft.com/office/drawing/2014/main" id="{FA70805D-3A35-4F04-9AAD-8ACC8FBB874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86" name="PoljeZBesedilom 9985">
          <a:extLst>
            <a:ext uri="{FF2B5EF4-FFF2-40B4-BE49-F238E27FC236}">
              <a16:creationId xmlns:a16="http://schemas.microsoft.com/office/drawing/2014/main" id="{70D38C3F-3291-4C33-9D19-04BAEAE63F4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87" name="PoljeZBesedilom 2">
          <a:extLst>
            <a:ext uri="{FF2B5EF4-FFF2-40B4-BE49-F238E27FC236}">
              <a16:creationId xmlns:a16="http://schemas.microsoft.com/office/drawing/2014/main" id="{F890DBFF-532B-44B8-8D66-539F2CE9857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88" name="PoljeZBesedilom 2">
          <a:extLst>
            <a:ext uri="{FF2B5EF4-FFF2-40B4-BE49-F238E27FC236}">
              <a16:creationId xmlns:a16="http://schemas.microsoft.com/office/drawing/2014/main" id="{38904B7C-1EDE-4B7E-BC81-8CFD89CF288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89" name="PoljeZBesedilom 2">
          <a:extLst>
            <a:ext uri="{FF2B5EF4-FFF2-40B4-BE49-F238E27FC236}">
              <a16:creationId xmlns:a16="http://schemas.microsoft.com/office/drawing/2014/main" id="{5443C7D3-695E-4CAF-9C97-A7BB2B6DDD1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90" name="PoljeZBesedilom 2">
          <a:extLst>
            <a:ext uri="{FF2B5EF4-FFF2-40B4-BE49-F238E27FC236}">
              <a16:creationId xmlns:a16="http://schemas.microsoft.com/office/drawing/2014/main" id="{881EE21B-E45C-4C75-BC67-2C89677A407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1" name="PoljeZBesedilom 2">
          <a:extLst>
            <a:ext uri="{FF2B5EF4-FFF2-40B4-BE49-F238E27FC236}">
              <a16:creationId xmlns:a16="http://schemas.microsoft.com/office/drawing/2014/main" id="{2088513F-D389-4DA0-9CA0-817873D89F4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2" name="PoljeZBesedilom 9991">
          <a:extLst>
            <a:ext uri="{FF2B5EF4-FFF2-40B4-BE49-F238E27FC236}">
              <a16:creationId xmlns:a16="http://schemas.microsoft.com/office/drawing/2014/main" id="{B20A2370-3E9D-47FC-ACE0-F5E7B5E8AC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3" name="PoljeZBesedilom 2">
          <a:extLst>
            <a:ext uri="{FF2B5EF4-FFF2-40B4-BE49-F238E27FC236}">
              <a16:creationId xmlns:a16="http://schemas.microsoft.com/office/drawing/2014/main" id="{61759DCB-A649-44E3-837D-9DF8677A18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4" name="PoljeZBesedilom 2">
          <a:extLst>
            <a:ext uri="{FF2B5EF4-FFF2-40B4-BE49-F238E27FC236}">
              <a16:creationId xmlns:a16="http://schemas.microsoft.com/office/drawing/2014/main" id="{0D330B1D-E0FD-4F7C-BC34-BD9F6B9A008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5" name="PoljeZBesedilom 2">
          <a:extLst>
            <a:ext uri="{FF2B5EF4-FFF2-40B4-BE49-F238E27FC236}">
              <a16:creationId xmlns:a16="http://schemas.microsoft.com/office/drawing/2014/main" id="{FDD2918F-0FA1-4F0C-BAC4-DACB5EE37D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957</xdr:row>
      <xdr:rowOff>0</xdr:rowOff>
    </xdr:from>
    <xdr:ext cx="184731" cy="264560"/>
    <xdr:sp macro="" textlink="">
      <xdr:nvSpPr>
        <xdr:cNvPr id="9996" name="PoljeZBesedilom 2">
          <a:extLst>
            <a:ext uri="{FF2B5EF4-FFF2-40B4-BE49-F238E27FC236}">
              <a16:creationId xmlns:a16="http://schemas.microsoft.com/office/drawing/2014/main" id="{CF3D371C-0186-479C-9AC6-BB6EA0452E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97" name="PoljeZBesedilom 9996">
          <a:extLst>
            <a:ext uri="{FF2B5EF4-FFF2-40B4-BE49-F238E27FC236}">
              <a16:creationId xmlns:a16="http://schemas.microsoft.com/office/drawing/2014/main" id="{98D7B086-51DC-42E2-994C-2447E83A715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98" name="PoljeZBesedilom 2">
          <a:extLst>
            <a:ext uri="{FF2B5EF4-FFF2-40B4-BE49-F238E27FC236}">
              <a16:creationId xmlns:a16="http://schemas.microsoft.com/office/drawing/2014/main" id="{573F0710-CD6B-4F4A-A6B4-A27CB459342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9999" name="PoljeZBesedilom 2">
          <a:extLst>
            <a:ext uri="{FF2B5EF4-FFF2-40B4-BE49-F238E27FC236}">
              <a16:creationId xmlns:a16="http://schemas.microsoft.com/office/drawing/2014/main" id="{1DC13813-8234-4017-AE43-14ED4735040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10000" name="PoljeZBesedilom 2">
          <a:extLst>
            <a:ext uri="{FF2B5EF4-FFF2-40B4-BE49-F238E27FC236}">
              <a16:creationId xmlns:a16="http://schemas.microsoft.com/office/drawing/2014/main" id="{F9571BD8-476E-4CB3-B694-E62C24DC37A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958</xdr:row>
      <xdr:rowOff>0</xdr:rowOff>
    </xdr:from>
    <xdr:ext cx="184731" cy="274009"/>
    <xdr:sp macro="" textlink="">
      <xdr:nvSpPr>
        <xdr:cNvPr id="10001" name="PoljeZBesedilom 2">
          <a:extLst>
            <a:ext uri="{FF2B5EF4-FFF2-40B4-BE49-F238E27FC236}">
              <a16:creationId xmlns:a16="http://schemas.microsoft.com/office/drawing/2014/main" id="{61457E06-378B-4EB5-94C8-9C9159C1B67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1072</xdr:row>
      <xdr:rowOff>0</xdr:rowOff>
    </xdr:from>
    <xdr:ext cx="191101" cy="272341"/>
    <xdr:sp macro="" textlink="">
      <xdr:nvSpPr>
        <xdr:cNvPr id="10002" name="PoljeZBesedilom 2">
          <a:extLst>
            <a:ext uri="{FF2B5EF4-FFF2-40B4-BE49-F238E27FC236}">
              <a16:creationId xmlns:a16="http://schemas.microsoft.com/office/drawing/2014/main" id="{AF023C0E-A9FC-4EE1-ACA2-12C2F2E3CBCC}"/>
            </a:ext>
          </a:extLst>
        </xdr:cNvPr>
        <xdr:cNvSpPr txBox="1"/>
      </xdr:nvSpPr>
      <xdr:spPr>
        <a:xfrm>
          <a:off x="6765471" y="2862943"/>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1072</xdr:row>
      <xdr:rowOff>0</xdr:rowOff>
    </xdr:from>
    <xdr:ext cx="191101" cy="272341"/>
    <xdr:sp macro="" textlink="">
      <xdr:nvSpPr>
        <xdr:cNvPr id="10003" name="PoljeZBesedilom 10002">
          <a:extLst>
            <a:ext uri="{FF2B5EF4-FFF2-40B4-BE49-F238E27FC236}">
              <a16:creationId xmlns:a16="http://schemas.microsoft.com/office/drawing/2014/main" id="{D60B7F01-9E60-40DD-87B9-53336568E398}"/>
            </a:ext>
          </a:extLst>
        </xdr:cNvPr>
        <xdr:cNvSpPr txBox="1"/>
      </xdr:nvSpPr>
      <xdr:spPr>
        <a:xfrm>
          <a:off x="6765471" y="2862943"/>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135262</xdr:rowOff>
    </xdr:from>
    <xdr:ext cx="184731" cy="264560"/>
    <xdr:sp macro="" textlink="">
      <xdr:nvSpPr>
        <xdr:cNvPr id="10004" name="PoljeZBesedilom 2">
          <a:extLst>
            <a:ext uri="{FF2B5EF4-FFF2-40B4-BE49-F238E27FC236}">
              <a16:creationId xmlns:a16="http://schemas.microsoft.com/office/drawing/2014/main" id="{5F778813-414B-46E7-9E7B-95C905DFACE4}"/>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1045</xdr:row>
      <xdr:rowOff>135262</xdr:rowOff>
    </xdr:from>
    <xdr:ext cx="184731" cy="264560"/>
    <xdr:sp macro="" textlink="">
      <xdr:nvSpPr>
        <xdr:cNvPr id="10005" name="PoljeZBesedilom 10004">
          <a:extLst>
            <a:ext uri="{FF2B5EF4-FFF2-40B4-BE49-F238E27FC236}">
              <a16:creationId xmlns:a16="http://schemas.microsoft.com/office/drawing/2014/main" id="{84804BE0-D9F6-4D16-B6B2-728825673386}"/>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s.uni-lj.si/raziskovalna_dejavnost/raziskovalna_dejavnost/oprema/2021112909194923/" TargetMode="External"/><Relationship Id="rId21" Type="http://schemas.openxmlformats.org/officeDocument/2006/relationships/hyperlink" Target="https://www.ki.si/departments/d06-department-of-food-chemistry/equipment/" TargetMode="External"/><Relationship Id="rId324" Type="http://schemas.openxmlformats.org/officeDocument/2006/relationships/hyperlink" Target="https://www.mf.uni-lj.si/ibf/raziskovanje" TargetMode="External"/><Relationship Id="rId531" Type="http://schemas.openxmlformats.org/officeDocument/2006/relationships/hyperlink" Target="http://www.fkkt.um.si/raziskovalna-oprema" TargetMode="External"/><Relationship Id="rId170" Type="http://schemas.openxmlformats.org/officeDocument/2006/relationships/hyperlink" Target="https://www.ung.si/sl/raziskave/center-za-kognitivne-znanosti-jezika/oprema/" TargetMode="External"/><Relationship Id="rId268" Type="http://schemas.openxmlformats.org/officeDocument/2006/relationships/hyperlink" Target="http://www.nib.si/infrastruktura/infrastrukturni-center-planta" TargetMode="External"/><Relationship Id="rId475" Type="http://schemas.openxmlformats.org/officeDocument/2006/relationships/hyperlink" Target="http://lbk.fe.uni-lj.si/ic/sl/oprema" TargetMode="External"/><Relationship Id="rId32" Type="http://schemas.openxmlformats.org/officeDocument/2006/relationships/hyperlink" Target="https://www.ki.si/odseki/d12-odsek-za-sintezno-biologijo-in-imunologijo/oprema/" TargetMode="External"/><Relationship Id="rId128" Type="http://schemas.openxmlformats.org/officeDocument/2006/relationships/hyperlink" Target="http://www.ffa.uni-lj.si/raziskave/raziskovalna-oprema/tekocinski-kromatograf-z-masnim-detektorjem" TargetMode="External"/><Relationship Id="rId335" Type="http://schemas.openxmlformats.org/officeDocument/2006/relationships/hyperlink" Target="https://elixir-slovenia.org/sl/dry-lab-slo/" TargetMode="External"/><Relationship Id="rId181" Type="http://schemas.openxmlformats.org/officeDocument/2006/relationships/hyperlink" Target="https://www.ung.si/sl/raziskave/laboratorij-za-vede-o-okolju-in-zivljenju/oprema/" TargetMode="External"/><Relationship Id="rId402" Type="http://schemas.openxmlformats.org/officeDocument/2006/relationships/hyperlink" Target="https://www.bf.uni-lj.si/sl/raziskave/raziskovalna-oprema/" TargetMode="External"/><Relationship Id="rId279" Type="http://schemas.openxmlformats.org/officeDocument/2006/relationships/hyperlink" Target="http://www.nib.si/images/stories/datoteke2/Delovanje_centra/arrs-ri-evidenca-opreme-105-nib.pdf" TargetMode="External"/><Relationship Id="rId486" Type="http://schemas.openxmlformats.org/officeDocument/2006/relationships/hyperlink" Target="http://lit.fe.uni-lj.si/oprema" TargetMode="External"/><Relationship Id="rId43" Type="http://schemas.openxmlformats.org/officeDocument/2006/relationships/hyperlink" Target="https://www.ki.si/o-institutu/raziskovalna-infrastruktura/" TargetMode="External"/><Relationship Id="rId139" Type="http://schemas.openxmlformats.org/officeDocument/2006/relationships/hyperlink" Target="http://www.ffa.uni-lj.si/raziskave/raziskovalna-oprema/0/arrs" TargetMode="External"/><Relationship Id="rId290" Type="http://schemas.openxmlformats.org/officeDocument/2006/relationships/hyperlink" Target="http://www.geo-zs.si/?option=com_content&amp;view=article&amp;id=973" TargetMode="External"/><Relationship Id="rId304" Type="http://schemas.openxmlformats.org/officeDocument/2006/relationships/hyperlink" Target="http://www.mf.uni-lj.si/ris/oprema" TargetMode="External"/><Relationship Id="rId346" Type="http://schemas.openxmlformats.org/officeDocument/2006/relationships/hyperlink" Target="https://www.mf.uni-lj.si/ibk/oprema" TargetMode="External"/><Relationship Id="rId388" Type="http://schemas.openxmlformats.org/officeDocument/2006/relationships/hyperlink" Target="https://www.bf.uni-lj.si/sl/raziskave/raziskovalna-oprema/" TargetMode="External"/><Relationship Id="rId511" Type="http://schemas.openxmlformats.org/officeDocument/2006/relationships/hyperlink" Target="http://www.lmk.si/raziskave/merilna-oprema-laboratorija/" TargetMode="External"/><Relationship Id="rId85" Type="http://schemas.openxmlformats.org/officeDocument/2006/relationships/hyperlink" Target="https://www.fs.uni-lj.si/raziskovalna_dejavnost/raziskovalna_dejavnost/oprema/2016051310343418/" TargetMode="External"/><Relationship Id="rId150" Type="http://schemas.openxmlformats.org/officeDocument/2006/relationships/hyperlink" Target="http://www3.fgg.uni-lj.si/" TargetMode="External"/><Relationship Id="rId192" Type="http://schemas.openxmlformats.org/officeDocument/2006/relationships/hyperlink" Target="http://www.ntf.uni-lj.si/ntf/raziskovanje/raziskovalno-delo/raziskovalna-oprema/" TargetMode="External"/><Relationship Id="rId206" Type="http://schemas.openxmlformats.org/officeDocument/2006/relationships/hyperlink" Target="https://ibv.mf.um.si/oprema/" TargetMode="External"/><Relationship Id="rId413" Type="http://schemas.openxmlformats.org/officeDocument/2006/relationships/hyperlink" Target="https://www.bf.uni-lj.si/sl/raziskave/raziskovalna-oprema/" TargetMode="External"/><Relationship Id="rId248" Type="http://schemas.openxmlformats.org/officeDocument/2006/relationships/hyperlink" Target="http://www.cipkebip.org/" TargetMode="External"/><Relationship Id="rId455" Type="http://schemas.openxmlformats.org/officeDocument/2006/relationships/hyperlink" Target="http://www.fs.um.si/raziskovanje/raziskovalna-oprema/" TargetMode="External"/><Relationship Id="rId497" Type="http://schemas.openxmlformats.org/officeDocument/2006/relationships/hyperlink" Target="http://lpvo.fe.uni-lj.si/raziskave/oprema/" TargetMode="External"/><Relationship Id="rId12" Type="http://schemas.openxmlformats.org/officeDocument/2006/relationships/hyperlink" Target="https://www.ki.si/odseki/d12-odsek-za-sintezno-biologijo-in-imunologijo/oprema/" TargetMode="External"/><Relationship Id="rId108" Type="http://schemas.openxmlformats.org/officeDocument/2006/relationships/hyperlink" Target="https://www.fs.uni-lj.si/raziskovalna_dejavnost/raziskovalna_dejavnost/oprema/2020110312230620/" TargetMode="External"/><Relationship Id="rId315" Type="http://schemas.openxmlformats.org/officeDocument/2006/relationships/hyperlink" Target="http://ibk.mf.uni-lj.si/equipment" TargetMode="External"/><Relationship Id="rId357" Type="http://schemas.openxmlformats.org/officeDocument/2006/relationships/hyperlink" Target="http://www.mf.uni-lj.si/ris/oprema" TargetMode="External"/><Relationship Id="rId522" Type="http://schemas.openxmlformats.org/officeDocument/2006/relationships/hyperlink" Target="https://www.vf.uni-lj.si/podrocje/raziskovalna-oprema" TargetMode="External"/><Relationship Id="rId54" Type="http://schemas.openxmlformats.org/officeDocument/2006/relationships/hyperlink" Target="https://www.ki.si/za-gospodarstvo/storitve/kemijska-analiza/termicna-analiza/termicna-karakterizacija-polimerov/" TargetMode="External"/><Relationship Id="rId96" Type="http://schemas.openxmlformats.org/officeDocument/2006/relationships/hyperlink" Target="https://www.fs.uni-lj.si/raziskovalna_dejavnost/raziskovalna_dejavnost/oprema/2016051613514191/" TargetMode="External"/><Relationship Id="rId161" Type="http://schemas.openxmlformats.org/officeDocument/2006/relationships/hyperlink" Target="http://www.zrs-kp.si/index.php/research/infra-program/" TargetMode="External"/><Relationship Id="rId217" Type="http://schemas.openxmlformats.org/officeDocument/2006/relationships/hyperlink" Target="http://www.cipkebip.org/" TargetMode="External"/><Relationship Id="rId399" Type="http://schemas.openxmlformats.org/officeDocument/2006/relationships/hyperlink" Target="https://www.bf.uni-lj.si/sl/raziskave/raziskovalna-oprema/" TargetMode="External"/><Relationship Id="rId259" Type="http://schemas.openxmlformats.org/officeDocument/2006/relationships/hyperlink" Target="http://www.nib.si/images/stories/datoteke2/Delovanje_centra/arrs-ri-evidenca-opreme-105-nib.pdf" TargetMode="External"/><Relationship Id="rId424" Type="http://schemas.openxmlformats.org/officeDocument/2006/relationships/hyperlink" Target="https://www.bf.uni-lj.si/sl/raziskave/raziskovalna-oprema/" TargetMode="External"/><Relationship Id="rId466" Type="http://schemas.openxmlformats.org/officeDocument/2006/relationships/hyperlink" Target="http://www.fs.um.si/raziskovanje/raziskovalna-oprema/" TargetMode="External"/><Relationship Id="rId23" Type="http://schemas.openxmlformats.org/officeDocument/2006/relationships/hyperlink" Target="http://www.ki.si/" TargetMode="External"/><Relationship Id="rId119" Type="http://schemas.openxmlformats.org/officeDocument/2006/relationships/hyperlink" Target="https://www.fs.uni-lj.si/raziskovalna_dejavnost/raziskovalna_dejavnost/oprema/2021112909482353/" TargetMode="External"/><Relationship Id="rId270" Type="http://schemas.openxmlformats.org/officeDocument/2006/relationships/hyperlink" Target="http://www.nib.si/infrastruktura/infrastrukturni-center-planta" TargetMode="External"/><Relationship Id="rId326" Type="http://schemas.openxmlformats.org/officeDocument/2006/relationships/hyperlink" Target="http://ibk.mf.uni-lj.si/equipment/quickgene-810.html" TargetMode="External"/><Relationship Id="rId533" Type="http://schemas.openxmlformats.org/officeDocument/2006/relationships/hyperlink" Target="https://fvz.upr.si/raziskovanje/" TargetMode="External"/><Relationship Id="rId65" Type="http://schemas.openxmlformats.org/officeDocument/2006/relationships/hyperlink" Target="https://www.ki.si/odseki/d07-odsek-za-polimerno-kemijo-in-tehnologijo/l07equipment/" TargetMode="External"/><Relationship Id="rId130" Type="http://schemas.openxmlformats.org/officeDocument/2006/relationships/hyperlink" Target="http://www.ffa.uni-lj.si/raziskave/raziskovalna-oprema/0/arrs" TargetMode="External"/><Relationship Id="rId368" Type="http://schemas.openxmlformats.org/officeDocument/2006/relationships/hyperlink" Target="https://www.bf.uni-lj.si/sl/raziskave/raziskovalna-oprema/" TargetMode="External"/><Relationship Id="rId172" Type="http://schemas.openxmlformats.org/officeDocument/2006/relationships/hyperlink" Target="https://www.ung.si/sl/raziskave/center-za-raziskave-atmosfere/projekti/oprema-za-meritve/" TargetMode="External"/><Relationship Id="rId228" Type="http://schemas.openxmlformats.org/officeDocument/2006/relationships/hyperlink" Target="http://www.cipkebip.org/" TargetMode="External"/><Relationship Id="rId435" Type="http://schemas.openxmlformats.org/officeDocument/2006/relationships/hyperlink" Target="http://www.fs.um.si/raziskovanje/raziskovalna-oprema/" TargetMode="External"/><Relationship Id="rId477" Type="http://schemas.openxmlformats.org/officeDocument/2006/relationships/hyperlink" Target="http://www.lmk.si/raziskave/merilna-oprema-laboratorija/" TargetMode="External"/><Relationship Id="rId281" Type="http://schemas.openxmlformats.org/officeDocument/2006/relationships/hyperlink" Target="http://www.nib.si/infrastruktura/infrastrukturni-center-planta" TargetMode="External"/><Relationship Id="rId337" Type="http://schemas.openxmlformats.org/officeDocument/2006/relationships/hyperlink" Target="https://www.mf.uni-lj.si/application/files/7415/8391/7733/Razpolozljiva_raziskovalna_oprema_UL_MF.pdf" TargetMode="External"/><Relationship Id="rId502" Type="http://schemas.openxmlformats.org/officeDocument/2006/relationships/hyperlink" Target="http://www.robolab.si/research/infrastructure/other-equipment/optotrak-certus/" TargetMode="External"/><Relationship Id="rId34" Type="http://schemas.openxmlformats.org/officeDocument/2006/relationships/hyperlink" Target="https://www.ki.si/odseki/d12-odsek-za-sintezno-biologijo-in-imunologijo/oprema/" TargetMode="External"/><Relationship Id="rId76" Type="http://schemas.openxmlformats.org/officeDocument/2006/relationships/hyperlink" Target="https://www.imt.si/organizacijske-enote/infrastrukturna-organizacijska-enota" TargetMode="External"/><Relationship Id="rId141" Type="http://schemas.openxmlformats.org/officeDocument/2006/relationships/hyperlink" Target="http://www.ffa.uni-lj.si/raziskave/raziskovalna-oprema/sistem-za-elektrostatsko-sukanje-nanovlaken" TargetMode="External"/><Relationship Id="rId379" Type="http://schemas.openxmlformats.org/officeDocument/2006/relationships/hyperlink" Target="https://www.bf.uni-lj.si/sl/raziskave/raziskovalna-oprema/" TargetMode="External"/><Relationship Id="rId7" Type="http://schemas.openxmlformats.org/officeDocument/2006/relationships/hyperlink" Target="http://www.fkkt.uni-lj.si/sl/raziskovalna-infrastruktura/enota-za-analizo-organskih-molekul/chnso/" TargetMode="External"/><Relationship Id="rId183" Type="http://schemas.openxmlformats.org/officeDocument/2006/relationships/hyperlink" Target="http://www.fmf.uni-lj.si/si/" TargetMode="External"/><Relationship Id="rId239" Type="http://schemas.openxmlformats.org/officeDocument/2006/relationships/hyperlink" Target="http://www.cipkebip.org/" TargetMode="External"/><Relationship Id="rId390" Type="http://schemas.openxmlformats.org/officeDocument/2006/relationships/hyperlink" Target="https://www.bf.uni-lj.si/sl/raziskave/raziskovalna-oprema/" TargetMode="External"/><Relationship Id="rId404" Type="http://schemas.openxmlformats.org/officeDocument/2006/relationships/hyperlink" Target="https://www.bf.uni-lj.si/sl/raziskave/raziskovalna-oprema/" TargetMode="External"/><Relationship Id="rId446" Type="http://schemas.openxmlformats.org/officeDocument/2006/relationships/hyperlink" Target="http://www.fs.um.si/raziskovanje/raziskovalna-oprema/" TargetMode="External"/><Relationship Id="rId250" Type="http://schemas.openxmlformats.org/officeDocument/2006/relationships/hyperlink" Target="http://www.cipkebip.org/" TargetMode="External"/><Relationship Id="rId292" Type="http://schemas.openxmlformats.org/officeDocument/2006/relationships/hyperlink" Target="https://www.gozdis.si/raziskovalna-oprema/" TargetMode="External"/><Relationship Id="rId306" Type="http://schemas.openxmlformats.org/officeDocument/2006/relationships/hyperlink" Target="http://www.mf.uni-lj.si/ifet" TargetMode="External"/><Relationship Id="rId488" Type="http://schemas.openxmlformats.org/officeDocument/2006/relationships/hyperlink" Target="http://lpvo.fe.uni-lj.si/raziskave/oprema/" TargetMode="External"/><Relationship Id="rId45" Type="http://schemas.openxmlformats.org/officeDocument/2006/relationships/hyperlink" Target="https://www.ki.si/o-institutu/raziskovalna-infrastruktura/" TargetMode="External"/><Relationship Id="rId87" Type="http://schemas.openxmlformats.org/officeDocument/2006/relationships/hyperlink" Target="https://www.fs.uni-lj.si/raziskovalna_dejavnost/raziskovalna_dejavnost/oprema/2016051310413723/" TargetMode="External"/><Relationship Id="rId110" Type="http://schemas.openxmlformats.org/officeDocument/2006/relationships/hyperlink" Target="https://www.fs.uni-lj.si/raziskovalna_dejavnost/raziskovalna_dejavnost/oprema/2020110311431375/" TargetMode="External"/><Relationship Id="rId348" Type="http://schemas.openxmlformats.org/officeDocument/2006/relationships/hyperlink" Target="https://www.mf.uni-lj.si/ibk/oprema" TargetMode="External"/><Relationship Id="rId513" Type="http://schemas.openxmlformats.org/officeDocument/2006/relationships/hyperlink" Target="http://lbk.fe.uni-lj.si/ic/sl/oprema" TargetMode="External"/><Relationship Id="rId152" Type="http://schemas.openxmlformats.org/officeDocument/2006/relationships/hyperlink" Target="http://www.hidroinstitut.si/index.php/zmogljivosti/merilna-oprema" TargetMode="External"/><Relationship Id="rId194" Type="http://schemas.openxmlformats.org/officeDocument/2006/relationships/hyperlink" Target="http://www.ntf.uni-lj.si/ntf/raziskovanje/raziskovalno-delo/raziskovalna-oprema/" TargetMode="External"/><Relationship Id="rId208" Type="http://schemas.openxmlformats.org/officeDocument/2006/relationships/hyperlink" Target="http://www.cipkebip.org/" TargetMode="External"/><Relationship Id="rId415" Type="http://schemas.openxmlformats.org/officeDocument/2006/relationships/hyperlink" Target="https://www.bf.uni-lj.si/sl/raziskave/raziskovalna-oprema/" TargetMode="External"/><Relationship Id="rId457" Type="http://schemas.openxmlformats.org/officeDocument/2006/relationships/hyperlink" Target="http://www.fs.um.si/raziskovanje/raziskovalna-oprema/" TargetMode="External"/><Relationship Id="rId261" Type="http://schemas.openxmlformats.org/officeDocument/2006/relationships/hyperlink" Target="http://www.nib.si/storitve-in-oprema/raziskovalna-oprema" TargetMode="External"/><Relationship Id="rId499" Type="http://schemas.openxmlformats.org/officeDocument/2006/relationships/hyperlink" Target="http://lbk.fe.uni-lj.si/ic/sl/oprema" TargetMode="External"/><Relationship Id="rId14" Type="http://schemas.openxmlformats.org/officeDocument/2006/relationships/hyperlink" Target="https://www.ki.si/odseki/d12-odsek-za-sintezno-biologijo-in-imunologijo/oprema/" TargetMode="External"/><Relationship Id="rId56" Type="http://schemas.openxmlformats.org/officeDocument/2006/relationships/hyperlink" Target="https://www.ki.si/departments/d04-department-of-analytical-chemistry/equipment/" TargetMode="External"/><Relationship Id="rId317" Type="http://schemas.openxmlformats.org/officeDocument/2006/relationships/hyperlink" Target="http://ibk.mf.uni-lj.si/equipment" TargetMode="External"/><Relationship Id="rId359" Type="http://schemas.openxmlformats.org/officeDocument/2006/relationships/hyperlink" Target="https://www.mf.uni-lj.si/raziskovanje" TargetMode="External"/><Relationship Id="rId524" Type="http://schemas.openxmlformats.org/officeDocument/2006/relationships/hyperlink" Target="https://www.vf.uni-lj.si/podrocje/raziskovalna-oprema" TargetMode="External"/><Relationship Id="rId98" Type="http://schemas.openxmlformats.org/officeDocument/2006/relationships/hyperlink" Target="https://www.fs.uni-lj.si/raziskovalna_dejavnost/raziskovalna_dejavnost/oprema/2018082715234390/" TargetMode="External"/><Relationship Id="rId121" Type="http://schemas.openxmlformats.org/officeDocument/2006/relationships/hyperlink" Target="https://www.fs.uni-lj.si/raziskovalna_dejavnost/raziskovalna_dejavnost/oprema/2021112909265193/" TargetMode="External"/><Relationship Id="rId163" Type="http://schemas.openxmlformats.org/officeDocument/2006/relationships/hyperlink" Target="http://www.zrs-kp.si/index.php/research/infra-program/" TargetMode="External"/><Relationship Id="rId219" Type="http://schemas.openxmlformats.org/officeDocument/2006/relationships/hyperlink" Target="http://www.cipkebip.org/" TargetMode="External"/><Relationship Id="rId370" Type="http://schemas.openxmlformats.org/officeDocument/2006/relationships/hyperlink" Target="https://www.bf.uni-lj.si/sl/raziskave/raziskovalna-oprema/" TargetMode="External"/><Relationship Id="rId426" Type="http://schemas.openxmlformats.org/officeDocument/2006/relationships/hyperlink" Target="https://www.bf.uni-lj.si/sl/raziskave/raziskovalna-oprema/" TargetMode="External"/><Relationship Id="rId230" Type="http://schemas.openxmlformats.org/officeDocument/2006/relationships/hyperlink" Target="http://www.cipkebip.org/" TargetMode="External"/><Relationship Id="rId468" Type="http://schemas.openxmlformats.org/officeDocument/2006/relationships/hyperlink" Target="http://www.fs.um.si/raziskovanje/raziskovalna-oprema/" TargetMode="External"/><Relationship Id="rId25" Type="http://schemas.openxmlformats.org/officeDocument/2006/relationships/hyperlink" Target="https://www.ki.si/odseki/d01-teoreticni-odsek/azmanov-racunski-center/" TargetMode="External"/><Relationship Id="rId67" Type="http://schemas.openxmlformats.org/officeDocument/2006/relationships/hyperlink" Target="https://www.ki.si/odseki/d07-odsek-za-polimerno-kemijo-in-tehnologijo/l07equipment/" TargetMode="External"/><Relationship Id="rId272" Type="http://schemas.openxmlformats.org/officeDocument/2006/relationships/hyperlink" Target="http://www.nib.si/infrastruktura/infrastrukturni-center-planta" TargetMode="External"/><Relationship Id="rId328" Type="http://schemas.openxmlformats.org/officeDocument/2006/relationships/hyperlink" Target="http://ibk.mf.uni-lj.si/equipment" TargetMode="External"/><Relationship Id="rId535" Type="http://schemas.openxmlformats.org/officeDocument/2006/relationships/printerSettings" Target="../printerSettings/printerSettings1.bin"/><Relationship Id="rId132" Type="http://schemas.openxmlformats.org/officeDocument/2006/relationships/hyperlink" Target="http://www.ffa.uni-lj.si/raziskave/raziskovalna-oprema/0/arrs" TargetMode="External"/><Relationship Id="rId174" Type="http://schemas.openxmlformats.org/officeDocument/2006/relationships/hyperlink" Target="https://www.ung.si/sl/raziskave/center-za-kognitivne-znanosti-jezika/oprema/" TargetMode="External"/><Relationship Id="rId381" Type="http://schemas.openxmlformats.org/officeDocument/2006/relationships/hyperlink" Target="https://www.bf.uni-lj.si/sl/raziskave/raziskovalna-oprema/" TargetMode="External"/><Relationship Id="rId241" Type="http://schemas.openxmlformats.org/officeDocument/2006/relationships/hyperlink" Target="http://www.cipkebip.org/" TargetMode="External"/><Relationship Id="rId437" Type="http://schemas.openxmlformats.org/officeDocument/2006/relationships/hyperlink" Target="http://www.fs.um.si/raziskovanje/raziskovalna-oprema/" TargetMode="External"/><Relationship Id="rId479" Type="http://schemas.openxmlformats.org/officeDocument/2006/relationships/hyperlink" Target="http://www.robolab.si/research/infrastructure/crc-robotics/yaskawa/" TargetMode="External"/><Relationship Id="rId36" Type="http://schemas.openxmlformats.org/officeDocument/2006/relationships/hyperlink" Target="http://www.ki.si/index.php?id=704" TargetMode="External"/><Relationship Id="rId283" Type="http://schemas.openxmlformats.org/officeDocument/2006/relationships/hyperlink" Target="http://www.nib.si/storitve-in-oprema/raziskovalna-oprema" TargetMode="External"/><Relationship Id="rId339" Type="http://schemas.openxmlformats.org/officeDocument/2006/relationships/hyperlink" Target="https://www.mf.uni-lj.si/application/files/7415/8391/7733/Razpolozljiva_raziskovalna_oprema_UL_MF.pdf" TargetMode="External"/><Relationship Id="rId490" Type="http://schemas.openxmlformats.org/officeDocument/2006/relationships/hyperlink" Target="http://lpvo.fe.uni-lj.si/raziskave/oprema/" TargetMode="External"/><Relationship Id="rId504" Type="http://schemas.openxmlformats.org/officeDocument/2006/relationships/hyperlink" Target="http://lmse.fe.uni-lj.si/" TargetMode="External"/><Relationship Id="rId78" Type="http://schemas.openxmlformats.org/officeDocument/2006/relationships/hyperlink" Target="http://www.fkbv.um.si/" TargetMode="External"/><Relationship Id="rId101" Type="http://schemas.openxmlformats.org/officeDocument/2006/relationships/hyperlink" Target="https://www.fs.uni-lj.si/raziskovalna_dejavnost/raziskovalna_dejavnost/oprema/2020030612171014/" TargetMode="External"/><Relationship Id="rId143" Type="http://schemas.openxmlformats.org/officeDocument/2006/relationships/hyperlink" Target="http://www.ffa.uni-lj.si/raziskave/raziskovalna-oprema/dvovijacna-naprava-za-iztiskanje-talin-in-kontinuirano-vlazno-granuliranje" TargetMode="External"/><Relationship Id="rId185" Type="http://schemas.openxmlformats.org/officeDocument/2006/relationships/hyperlink" Target="http://www.fmf.uni-lj.si/si/" TargetMode="External"/><Relationship Id="rId350" Type="http://schemas.openxmlformats.org/officeDocument/2006/relationships/hyperlink" Target="http://www.mf.uni-lj.si/IBK/oprema" TargetMode="External"/><Relationship Id="rId406" Type="http://schemas.openxmlformats.org/officeDocument/2006/relationships/hyperlink" Target="https://www.bf.uni-lj.si/sl/raziskave/raziskovalna-oprema/" TargetMode="External"/><Relationship Id="rId9" Type="http://schemas.openxmlformats.org/officeDocument/2006/relationships/hyperlink" Target="https://www.fkkt.uni-lj.si/sl/raziskovalna-infrastruktura/enota-za-analizo-organskih-molekul/nmr-600/" TargetMode="External"/><Relationship Id="rId210" Type="http://schemas.openxmlformats.org/officeDocument/2006/relationships/hyperlink" Target="http://www.cipkebip.org/" TargetMode="External"/><Relationship Id="rId392" Type="http://schemas.openxmlformats.org/officeDocument/2006/relationships/hyperlink" Target="https://www.bf.uni-lj.si/sl/raziskave/raziskovalna-oprema/" TargetMode="External"/><Relationship Id="rId448" Type="http://schemas.openxmlformats.org/officeDocument/2006/relationships/hyperlink" Target="http://www.fs.um.si/raziskovanje/raziskovalna-oprema/" TargetMode="External"/><Relationship Id="rId252" Type="http://schemas.openxmlformats.org/officeDocument/2006/relationships/hyperlink" Target="http://www.cipkebip.org/" TargetMode="External"/><Relationship Id="rId294" Type="http://schemas.openxmlformats.org/officeDocument/2006/relationships/hyperlink" Target="https://www.gozdis.si/raziskovalna-oprema/Paket-18/" TargetMode="External"/><Relationship Id="rId308" Type="http://schemas.openxmlformats.org/officeDocument/2006/relationships/hyperlink" Target="http://www.mf.uni-lj.si/CKF" TargetMode="External"/><Relationship Id="rId515" Type="http://schemas.openxmlformats.org/officeDocument/2006/relationships/hyperlink" Target="http://lit.fe.uni-lj.si/equipment.php?lang=slo" TargetMode="External"/><Relationship Id="rId47" Type="http://schemas.openxmlformats.org/officeDocument/2006/relationships/hyperlink" Target="http://www.ki.si/" TargetMode="External"/><Relationship Id="rId89" Type="http://schemas.openxmlformats.org/officeDocument/2006/relationships/hyperlink" Target="https://www.fs.uni-lj.si/raziskovalna_dejavnost/raziskovalna_dejavnost/oprema/2016051312194154/" TargetMode="External"/><Relationship Id="rId112" Type="http://schemas.openxmlformats.org/officeDocument/2006/relationships/hyperlink" Target="https://www.fs.uni-lj.si/raziskovalna_dejavnost/raziskovalna_dejavnost/oprema/2020111312590224/" TargetMode="External"/><Relationship Id="rId154" Type="http://schemas.openxmlformats.org/officeDocument/2006/relationships/hyperlink" Target="http://www.zag.si/si/oprema/fcfe757590e17527f24bba672b122bcb" TargetMode="External"/><Relationship Id="rId361" Type="http://schemas.openxmlformats.org/officeDocument/2006/relationships/hyperlink" Target="https://www.bf.uni-lj.si/sl/raziskave/raziskovalna-oprema/" TargetMode="External"/><Relationship Id="rId196" Type="http://schemas.openxmlformats.org/officeDocument/2006/relationships/hyperlink" Target="http://www.ntf.uni-lj.si/ntf/raziskovanje/raziskovalno-delo/raziskovalna-oprema/" TargetMode="External"/><Relationship Id="rId417" Type="http://schemas.openxmlformats.org/officeDocument/2006/relationships/hyperlink" Target="https://www.bf.uni-lj.si/sl/raziskave/raziskovalna-oprema/" TargetMode="External"/><Relationship Id="rId459" Type="http://schemas.openxmlformats.org/officeDocument/2006/relationships/hyperlink" Target="http://www.fs.um.si/raziskovanje/raziskovalna-oprema/" TargetMode="External"/><Relationship Id="rId16" Type="http://schemas.openxmlformats.org/officeDocument/2006/relationships/hyperlink" Target="https://www.ki.si/odseki/d11-odsek-za-molekularno-biologijo-in-nanobiotehnologijo/podrocja-dejavnosti/" TargetMode="External"/><Relationship Id="rId221" Type="http://schemas.openxmlformats.org/officeDocument/2006/relationships/hyperlink" Target="http://www.cipkebip.org/" TargetMode="External"/><Relationship Id="rId263" Type="http://schemas.openxmlformats.org/officeDocument/2006/relationships/hyperlink" Target="http://www.nib.si/infrastruktura/infrastrukturni-center-planta" TargetMode="External"/><Relationship Id="rId319" Type="http://schemas.openxmlformats.org/officeDocument/2006/relationships/hyperlink" Target="http://www.mf.uni-lj.si/CKF" TargetMode="External"/><Relationship Id="rId470" Type="http://schemas.openxmlformats.org/officeDocument/2006/relationships/hyperlink" Target="http://www.fs.um.si/raziskovanje/raziskovalna-oprema/" TargetMode="External"/><Relationship Id="rId526" Type="http://schemas.openxmlformats.org/officeDocument/2006/relationships/hyperlink" Target="http://www.space.si/" TargetMode="External"/><Relationship Id="rId58" Type="http://schemas.openxmlformats.org/officeDocument/2006/relationships/hyperlink" Target="https://www.ki.si/departments/d04-department-of-analytical-chemistry/equipment/" TargetMode="External"/><Relationship Id="rId123" Type="http://schemas.openxmlformats.org/officeDocument/2006/relationships/hyperlink" Target="https://www.fs.uni-lj.si/raziskovalna_dejavnost/raziskovalna_dejavnost/oprema/2022040415084794/" TargetMode="External"/><Relationship Id="rId330" Type="http://schemas.openxmlformats.org/officeDocument/2006/relationships/hyperlink" Target="https://www.mf.uni-lj.si/raziskovanje/oprema" TargetMode="External"/><Relationship Id="rId165" Type="http://schemas.openxmlformats.org/officeDocument/2006/relationships/hyperlink" Target="https://www.zrs-kp.si/index.php/research/infra-program/" TargetMode="External"/><Relationship Id="rId372" Type="http://schemas.openxmlformats.org/officeDocument/2006/relationships/hyperlink" Target="https://www.bf.uni-lj.si/sl/raziskave/raziskovalna-oprema/" TargetMode="External"/><Relationship Id="rId428" Type="http://schemas.openxmlformats.org/officeDocument/2006/relationships/hyperlink" Target="https://www.bf.uni-lj.si/sl/raziskave/raziskovalna-oprema/" TargetMode="External"/><Relationship Id="rId232" Type="http://schemas.openxmlformats.org/officeDocument/2006/relationships/hyperlink" Target="http://www.cipkebip.org/" TargetMode="External"/><Relationship Id="rId274" Type="http://schemas.openxmlformats.org/officeDocument/2006/relationships/hyperlink" Target="http://www.nib.si/infrastruktura/infrastrukturni-center-planta" TargetMode="External"/><Relationship Id="rId481" Type="http://schemas.openxmlformats.org/officeDocument/2006/relationships/hyperlink" Target="http://www.robolab.si/research/infrastructure/crc-robotics/franka/" TargetMode="External"/><Relationship Id="rId27" Type="http://schemas.openxmlformats.org/officeDocument/2006/relationships/hyperlink" Target="https://www.ki.si/departments/d09-department-of-inorganic-chemistry-and-technology/equipment/" TargetMode="External"/><Relationship Id="rId69" Type="http://schemas.openxmlformats.org/officeDocument/2006/relationships/hyperlink" Target="https://www.ki.si/o-institutu/raziskovalna-infrastruktura/" TargetMode="External"/><Relationship Id="rId134" Type="http://schemas.openxmlformats.org/officeDocument/2006/relationships/hyperlink" Target="http://www.ffa.uni-lj.si/raziskave/raziskovalna-oprema/0/arrs" TargetMode="External"/><Relationship Id="rId537" Type="http://schemas.openxmlformats.org/officeDocument/2006/relationships/vmlDrawing" Target="../drawings/vmlDrawing1.vml"/><Relationship Id="rId80" Type="http://schemas.openxmlformats.org/officeDocument/2006/relationships/hyperlink" Target="http://hpc.fs.uni-lj.si/sites/default/files/FS_HPC_cenik_24032011.pdf" TargetMode="External"/><Relationship Id="rId176" Type="http://schemas.openxmlformats.org/officeDocument/2006/relationships/hyperlink" Target="http://www.ung.si/sl/raziskave/center-za-raziskave-vina/raziskovalna-oprema/" TargetMode="External"/><Relationship Id="rId341" Type="http://schemas.openxmlformats.org/officeDocument/2006/relationships/hyperlink" Target="https://www.mf.uni-lj.si/ibk/oprema" TargetMode="External"/><Relationship Id="rId383" Type="http://schemas.openxmlformats.org/officeDocument/2006/relationships/hyperlink" Target="https://www.bf.uni-lj.si/sl/raziskave/raziskovalna-oprema/" TargetMode="External"/><Relationship Id="rId439" Type="http://schemas.openxmlformats.org/officeDocument/2006/relationships/hyperlink" Target="http://www.fs.um.si/raziskovanje/raziskovalna-oprema/" TargetMode="External"/><Relationship Id="rId201" Type="http://schemas.openxmlformats.org/officeDocument/2006/relationships/hyperlink" Target="http://www.zvkds.si/" TargetMode="External"/><Relationship Id="rId243" Type="http://schemas.openxmlformats.org/officeDocument/2006/relationships/hyperlink" Target="http://www.cipkebip.org/" TargetMode="External"/><Relationship Id="rId285" Type="http://schemas.openxmlformats.org/officeDocument/2006/relationships/hyperlink" Target="https://www.ijs.si/ijsw/Znotraj%20hi%C5%A1e/Desno?action=AttachFile&amp;do=get&amp;target=ARRS_Evidenca_opreme_2021.xlsx" TargetMode="External"/><Relationship Id="rId450" Type="http://schemas.openxmlformats.org/officeDocument/2006/relationships/hyperlink" Target="http://www.fs.um.si/raziskovanje/raziskovalna-oprema/" TargetMode="External"/><Relationship Id="rId506" Type="http://schemas.openxmlformats.org/officeDocument/2006/relationships/hyperlink" Target="http://msc.fe.uni-lj.si/" TargetMode="External"/><Relationship Id="rId38" Type="http://schemas.openxmlformats.org/officeDocument/2006/relationships/hyperlink" Target="https://www.ki.si/odseki/d10-odsek-za-kemijo-materialov/elektrokataliza/oprema/" TargetMode="External"/><Relationship Id="rId103" Type="http://schemas.openxmlformats.org/officeDocument/2006/relationships/hyperlink" Target="https://www.fs.uni-lj.si/raziskovalna_dejavnost/raziskovalna_dejavnost/oprema/2020030611542440/" TargetMode="External"/><Relationship Id="rId310" Type="http://schemas.openxmlformats.org/officeDocument/2006/relationships/hyperlink" Target="http://lnmcp.mf.uni-lj.si/Neuroendo/Oprema.html" TargetMode="External"/><Relationship Id="rId492" Type="http://schemas.openxmlformats.org/officeDocument/2006/relationships/hyperlink" Target="http://ltfe.org/sistem-za-analizo-kakovosti-signalov-v-profesionalnih-video-produkcijskih-predvajalnih-in-prenosnih-sistemih/" TargetMode="External"/><Relationship Id="rId91" Type="http://schemas.openxmlformats.org/officeDocument/2006/relationships/hyperlink" Target="https://www.fs.uni-lj.si/raziskovalna_dejavnost/raziskovalna_dejavnost/oprema/2016051312260770/" TargetMode="External"/><Relationship Id="rId145" Type="http://schemas.openxmlformats.org/officeDocument/2006/relationships/hyperlink" Target="http://www.ffa.uni-lj.si/raziskave/raziskovalna-oprema/0/arrs" TargetMode="External"/><Relationship Id="rId187" Type="http://schemas.openxmlformats.org/officeDocument/2006/relationships/hyperlink" Target="http://www.fmf.uni-lj.si/si/" TargetMode="External"/><Relationship Id="rId352" Type="http://schemas.openxmlformats.org/officeDocument/2006/relationships/hyperlink" Target="https://www.mf.uni-lj.si/ibk/oprema" TargetMode="External"/><Relationship Id="rId394" Type="http://schemas.openxmlformats.org/officeDocument/2006/relationships/hyperlink" Target="https://www.bf.uni-lj.si/sl/raziskave/raziskovalna-oprema/" TargetMode="External"/><Relationship Id="rId408" Type="http://schemas.openxmlformats.org/officeDocument/2006/relationships/hyperlink" Target="https://www.bf.uni-lj.si/sl/raziskave/raziskovalna-oprema/" TargetMode="External"/><Relationship Id="rId212" Type="http://schemas.openxmlformats.org/officeDocument/2006/relationships/hyperlink" Target="http://www.cipkebip.org/" TargetMode="External"/><Relationship Id="rId254" Type="http://schemas.openxmlformats.org/officeDocument/2006/relationships/hyperlink" Target="http://www.cipkebip.org/" TargetMode="External"/><Relationship Id="rId49" Type="http://schemas.openxmlformats.org/officeDocument/2006/relationships/hyperlink" Target="http://www.ki.si/" TargetMode="External"/><Relationship Id="rId114" Type="http://schemas.openxmlformats.org/officeDocument/2006/relationships/hyperlink" Target="https://www.fs.uni-lj.si/raziskovalna_dejavnost/raziskovalna_dejavnost/oprema/2021112909313410/" TargetMode="External"/><Relationship Id="rId296" Type="http://schemas.openxmlformats.org/officeDocument/2006/relationships/hyperlink" Target="https://www.gozdis.si/raziskovalna-oprema/" TargetMode="External"/><Relationship Id="rId461" Type="http://schemas.openxmlformats.org/officeDocument/2006/relationships/hyperlink" Target="http://www.fs.um.si/raziskovanje/raziskovalna-oprema/" TargetMode="External"/><Relationship Id="rId517" Type="http://schemas.openxmlformats.org/officeDocument/2006/relationships/hyperlink" Target="http://lbk.fe.uni-lj.si/ic/sl/oprema" TargetMode="External"/><Relationship Id="rId60" Type="http://schemas.openxmlformats.org/officeDocument/2006/relationships/hyperlink" Target="http://www.ki.si/" TargetMode="External"/><Relationship Id="rId156" Type="http://schemas.openxmlformats.org/officeDocument/2006/relationships/hyperlink" Target="http://www.zrs-kp.si/index.php/research/infra-program/" TargetMode="External"/><Relationship Id="rId198" Type="http://schemas.openxmlformats.org/officeDocument/2006/relationships/hyperlink" Target="http://www.ntf.uni-lj.si/ntf/raziskovanje/raziskovalno-delo/raziskovalna-oprema/" TargetMode="External"/><Relationship Id="rId321" Type="http://schemas.openxmlformats.org/officeDocument/2006/relationships/hyperlink" Target="http://lnmcp.mf.uni-lj.si/Neuroendo/Oprema.html" TargetMode="External"/><Relationship Id="rId363" Type="http://schemas.openxmlformats.org/officeDocument/2006/relationships/hyperlink" Target="https://www.bf.uni-lj.si/sl/raziskave/raziskovalna-oprema/" TargetMode="External"/><Relationship Id="rId419" Type="http://schemas.openxmlformats.org/officeDocument/2006/relationships/hyperlink" Target="https://www.bf.uni-lj.si/sl/raziskave/raziskovalna-oprema/" TargetMode="External"/><Relationship Id="rId223" Type="http://schemas.openxmlformats.org/officeDocument/2006/relationships/hyperlink" Target="http://www.cipkebip.org/" TargetMode="External"/><Relationship Id="rId430" Type="http://schemas.openxmlformats.org/officeDocument/2006/relationships/hyperlink" Target="http://www.fs.um.si/raziskovanje/raziskovalna-oprema/" TargetMode="External"/><Relationship Id="rId18" Type="http://schemas.openxmlformats.org/officeDocument/2006/relationships/hyperlink" Target="https://www.ki.si/odseki/d10-odsek-za-kemijo-materialov/elektronska-mikroskopija-in-katalizatorji/elektronska-mikroskopija/" TargetMode="External"/><Relationship Id="rId265" Type="http://schemas.openxmlformats.org/officeDocument/2006/relationships/hyperlink" Target="http://www.nib.si/infrastruktura/infrastrukturni-center-planta" TargetMode="External"/><Relationship Id="rId472" Type="http://schemas.openxmlformats.org/officeDocument/2006/relationships/hyperlink" Target="http://www.kepoi.fs.um.si/upload/editor/hriber&#353;ek/Paket-opreme-19_dostopnost.pdf" TargetMode="External"/><Relationship Id="rId528" Type="http://schemas.openxmlformats.org/officeDocument/2006/relationships/hyperlink" Target="https://www.bf.uni-lj.si/sl/raziskave/raziskovalna-oprema/" TargetMode="External"/><Relationship Id="rId125" Type="http://schemas.openxmlformats.org/officeDocument/2006/relationships/hyperlink" Target="https://www.fs.uni-lj.si/raziskovalna_dejavnost/raziskovalna_dejavnost/oprema/2022041114561494/" TargetMode="External"/><Relationship Id="rId167" Type="http://schemas.openxmlformats.org/officeDocument/2006/relationships/hyperlink" Target="https://www.ung.si/sl/raziskave/center-za-astrofiziko-in-kozmologijo/raziskave-cac/oprema/12-paket/" TargetMode="External"/><Relationship Id="rId332" Type="http://schemas.openxmlformats.org/officeDocument/2006/relationships/hyperlink" Target="http://ibk.mf.uni-lj.si/equipment" TargetMode="External"/><Relationship Id="rId374" Type="http://schemas.openxmlformats.org/officeDocument/2006/relationships/hyperlink" Target="https://www.bf.uni-lj.si/sl/raziskave/raziskovalna-oprema/" TargetMode="External"/><Relationship Id="rId71" Type="http://schemas.openxmlformats.org/officeDocument/2006/relationships/hyperlink" Target="https://www.ki.si/odseki/d07-odsek-za-polimerno-kemijo-in-tehnologijo/l07equipment/" TargetMode="External"/><Relationship Id="rId234" Type="http://schemas.openxmlformats.org/officeDocument/2006/relationships/hyperlink" Target="http://www.cipkebip.org/" TargetMode="External"/><Relationship Id="rId2" Type="http://schemas.openxmlformats.org/officeDocument/2006/relationships/hyperlink" Target="http://www.fkkt.uni-lj.si/sl/oddelki-in-katedre/oddelek-za-kemijsko-inzenirstvo-in-tehnisko-varnost/katedra-za-poklicno-procesno-in-pozarno-varnost/raziskovalna-oprema/" TargetMode="External"/><Relationship Id="rId29" Type="http://schemas.openxmlformats.org/officeDocument/2006/relationships/hyperlink" Target="https://www.ki.si/departments/d06-department-of-food-chemistry/equipment/" TargetMode="External"/><Relationship Id="rId276" Type="http://schemas.openxmlformats.org/officeDocument/2006/relationships/hyperlink" Target="http://www.nib.si/mbp/sl/about-us/products-and-services/laboratory-equipment" TargetMode="External"/><Relationship Id="rId441" Type="http://schemas.openxmlformats.org/officeDocument/2006/relationships/hyperlink" Target="http://www.fs.um.si/raziskovanje/raziskovalna-oprema/" TargetMode="External"/><Relationship Id="rId483" Type="http://schemas.openxmlformats.org/officeDocument/2006/relationships/hyperlink" Target="http://www.robolab.si/research/infrastructure/industrial-robotics/abb-irb-14000-yumi/" TargetMode="External"/><Relationship Id="rId40" Type="http://schemas.openxmlformats.org/officeDocument/2006/relationships/hyperlink" Target="https://www.ki.si/o-institutu/raziskovalna-infrastruktura/" TargetMode="External"/><Relationship Id="rId136" Type="http://schemas.openxmlformats.org/officeDocument/2006/relationships/hyperlink" Target="http://www.ffa.uni-lj.si/raziskave/raziskovalna-oprema/0/arrs" TargetMode="External"/><Relationship Id="rId178" Type="http://schemas.openxmlformats.org/officeDocument/2006/relationships/hyperlink" Target="http://www-lfos.ung.si/list-of-equipment/clean-room" TargetMode="External"/><Relationship Id="rId301" Type="http://schemas.openxmlformats.org/officeDocument/2006/relationships/hyperlink" Target="http://www.mf.uni-lj.si/ris/oprema" TargetMode="External"/><Relationship Id="rId343" Type="http://schemas.openxmlformats.org/officeDocument/2006/relationships/hyperlink" Target="https://www.mf.uni-lj.si/ibk/oprema" TargetMode="External"/><Relationship Id="rId82" Type="http://schemas.openxmlformats.org/officeDocument/2006/relationships/hyperlink" Target="https://www.fs.uni-lj.si/raziskovalna_dejavnost/raziskovalna_dejavnost/oprema/2016051309323693/" TargetMode="External"/><Relationship Id="rId203" Type="http://schemas.openxmlformats.org/officeDocument/2006/relationships/hyperlink" Target="https://mf.um.si/attachments/article/3449/PRESENTATION%20OF%20LABORATORIES%20OF%20THE%20FACULTY%20OF%20MEDICINE%20%20OF%20THE%20UNIVERSITY%20OF%20MARIBOR.pdf" TargetMode="External"/><Relationship Id="rId385" Type="http://schemas.openxmlformats.org/officeDocument/2006/relationships/hyperlink" Target="https://www.bf.uni-lj.si/sl/raziskave/raziskovalna-oprema/" TargetMode="External"/><Relationship Id="rId245" Type="http://schemas.openxmlformats.org/officeDocument/2006/relationships/hyperlink" Target="http://www.cipkebip.org/" TargetMode="External"/><Relationship Id="rId287" Type="http://schemas.openxmlformats.org/officeDocument/2006/relationships/hyperlink" Target="http://www.geo-zs.si/?option=com_content&amp;view=article&amp;id=912" TargetMode="External"/><Relationship Id="rId410" Type="http://schemas.openxmlformats.org/officeDocument/2006/relationships/hyperlink" Target="https://www.bf.uni-lj.si/sl/raziskave/raziskovalna-oprema/" TargetMode="External"/><Relationship Id="rId452" Type="http://schemas.openxmlformats.org/officeDocument/2006/relationships/hyperlink" Target="http://www.fs.um.si/raziskovanje/raziskovalna-oprema/" TargetMode="External"/><Relationship Id="rId494" Type="http://schemas.openxmlformats.org/officeDocument/2006/relationships/hyperlink" Target="http://lbk.fe.uni-lj.si/ic/sl/oprema" TargetMode="External"/><Relationship Id="rId508" Type="http://schemas.openxmlformats.org/officeDocument/2006/relationships/hyperlink" Target="http://lpvo.fe.uni-lj.si/raziskave/oprema/" TargetMode="External"/><Relationship Id="rId105" Type="http://schemas.openxmlformats.org/officeDocument/2006/relationships/hyperlink" Target="https://www.fs.uni-lj.si/raziskovalna_dejavnost/raziskovalna_dejavnost/oprema/2020030409492681/" TargetMode="External"/><Relationship Id="rId147" Type="http://schemas.openxmlformats.org/officeDocument/2006/relationships/hyperlink" Target="http://www3.fgg.uni-lj.si/" TargetMode="External"/><Relationship Id="rId312" Type="http://schemas.openxmlformats.org/officeDocument/2006/relationships/hyperlink" Target="http://lnmcp.mf.uni-lj.si/Neuroendo/Oprema.html" TargetMode="External"/><Relationship Id="rId354" Type="http://schemas.openxmlformats.org/officeDocument/2006/relationships/hyperlink" Target="https://www.mf.uni-lj.si/ibk/oprema" TargetMode="External"/><Relationship Id="rId51" Type="http://schemas.openxmlformats.org/officeDocument/2006/relationships/hyperlink" Target="http://www.ki.si/" TargetMode="External"/><Relationship Id="rId93" Type="http://schemas.openxmlformats.org/officeDocument/2006/relationships/hyperlink" Target="https://www.fs.uni-lj.si/raziskovalna_dejavnost/raziskovalna_dejavnost/oprema/2017031618055595/" TargetMode="External"/><Relationship Id="rId189" Type="http://schemas.openxmlformats.org/officeDocument/2006/relationships/hyperlink" Target="http://www.ntf.uni-lj.si/ntf/raziskovanje/raziskovalno-delo/raziskovalna-oprema/" TargetMode="External"/><Relationship Id="rId396" Type="http://schemas.openxmlformats.org/officeDocument/2006/relationships/hyperlink" Target="https://www.bf.uni-lj.si/sl/raziskave/raziskovalna-oprema/" TargetMode="External"/><Relationship Id="rId214" Type="http://schemas.openxmlformats.org/officeDocument/2006/relationships/hyperlink" Target="http://www.cipkebip.org/" TargetMode="External"/><Relationship Id="rId256"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298" Type="http://schemas.openxmlformats.org/officeDocument/2006/relationships/hyperlink" Target="http://www.uirs.si/sl-si/Raziskovalna-oprema" TargetMode="External"/><Relationship Id="rId421" Type="http://schemas.openxmlformats.org/officeDocument/2006/relationships/hyperlink" Target="https://www.bf.uni-lj.si/sl/raziskave/raziskovalna-oprema/" TargetMode="External"/><Relationship Id="rId463" Type="http://schemas.openxmlformats.org/officeDocument/2006/relationships/hyperlink" Target="http://www.fs.um.si/raziskovanje/raziskovalna-oprema/" TargetMode="External"/><Relationship Id="rId519" Type="http://schemas.openxmlformats.org/officeDocument/2006/relationships/hyperlink" Target="http://leon.fe.uni-lj.si/" TargetMode="External"/><Relationship Id="rId116" Type="http://schemas.openxmlformats.org/officeDocument/2006/relationships/hyperlink" Target="https://www.fs.uni-lj.si/raziskovalna_dejavnost/raziskovalna_dejavnost/oprema/2021112909590645/" TargetMode="External"/><Relationship Id="rId158" Type="http://schemas.openxmlformats.org/officeDocument/2006/relationships/hyperlink" Target="http://www.zrs-kp.si/index.php/research/infra-program/" TargetMode="External"/><Relationship Id="rId323" Type="http://schemas.openxmlformats.org/officeDocument/2006/relationships/hyperlink" Target="http://www.imi.si/raziskovalna-dejavnost/raziskovalna-oprema" TargetMode="External"/><Relationship Id="rId530" Type="http://schemas.openxmlformats.org/officeDocument/2006/relationships/hyperlink" Target="https://www.kis.si/Cenik_storitev_KIS_1/" TargetMode="External"/><Relationship Id="rId20" Type="http://schemas.openxmlformats.org/officeDocument/2006/relationships/hyperlink" Target="https://www.ki.si/odseki/d07-odsek-za-polimerno-kemijo-in-tehnologijo/l07equipment/" TargetMode="External"/><Relationship Id="rId62" Type="http://schemas.openxmlformats.org/officeDocument/2006/relationships/hyperlink" Target="http://www.ki.si/" TargetMode="External"/><Relationship Id="rId365" Type="http://schemas.openxmlformats.org/officeDocument/2006/relationships/hyperlink" Target="https://www.bf.uni-lj.si/sl/raziskave/raziskovalna-oprema/" TargetMode="External"/><Relationship Id="rId225" Type="http://schemas.openxmlformats.org/officeDocument/2006/relationships/hyperlink" Target="http://www.cipkebip.org/" TargetMode="External"/><Relationship Id="rId267" Type="http://schemas.openxmlformats.org/officeDocument/2006/relationships/hyperlink" Target="http://www.nib.si/infrastruktura/infrastrukturni-center-planta" TargetMode="External"/><Relationship Id="rId432" Type="http://schemas.openxmlformats.org/officeDocument/2006/relationships/hyperlink" Target="http://www.fs.um.si/raziskovanje/raziskovalna-oprema/" TargetMode="External"/><Relationship Id="rId474" Type="http://schemas.openxmlformats.org/officeDocument/2006/relationships/hyperlink" Target="http://www.lmk.si/raziskave/merilna-oprema-laboratorija/" TargetMode="External"/><Relationship Id="rId127" Type="http://schemas.openxmlformats.org/officeDocument/2006/relationships/hyperlink" Target="http://www.ffa.uni-lj.si/raziskave/raziskovalna-oprema/lc-ms-ms-tipa-trojni-kvadrupol-(qqq)" TargetMode="External"/><Relationship Id="rId31" Type="http://schemas.openxmlformats.org/officeDocument/2006/relationships/hyperlink" Target="https://www.ki.si/odseki/d12-odsek-za-sintezno-biologijo-in-imunologijo/oprema/" TargetMode="External"/><Relationship Id="rId73" Type="http://schemas.openxmlformats.org/officeDocument/2006/relationships/hyperlink" Target="https://www.imt.si/organizacijske-enote/infrastrukturna-organizacijska-enota" TargetMode="External"/><Relationship Id="rId169" Type="http://schemas.openxmlformats.org/officeDocument/2006/relationships/hyperlink" Target="https://www.ung.si/sl/raziskave/center-za-astrofiziko-in-kozmologijo/raziskave-cac/oprema/14-paket/" TargetMode="External"/><Relationship Id="rId334" Type="http://schemas.openxmlformats.org/officeDocument/2006/relationships/hyperlink" Target="http://www.imi.si/raziskovalna-dejavnost/raziskovalna-oprema" TargetMode="External"/><Relationship Id="rId376" Type="http://schemas.openxmlformats.org/officeDocument/2006/relationships/hyperlink" Target="https://www.bf.uni-lj.si/sl/raziskave/raziskovalna-oprema/" TargetMode="External"/><Relationship Id="rId4" Type="http://schemas.openxmlformats.org/officeDocument/2006/relationships/hyperlink" Target="http://www.fkkt.uni-lj.si/sl/raziskovalna-infrastruktura/enota-za-analizo-makromolekul/laserski-sistem-za-karakterizacijo-nanodelcev-v-raztopinah-in-suspenzijah-litesizertm-500/" TargetMode="External"/><Relationship Id="rId180" Type="http://schemas.openxmlformats.org/officeDocument/2006/relationships/hyperlink" Target="https://www.ung.si/sl/raziskave/laboratorij-za-kvantno-optiko/raziskovalna-oprema/" TargetMode="External"/><Relationship Id="rId236" Type="http://schemas.openxmlformats.org/officeDocument/2006/relationships/hyperlink" Target="http://www.cipkebip.org/" TargetMode="External"/><Relationship Id="rId278" Type="http://schemas.openxmlformats.org/officeDocument/2006/relationships/hyperlink" Target="http://www.nib.si/images/stories/datoteke2/Delovanje_centra/arrs-ri-evidenca-opreme-105-nib.pdf" TargetMode="External"/><Relationship Id="rId401" Type="http://schemas.openxmlformats.org/officeDocument/2006/relationships/hyperlink" Target="https://www.bf.uni-lj.si/sl/raziskave/raziskovalna-oprema/" TargetMode="External"/><Relationship Id="rId443" Type="http://schemas.openxmlformats.org/officeDocument/2006/relationships/hyperlink" Target="http://www.fs.um.si/raziskovanje/raziskovalna-oprema/" TargetMode="External"/><Relationship Id="rId303" Type="http://schemas.openxmlformats.org/officeDocument/2006/relationships/hyperlink" Target="http://www.mf.uni-lj.si/ris/oprema" TargetMode="External"/><Relationship Id="rId485" Type="http://schemas.openxmlformats.org/officeDocument/2006/relationships/hyperlink" Target="http://lit.fe.uni-lj.si/oprema" TargetMode="External"/><Relationship Id="rId42" Type="http://schemas.openxmlformats.org/officeDocument/2006/relationships/hyperlink" Target="https://www.ki.si/o-institutu/raziskovalna-infrastruktura/" TargetMode="External"/><Relationship Id="rId84" Type="http://schemas.openxmlformats.org/officeDocument/2006/relationships/hyperlink" Target="https://www.fs.uni-lj.si/raziskovalna_dejavnost/raziskovalna_dejavnost/oprema/2016051310180795/" TargetMode="External"/><Relationship Id="rId138" Type="http://schemas.openxmlformats.org/officeDocument/2006/relationships/hyperlink" Target="http://www.ffa.uni-lj.si/raziskave/raziskovalna-oprema/0/arrs" TargetMode="External"/><Relationship Id="rId345" Type="http://schemas.openxmlformats.org/officeDocument/2006/relationships/hyperlink" Target="https://www.mf.uni-lj.si/ibk/oprema" TargetMode="External"/><Relationship Id="rId387" Type="http://schemas.openxmlformats.org/officeDocument/2006/relationships/hyperlink" Target="https://www.bf.uni-lj.si/sl/raziskave/raziskovalna-oprema/" TargetMode="External"/><Relationship Id="rId510" Type="http://schemas.openxmlformats.org/officeDocument/2006/relationships/hyperlink" Target="http://www.lmk.si/raziskave/merilna-oprema-laboratorija/" TargetMode="External"/><Relationship Id="rId191" Type="http://schemas.openxmlformats.org/officeDocument/2006/relationships/hyperlink" Target="http://www.ntf.uni-lj.si/ntf/raziskovanje/raziskovalno-delo/raziskovalna-oprema/" TargetMode="External"/><Relationship Id="rId205" Type="http://schemas.openxmlformats.org/officeDocument/2006/relationships/hyperlink" Target="https://ibv.mf.um.si/oprema/" TargetMode="External"/><Relationship Id="rId247" Type="http://schemas.openxmlformats.org/officeDocument/2006/relationships/hyperlink" Target="http://www.cipkebip.org/" TargetMode="External"/><Relationship Id="rId412" Type="http://schemas.openxmlformats.org/officeDocument/2006/relationships/hyperlink" Target="https://www.bf.uni-lj.si/sl/raziskave/raziskovalna-oprema/" TargetMode="External"/><Relationship Id="rId107" Type="http://schemas.openxmlformats.org/officeDocument/2006/relationships/hyperlink" Target="https://www.fs.uni-lj.si/raziskovalna_dejavnost/raziskovalna_dejavnost/oprema/2020110512495866/" TargetMode="External"/><Relationship Id="rId289" Type="http://schemas.openxmlformats.org/officeDocument/2006/relationships/hyperlink" Target="http://www.geo-zs.si/?option=com_content&amp;view=article&amp;id=1034&#8194;&#8194;&#8194;&#8194;&#8194;" TargetMode="External"/><Relationship Id="rId454" Type="http://schemas.openxmlformats.org/officeDocument/2006/relationships/hyperlink" Target="http://www.fs.um.si/raziskovanje/raziskovalna-oprema/" TargetMode="External"/><Relationship Id="rId496" Type="http://schemas.openxmlformats.org/officeDocument/2006/relationships/hyperlink" Target="http://www.lucami.org/index.php/research/research-equipment/" TargetMode="External"/><Relationship Id="rId11" Type="http://schemas.openxmlformats.org/officeDocument/2006/relationships/hyperlink" Target="https://www.ki.si/odseki/d12-odsek-za-sintezno-biologijo-in-imunologijo/oprema/" TargetMode="External"/><Relationship Id="rId53" Type="http://schemas.openxmlformats.org/officeDocument/2006/relationships/hyperlink" Target="http://www.cmm.ki.si/vrana/" TargetMode="External"/><Relationship Id="rId149" Type="http://schemas.openxmlformats.org/officeDocument/2006/relationships/hyperlink" Target="http://www3.fgg.uni-lj.si/" TargetMode="External"/><Relationship Id="rId314" Type="http://schemas.openxmlformats.org/officeDocument/2006/relationships/hyperlink" Target="http://ibk.mf.uni-lj.si/equipment" TargetMode="External"/><Relationship Id="rId356" Type="http://schemas.openxmlformats.org/officeDocument/2006/relationships/hyperlink" Target="https://www.mf.uni-lj.si/ibk/oprema" TargetMode="External"/><Relationship Id="rId398" Type="http://schemas.openxmlformats.org/officeDocument/2006/relationships/hyperlink" Target="https://www.bf.uni-lj.si/sl/raziskave/raziskovalna-oprema/" TargetMode="External"/><Relationship Id="rId521" Type="http://schemas.openxmlformats.org/officeDocument/2006/relationships/hyperlink" Target="https://www.vf.uni-lj.si/podrocje/raziskovalna-oprema" TargetMode="External"/><Relationship Id="rId95" Type="http://schemas.openxmlformats.org/officeDocument/2006/relationships/hyperlink" Target="https://www.fs.uni-lj.si/raziskovalna_dejavnost/raziskovalna_dejavnost/oprema/2016051613571814/" TargetMode="External"/><Relationship Id="rId160" Type="http://schemas.openxmlformats.org/officeDocument/2006/relationships/hyperlink" Target="http://www.zrs-kp.si/index.php/research/infra-program/" TargetMode="External"/><Relationship Id="rId216" Type="http://schemas.openxmlformats.org/officeDocument/2006/relationships/hyperlink" Target="http://www.cipkebip.org/" TargetMode="External"/><Relationship Id="rId423" Type="http://schemas.openxmlformats.org/officeDocument/2006/relationships/hyperlink" Target="https://www.bf.uni-lj.si/sl/raziskave/raziskovalna-oprema/" TargetMode="External"/><Relationship Id="rId258" Type="http://schemas.openxmlformats.org/officeDocument/2006/relationships/hyperlink" Target="http://www.nib.si/storitve-in-oprema/raziskovalna-oprema" TargetMode="External"/><Relationship Id="rId465" Type="http://schemas.openxmlformats.org/officeDocument/2006/relationships/hyperlink" Target="http://www.fs.um.si/raziskovanje/raziskovalna-oprema/" TargetMode="External"/><Relationship Id="rId22" Type="http://schemas.openxmlformats.org/officeDocument/2006/relationships/hyperlink" Target="http://www.ki.sihttps/www.ki.si/odseki/d13-odsek-za-katalizo-in-reakcijsko-inzenirstvo/oprema/" TargetMode="External"/><Relationship Id="rId64" Type="http://schemas.openxmlformats.org/officeDocument/2006/relationships/hyperlink" Target="https://www.ki.si/odseki/d07-odsek-za-polimerno-kemijo-in-tehnologijo/l07equipment/" TargetMode="External"/><Relationship Id="rId118" Type="http://schemas.openxmlformats.org/officeDocument/2006/relationships/hyperlink" Target="https://www.fs.uni-lj.si/raziskovalna_dejavnost/raziskovalna_dejavnost/oprema/2021112909430605/" TargetMode="External"/><Relationship Id="rId325" Type="http://schemas.openxmlformats.org/officeDocument/2006/relationships/hyperlink" Target="http://www.mf.uni-lj.si/ris/oprema" TargetMode="External"/><Relationship Id="rId367" Type="http://schemas.openxmlformats.org/officeDocument/2006/relationships/hyperlink" Target="https://www.bf.uni-lj.si/sl/raziskave/raziskovalna-oprema/" TargetMode="External"/><Relationship Id="rId532" Type="http://schemas.openxmlformats.org/officeDocument/2006/relationships/hyperlink" Target="http://www.fkkt.um.si/raziskovalna-oprema" TargetMode="External"/><Relationship Id="rId171" Type="http://schemas.openxmlformats.org/officeDocument/2006/relationships/hyperlink" Target="https://www.ung.si/sl/raziskave/center-za-raziskave-atmosfere/projekti/oprema-za-meritve/" TargetMode="External"/><Relationship Id="rId227" Type="http://schemas.openxmlformats.org/officeDocument/2006/relationships/hyperlink" Target="http://www.cipkebip.org/" TargetMode="External"/><Relationship Id="rId269" Type="http://schemas.openxmlformats.org/officeDocument/2006/relationships/hyperlink" Target="http://www.nib.si/infrastruktura/infrastrukturni-center-planta" TargetMode="External"/><Relationship Id="rId434" Type="http://schemas.openxmlformats.org/officeDocument/2006/relationships/hyperlink" Target="http://www.fs.um.si/raziskovanje/raziskovalna-oprema/" TargetMode="External"/><Relationship Id="rId476" Type="http://schemas.openxmlformats.org/officeDocument/2006/relationships/hyperlink" Target="http://lmfe.fe.uni-lj.si/o-nas/oprema/" TargetMode="External"/><Relationship Id="rId33" Type="http://schemas.openxmlformats.org/officeDocument/2006/relationships/hyperlink" Target="https://www.ki.si/odseki/d12-odsek-za-sintezno-biologijo-in-imunologijo/oprema/" TargetMode="External"/><Relationship Id="rId129" Type="http://schemas.openxmlformats.org/officeDocument/2006/relationships/hyperlink" Target="http://www.ffa.uni-lj.si/raziskave/raziskovalna-oprema/0/arrs" TargetMode="External"/><Relationship Id="rId280" Type="http://schemas.openxmlformats.org/officeDocument/2006/relationships/hyperlink" Target="http://www.nib.si/infrastruktura/infrastrukturni-center-planta" TargetMode="External"/><Relationship Id="rId336" Type="http://schemas.openxmlformats.org/officeDocument/2006/relationships/hyperlink" Target="https://www.mf.uni-lj.si/ibf/raziskovanje" TargetMode="External"/><Relationship Id="rId501" Type="http://schemas.openxmlformats.org/officeDocument/2006/relationships/hyperlink" Target="http://www.lmk.si/raziskave/merilna-oprema-laboratorija/" TargetMode="External"/><Relationship Id="rId75" Type="http://schemas.openxmlformats.org/officeDocument/2006/relationships/hyperlink" Target="https://www.imt.si/organizacijske-enote/infrastrukturna-organizacijska-enota" TargetMode="External"/><Relationship Id="rId140" Type="http://schemas.openxmlformats.org/officeDocument/2006/relationships/hyperlink" Target="http://www.ffa.uni-lj.si/raziskave/raziskovalna-oprema/laserski-difraktometer" TargetMode="External"/><Relationship Id="rId182" Type="http://schemas.openxmlformats.org/officeDocument/2006/relationships/hyperlink" Target="https://www.ung.si/sl/raziskave/laboratorij-za-vede-o-okolju-in-zivljenju/oprema/" TargetMode="External"/><Relationship Id="rId378" Type="http://schemas.openxmlformats.org/officeDocument/2006/relationships/hyperlink" Target="https://www.bf.uni-lj.si/sl/raziskave/raziskovalna-oprema/" TargetMode="External"/><Relationship Id="rId403" Type="http://schemas.openxmlformats.org/officeDocument/2006/relationships/hyperlink" Target="https://www.bf.uni-lj.si/sl/raziskave/raziskovalna-oprema/" TargetMode="External"/><Relationship Id="rId6" Type="http://schemas.openxmlformats.org/officeDocument/2006/relationships/hyperlink" Target="http://www.fkkt.uni-lj.si/sl/storitve/" TargetMode="External"/><Relationship Id="rId238" Type="http://schemas.openxmlformats.org/officeDocument/2006/relationships/hyperlink" Target="http://www.cipkebip.org/" TargetMode="External"/><Relationship Id="rId445" Type="http://schemas.openxmlformats.org/officeDocument/2006/relationships/hyperlink" Target="http://www.fs.um.si/raziskovanje/raziskovalna-oprema/" TargetMode="External"/><Relationship Id="rId487" Type="http://schemas.openxmlformats.org/officeDocument/2006/relationships/hyperlink" Target="http://lso.fe.uni-lj.si/oprema.php?page=oprema/oprema_ZVA67.html" TargetMode="External"/><Relationship Id="rId291" Type="http://schemas.openxmlformats.org/officeDocument/2006/relationships/hyperlink" Target="http://www.geo-zs.si/?option=com_content&amp;view=article&amp;id=1033" TargetMode="External"/><Relationship Id="rId305" Type="http://schemas.openxmlformats.org/officeDocument/2006/relationships/hyperlink" Target="http://www.mf.uni-lj.si/ris/oprema" TargetMode="External"/><Relationship Id="rId347" Type="http://schemas.openxmlformats.org/officeDocument/2006/relationships/hyperlink" Target="https://www.mf.uni-lj.si/ibk/oprema" TargetMode="External"/><Relationship Id="rId512" Type="http://schemas.openxmlformats.org/officeDocument/2006/relationships/hyperlink" Target="http://lso.fe.uni-lj.si/oprema.php?page=oprema/oprema_AndoAQ6317B.html" TargetMode="External"/><Relationship Id="rId44" Type="http://schemas.openxmlformats.org/officeDocument/2006/relationships/hyperlink" Target="https://www.ki.si/o-institutu/raziskovalna-infrastruktura/" TargetMode="External"/><Relationship Id="rId86" Type="http://schemas.openxmlformats.org/officeDocument/2006/relationships/hyperlink" Target="https://www.fs.uni-lj.si/raziskovalna_dejavnost/raziskovalna_dejavnost/oprema/2016051310390393/" TargetMode="External"/><Relationship Id="rId151" Type="http://schemas.openxmlformats.org/officeDocument/2006/relationships/hyperlink" Target="http://www3.fgg.uni-lj.si/" TargetMode="External"/><Relationship Id="rId389" Type="http://schemas.openxmlformats.org/officeDocument/2006/relationships/hyperlink" Target="https://www.bf.uni-lj.si/sl/raziskave/raziskovalna-oprema/" TargetMode="External"/><Relationship Id="rId193" Type="http://schemas.openxmlformats.org/officeDocument/2006/relationships/hyperlink" Target="http://www.ntf.uni-lj.si/ntf/raziskovanje/raziskovalno-delo/raziskovalna-oprema/" TargetMode="External"/><Relationship Id="rId207" Type="http://schemas.openxmlformats.org/officeDocument/2006/relationships/hyperlink" Target="https://www.fnm.um.si/index.php/raziskovalna-dejavnost/institut-za-fiziko/" TargetMode="External"/><Relationship Id="rId249" Type="http://schemas.openxmlformats.org/officeDocument/2006/relationships/hyperlink" Target="http://www.cipkebip.org/" TargetMode="External"/><Relationship Id="rId414" Type="http://schemas.openxmlformats.org/officeDocument/2006/relationships/hyperlink" Target="https://www.bf.uni-lj.si/sl/raziskave/raziskovalna-oprema/" TargetMode="External"/><Relationship Id="rId456" Type="http://schemas.openxmlformats.org/officeDocument/2006/relationships/hyperlink" Target="http://www.fs.um.si/raziskovanje/raziskovalna-oprema/" TargetMode="External"/><Relationship Id="rId498" Type="http://schemas.openxmlformats.org/officeDocument/2006/relationships/hyperlink" Target="http://msc.fe.uni-lj.si/Hardware.asp" TargetMode="External"/><Relationship Id="rId13" Type="http://schemas.openxmlformats.org/officeDocument/2006/relationships/hyperlink" Target="https://www.ki.si/odseki/d12-odsek-za-sintezno-biologijo-in-imunologijo/oprema/" TargetMode="External"/><Relationship Id="rId109" Type="http://schemas.openxmlformats.org/officeDocument/2006/relationships/hyperlink" Target="https://www.fs.uni-lj.si/raziskovalna_dejavnost/raziskovalna_dejavnost/oprema/2020110311485101/" TargetMode="External"/><Relationship Id="rId260" Type="http://schemas.openxmlformats.org/officeDocument/2006/relationships/hyperlink" Target="http://www.nib.si/storitve-in-oprema/raziskovalna-oprema" TargetMode="External"/><Relationship Id="rId316" Type="http://schemas.openxmlformats.org/officeDocument/2006/relationships/hyperlink" Target="http://ibk.mf.uni-lj.si/equipment" TargetMode="External"/><Relationship Id="rId523" Type="http://schemas.openxmlformats.org/officeDocument/2006/relationships/hyperlink" Target="https://www.vf.uni-lj.si/podrocje/raziskovalna-oprema" TargetMode="External"/><Relationship Id="rId55" Type="http://schemas.openxmlformats.org/officeDocument/2006/relationships/hyperlink" Target="https://www.ki.si/odseki/d04-odsek-za-analizno-kemijo/oprema/" TargetMode="External"/><Relationship Id="rId97" Type="http://schemas.openxmlformats.org/officeDocument/2006/relationships/hyperlink" Target="https://www.fs.uni-lj.si/raziskovalna_dejavnost/raziskovalna_dejavnost/oprema/2016051613491067/" TargetMode="External"/><Relationship Id="rId120" Type="http://schemas.openxmlformats.org/officeDocument/2006/relationships/hyperlink" Target="https://www.fs.uni-lj.si/raziskovalna_dejavnost/raziskovalna_dejavnost/oprema/2021112909382098/" TargetMode="External"/><Relationship Id="rId358" Type="http://schemas.openxmlformats.org/officeDocument/2006/relationships/hyperlink" Target="http://www.mf.uni-lj.si/ris/oprema" TargetMode="External"/><Relationship Id="rId162" Type="http://schemas.openxmlformats.org/officeDocument/2006/relationships/hyperlink" Target="http://www.zrs-kp.si/index.php/research/infra-program/" TargetMode="External"/><Relationship Id="rId218" Type="http://schemas.openxmlformats.org/officeDocument/2006/relationships/hyperlink" Target="http://www.cipkebip.org/" TargetMode="External"/><Relationship Id="rId425" Type="http://schemas.openxmlformats.org/officeDocument/2006/relationships/hyperlink" Target="https://www.bf.uni-lj.si/sl/raziskave/raziskovalna-oprema/" TargetMode="External"/><Relationship Id="rId467" Type="http://schemas.openxmlformats.org/officeDocument/2006/relationships/hyperlink" Target="http://www.fs.um.si/raziskovanje/raziskovalna-oprema/" TargetMode="External"/><Relationship Id="rId271" Type="http://schemas.openxmlformats.org/officeDocument/2006/relationships/hyperlink" Target="http://www.nib.si/infrastruktura/infrastrukturni-center-planta" TargetMode="External"/><Relationship Id="rId24" Type="http://schemas.openxmlformats.org/officeDocument/2006/relationships/hyperlink" Target="https://www.ki.si/departments/d06-department-of-food-chemistry/equipment/" TargetMode="External"/><Relationship Id="rId66" Type="http://schemas.openxmlformats.org/officeDocument/2006/relationships/hyperlink" Target="https://www.ki.si/odseki/d07-odsek-za-polimerno-kemijo-in-tehnologijo/l07equipment/" TargetMode="External"/><Relationship Id="rId131" Type="http://schemas.openxmlformats.org/officeDocument/2006/relationships/hyperlink" Target="http://www.ffa.uni-lj.si/raziskave/raziskovalna-oprema/0/arrs" TargetMode="External"/><Relationship Id="rId327" Type="http://schemas.openxmlformats.org/officeDocument/2006/relationships/hyperlink" Target="http://ibk.mf.uni-lj.si/equipment/las-4000.html" TargetMode="External"/><Relationship Id="rId369" Type="http://schemas.openxmlformats.org/officeDocument/2006/relationships/hyperlink" Target="https://www.bf.uni-lj.si/sl/raziskave/raziskovalna-oprema/" TargetMode="External"/><Relationship Id="rId534" Type="http://schemas.openxmlformats.org/officeDocument/2006/relationships/hyperlink" Target="https://fvz.upr.si/raziskovanje/" TargetMode="External"/><Relationship Id="rId173" Type="http://schemas.openxmlformats.org/officeDocument/2006/relationships/hyperlink" Target="https://www.ung.si/sl/raziskave/center-za-raziskave-atmosfere/projekti/oprema-za-meritve/" TargetMode="External"/><Relationship Id="rId229" Type="http://schemas.openxmlformats.org/officeDocument/2006/relationships/hyperlink" Target="http://www.cipkebip.org/" TargetMode="External"/><Relationship Id="rId380" Type="http://schemas.openxmlformats.org/officeDocument/2006/relationships/hyperlink" Target="https://www.bf.uni-lj.si/sl/raziskave/raziskovalna-oprema/" TargetMode="External"/><Relationship Id="rId436" Type="http://schemas.openxmlformats.org/officeDocument/2006/relationships/hyperlink" Target="http://www.fs.um.si/raziskovanje/raziskovalna-oprema/" TargetMode="External"/><Relationship Id="rId240" Type="http://schemas.openxmlformats.org/officeDocument/2006/relationships/hyperlink" Target="http://www.cipkebip.org/" TargetMode="External"/><Relationship Id="rId478" Type="http://schemas.openxmlformats.org/officeDocument/2006/relationships/hyperlink" Target="http://lpee.fe.uni-lj.si/orodja/rtds/" TargetMode="External"/><Relationship Id="rId35" Type="http://schemas.openxmlformats.org/officeDocument/2006/relationships/hyperlink" Target="https://www.ki.si/departments/d06-department-of-food-chemistry/equipment/" TargetMode="External"/><Relationship Id="rId77" Type="http://schemas.openxmlformats.org/officeDocument/2006/relationships/hyperlink" Target="http://www.fkbv.um.si/" TargetMode="External"/><Relationship Id="rId100" Type="http://schemas.openxmlformats.org/officeDocument/2006/relationships/hyperlink" Target="https://www.fs.uni-lj.si/raziskovalna_dejavnost/raziskovalna_dejavnost/oprema/2020030612092669/" TargetMode="External"/><Relationship Id="rId282" Type="http://schemas.openxmlformats.org/officeDocument/2006/relationships/hyperlink" Target="http://www.nib.si/infrastruktura/infrastrukturni-center-planta" TargetMode="External"/><Relationship Id="rId338" Type="http://schemas.openxmlformats.org/officeDocument/2006/relationships/hyperlink" Target="https://www.mf.uni-lj.si/application/files/7415/8391/7733/Razpolozljiva_raziskovalna_oprema_UL_MF.pdf" TargetMode="External"/><Relationship Id="rId503" Type="http://schemas.openxmlformats.org/officeDocument/2006/relationships/hyperlink" Target="http://www.robolab.si/research/infrastructure/industrial-robotics/abb-irb-1600/" TargetMode="External"/><Relationship Id="rId8" Type="http://schemas.openxmlformats.org/officeDocument/2006/relationships/hyperlink" Target="https://www.fkkt.uni-lj.si/sl/raziskovalna-infrastruktura/enota-za-analizo-makromolekul/ultra-visokolocljivostni-tekocinski-kromatograf-s-tandemsko-masno-spektrometrijo/" TargetMode="External"/><Relationship Id="rId142" Type="http://schemas.openxmlformats.org/officeDocument/2006/relationships/hyperlink" Target="http://www.ffa.uni-lj.si/raziskave/raziskovalna-oprema/tekocinski-kromatograf-hplc" TargetMode="External"/><Relationship Id="rId184" Type="http://schemas.openxmlformats.org/officeDocument/2006/relationships/hyperlink" Target="http://www.fmf.uni-lj.si/si/" TargetMode="External"/><Relationship Id="rId391" Type="http://schemas.openxmlformats.org/officeDocument/2006/relationships/hyperlink" Target="https://www.bf.uni-lj.si/sl/raziskave/raziskovalna-oprema/" TargetMode="External"/><Relationship Id="rId405" Type="http://schemas.openxmlformats.org/officeDocument/2006/relationships/hyperlink" Target="https://www.bf.uni-lj.si/sl/raziskave/raziskovalna-oprema/" TargetMode="External"/><Relationship Id="rId447" Type="http://schemas.openxmlformats.org/officeDocument/2006/relationships/hyperlink" Target="http://www.fs.um.si/raziskovanje/raziskovalna-oprema/" TargetMode="External"/><Relationship Id="rId251" Type="http://schemas.openxmlformats.org/officeDocument/2006/relationships/hyperlink" Target="http://www.cipkebip.org/" TargetMode="External"/><Relationship Id="rId489" Type="http://schemas.openxmlformats.org/officeDocument/2006/relationships/hyperlink" Target="http://lpvo.fe.uni-lj.si/raziskave/oprema/" TargetMode="External"/><Relationship Id="rId46" Type="http://schemas.openxmlformats.org/officeDocument/2006/relationships/hyperlink" Target="https://www.ki.si/o-institutu/raziskovalna-infrastruktura/" TargetMode="External"/><Relationship Id="rId293" Type="http://schemas.openxmlformats.org/officeDocument/2006/relationships/hyperlink" Target="https://www.gozdis.si/raziskovalna-oprema/" TargetMode="External"/><Relationship Id="rId307" Type="http://schemas.openxmlformats.org/officeDocument/2006/relationships/hyperlink" Target="http://lnmcp.mf.uni-lj.si/Neuroendo/Oprema.html" TargetMode="External"/><Relationship Id="rId349" Type="http://schemas.openxmlformats.org/officeDocument/2006/relationships/hyperlink" Target="https://www.mf.uni-lj.si/ibk/oprema" TargetMode="External"/><Relationship Id="rId514" Type="http://schemas.openxmlformats.org/officeDocument/2006/relationships/hyperlink" Target="http://www.robolab.si/research/infrastructure/crc-robotics/yaskawa/" TargetMode="External"/><Relationship Id="rId88" Type="http://schemas.openxmlformats.org/officeDocument/2006/relationships/hyperlink" Target="https://www.fs.uni-lj.si/raziskovalna_dejavnost/raziskovalna_dejavnost/oprema/2016051310590162/" TargetMode="External"/><Relationship Id="rId111" Type="http://schemas.openxmlformats.org/officeDocument/2006/relationships/hyperlink" Target="https://www.fs.uni-lj.si/raziskovalna_dejavnost/raziskovalna_dejavnost/oprema/2020103015262463/" TargetMode="External"/><Relationship Id="rId153" Type="http://schemas.openxmlformats.org/officeDocument/2006/relationships/hyperlink" Target="http://www.zag.si/si/oprema/020fa6a269c0e2e4fa74adb355741e95" TargetMode="External"/><Relationship Id="rId195" Type="http://schemas.openxmlformats.org/officeDocument/2006/relationships/hyperlink" Target="http://www.ntf.uni-lj.si/ntf/raziskovanje/raziskovalno-delo/raziskovalna-oprema/" TargetMode="External"/><Relationship Id="rId209" Type="http://schemas.openxmlformats.org/officeDocument/2006/relationships/hyperlink" Target="http://www.cipkebip.org/" TargetMode="External"/><Relationship Id="rId360" Type="http://schemas.openxmlformats.org/officeDocument/2006/relationships/hyperlink" Target="https://www.mf.uni-lj.si/raziskovanje/oprema" TargetMode="External"/><Relationship Id="rId416" Type="http://schemas.openxmlformats.org/officeDocument/2006/relationships/hyperlink" Target="https://www.bf.uni-lj.si/sl/raziskave/raziskovalna-oprema/" TargetMode="External"/><Relationship Id="rId220" Type="http://schemas.openxmlformats.org/officeDocument/2006/relationships/hyperlink" Target="http://www.cipkebip.org/" TargetMode="External"/><Relationship Id="rId458" Type="http://schemas.openxmlformats.org/officeDocument/2006/relationships/hyperlink" Target="http://www.fs.um.si/raziskovanje/raziskovalna-oprema/" TargetMode="External"/><Relationship Id="rId15" Type="http://schemas.openxmlformats.org/officeDocument/2006/relationships/hyperlink" Target="https://www.ki.si/index.php?id=704" TargetMode="External"/><Relationship Id="rId57" Type="http://schemas.openxmlformats.org/officeDocument/2006/relationships/hyperlink" Target="https://www.ki.si/departments/d04-department-of-analytical-chemistry/equipment/" TargetMode="External"/><Relationship Id="rId262" Type="http://schemas.openxmlformats.org/officeDocument/2006/relationships/hyperlink" Target="http://www.nib.si/infrastruktura/infrastrukturni-center-planta" TargetMode="External"/><Relationship Id="rId318" Type="http://schemas.openxmlformats.org/officeDocument/2006/relationships/hyperlink" Target="http://ibk.mf.uni-lj.si/equipment" TargetMode="External"/><Relationship Id="rId525" Type="http://schemas.openxmlformats.org/officeDocument/2006/relationships/hyperlink" Target="https://www.vf.uni-lj.si/podrocje/raziskovalna-oprema" TargetMode="External"/><Relationship Id="rId99" Type="http://schemas.openxmlformats.org/officeDocument/2006/relationships/hyperlink" Target="https://www.fs.uni-lj.si/raziskovalna_dejavnost/raziskovalna_dejavnost/oprema/2019021313150909/" TargetMode="External"/><Relationship Id="rId122" Type="http://schemas.openxmlformats.org/officeDocument/2006/relationships/hyperlink" Target="https://www.fs.uni-lj.si/raziskovalna_dejavnost/raziskovalna_dejavnost/oprema/2022040114440874/" TargetMode="External"/><Relationship Id="rId164" Type="http://schemas.openxmlformats.org/officeDocument/2006/relationships/hyperlink" Target="https://www.zrs-kp.si/index.php/research-2/lab-izo/" TargetMode="External"/><Relationship Id="rId371" Type="http://schemas.openxmlformats.org/officeDocument/2006/relationships/hyperlink" Target="https://www.bf.uni-lj.si/sl/raziskave/raziskovalna-oprema/" TargetMode="External"/><Relationship Id="rId427" Type="http://schemas.openxmlformats.org/officeDocument/2006/relationships/hyperlink" Target="https://www.bf.uni-lj.si/sl/raziskave/raziskovalna-oprema/" TargetMode="External"/><Relationship Id="rId469" Type="http://schemas.openxmlformats.org/officeDocument/2006/relationships/hyperlink" Target="http://www.fs.um.si/raziskovanje/raziskovalna-oprema/" TargetMode="External"/><Relationship Id="rId26" Type="http://schemas.openxmlformats.org/officeDocument/2006/relationships/hyperlink" Target="https://www.ki.si/departments/d09-department-of-inorganic-chemistry-and-technology/equipment/" TargetMode="External"/><Relationship Id="rId231" Type="http://schemas.openxmlformats.org/officeDocument/2006/relationships/hyperlink" Target="http://www.cipkebip.org/" TargetMode="External"/><Relationship Id="rId273" Type="http://schemas.openxmlformats.org/officeDocument/2006/relationships/hyperlink" Target="http://www.nib.si/infrastruktura/infrastrukturni-center-planta" TargetMode="External"/><Relationship Id="rId329" Type="http://schemas.openxmlformats.org/officeDocument/2006/relationships/hyperlink" Target="http://ibk.mf.uni-lj.si/equipment" TargetMode="External"/><Relationship Id="rId480" Type="http://schemas.openxmlformats.org/officeDocument/2006/relationships/hyperlink" Target="http://www.robolab.si/research/infrastructure/crc-robotics/ur5/" TargetMode="External"/><Relationship Id="rId536" Type="http://schemas.openxmlformats.org/officeDocument/2006/relationships/drawing" Target="../drawings/drawing1.xml"/><Relationship Id="rId68" Type="http://schemas.openxmlformats.org/officeDocument/2006/relationships/hyperlink" Target="https://www.ki.si/odseki/d07-odsek-za-polimerno-kemijo-in-tehnologijo/l07equipment/" TargetMode="External"/><Relationship Id="rId133" Type="http://schemas.openxmlformats.org/officeDocument/2006/relationships/hyperlink" Target="http://www.ffa.uni-lj.si/raziskave/raziskovalna-oprema/0/arrs" TargetMode="External"/><Relationship Id="rId175" Type="http://schemas.openxmlformats.org/officeDocument/2006/relationships/hyperlink" Target="http://www-lfos.ung.si/list-of-equipment/clean-room" TargetMode="External"/><Relationship Id="rId340" Type="http://schemas.openxmlformats.org/officeDocument/2006/relationships/hyperlink" Target="https://www.mf.uni-lj.si/ibf/raziskovanje" TargetMode="External"/><Relationship Id="rId200" Type="http://schemas.openxmlformats.org/officeDocument/2006/relationships/hyperlink" Target="http://www.zvkds.si/" TargetMode="External"/><Relationship Id="rId382" Type="http://schemas.openxmlformats.org/officeDocument/2006/relationships/hyperlink" Target="https://www.bf.uni-lj.si/sl/raziskave/raziskovalna-oprema/" TargetMode="External"/><Relationship Id="rId438" Type="http://schemas.openxmlformats.org/officeDocument/2006/relationships/hyperlink" Target="http://www.fs.um.si/raziskovanje/raziskovalna-oprema/" TargetMode="External"/><Relationship Id="rId242" Type="http://schemas.openxmlformats.org/officeDocument/2006/relationships/hyperlink" Target="http://www.cipkebip.org/" TargetMode="External"/><Relationship Id="rId284" Type="http://schemas.openxmlformats.org/officeDocument/2006/relationships/hyperlink" Target="https://www.ijs.si/ijsw/Znotraj%20hi%C5%A1e/Desno?action=AttachFile&amp;do=get&amp;target=ARRS_Evidenca_opreme_2021.xlsx" TargetMode="External"/><Relationship Id="rId491" Type="http://schemas.openxmlformats.org/officeDocument/2006/relationships/hyperlink" Target="http://www.robolab.si/research/infrastructure/other-equipment/bimanual-teleoperation-system/" TargetMode="External"/><Relationship Id="rId505" Type="http://schemas.openxmlformats.org/officeDocument/2006/relationships/hyperlink" Target="http://www.robolab.si/research/infrastructure/haptic-robotics/hapticmaster/" TargetMode="External"/><Relationship Id="rId37" Type="http://schemas.openxmlformats.org/officeDocument/2006/relationships/hyperlink" Target="https://www.ki.si/index.php?id=704" TargetMode="External"/><Relationship Id="rId79" Type="http://schemas.openxmlformats.org/officeDocument/2006/relationships/hyperlink" Target="http://hpc.fs.uni-lj.si/sites/default/files/FS_HPC_cenik_24032011.pdf" TargetMode="External"/><Relationship Id="rId102" Type="http://schemas.openxmlformats.org/officeDocument/2006/relationships/hyperlink" Target="https://www.fs.uni-lj.si/raziskovalna_dejavnost/raziskovalna_dejavnost/oprema/2020030612140479/" TargetMode="External"/><Relationship Id="rId144" Type="http://schemas.openxmlformats.org/officeDocument/2006/relationships/hyperlink" Target="http://www.ffa.uni-lj.si/raziskave/raziskovalna-oprema/integrirani-sistem-konfokalnega-ramanskega-mikroskopa-in-mikroskopa-na-atomsko-silo-xplora-plus-omegascope" TargetMode="External"/><Relationship Id="rId90" Type="http://schemas.openxmlformats.org/officeDocument/2006/relationships/hyperlink" Target="https://www.fs.uni-lj.si/raziskovalna_dejavnost/raziskovalna_dejavnost/oprema/2016051312255269/" TargetMode="External"/><Relationship Id="rId186" Type="http://schemas.openxmlformats.org/officeDocument/2006/relationships/hyperlink" Target="http://www.fmf.uni-lj.si/si/" TargetMode="External"/><Relationship Id="rId351" Type="http://schemas.openxmlformats.org/officeDocument/2006/relationships/hyperlink" Target="https://www.mf.uni-lj.si/ibk/oprema" TargetMode="External"/><Relationship Id="rId393" Type="http://schemas.openxmlformats.org/officeDocument/2006/relationships/hyperlink" Target="https://www.bf.uni-lj.si/sl/raziskave/raziskovalna-oprema/" TargetMode="External"/><Relationship Id="rId407" Type="http://schemas.openxmlformats.org/officeDocument/2006/relationships/hyperlink" Target="https://www.bf.uni-lj.si/sl/raziskave/raziskovalna-oprema/" TargetMode="External"/><Relationship Id="rId449" Type="http://schemas.openxmlformats.org/officeDocument/2006/relationships/hyperlink" Target="http://www.fs.um.si/raziskovanje/raziskovalna-oprema/" TargetMode="External"/><Relationship Id="rId211" Type="http://schemas.openxmlformats.org/officeDocument/2006/relationships/hyperlink" Target="http://www.cipkebip.org/" TargetMode="External"/><Relationship Id="rId253" Type="http://schemas.openxmlformats.org/officeDocument/2006/relationships/hyperlink" Target="http://www.cipkebip.org/" TargetMode="External"/><Relationship Id="rId295" Type="http://schemas.openxmlformats.org/officeDocument/2006/relationships/hyperlink" Target="http://sl.gozdis.si/infrastrukturni-program/raziskovalna-oprema/" TargetMode="External"/><Relationship Id="rId309" Type="http://schemas.openxmlformats.org/officeDocument/2006/relationships/hyperlink" Target="http://lnmcp.mf.uni-lj.si/Neuroendo/Oprema.html" TargetMode="External"/><Relationship Id="rId460" Type="http://schemas.openxmlformats.org/officeDocument/2006/relationships/hyperlink" Target="http://www.fs.um.si/raziskovanje/raziskovalna-oprema/" TargetMode="External"/><Relationship Id="rId516" Type="http://schemas.openxmlformats.org/officeDocument/2006/relationships/hyperlink" Target="http://lpvo.fe.uni-lj.si/raziskave/oprema/" TargetMode="External"/><Relationship Id="rId48" Type="http://schemas.openxmlformats.org/officeDocument/2006/relationships/hyperlink" Target="http://www.ki.si/" TargetMode="External"/><Relationship Id="rId113" Type="http://schemas.openxmlformats.org/officeDocument/2006/relationships/hyperlink" Target="https://www.fs.uni-lj.si/raziskovalna_dejavnost/raziskovalna_dejavnost/oprema/2021101913263250/" TargetMode="External"/><Relationship Id="rId320" Type="http://schemas.openxmlformats.org/officeDocument/2006/relationships/hyperlink" Target="http://lnmcp.mf.uni-lj.si/Neuroendo/Oprema.html" TargetMode="External"/><Relationship Id="rId155" Type="http://schemas.openxmlformats.org/officeDocument/2006/relationships/hyperlink" Target="http://www.zrs-kp.si/index.php/research/infra-program/" TargetMode="External"/><Relationship Id="rId197" Type="http://schemas.openxmlformats.org/officeDocument/2006/relationships/hyperlink" Target="http://www.ntf.uni-lj.si/ntf/raziskovanje/raziskovalno-delo/raziskovalna-oprema/" TargetMode="External"/><Relationship Id="rId362" Type="http://schemas.openxmlformats.org/officeDocument/2006/relationships/hyperlink" Target="https://www.bf.uni-lj.si/sl/raziskave/raziskovalna-oprema/" TargetMode="External"/><Relationship Id="rId418" Type="http://schemas.openxmlformats.org/officeDocument/2006/relationships/hyperlink" Target="https://www.bf.uni-lj.si/sl/raziskave/raziskovalna-oprema/" TargetMode="External"/><Relationship Id="rId222" Type="http://schemas.openxmlformats.org/officeDocument/2006/relationships/hyperlink" Target="http://www.cipkebip.org/" TargetMode="External"/><Relationship Id="rId264" Type="http://schemas.openxmlformats.org/officeDocument/2006/relationships/hyperlink" Target="http://www.nib.si/infrastruktura/infrastrukturni-center-planta" TargetMode="External"/><Relationship Id="rId471" Type="http://schemas.openxmlformats.org/officeDocument/2006/relationships/hyperlink" Target="http://www.fs.um.si/raziskovanje/raziskovalna-oprema/" TargetMode="External"/><Relationship Id="rId17" Type="http://schemas.openxmlformats.org/officeDocument/2006/relationships/hyperlink" Target="https://www.ki.si/odseki/d10-odsek-za-kemijo-materialov/elektronska-mikroskopija-in-katalizatorji/elektronska-mikroskopija/" TargetMode="External"/><Relationship Id="rId59" Type="http://schemas.openxmlformats.org/officeDocument/2006/relationships/hyperlink" Target="https://www.ki.si/akta" TargetMode="External"/><Relationship Id="rId124" Type="http://schemas.openxmlformats.org/officeDocument/2006/relationships/hyperlink" Target="https://www.fs.uni-lj.si/raziskovalna_dejavnost/raziskovalna_dejavnost/oprema/2022041113371760/" TargetMode="External"/><Relationship Id="rId527" Type="http://schemas.openxmlformats.org/officeDocument/2006/relationships/hyperlink" Target="http://www.space.si/" TargetMode="External"/><Relationship Id="rId70" Type="http://schemas.openxmlformats.org/officeDocument/2006/relationships/hyperlink" Target="https://www.ki.si/odseki/d07-odsek-za-polimerno-kemijo-in-tehnologijo/l07equipment/" TargetMode="External"/><Relationship Id="rId166" Type="http://schemas.openxmlformats.org/officeDocument/2006/relationships/hyperlink" Target="https://www.zrs-kp.si/index.php/research/infra-program/" TargetMode="External"/><Relationship Id="rId331" Type="http://schemas.openxmlformats.org/officeDocument/2006/relationships/hyperlink" Target="https://www.mf.uni-lj.si/raziskovanje/oprema" TargetMode="External"/><Relationship Id="rId373" Type="http://schemas.openxmlformats.org/officeDocument/2006/relationships/hyperlink" Target="https://www.bf.uni-lj.si/sl/raziskave/raziskovalna-oprema/" TargetMode="External"/><Relationship Id="rId429" Type="http://schemas.openxmlformats.org/officeDocument/2006/relationships/hyperlink" Target="https://www.bf.uni-lj.si/sl/raziskave/raziskovalna-oprema/" TargetMode="External"/><Relationship Id="rId1" Type="http://schemas.openxmlformats.org/officeDocument/2006/relationships/hyperlink" Target="http://www.ki.si/odseki/l-09/oprema/" TargetMode="External"/><Relationship Id="rId233" Type="http://schemas.openxmlformats.org/officeDocument/2006/relationships/hyperlink" Target="http://www.cipkebip.org/" TargetMode="External"/><Relationship Id="rId440" Type="http://schemas.openxmlformats.org/officeDocument/2006/relationships/hyperlink" Target="http://www.fs.um.si/raziskovanje/raziskovalna-oprema/" TargetMode="External"/><Relationship Id="rId28" Type="http://schemas.openxmlformats.org/officeDocument/2006/relationships/hyperlink" Target="http://www.ki.si/" TargetMode="External"/><Relationship Id="rId275" Type="http://schemas.openxmlformats.org/officeDocument/2006/relationships/hyperlink" Target="http://www.nib.si/infrastruktura/infrastrukturni-center-planta" TargetMode="External"/><Relationship Id="rId300" Type="http://schemas.openxmlformats.org/officeDocument/2006/relationships/hyperlink" Target="http://www.intranet.kclj.si/admin/dokumenti/00002d97-00004c10-cenik_storitev_ukc_2022-14-02.2022.pdf" TargetMode="External"/><Relationship Id="rId482" Type="http://schemas.openxmlformats.org/officeDocument/2006/relationships/hyperlink" Target="http://www.robolab.si/research/infrastructure/crc-robotics/fanuc/" TargetMode="External"/><Relationship Id="rId538" Type="http://schemas.openxmlformats.org/officeDocument/2006/relationships/comments" Target="../comments1.xml"/><Relationship Id="rId81" Type="http://schemas.openxmlformats.org/officeDocument/2006/relationships/hyperlink" Target="https://www.fs.uni-lj.si/raziskovalna_dejavnost/raziskovalna_dejavnost/oprema/2016050519260135/" TargetMode="External"/><Relationship Id="rId135" Type="http://schemas.openxmlformats.org/officeDocument/2006/relationships/hyperlink" Target="http://www.ffa.uni-lj.si/raziskave/raziskovalna-oprema/0/arrs" TargetMode="External"/><Relationship Id="rId177" Type="http://schemas.openxmlformats.org/officeDocument/2006/relationships/hyperlink" Target="https://www.ung.si/sl/raziskave/center-za-astrofiziko-in-kozmologijo/raziskave-cac/oprema/18-paket/" TargetMode="External"/><Relationship Id="rId342" Type="http://schemas.openxmlformats.org/officeDocument/2006/relationships/hyperlink" Target="https://www.mf.uni-lj.si/ibk/oprema" TargetMode="External"/><Relationship Id="rId384" Type="http://schemas.openxmlformats.org/officeDocument/2006/relationships/hyperlink" Target="https://www.bf.uni-lj.si/sl/raziskave/raziskovalna-oprema/" TargetMode="External"/><Relationship Id="rId202" Type="http://schemas.openxmlformats.org/officeDocument/2006/relationships/hyperlink" Target="https://mf.um.si/attachments/article/3449/PRESENTATION%20OF%20LABORATORIES%20OF%20THE%20FACULTY%20OF%20MEDICINE%20%20OF%20THE%20UNIVERSITY%20OF%20MARIBOR.pdf" TargetMode="External"/><Relationship Id="rId244" Type="http://schemas.openxmlformats.org/officeDocument/2006/relationships/hyperlink" Target="http://www.cipkebip.org/" TargetMode="External"/><Relationship Id="rId39" Type="http://schemas.openxmlformats.org/officeDocument/2006/relationships/hyperlink" Target="https://www.ki.si/o-institutu/raziskovalna-infrastruktura/" TargetMode="External"/><Relationship Id="rId286" Type="http://schemas.openxmlformats.org/officeDocument/2006/relationships/hyperlink" Target="https://www.ijs.si/ijsw/Znotraj%20hi%C5%A1e/Desno?action=AttachFile&amp;do=get&amp;target=ARRS_Evidenca_opreme_2021.xlsx" TargetMode="External"/><Relationship Id="rId451" Type="http://schemas.openxmlformats.org/officeDocument/2006/relationships/hyperlink" Target="http://www.fs.um.si/raziskovanje/raziskovalna-oprema/" TargetMode="External"/><Relationship Id="rId493" Type="http://schemas.openxmlformats.org/officeDocument/2006/relationships/hyperlink" Target="http://ltfe.org/testni-protokolni-simulacijski-sistem/" TargetMode="External"/><Relationship Id="rId507" Type="http://schemas.openxmlformats.org/officeDocument/2006/relationships/hyperlink" Target="http://lbk.fe.uni-lj.si/ic/sl/oprema" TargetMode="External"/><Relationship Id="rId50" Type="http://schemas.openxmlformats.org/officeDocument/2006/relationships/hyperlink" Target="http://www.ki.si/" TargetMode="External"/><Relationship Id="rId104" Type="http://schemas.openxmlformats.org/officeDocument/2006/relationships/hyperlink" Target="https://www.fs.uni-lj.si/raziskovalna_dejavnost/raziskovalna_dejavnost/oprema/2020031810283922/" TargetMode="External"/><Relationship Id="rId146" Type="http://schemas.openxmlformats.org/officeDocument/2006/relationships/hyperlink" Target="http://www.ffa.uni-lj.si/raziskave/raziskovalna-oprema/0/arrs" TargetMode="External"/><Relationship Id="rId188" Type="http://schemas.openxmlformats.org/officeDocument/2006/relationships/hyperlink" Target="http://www.ntf.uni-lj.si/ntf/raziskovanje/raziskovalno-delo/raziskovalna-oprema/" TargetMode="External"/><Relationship Id="rId311" Type="http://schemas.openxmlformats.org/officeDocument/2006/relationships/hyperlink" Target="http://lnmcp.mf.uni-lj.si/Neuroendo/Oprema.html" TargetMode="External"/><Relationship Id="rId353" Type="http://schemas.openxmlformats.org/officeDocument/2006/relationships/hyperlink" Target="https://www.mf.uni-lj.si/ibk/oprema" TargetMode="External"/><Relationship Id="rId395" Type="http://schemas.openxmlformats.org/officeDocument/2006/relationships/hyperlink" Target="https://www.bf.uni-lj.si/sl/raziskave/raziskovalna-oprema/" TargetMode="External"/><Relationship Id="rId409" Type="http://schemas.openxmlformats.org/officeDocument/2006/relationships/hyperlink" Target="https://www.bf.uni-lj.si/sl/raziskave/raziskovalna-oprema/" TargetMode="External"/><Relationship Id="rId92" Type="http://schemas.openxmlformats.org/officeDocument/2006/relationships/hyperlink" Target="https://www.fs.uni-lj.si/raziskovalna_dejavnost/raziskovalna_dejavnost/oprema/2017031618122303/" TargetMode="External"/><Relationship Id="rId213" Type="http://schemas.openxmlformats.org/officeDocument/2006/relationships/hyperlink" Target="http://www.cipkebip.org/" TargetMode="External"/><Relationship Id="rId420" Type="http://schemas.openxmlformats.org/officeDocument/2006/relationships/hyperlink" Target="https://www.bf.uni-lj.si/sl/raziskave/raziskovalna-oprema/" TargetMode="External"/><Relationship Id="rId255"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297" Type="http://schemas.openxmlformats.org/officeDocument/2006/relationships/hyperlink" Target="http://is.zrc-sazu.si/oprema" TargetMode="External"/><Relationship Id="rId462" Type="http://schemas.openxmlformats.org/officeDocument/2006/relationships/hyperlink" Target="http://www.fs.um.si/raziskovanje/raziskovalna-oprema/" TargetMode="External"/><Relationship Id="rId518" Type="http://schemas.openxmlformats.org/officeDocument/2006/relationships/hyperlink" Target="http://lmk.si/raziskave/merilna-oprema-laboratorija/" TargetMode="External"/><Relationship Id="rId115" Type="http://schemas.openxmlformats.org/officeDocument/2006/relationships/hyperlink" Target="https://www.fs.uni-lj.si/raziskovalna_dejavnost/raziskovalna_dejavnost/oprema/2021112909543903/" TargetMode="External"/><Relationship Id="rId157" Type="http://schemas.openxmlformats.org/officeDocument/2006/relationships/hyperlink" Target="http://www.zrs-kp.si/index.php/research/infra-program/" TargetMode="External"/><Relationship Id="rId322" Type="http://schemas.openxmlformats.org/officeDocument/2006/relationships/hyperlink" Target="https://www.mf.uni-lj.si/ibk/oprema" TargetMode="External"/><Relationship Id="rId364" Type="http://schemas.openxmlformats.org/officeDocument/2006/relationships/hyperlink" Target="https://www.bf.uni-lj.si/sl/raziskave/raziskovalna-oprema/" TargetMode="External"/><Relationship Id="rId61" Type="http://schemas.openxmlformats.org/officeDocument/2006/relationships/hyperlink" Target="http://www.ki.si/" TargetMode="External"/><Relationship Id="rId199" Type="http://schemas.openxmlformats.org/officeDocument/2006/relationships/hyperlink" Target="http://www.iam.upr.si/sl/oddelki/ot/raziskovalna-oprema/" TargetMode="External"/><Relationship Id="rId19" Type="http://schemas.openxmlformats.org/officeDocument/2006/relationships/hyperlink" Target="https://www.ki.si/odseki/d10-odsek-za-kemijo-materialov/razvoj-premazov/oprema/" TargetMode="External"/><Relationship Id="rId224" Type="http://schemas.openxmlformats.org/officeDocument/2006/relationships/hyperlink" Target="http://www.cipkebip.org/" TargetMode="External"/><Relationship Id="rId266" Type="http://schemas.openxmlformats.org/officeDocument/2006/relationships/hyperlink" Target="http://www.nib.si/infrastruktura/infrastrukturni-center-planta" TargetMode="External"/><Relationship Id="rId431" Type="http://schemas.openxmlformats.org/officeDocument/2006/relationships/hyperlink" Target="http://www.fs.um.si/raziskovanje/raziskovalna-oprema/" TargetMode="External"/><Relationship Id="rId473" Type="http://schemas.openxmlformats.org/officeDocument/2006/relationships/hyperlink" Target="http://lbk.fe.uni-lj.si/ic/sl/oprema" TargetMode="External"/><Relationship Id="rId529" Type="http://schemas.openxmlformats.org/officeDocument/2006/relationships/hyperlink" Target="https://www.kis.si/Cenik_storitev_KIS_1/" TargetMode="External"/><Relationship Id="rId30" Type="http://schemas.openxmlformats.org/officeDocument/2006/relationships/hyperlink" Target="https://www.ki.si/odseki/d01-teoreticni-odsek/azmanov-racunski-center/" TargetMode="External"/><Relationship Id="rId126" Type="http://schemas.openxmlformats.org/officeDocument/2006/relationships/hyperlink" Target="http://www.ffa.uni-lj.si/raziskave/raziskovalna-oprema/0/arrs" TargetMode="External"/><Relationship Id="rId168" Type="http://schemas.openxmlformats.org/officeDocument/2006/relationships/hyperlink" Target="https://www.ung.si/sl/raziskave/center-za-astrofiziko-in-kozmologijo/raziskave-cac/oprema/13-paket/" TargetMode="External"/><Relationship Id="rId333" Type="http://schemas.openxmlformats.org/officeDocument/2006/relationships/hyperlink" Target="http://ibk.mf.uni-lj.si/equipment" TargetMode="External"/><Relationship Id="rId72" Type="http://schemas.openxmlformats.org/officeDocument/2006/relationships/hyperlink" Target="https://www.imt.si/organizacijske-enote/infrastrukturna-organizacijska-enota" TargetMode="External"/><Relationship Id="rId375" Type="http://schemas.openxmlformats.org/officeDocument/2006/relationships/hyperlink" Target="https://www.bf.uni-lj.si/sl/raziskave/raziskovalna-oprema/" TargetMode="External"/><Relationship Id="rId3" Type="http://schemas.openxmlformats.org/officeDocument/2006/relationships/hyperlink" Target="http://www.fkkt.uni-lj.si/sl/raziskovalna-infrastruktura/enota-za-analizo-makromolekul/sistem-za-kromatografijo-bioloskih-makromolekul-sklopljen-z-naprednim-karakterizacijskim-sistemom/" TargetMode="External"/><Relationship Id="rId235" Type="http://schemas.openxmlformats.org/officeDocument/2006/relationships/hyperlink" Target="http://www.cipkebip.org/" TargetMode="External"/><Relationship Id="rId277" Type="http://schemas.openxmlformats.org/officeDocument/2006/relationships/hyperlink" Target="http://www.nib.si/mbp/sl/about-us/products-and-services/laboratory-equipment" TargetMode="External"/><Relationship Id="rId400" Type="http://schemas.openxmlformats.org/officeDocument/2006/relationships/hyperlink" Target="https://www.bf.uni-lj.si/sl/raziskave/raziskovalna-oprema/" TargetMode="External"/><Relationship Id="rId442" Type="http://schemas.openxmlformats.org/officeDocument/2006/relationships/hyperlink" Target="http://www.fs.um.si/raziskovanje/raziskovalna-oprema/" TargetMode="External"/><Relationship Id="rId484" Type="http://schemas.openxmlformats.org/officeDocument/2006/relationships/hyperlink" Target="http://lbk.fe.uni-lj.si/ic/sl/oprema" TargetMode="External"/><Relationship Id="rId137" Type="http://schemas.openxmlformats.org/officeDocument/2006/relationships/hyperlink" Target="http://www.ffa.uni-lj.si/raziskave/raziskovalna-oprema/0/arrs" TargetMode="External"/><Relationship Id="rId302" Type="http://schemas.openxmlformats.org/officeDocument/2006/relationships/hyperlink" Target="http://www.mf.uni-lj.si/ris/oprema" TargetMode="External"/><Relationship Id="rId344" Type="http://schemas.openxmlformats.org/officeDocument/2006/relationships/hyperlink" Target="https://www.mf.uni-lj.si/ibk/oprema" TargetMode="External"/><Relationship Id="rId41" Type="http://schemas.openxmlformats.org/officeDocument/2006/relationships/hyperlink" Target="https://www.ki.si/o-institutu/raziskovalna-infrastruktura/" TargetMode="External"/><Relationship Id="rId83" Type="http://schemas.openxmlformats.org/officeDocument/2006/relationships/hyperlink" Target="https://www.fs.uni-lj.si/raziskovalna_dejavnost/raziskovalna_dejavnost/oprema/2016051310145549/" TargetMode="External"/><Relationship Id="rId179" Type="http://schemas.openxmlformats.org/officeDocument/2006/relationships/hyperlink" Target="https://www.ung.si/sl/raziskave/laboratorij-za-raziskave-materialov/oprema/xrd-dostop/" TargetMode="External"/><Relationship Id="rId386" Type="http://schemas.openxmlformats.org/officeDocument/2006/relationships/hyperlink" Target="https://www.bf.uni-lj.si/sl/raziskave/raziskovalna-oprema/" TargetMode="External"/><Relationship Id="rId190" Type="http://schemas.openxmlformats.org/officeDocument/2006/relationships/hyperlink" Target="http://www.ntf.uni-lj.si/ntf/raziskovanje/raziskovalno-delo/raziskovalna-oprema/" TargetMode="External"/><Relationship Id="rId204" Type="http://schemas.openxmlformats.org/officeDocument/2006/relationships/hyperlink" Target="https://ibv.mf.um.si/oprema/" TargetMode="External"/><Relationship Id="rId246" Type="http://schemas.openxmlformats.org/officeDocument/2006/relationships/hyperlink" Target="http://www.cipkebip.org/" TargetMode="External"/><Relationship Id="rId288" Type="http://schemas.openxmlformats.org/officeDocument/2006/relationships/hyperlink" Target="http://www.geo-zs.si/?option=com_content&amp;view=article&amp;id=1028" TargetMode="External"/><Relationship Id="rId411" Type="http://schemas.openxmlformats.org/officeDocument/2006/relationships/hyperlink" Target="https://www.bf.uni-lj.si/sl/raziskave/raziskovalna-oprema/" TargetMode="External"/><Relationship Id="rId453" Type="http://schemas.openxmlformats.org/officeDocument/2006/relationships/hyperlink" Target="http://www.fs.um.si/raziskovanje/raziskovalna-oprema/" TargetMode="External"/><Relationship Id="rId509" Type="http://schemas.openxmlformats.org/officeDocument/2006/relationships/hyperlink" Target="http://www.lmk.si/raziskave/merilna-oprema-laboratorija/" TargetMode="External"/><Relationship Id="rId106" Type="http://schemas.openxmlformats.org/officeDocument/2006/relationships/hyperlink" Target="https://www.fs.uni-lj.si/raziskovalna_dejavnost/raziskovalna_dejavnost/oprema/2020031810261225/" TargetMode="External"/><Relationship Id="rId313" Type="http://schemas.openxmlformats.org/officeDocument/2006/relationships/hyperlink" Target="http://lnmcp.mf.uni-lj.si/Neuroendo/Oprema.html" TargetMode="External"/><Relationship Id="rId495" Type="http://schemas.openxmlformats.org/officeDocument/2006/relationships/hyperlink" Target="http://lbk.fe.uni-lj.si/ic/sl/oprema" TargetMode="External"/><Relationship Id="rId10" Type="http://schemas.openxmlformats.org/officeDocument/2006/relationships/hyperlink" Target="https://www.fkkt.uni-lj.si/index.php?id=785" TargetMode="External"/><Relationship Id="rId52" Type="http://schemas.openxmlformats.org/officeDocument/2006/relationships/hyperlink" Target="http://www.cmm.ki.si/vrana/" TargetMode="External"/><Relationship Id="rId94" Type="http://schemas.openxmlformats.org/officeDocument/2006/relationships/hyperlink" Target="https://www.fs.uni-lj.si/raziskovalna_dejavnost/raziskovalna_dejavnost/oprema/2016112913004251/" TargetMode="External"/><Relationship Id="rId148" Type="http://schemas.openxmlformats.org/officeDocument/2006/relationships/hyperlink" Target="http://www3.fgg.uni-lj.si/" TargetMode="External"/><Relationship Id="rId355" Type="http://schemas.openxmlformats.org/officeDocument/2006/relationships/hyperlink" Target="https://www.mf.uni-lj.si/ibk/oprema" TargetMode="External"/><Relationship Id="rId397" Type="http://schemas.openxmlformats.org/officeDocument/2006/relationships/hyperlink" Target="https://www.bf.uni-lj.si/sl/raziskave/raziskovalna-oprema/" TargetMode="External"/><Relationship Id="rId520" Type="http://schemas.openxmlformats.org/officeDocument/2006/relationships/hyperlink" Target="https://lst.fe.uni-lj.si/equipment/p19-146" TargetMode="External"/><Relationship Id="rId215" Type="http://schemas.openxmlformats.org/officeDocument/2006/relationships/hyperlink" Target="http://www.cipkebip.org/" TargetMode="External"/><Relationship Id="rId257" Type="http://schemas.openxmlformats.org/officeDocument/2006/relationships/hyperlink" Target="http://www.nanocenter.si/" TargetMode="External"/><Relationship Id="rId422" Type="http://schemas.openxmlformats.org/officeDocument/2006/relationships/hyperlink" Target="https://www.bf.uni-lj.si/sl/raziskave/raziskovalna-oprema/" TargetMode="External"/><Relationship Id="rId464" Type="http://schemas.openxmlformats.org/officeDocument/2006/relationships/hyperlink" Target="http://www.fs.um.si/raziskovanje/raziskovalna-oprema/" TargetMode="External"/><Relationship Id="rId299" Type="http://schemas.openxmlformats.org/officeDocument/2006/relationships/hyperlink" Target="http://www.intranet.kclj.si/admin/dokumenti/00002d97-00004c10-cenik_storitev_ukc_2022-14-02.2022.pdf" TargetMode="External"/><Relationship Id="rId63" Type="http://schemas.openxmlformats.org/officeDocument/2006/relationships/hyperlink" Target="https://www.ki.si/odseki/d07-odsek-za-polimerno-kemijo-in-tehnologijo/l07equipment/" TargetMode="External"/><Relationship Id="rId159" Type="http://schemas.openxmlformats.org/officeDocument/2006/relationships/hyperlink" Target="http://www.zrs-kp.si/index.php/research/infra-program/" TargetMode="External"/><Relationship Id="rId366" Type="http://schemas.openxmlformats.org/officeDocument/2006/relationships/hyperlink" Target="https://www.bf.uni-lj.si/sl/raziskave/raziskovalna-oprema/" TargetMode="External"/><Relationship Id="rId226" Type="http://schemas.openxmlformats.org/officeDocument/2006/relationships/hyperlink" Target="http://www.cipkebip.org/" TargetMode="External"/><Relationship Id="rId433" Type="http://schemas.openxmlformats.org/officeDocument/2006/relationships/hyperlink" Target="http://www.fs.um.si/raziskovanje/raziskovalna-oprema/" TargetMode="External"/><Relationship Id="rId74" Type="http://schemas.openxmlformats.org/officeDocument/2006/relationships/hyperlink" Target="https://www.imt.si/organizacijske-enote/infrastrukturna-organizacijska-enota" TargetMode="External"/><Relationship Id="rId377" Type="http://schemas.openxmlformats.org/officeDocument/2006/relationships/hyperlink" Target="https://www.bf.uni-lj.si/sl/raziskave/raziskovalna-oprema/" TargetMode="External"/><Relationship Id="rId500" Type="http://schemas.openxmlformats.org/officeDocument/2006/relationships/hyperlink" Target="http://lmse.fe.uni-lj.si/" TargetMode="External"/><Relationship Id="rId5" Type="http://schemas.openxmlformats.org/officeDocument/2006/relationships/hyperlink" Target="http://www.fkkt.uni-lj.si/sl/raziskovalna-infrastruktura/enota-za-analizo-malih-molekul/sklopljen-sistem-za-termicno-analizo/" TargetMode="External"/><Relationship Id="rId237" Type="http://schemas.openxmlformats.org/officeDocument/2006/relationships/hyperlink" Target="http://www.cipkebip.org/" TargetMode="External"/><Relationship Id="rId444" Type="http://schemas.openxmlformats.org/officeDocument/2006/relationships/hyperlink" Target="http://www.fs.um.si/raziskovanje/raziskovalna-oprem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5E1F-E1CD-4A7C-9EEA-F1C9A32D6943}">
  <sheetPr>
    <pageSetUpPr fitToPage="1"/>
  </sheetPr>
  <dimension ref="A1:HZ1448"/>
  <sheetViews>
    <sheetView tabSelected="1" zoomScale="85" zoomScaleNormal="85" workbookViewId="0">
      <selection activeCell="N10" sqref="N10"/>
    </sheetView>
  </sheetViews>
  <sheetFormatPr defaultColWidth="9.26953125" defaultRowHeight="14"/>
  <cols>
    <col min="1" max="1" width="9.36328125" style="27" bestFit="1" customWidth="1"/>
    <col min="2" max="2" width="17.1796875" style="27" customWidth="1"/>
    <col min="3" max="6" width="9.36328125" style="27" bestFit="1" customWidth="1"/>
    <col min="7" max="7" width="28.7265625" style="27" customWidth="1"/>
    <col min="8" max="8" width="9.36328125" style="27" bestFit="1" customWidth="1"/>
    <col min="9" max="9" width="23.81640625" style="27" customWidth="1"/>
    <col min="10" max="10" width="15.1796875" style="77" customWidth="1"/>
    <col min="11" max="11" width="15.36328125" style="27" customWidth="1"/>
    <col min="12" max="15" width="22.453125" style="27" customWidth="1"/>
    <col min="16" max="16" width="12.7265625" style="27" bestFit="1" customWidth="1"/>
    <col min="17" max="17" width="14.36328125" style="27" customWidth="1"/>
    <col min="18" max="19" width="12.1796875" style="27" bestFit="1" customWidth="1"/>
    <col min="20" max="20" width="9.54296875" style="27" bestFit="1" customWidth="1"/>
    <col min="21" max="21" width="12.26953125" style="27" bestFit="1" customWidth="1"/>
    <col min="22" max="22" width="12.6328125" style="27" customWidth="1"/>
    <col min="23" max="23" width="12.26953125" style="27" customWidth="1"/>
    <col min="24" max="24" width="14.26953125" style="27" customWidth="1"/>
    <col min="25" max="26" width="9.36328125" style="27" bestFit="1" customWidth="1"/>
    <col min="27" max="27" width="10.54296875" style="27" bestFit="1" customWidth="1"/>
    <col min="28" max="31" width="9.36328125" style="27" bestFit="1" customWidth="1"/>
    <col min="32" max="32" width="10.1796875" style="27" bestFit="1" customWidth="1"/>
    <col min="33" max="34" width="9.36328125" style="27" bestFit="1" customWidth="1"/>
    <col min="35" max="35" width="10.1796875" style="27" bestFit="1" customWidth="1"/>
    <col min="36" max="37" width="9.36328125" style="27" bestFit="1" customWidth="1"/>
    <col min="38" max="38" width="10.1796875" style="27" bestFit="1" customWidth="1"/>
    <col min="39" max="40" width="9.36328125" style="27" bestFit="1" customWidth="1"/>
    <col min="41" max="41" width="10.1796875" style="27" bestFit="1" customWidth="1"/>
    <col min="42" max="43" width="9.36328125" style="27" bestFit="1" customWidth="1"/>
    <col min="44" max="44" width="10.1796875" style="27" bestFit="1" customWidth="1"/>
    <col min="45" max="46" width="9.36328125" style="27" bestFit="1" customWidth="1"/>
    <col min="47" max="47" width="10.1796875" style="27" bestFit="1" customWidth="1"/>
    <col min="48" max="49" width="9.36328125" style="27" bestFit="1" customWidth="1"/>
    <col min="50" max="50" width="10.1796875" style="27" bestFit="1" customWidth="1"/>
    <col min="51" max="52" width="9.26953125" style="27"/>
    <col min="53" max="53" width="9.36328125" style="27" bestFit="1" customWidth="1"/>
    <col min="54" max="55" width="9.26953125" style="27"/>
    <col min="56" max="56" width="9.36328125" style="27" bestFit="1" customWidth="1"/>
    <col min="57" max="58" width="9.26953125" style="27"/>
    <col min="59" max="59" width="9.36328125" style="27" bestFit="1" customWidth="1"/>
    <col min="60" max="61" width="9.26953125" style="27"/>
    <col min="62" max="62" width="9.36328125" style="27" bestFit="1" customWidth="1"/>
    <col min="63" max="64" width="9.26953125" style="27"/>
    <col min="65" max="65" width="9.36328125" style="27" bestFit="1" customWidth="1"/>
    <col min="66" max="67" width="9.26953125" style="27"/>
    <col min="68" max="68" width="9.36328125" style="27" bestFit="1" customWidth="1"/>
    <col min="69" max="16384" width="9.26953125" style="27"/>
  </cols>
  <sheetData>
    <row r="1" spans="1:50" s="373" customFormat="1" ht="24" customHeight="1">
      <c r="A1" s="392" t="s">
        <v>0</v>
      </c>
      <c r="D1" s="1"/>
      <c r="E1" s="1"/>
      <c r="F1" s="1"/>
      <c r="G1" s="1"/>
      <c r="H1" s="1"/>
      <c r="I1" s="1"/>
      <c r="J1" s="2"/>
      <c r="K1" s="1"/>
      <c r="L1" s="1"/>
      <c r="M1" s="1"/>
      <c r="N1" s="1"/>
      <c r="O1" s="3"/>
      <c r="P1" s="4"/>
      <c r="Q1" s="5"/>
      <c r="R1" s="5"/>
      <c r="S1" s="5"/>
      <c r="T1" s="5"/>
      <c r="U1" s="1"/>
      <c r="V1" s="5"/>
      <c r="W1" s="5"/>
      <c r="X1" s="1"/>
      <c r="AF1" s="5"/>
      <c r="AG1" s="1"/>
      <c r="AH1" s="1"/>
      <c r="AI1" s="5"/>
      <c r="AJ1" s="1"/>
      <c r="AK1" s="1"/>
      <c r="AL1" s="2"/>
      <c r="AM1" s="1"/>
      <c r="AN1" s="1"/>
      <c r="AO1" s="5"/>
      <c r="AP1" s="1"/>
      <c r="AQ1" s="1"/>
      <c r="AR1" s="5"/>
      <c r="AS1" s="1"/>
      <c r="AT1" s="1"/>
      <c r="AU1" s="2"/>
      <c r="AV1" s="6"/>
      <c r="AW1" s="6"/>
      <c r="AX1" s="7"/>
    </row>
    <row r="2" spans="1:50" s="373" customFormat="1">
      <c r="C2" s="4"/>
      <c r="D2" s="1"/>
      <c r="E2" s="1"/>
      <c r="F2" s="1"/>
      <c r="G2" s="1"/>
      <c r="H2" s="1"/>
      <c r="I2" s="1"/>
      <c r="J2" s="2"/>
      <c r="K2" s="1"/>
      <c r="L2" s="1"/>
      <c r="M2" s="1"/>
      <c r="N2" s="1"/>
      <c r="O2" s="3"/>
      <c r="P2" s="4"/>
      <c r="Q2" s="5"/>
      <c r="R2" s="5"/>
      <c r="S2" s="5"/>
      <c r="T2" s="5"/>
      <c r="U2" s="1"/>
      <c r="V2" s="5"/>
      <c r="W2" s="5"/>
      <c r="X2" s="1"/>
      <c r="Y2" s="408"/>
      <c r="Z2" s="408"/>
      <c r="AA2" s="408"/>
      <c r="AB2" s="408"/>
      <c r="AC2" s="408"/>
      <c r="AD2" s="408"/>
      <c r="AE2" s="408"/>
      <c r="AF2" s="5"/>
      <c r="AG2" s="1"/>
      <c r="AH2" s="1"/>
      <c r="AI2" s="5"/>
      <c r="AJ2" s="1"/>
      <c r="AK2" s="1"/>
      <c r="AL2" s="2"/>
      <c r="AM2" s="1"/>
      <c r="AN2" s="1"/>
      <c r="AO2" s="5"/>
      <c r="AP2" s="1"/>
      <c r="AQ2" s="1"/>
      <c r="AR2" s="5"/>
      <c r="AS2" s="1"/>
      <c r="AT2" s="1"/>
      <c r="AU2" s="2"/>
      <c r="AV2" s="6"/>
      <c r="AW2" s="6"/>
      <c r="AX2" s="7"/>
    </row>
    <row r="3" spans="1:50" s="373" customFormat="1">
      <c r="D3" s="4"/>
      <c r="E3" s="1"/>
      <c r="F3" s="1"/>
      <c r="G3" s="1"/>
      <c r="H3" s="1"/>
      <c r="I3" s="1"/>
      <c r="J3" s="2"/>
      <c r="K3" s="1"/>
      <c r="L3" s="1"/>
      <c r="M3" s="1"/>
      <c r="N3" s="1"/>
      <c r="O3" s="3"/>
      <c r="P3" s="4"/>
      <c r="Q3" s="5"/>
      <c r="R3" s="5"/>
      <c r="S3" s="5"/>
      <c r="T3" s="5"/>
      <c r="U3" s="1"/>
      <c r="V3" s="5"/>
      <c r="W3" s="5"/>
      <c r="X3" s="1"/>
      <c r="Y3" s="374"/>
      <c r="Z3" s="374"/>
      <c r="AA3" s="374"/>
      <c r="AB3" s="374"/>
      <c r="AC3" s="374"/>
      <c r="AD3" s="374"/>
      <c r="AE3" s="374"/>
      <c r="AF3" s="5"/>
      <c r="AG3" s="1"/>
      <c r="AH3" s="1"/>
      <c r="AI3" s="5"/>
      <c r="AJ3" s="1"/>
      <c r="AK3" s="1"/>
      <c r="AL3" s="2"/>
      <c r="AM3" s="1"/>
      <c r="AN3" s="1"/>
      <c r="AO3" s="5"/>
      <c r="AP3" s="1"/>
      <c r="AQ3" s="1"/>
      <c r="AR3" s="5"/>
      <c r="AS3" s="1"/>
      <c r="AT3" s="1"/>
      <c r="AU3" s="2"/>
      <c r="AV3" s="6"/>
      <c r="AW3" s="6"/>
      <c r="AX3" s="7"/>
    </row>
    <row r="4" spans="1:50" s="373" customFormat="1">
      <c r="C4" s="4"/>
      <c r="D4" s="1"/>
      <c r="E4" s="1"/>
      <c r="F4" s="1"/>
      <c r="G4" s="1"/>
      <c r="H4" s="1"/>
      <c r="I4" s="1"/>
      <c r="J4" s="2"/>
      <c r="K4" s="1"/>
      <c r="L4" s="1"/>
      <c r="M4" s="1"/>
      <c r="N4" s="1"/>
      <c r="O4" s="3"/>
      <c r="P4" s="4"/>
      <c r="Q4" s="5"/>
      <c r="R4" s="5"/>
      <c r="S4" s="5"/>
      <c r="T4" s="5"/>
      <c r="U4" s="1"/>
      <c r="V4" s="5"/>
      <c r="W4" s="5"/>
      <c r="X4" s="1"/>
      <c r="Y4" s="374"/>
      <c r="Z4" s="374"/>
      <c r="AA4" s="374"/>
      <c r="AB4" s="374"/>
      <c r="AC4" s="374"/>
      <c r="AD4" s="374"/>
      <c r="AE4" s="374"/>
      <c r="AF4" s="5"/>
      <c r="AG4" s="1"/>
      <c r="AH4" s="1"/>
      <c r="AI4" s="5"/>
      <c r="AJ4" s="1"/>
      <c r="AK4" s="1"/>
      <c r="AL4" s="2"/>
      <c r="AM4" s="1"/>
      <c r="AN4" s="1"/>
      <c r="AO4" s="5"/>
      <c r="AP4" s="1"/>
      <c r="AQ4" s="1"/>
      <c r="AR4" s="5"/>
      <c r="AS4" s="1"/>
      <c r="AT4" s="1"/>
      <c r="AU4" s="2"/>
      <c r="AV4" s="6"/>
      <c r="AW4" s="6"/>
      <c r="AX4" s="7"/>
    </row>
    <row r="5" spans="1:50" s="225" customFormat="1" ht="50.25" customHeight="1" thickBot="1">
      <c r="C5" s="228"/>
      <c r="D5" s="228"/>
      <c r="E5" s="409" t="s">
        <v>1</v>
      </c>
      <c r="F5" s="410"/>
      <c r="G5" s="410"/>
      <c r="H5" s="410"/>
      <c r="I5" s="410"/>
      <c r="J5" s="410"/>
      <c r="K5" s="410"/>
      <c r="L5" s="410"/>
      <c r="M5" s="410"/>
      <c r="N5" s="410"/>
      <c r="O5" s="411"/>
      <c r="P5" s="228"/>
      <c r="Q5" s="226"/>
      <c r="R5" s="412" t="s">
        <v>2</v>
      </c>
      <c r="S5" s="413"/>
      <c r="T5" s="413"/>
      <c r="U5" s="414"/>
      <c r="V5" s="227"/>
      <c r="W5" s="228"/>
      <c r="X5" s="228"/>
      <c r="Y5" s="228"/>
      <c r="Z5" s="228"/>
      <c r="AA5" s="228"/>
      <c r="AB5" s="228"/>
      <c r="AC5" s="228"/>
      <c r="AD5" s="228"/>
      <c r="AE5" s="226"/>
      <c r="AF5" s="396" t="s">
        <v>9905</v>
      </c>
      <c r="AG5" s="397"/>
      <c r="AH5" s="397"/>
      <c r="AI5" s="397"/>
      <c r="AJ5" s="397"/>
      <c r="AK5" s="397"/>
      <c r="AL5" s="397"/>
      <c r="AM5" s="397"/>
      <c r="AN5" s="397"/>
      <c r="AO5" s="397"/>
      <c r="AP5" s="397"/>
      <c r="AQ5" s="397"/>
      <c r="AR5" s="397"/>
      <c r="AS5" s="397"/>
      <c r="AT5" s="397"/>
      <c r="AU5" s="397"/>
      <c r="AV5" s="397"/>
      <c r="AW5" s="397"/>
      <c r="AX5" s="397"/>
    </row>
    <row r="6" spans="1:50" s="225" customFormat="1" ht="42" customHeight="1">
      <c r="A6" s="402" t="s">
        <v>3</v>
      </c>
      <c r="B6" s="404" t="s">
        <v>4</v>
      </c>
      <c r="C6" s="404" t="s">
        <v>5</v>
      </c>
      <c r="D6" s="404" t="s">
        <v>6</v>
      </c>
      <c r="E6" s="406" t="s">
        <v>7</v>
      </c>
      <c r="F6" s="415" t="s">
        <v>8</v>
      </c>
      <c r="G6" s="406" t="s">
        <v>9</v>
      </c>
      <c r="H6" s="406" t="s">
        <v>10</v>
      </c>
      <c r="I6" s="406" t="s">
        <v>11</v>
      </c>
      <c r="J6" s="406" t="s">
        <v>12</v>
      </c>
      <c r="K6" s="417" t="s">
        <v>13</v>
      </c>
      <c r="L6" s="406" t="s">
        <v>14</v>
      </c>
      <c r="M6" s="406" t="s">
        <v>15</v>
      </c>
      <c r="N6" s="406" t="s">
        <v>16</v>
      </c>
      <c r="O6" s="406" t="s">
        <v>17</v>
      </c>
      <c r="P6" s="404" t="s">
        <v>18</v>
      </c>
      <c r="Q6" s="421" t="s">
        <v>19</v>
      </c>
      <c r="R6" s="423" t="s">
        <v>20</v>
      </c>
      <c r="S6" s="404" t="s">
        <v>21</v>
      </c>
      <c r="T6" s="404" t="s">
        <v>22</v>
      </c>
      <c r="U6" s="404" t="s">
        <v>23</v>
      </c>
      <c r="V6" s="425" t="s">
        <v>24</v>
      </c>
      <c r="W6" s="425" t="s">
        <v>25</v>
      </c>
      <c r="X6" s="419" t="s">
        <v>26</v>
      </c>
      <c r="Y6" s="430" t="s">
        <v>27</v>
      </c>
      <c r="Z6" s="431"/>
      <c r="AA6" s="432"/>
      <c r="AB6" s="421" t="s">
        <v>28</v>
      </c>
      <c r="AC6" s="404" t="s">
        <v>29</v>
      </c>
      <c r="AD6" s="421" t="s">
        <v>30</v>
      </c>
      <c r="AE6" s="433" t="s">
        <v>31</v>
      </c>
      <c r="AF6" s="435" t="s">
        <v>32</v>
      </c>
      <c r="AG6" s="427" t="s">
        <v>33</v>
      </c>
      <c r="AH6" s="428"/>
      <c r="AI6" s="429"/>
      <c r="AJ6" s="427" t="s">
        <v>34</v>
      </c>
      <c r="AK6" s="428"/>
      <c r="AL6" s="429"/>
      <c r="AM6" s="428" t="s">
        <v>35</v>
      </c>
      <c r="AN6" s="428"/>
      <c r="AO6" s="429"/>
      <c r="AP6" s="428" t="s">
        <v>36</v>
      </c>
      <c r="AQ6" s="428"/>
      <c r="AR6" s="429"/>
      <c r="AS6" s="428" t="s">
        <v>37</v>
      </c>
      <c r="AT6" s="428"/>
      <c r="AU6" s="429"/>
      <c r="AV6" s="427" t="s">
        <v>37</v>
      </c>
      <c r="AW6" s="428"/>
      <c r="AX6" s="429"/>
    </row>
    <row r="7" spans="1:50" s="225" customFormat="1" ht="28.25" customHeight="1" thickBot="1">
      <c r="A7" s="403"/>
      <c r="B7" s="405"/>
      <c r="C7" s="405"/>
      <c r="D7" s="405"/>
      <c r="E7" s="407"/>
      <c r="F7" s="416"/>
      <c r="G7" s="407"/>
      <c r="H7" s="407"/>
      <c r="I7" s="407"/>
      <c r="J7" s="407"/>
      <c r="K7" s="418"/>
      <c r="L7" s="407"/>
      <c r="M7" s="407"/>
      <c r="N7" s="407"/>
      <c r="O7" s="407"/>
      <c r="P7" s="405"/>
      <c r="Q7" s="422"/>
      <c r="R7" s="424"/>
      <c r="S7" s="405"/>
      <c r="T7" s="405"/>
      <c r="U7" s="405"/>
      <c r="V7" s="426"/>
      <c r="W7" s="426"/>
      <c r="X7" s="420"/>
      <c r="Y7" s="229" t="s">
        <v>38</v>
      </c>
      <c r="Z7" s="229" t="s">
        <v>39</v>
      </c>
      <c r="AA7" s="229" t="s">
        <v>40</v>
      </c>
      <c r="AB7" s="422"/>
      <c r="AC7" s="405"/>
      <c r="AD7" s="422"/>
      <c r="AE7" s="434"/>
      <c r="AF7" s="436"/>
      <c r="AG7" s="230" t="s">
        <v>41</v>
      </c>
      <c r="AH7" s="231" t="s">
        <v>42</v>
      </c>
      <c r="AI7" s="232" t="s">
        <v>43</v>
      </c>
      <c r="AJ7" s="230" t="s">
        <v>41</v>
      </c>
      <c r="AK7" s="231" t="s">
        <v>42</v>
      </c>
      <c r="AL7" s="232" t="s">
        <v>43</v>
      </c>
      <c r="AM7" s="298" t="s">
        <v>41</v>
      </c>
      <c r="AN7" s="231" t="s">
        <v>42</v>
      </c>
      <c r="AO7" s="232" t="s">
        <v>43</v>
      </c>
      <c r="AP7" s="298" t="s">
        <v>41</v>
      </c>
      <c r="AQ7" s="231" t="s">
        <v>42</v>
      </c>
      <c r="AR7" s="232" t="s">
        <v>43</v>
      </c>
      <c r="AS7" s="298" t="s">
        <v>44</v>
      </c>
      <c r="AT7" s="231" t="s">
        <v>42</v>
      </c>
      <c r="AU7" s="232" t="s">
        <v>43</v>
      </c>
      <c r="AV7" s="337" t="s">
        <v>44</v>
      </c>
      <c r="AW7" s="338" t="s">
        <v>42</v>
      </c>
      <c r="AX7" s="339" t="s">
        <v>43</v>
      </c>
    </row>
    <row r="8" spans="1:50" s="233" customFormat="1" ht="14.5" thickBot="1">
      <c r="A8" s="340">
        <v>1</v>
      </c>
      <c r="B8" s="341">
        <v>2</v>
      </c>
      <c r="C8" s="341">
        <v>3</v>
      </c>
      <c r="D8" s="341">
        <v>4</v>
      </c>
      <c r="E8" s="341">
        <v>5</v>
      </c>
      <c r="F8" s="342">
        <v>6</v>
      </c>
      <c r="G8" s="341">
        <v>7</v>
      </c>
      <c r="H8" s="341">
        <v>8</v>
      </c>
      <c r="I8" s="341">
        <v>9</v>
      </c>
      <c r="J8" s="341">
        <v>10</v>
      </c>
      <c r="K8" s="341">
        <v>11</v>
      </c>
      <c r="L8" s="341">
        <v>12</v>
      </c>
      <c r="M8" s="341">
        <v>13</v>
      </c>
      <c r="N8" s="341">
        <v>14</v>
      </c>
      <c r="O8" s="341">
        <v>15</v>
      </c>
      <c r="P8" s="341">
        <v>16</v>
      </c>
      <c r="Q8" s="341">
        <v>17</v>
      </c>
      <c r="R8" s="341">
        <v>18</v>
      </c>
      <c r="S8" s="341">
        <v>19</v>
      </c>
      <c r="T8" s="341">
        <v>20</v>
      </c>
      <c r="U8" s="341">
        <v>21</v>
      </c>
      <c r="V8" s="341">
        <v>22</v>
      </c>
      <c r="W8" s="341">
        <v>23</v>
      </c>
      <c r="X8" s="341">
        <v>24</v>
      </c>
      <c r="Y8" s="341">
        <v>25</v>
      </c>
      <c r="Z8" s="341">
        <v>26</v>
      </c>
      <c r="AA8" s="341">
        <v>27</v>
      </c>
      <c r="AB8" s="341">
        <v>28</v>
      </c>
      <c r="AC8" s="341">
        <v>29</v>
      </c>
      <c r="AD8" s="341">
        <v>30</v>
      </c>
      <c r="AE8" s="343">
        <v>31</v>
      </c>
      <c r="AF8" s="344">
        <v>32</v>
      </c>
      <c r="AG8" s="340">
        <v>33</v>
      </c>
      <c r="AH8" s="341">
        <v>34</v>
      </c>
      <c r="AI8" s="345">
        <v>35</v>
      </c>
      <c r="AJ8" s="340">
        <v>36</v>
      </c>
      <c r="AK8" s="341">
        <v>37</v>
      </c>
      <c r="AL8" s="345">
        <v>38</v>
      </c>
      <c r="AM8" s="346">
        <v>39</v>
      </c>
      <c r="AN8" s="341">
        <v>40</v>
      </c>
      <c r="AO8" s="345">
        <v>41</v>
      </c>
      <c r="AP8" s="346">
        <v>42</v>
      </c>
      <c r="AQ8" s="341">
        <v>43</v>
      </c>
      <c r="AR8" s="345">
        <v>44</v>
      </c>
      <c r="AS8" s="346">
        <v>45</v>
      </c>
      <c r="AT8" s="341">
        <v>46</v>
      </c>
      <c r="AU8" s="345">
        <v>47</v>
      </c>
      <c r="AV8" s="347">
        <v>48</v>
      </c>
      <c r="AW8" s="348">
        <v>49</v>
      </c>
      <c r="AX8" s="349">
        <v>48</v>
      </c>
    </row>
    <row r="9" spans="1:50" s="10" customFormat="1" ht="168">
      <c r="A9" s="256">
        <v>101</v>
      </c>
      <c r="B9" s="257" t="s">
        <v>45</v>
      </c>
      <c r="C9" s="257" t="s">
        <v>46</v>
      </c>
      <c r="D9" s="258" t="s">
        <v>47</v>
      </c>
      <c r="E9" s="257" t="s">
        <v>48</v>
      </c>
      <c r="F9" s="257">
        <v>8274</v>
      </c>
      <c r="G9" s="257" t="s">
        <v>49</v>
      </c>
      <c r="H9" s="257">
        <v>2002</v>
      </c>
      <c r="I9" s="257" t="s">
        <v>50</v>
      </c>
      <c r="J9" s="259">
        <v>322000</v>
      </c>
      <c r="K9" s="257" t="s">
        <v>51</v>
      </c>
      <c r="L9" s="257" t="s">
        <v>52</v>
      </c>
      <c r="M9" s="257" t="s">
        <v>53</v>
      </c>
      <c r="N9" s="257" t="s">
        <v>54</v>
      </c>
      <c r="O9" s="257" t="s">
        <v>55</v>
      </c>
      <c r="P9" s="257">
        <v>2454</v>
      </c>
      <c r="Q9" s="259">
        <v>48.2</v>
      </c>
      <c r="R9" s="259">
        <v>0</v>
      </c>
      <c r="S9" s="259">
        <v>16.8</v>
      </c>
      <c r="T9" s="259">
        <v>31.4</v>
      </c>
      <c r="U9" s="259">
        <v>48.2</v>
      </c>
      <c r="V9" s="363">
        <v>100</v>
      </c>
      <c r="W9" s="363">
        <v>100</v>
      </c>
      <c r="X9" s="260" t="s">
        <v>56</v>
      </c>
      <c r="Y9" s="257">
        <v>3</v>
      </c>
      <c r="Z9" s="257">
        <v>9</v>
      </c>
      <c r="AA9" s="257">
        <v>2</v>
      </c>
      <c r="AB9" s="257">
        <v>44</v>
      </c>
      <c r="AC9" s="257">
        <v>202</v>
      </c>
      <c r="AD9" s="257">
        <v>23.3</v>
      </c>
      <c r="AE9" s="257">
        <v>5</v>
      </c>
      <c r="AF9" s="273">
        <v>100</v>
      </c>
      <c r="AG9" s="256" t="s">
        <v>57</v>
      </c>
      <c r="AH9" s="321" t="s">
        <v>58</v>
      </c>
      <c r="AI9" s="322">
        <v>50</v>
      </c>
      <c r="AJ9" s="256" t="s">
        <v>59</v>
      </c>
      <c r="AK9" s="321" t="s">
        <v>60</v>
      </c>
      <c r="AL9" s="322">
        <v>20</v>
      </c>
      <c r="AM9" s="299" t="s">
        <v>61</v>
      </c>
      <c r="AN9" s="321" t="s">
        <v>62</v>
      </c>
      <c r="AO9" s="322">
        <v>10</v>
      </c>
      <c r="AP9" s="299" t="s">
        <v>63</v>
      </c>
      <c r="AQ9" s="321" t="s">
        <v>64</v>
      </c>
      <c r="AR9" s="322">
        <v>10</v>
      </c>
      <c r="AS9" s="299" t="s">
        <v>65</v>
      </c>
      <c r="AT9" s="335" t="s">
        <v>66</v>
      </c>
      <c r="AU9" s="336">
        <v>10</v>
      </c>
      <c r="AV9" s="299"/>
      <c r="AW9" s="257"/>
      <c r="AX9" s="261"/>
    </row>
    <row r="10" spans="1:50" s="14" customFormat="1" ht="112">
      <c r="A10" s="11">
        <v>101</v>
      </c>
      <c r="B10" s="9" t="s">
        <v>45</v>
      </c>
      <c r="C10" s="12" t="s">
        <v>46</v>
      </c>
      <c r="D10" s="238" t="s">
        <v>47</v>
      </c>
      <c r="E10" s="9" t="s">
        <v>48</v>
      </c>
      <c r="F10" s="9">
        <v>8274</v>
      </c>
      <c r="G10" s="12" t="s">
        <v>67</v>
      </c>
      <c r="H10" s="12">
        <v>2018</v>
      </c>
      <c r="I10" s="12" t="s">
        <v>68</v>
      </c>
      <c r="J10" s="239">
        <v>54800</v>
      </c>
      <c r="K10" s="12" t="s">
        <v>69</v>
      </c>
      <c r="L10" s="9" t="s">
        <v>70</v>
      </c>
      <c r="M10" s="9" t="s">
        <v>71</v>
      </c>
      <c r="N10" s="12" t="s">
        <v>72</v>
      </c>
      <c r="O10" s="12" t="s">
        <v>73</v>
      </c>
      <c r="P10" s="12">
        <v>2978</v>
      </c>
      <c r="Q10" s="239">
        <v>48.2</v>
      </c>
      <c r="R10" s="16">
        <v>0</v>
      </c>
      <c r="S10" s="239">
        <v>16.8</v>
      </c>
      <c r="T10" s="239">
        <v>31.4</v>
      </c>
      <c r="U10" s="239">
        <v>48.2</v>
      </c>
      <c r="V10" s="364">
        <v>100</v>
      </c>
      <c r="W10" s="109">
        <v>20</v>
      </c>
      <c r="X10" s="240" t="s">
        <v>56</v>
      </c>
      <c r="Y10" s="12">
        <v>3</v>
      </c>
      <c r="Z10" s="12">
        <v>9</v>
      </c>
      <c r="AA10" s="12">
        <v>1</v>
      </c>
      <c r="AB10" s="12">
        <v>44</v>
      </c>
      <c r="AC10" s="12">
        <v>146</v>
      </c>
      <c r="AD10" s="9">
        <v>23.3</v>
      </c>
      <c r="AE10" s="9">
        <v>5</v>
      </c>
      <c r="AF10" s="236">
        <v>100</v>
      </c>
      <c r="AG10" s="8" t="s">
        <v>57</v>
      </c>
      <c r="AH10" s="12" t="s">
        <v>48</v>
      </c>
      <c r="AI10" s="13">
        <v>100</v>
      </c>
      <c r="AJ10" s="11"/>
      <c r="AK10" s="12"/>
      <c r="AL10" s="13"/>
      <c r="AM10" s="300"/>
      <c r="AN10" s="12"/>
      <c r="AO10" s="13"/>
      <c r="AP10" s="300"/>
      <c r="AQ10" s="12"/>
      <c r="AR10" s="13"/>
      <c r="AS10" s="300"/>
      <c r="AT10" s="12"/>
      <c r="AU10" s="13"/>
      <c r="AV10" s="300"/>
      <c r="AW10" s="12"/>
      <c r="AX10" s="13"/>
    </row>
    <row r="11" spans="1:50" s="14" customFormat="1" ht="124.5" customHeight="1">
      <c r="A11" s="262" t="s">
        <v>74</v>
      </c>
      <c r="B11" s="12" t="s">
        <v>75</v>
      </c>
      <c r="C11" s="12" t="s">
        <v>76</v>
      </c>
      <c r="D11" s="15" t="s">
        <v>77</v>
      </c>
      <c r="E11" s="12" t="s">
        <v>78</v>
      </c>
      <c r="F11" s="12">
        <v>13822</v>
      </c>
      <c r="G11" s="12" t="s">
        <v>79</v>
      </c>
      <c r="H11" s="12">
        <v>2010</v>
      </c>
      <c r="I11" s="12" t="s">
        <v>80</v>
      </c>
      <c r="J11" s="16">
        <v>477428</v>
      </c>
      <c r="K11" s="12" t="s">
        <v>81</v>
      </c>
      <c r="L11" s="12" t="s">
        <v>82</v>
      </c>
      <c r="M11" s="12" t="s">
        <v>83</v>
      </c>
      <c r="N11" s="12" t="s">
        <v>84</v>
      </c>
      <c r="O11" s="12" t="s">
        <v>85</v>
      </c>
      <c r="P11" s="12" t="s">
        <v>86</v>
      </c>
      <c r="Q11" s="16">
        <v>9.02</v>
      </c>
      <c r="R11" s="16">
        <v>0</v>
      </c>
      <c r="S11" s="16">
        <v>9.6199999999999992</v>
      </c>
      <c r="T11" s="16">
        <v>4.38</v>
      </c>
      <c r="U11" s="16">
        <f t="shared" ref="U11:U34" si="0">+R11+S11+T11</f>
        <v>14</v>
      </c>
      <c r="V11" s="109">
        <v>234</v>
      </c>
      <c r="W11" s="109">
        <v>100</v>
      </c>
      <c r="X11" s="18" t="s">
        <v>87</v>
      </c>
      <c r="Y11" s="12">
        <v>3</v>
      </c>
      <c r="Z11" s="12">
        <v>1</v>
      </c>
      <c r="AA11" s="12">
        <v>3</v>
      </c>
      <c r="AB11" s="12">
        <v>4</v>
      </c>
      <c r="AC11" s="12">
        <v>159.1</v>
      </c>
      <c r="AD11" s="12">
        <v>43.8</v>
      </c>
      <c r="AE11" s="12">
        <v>5</v>
      </c>
      <c r="AF11" s="236">
        <v>234</v>
      </c>
      <c r="AG11" s="11" t="s">
        <v>88</v>
      </c>
      <c r="AH11" s="12" t="s">
        <v>89</v>
      </c>
      <c r="AI11" s="13">
        <v>54</v>
      </c>
      <c r="AJ11" s="11" t="s">
        <v>90</v>
      </c>
      <c r="AK11" s="12" t="s">
        <v>91</v>
      </c>
      <c r="AL11" s="13">
        <v>19</v>
      </c>
      <c r="AM11" s="300" t="s">
        <v>92</v>
      </c>
      <c r="AN11" s="12" t="s">
        <v>93</v>
      </c>
      <c r="AO11" s="13">
        <v>5</v>
      </c>
      <c r="AP11" s="300" t="s">
        <v>94</v>
      </c>
      <c r="AQ11" s="12" t="s">
        <v>95</v>
      </c>
      <c r="AR11" s="13">
        <v>20</v>
      </c>
      <c r="AS11" s="300" t="s">
        <v>96</v>
      </c>
      <c r="AT11" s="12"/>
      <c r="AU11" s="13">
        <v>2</v>
      </c>
      <c r="AV11" s="300"/>
      <c r="AW11" s="12"/>
      <c r="AX11" s="13"/>
    </row>
    <row r="12" spans="1:50" s="14" customFormat="1" ht="210">
      <c r="A12" s="262" t="s">
        <v>74</v>
      </c>
      <c r="B12" s="12" t="s">
        <v>75</v>
      </c>
      <c r="C12" s="12" t="s">
        <v>97</v>
      </c>
      <c r="D12" s="15" t="s">
        <v>98</v>
      </c>
      <c r="E12" s="12" t="s">
        <v>99</v>
      </c>
      <c r="F12" s="12" t="s">
        <v>100</v>
      </c>
      <c r="G12" s="12" t="s">
        <v>101</v>
      </c>
      <c r="H12" s="12">
        <v>2007</v>
      </c>
      <c r="I12" s="12" t="s">
        <v>102</v>
      </c>
      <c r="J12" s="16">
        <v>131495</v>
      </c>
      <c r="K12" s="12" t="s">
        <v>103</v>
      </c>
      <c r="L12" s="12" t="s">
        <v>104</v>
      </c>
      <c r="M12" s="21" t="s">
        <v>105</v>
      </c>
      <c r="N12" s="21" t="s">
        <v>9872</v>
      </c>
      <c r="O12" s="21" t="s">
        <v>9873</v>
      </c>
      <c r="P12" s="12" t="s">
        <v>106</v>
      </c>
      <c r="Q12" s="16">
        <v>5.4300000000000006</v>
      </c>
      <c r="R12" s="16">
        <v>0</v>
      </c>
      <c r="S12" s="16">
        <v>2.65</v>
      </c>
      <c r="T12" s="16">
        <v>4.1500000000000004</v>
      </c>
      <c r="U12" s="16">
        <f t="shared" si="0"/>
        <v>6.8000000000000007</v>
      </c>
      <c r="V12" s="109">
        <v>90</v>
      </c>
      <c r="W12" s="109">
        <v>100</v>
      </c>
      <c r="X12" s="18" t="s">
        <v>87</v>
      </c>
      <c r="Y12" s="12">
        <v>3</v>
      </c>
      <c r="Z12" s="12">
        <v>12</v>
      </c>
      <c r="AA12" s="12">
        <v>1</v>
      </c>
      <c r="AB12" s="12">
        <v>60</v>
      </c>
      <c r="AC12" s="12">
        <v>101</v>
      </c>
      <c r="AD12" s="12">
        <v>41.48</v>
      </c>
      <c r="AE12" s="12">
        <v>5</v>
      </c>
      <c r="AF12" s="236">
        <v>90</v>
      </c>
      <c r="AG12" s="11" t="s">
        <v>98</v>
      </c>
      <c r="AH12" s="12" t="s">
        <v>107</v>
      </c>
      <c r="AI12" s="13">
        <v>70</v>
      </c>
      <c r="AJ12" s="11" t="s">
        <v>108</v>
      </c>
      <c r="AK12" s="12" t="s">
        <v>99</v>
      </c>
      <c r="AL12" s="13">
        <v>10</v>
      </c>
      <c r="AM12" s="300"/>
      <c r="AN12" s="12"/>
      <c r="AO12" s="13"/>
      <c r="AP12" s="300"/>
      <c r="AQ12" s="12"/>
      <c r="AR12" s="13"/>
      <c r="AS12" s="300" t="s">
        <v>109</v>
      </c>
      <c r="AT12" s="12"/>
      <c r="AU12" s="13">
        <v>10</v>
      </c>
      <c r="AV12" s="300"/>
      <c r="AW12" s="12"/>
      <c r="AX12" s="13"/>
    </row>
    <row r="13" spans="1:50" s="14" customFormat="1" ht="112">
      <c r="A13" s="262" t="s">
        <v>74</v>
      </c>
      <c r="B13" s="12" t="s">
        <v>75</v>
      </c>
      <c r="C13" s="12" t="s">
        <v>110</v>
      </c>
      <c r="D13" s="15" t="s">
        <v>111</v>
      </c>
      <c r="E13" s="12" t="s">
        <v>112</v>
      </c>
      <c r="F13" s="12">
        <v>14126</v>
      </c>
      <c r="G13" s="12" t="s">
        <v>113</v>
      </c>
      <c r="H13" s="12">
        <v>2008</v>
      </c>
      <c r="I13" s="12" t="s">
        <v>114</v>
      </c>
      <c r="J13" s="16">
        <v>54631.89</v>
      </c>
      <c r="K13" s="12" t="s">
        <v>7691</v>
      </c>
      <c r="L13" s="12" t="s">
        <v>115</v>
      </c>
      <c r="M13" s="12" t="s">
        <v>116</v>
      </c>
      <c r="N13" s="12" t="s">
        <v>117</v>
      </c>
      <c r="O13" s="12" t="s">
        <v>9874</v>
      </c>
      <c r="P13" s="12" t="s">
        <v>118</v>
      </c>
      <c r="Q13" s="16">
        <v>5.4399999999999995</v>
      </c>
      <c r="R13" s="16">
        <v>0</v>
      </c>
      <c r="S13" s="16">
        <v>1.1000000000000001</v>
      </c>
      <c r="T13" s="16">
        <v>4.91</v>
      </c>
      <c r="U13" s="16">
        <f t="shared" si="0"/>
        <v>6.01</v>
      </c>
      <c r="V13" s="109">
        <v>0</v>
      </c>
      <c r="W13" s="109">
        <v>100</v>
      </c>
      <c r="X13" s="18" t="s">
        <v>87</v>
      </c>
      <c r="Y13" s="12">
        <v>1</v>
      </c>
      <c r="Z13" s="12">
        <v>7</v>
      </c>
      <c r="AA13" s="12">
        <v>6</v>
      </c>
      <c r="AB13" s="12">
        <v>60</v>
      </c>
      <c r="AC13" s="12"/>
      <c r="AD13" s="12">
        <v>49.1</v>
      </c>
      <c r="AE13" s="12">
        <v>5</v>
      </c>
      <c r="AF13" s="236">
        <v>0</v>
      </c>
      <c r="AG13" s="11"/>
      <c r="AH13" s="12"/>
      <c r="AI13" s="13"/>
      <c r="AJ13" s="11"/>
      <c r="AK13" s="12"/>
      <c r="AL13" s="13"/>
      <c r="AM13" s="300"/>
      <c r="AN13" s="12"/>
      <c r="AO13" s="13"/>
      <c r="AP13" s="300"/>
      <c r="AQ13" s="12"/>
      <c r="AR13" s="13"/>
      <c r="AS13" s="300"/>
      <c r="AT13" s="12"/>
      <c r="AU13" s="13"/>
      <c r="AV13" s="300"/>
      <c r="AW13" s="12"/>
      <c r="AX13" s="13"/>
    </row>
    <row r="14" spans="1:50" s="14" customFormat="1" ht="70">
      <c r="A14" s="262" t="s">
        <v>74</v>
      </c>
      <c r="B14" s="12" t="s">
        <v>75</v>
      </c>
      <c r="C14" s="12" t="s">
        <v>119</v>
      </c>
      <c r="D14" s="15" t="s">
        <v>92</v>
      </c>
      <c r="E14" s="12" t="s">
        <v>120</v>
      </c>
      <c r="F14" s="12">
        <v>16374</v>
      </c>
      <c r="G14" s="12" t="s">
        <v>121</v>
      </c>
      <c r="H14" s="12">
        <v>2000</v>
      </c>
      <c r="I14" s="12" t="s">
        <v>122</v>
      </c>
      <c r="J14" s="16">
        <v>258517.07</v>
      </c>
      <c r="K14" s="12" t="s">
        <v>51</v>
      </c>
      <c r="L14" s="12" t="s">
        <v>123</v>
      </c>
      <c r="M14" s="12" t="s">
        <v>124</v>
      </c>
      <c r="N14" s="12" t="s">
        <v>125</v>
      </c>
      <c r="O14" s="12" t="s">
        <v>126</v>
      </c>
      <c r="P14" s="12" t="s">
        <v>127</v>
      </c>
      <c r="Q14" s="16">
        <v>5.839999999999999</v>
      </c>
      <c r="R14" s="16">
        <v>0</v>
      </c>
      <c r="S14" s="16">
        <v>5.21</v>
      </c>
      <c r="T14" s="16">
        <v>3.33</v>
      </c>
      <c r="U14" s="16">
        <f t="shared" si="0"/>
        <v>8.5399999999999991</v>
      </c>
      <c r="V14" s="109">
        <v>20</v>
      </c>
      <c r="W14" s="109">
        <v>100</v>
      </c>
      <c r="X14" s="18" t="s">
        <v>87</v>
      </c>
      <c r="Y14" s="12">
        <v>3</v>
      </c>
      <c r="Z14" s="12">
        <v>8</v>
      </c>
      <c r="AA14" s="12">
        <v>1</v>
      </c>
      <c r="AB14" s="12">
        <v>60</v>
      </c>
      <c r="AC14" s="12">
        <v>256</v>
      </c>
      <c r="AD14" s="17">
        <v>33.31</v>
      </c>
      <c r="AE14" s="12">
        <v>5</v>
      </c>
      <c r="AF14" s="236">
        <v>20</v>
      </c>
      <c r="AG14" s="11" t="s">
        <v>92</v>
      </c>
      <c r="AH14" s="12" t="s">
        <v>128</v>
      </c>
      <c r="AI14" s="13">
        <v>100</v>
      </c>
      <c r="AJ14" s="11"/>
      <c r="AK14" s="12"/>
      <c r="AL14" s="13"/>
      <c r="AM14" s="300"/>
      <c r="AN14" s="12"/>
      <c r="AO14" s="13"/>
      <c r="AP14" s="300"/>
      <c r="AQ14" s="12"/>
      <c r="AR14" s="13"/>
      <c r="AS14" s="300"/>
      <c r="AT14" s="12"/>
      <c r="AU14" s="13"/>
      <c r="AV14" s="300"/>
      <c r="AW14" s="12"/>
      <c r="AX14" s="13"/>
    </row>
    <row r="15" spans="1:50" s="14" customFormat="1" ht="182">
      <c r="A15" s="262" t="s">
        <v>74</v>
      </c>
      <c r="B15" s="12" t="s">
        <v>75</v>
      </c>
      <c r="C15" s="12" t="s">
        <v>97</v>
      </c>
      <c r="D15" s="15" t="s">
        <v>98</v>
      </c>
      <c r="E15" s="12" t="s">
        <v>129</v>
      </c>
      <c r="F15" s="12">
        <v>21418</v>
      </c>
      <c r="G15" s="12" t="s">
        <v>130</v>
      </c>
      <c r="H15" s="12">
        <v>2013</v>
      </c>
      <c r="I15" s="12" t="s">
        <v>131</v>
      </c>
      <c r="J15" s="16">
        <v>65671.28</v>
      </c>
      <c r="K15" s="12" t="s">
        <v>7691</v>
      </c>
      <c r="L15" s="12" t="s">
        <v>132</v>
      </c>
      <c r="M15" s="12" t="s">
        <v>133</v>
      </c>
      <c r="N15" s="12" t="s">
        <v>134</v>
      </c>
      <c r="O15" s="12" t="s">
        <v>135</v>
      </c>
      <c r="P15" s="12" t="s">
        <v>136</v>
      </c>
      <c r="Q15" s="16">
        <v>4.9700000000000006</v>
      </c>
      <c r="R15" s="16">
        <v>0</v>
      </c>
      <c r="S15" s="16">
        <v>1.32</v>
      </c>
      <c r="T15" s="16">
        <v>4.33</v>
      </c>
      <c r="U15" s="16">
        <f t="shared" si="0"/>
        <v>5.65</v>
      </c>
      <c r="V15" s="109">
        <v>100</v>
      </c>
      <c r="W15" s="109">
        <v>100</v>
      </c>
      <c r="X15" s="18" t="s">
        <v>87</v>
      </c>
      <c r="Y15" s="12">
        <v>3</v>
      </c>
      <c r="Z15" s="12">
        <v>12</v>
      </c>
      <c r="AA15" s="12">
        <v>4</v>
      </c>
      <c r="AB15" s="12">
        <v>60</v>
      </c>
      <c r="AC15" s="12"/>
      <c r="AD15" s="12">
        <v>43.3</v>
      </c>
      <c r="AE15" s="12">
        <v>5</v>
      </c>
      <c r="AF15" s="236">
        <v>100</v>
      </c>
      <c r="AG15" s="11" t="s">
        <v>98</v>
      </c>
      <c r="AH15" s="12" t="s">
        <v>137</v>
      </c>
      <c r="AI15" s="13">
        <v>60</v>
      </c>
      <c r="AJ15" s="11" t="s">
        <v>138</v>
      </c>
      <c r="AK15" s="12" t="s">
        <v>129</v>
      </c>
      <c r="AL15" s="13">
        <v>40</v>
      </c>
      <c r="AM15" s="300"/>
      <c r="AN15" s="12"/>
      <c r="AO15" s="13"/>
      <c r="AP15" s="300"/>
      <c r="AQ15" s="12"/>
      <c r="AR15" s="13"/>
      <c r="AS15" s="300"/>
      <c r="AT15" s="12"/>
      <c r="AU15" s="13"/>
      <c r="AV15" s="300"/>
      <c r="AW15" s="12"/>
      <c r="AX15" s="13"/>
    </row>
    <row r="16" spans="1:50" s="14" customFormat="1" ht="252">
      <c r="A16" s="262" t="s">
        <v>74</v>
      </c>
      <c r="B16" s="12" t="s">
        <v>75</v>
      </c>
      <c r="C16" s="12" t="s">
        <v>97</v>
      </c>
      <c r="D16" s="15" t="s">
        <v>98</v>
      </c>
      <c r="E16" s="12" t="s">
        <v>139</v>
      </c>
      <c r="F16" s="12">
        <v>15669</v>
      </c>
      <c r="G16" s="12" t="s">
        <v>140</v>
      </c>
      <c r="H16" s="12">
        <v>2000</v>
      </c>
      <c r="I16" s="12" t="s">
        <v>141</v>
      </c>
      <c r="J16" s="16">
        <v>78904.44</v>
      </c>
      <c r="K16" s="12" t="s">
        <v>51</v>
      </c>
      <c r="L16" s="12" t="s">
        <v>142</v>
      </c>
      <c r="M16" s="12" t="s">
        <v>143</v>
      </c>
      <c r="N16" s="12" t="s">
        <v>144</v>
      </c>
      <c r="O16" s="12" t="s">
        <v>145</v>
      </c>
      <c r="P16" s="12" t="s">
        <v>146</v>
      </c>
      <c r="Q16" s="16">
        <v>5.17</v>
      </c>
      <c r="R16" s="16">
        <v>0</v>
      </c>
      <c r="S16" s="16">
        <v>1.59</v>
      </c>
      <c r="T16" s="16">
        <v>4.4000000000000004</v>
      </c>
      <c r="U16" s="16">
        <f t="shared" si="0"/>
        <v>5.99</v>
      </c>
      <c r="V16" s="109">
        <v>20</v>
      </c>
      <c r="W16" s="109">
        <v>100</v>
      </c>
      <c r="X16" s="18" t="s">
        <v>87</v>
      </c>
      <c r="Y16" s="12">
        <v>3</v>
      </c>
      <c r="Z16" s="12">
        <v>12</v>
      </c>
      <c r="AA16" s="12">
        <v>3</v>
      </c>
      <c r="AB16" s="12">
        <v>60</v>
      </c>
      <c r="AC16" s="12">
        <v>13</v>
      </c>
      <c r="AD16" s="12">
        <v>43.97</v>
      </c>
      <c r="AE16" s="12">
        <v>5</v>
      </c>
      <c r="AF16" s="236">
        <v>20</v>
      </c>
      <c r="AG16" s="11" t="s">
        <v>98</v>
      </c>
      <c r="AH16" s="12" t="s">
        <v>107</v>
      </c>
      <c r="AI16" s="13">
        <v>100</v>
      </c>
      <c r="AJ16" s="11"/>
      <c r="AK16" s="12"/>
      <c r="AL16" s="13"/>
      <c r="AM16" s="300"/>
      <c r="AN16" s="12"/>
      <c r="AO16" s="13"/>
      <c r="AP16" s="300"/>
      <c r="AQ16" s="12"/>
      <c r="AR16" s="13"/>
      <c r="AS16" s="300"/>
      <c r="AT16" s="12"/>
      <c r="AU16" s="13"/>
      <c r="AV16" s="300"/>
      <c r="AW16" s="12"/>
      <c r="AX16" s="13"/>
    </row>
    <row r="17" spans="1:50" s="14" customFormat="1" ht="154">
      <c r="A17" s="262" t="s">
        <v>74</v>
      </c>
      <c r="B17" s="12" t="s">
        <v>75</v>
      </c>
      <c r="C17" s="12" t="s">
        <v>110</v>
      </c>
      <c r="D17" s="15" t="s">
        <v>111</v>
      </c>
      <c r="E17" s="12" t="s">
        <v>112</v>
      </c>
      <c r="F17" s="12">
        <v>14126</v>
      </c>
      <c r="G17" s="12" t="s">
        <v>147</v>
      </c>
      <c r="H17" s="12">
        <v>2005</v>
      </c>
      <c r="I17" s="12" t="s">
        <v>148</v>
      </c>
      <c r="J17" s="16">
        <v>123044.02</v>
      </c>
      <c r="K17" s="12" t="s">
        <v>149</v>
      </c>
      <c r="L17" s="12" t="s">
        <v>115</v>
      </c>
      <c r="M17" s="12" t="s">
        <v>116</v>
      </c>
      <c r="N17" s="12" t="s">
        <v>150</v>
      </c>
      <c r="O17" s="12" t="s">
        <v>151</v>
      </c>
      <c r="P17" s="12" t="s">
        <v>152</v>
      </c>
      <c r="Q17" s="16">
        <v>6.11</v>
      </c>
      <c r="R17" s="16">
        <v>0</v>
      </c>
      <c r="S17" s="16">
        <v>2.48</v>
      </c>
      <c r="T17" s="16">
        <v>4.91</v>
      </c>
      <c r="U17" s="16">
        <f t="shared" si="0"/>
        <v>7.3900000000000006</v>
      </c>
      <c r="V17" s="109">
        <v>0</v>
      </c>
      <c r="W17" s="109">
        <v>100</v>
      </c>
      <c r="X17" s="18" t="s">
        <v>87</v>
      </c>
      <c r="Y17" s="12">
        <v>3</v>
      </c>
      <c r="Z17" s="12">
        <v>10</v>
      </c>
      <c r="AA17" s="12">
        <v>6</v>
      </c>
      <c r="AB17" s="12">
        <v>60</v>
      </c>
      <c r="AC17" s="12">
        <v>314</v>
      </c>
      <c r="AD17" s="17">
        <v>49.1</v>
      </c>
      <c r="AE17" s="12">
        <v>5</v>
      </c>
      <c r="AF17" s="236">
        <v>0</v>
      </c>
      <c r="AG17" s="11"/>
      <c r="AH17" s="12"/>
      <c r="AI17" s="13"/>
      <c r="AJ17" s="11"/>
      <c r="AK17" s="12"/>
      <c r="AL17" s="13"/>
      <c r="AM17" s="300"/>
      <c r="AN17" s="12"/>
      <c r="AO17" s="13"/>
      <c r="AP17" s="300"/>
      <c r="AQ17" s="12"/>
      <c r="AR17" s="13"/>
      <c r="AS17" s="300" t="s">
        <v>153</v>
      </c>
      <c r="AT17" s="12"/>
      <c r="AU17" s="13">
        <v>10</v>
      </c>
      <c r="AV17" s="300"/>
      <c r="AW17" s="12"/>
      <c r="AX17" s="13"/>
    </row>
    <row r="18" spans="1:50" s="14" customFormat="1" ht="98">
      <c r="A18" s="262" t="s">
        <v>74</v>
      </c>
      <c r="B18" s="12" t="s">
        <v>75</v>
      </c>
      <c r="C18" s="12" t="s">
        <v>110</v>
      </c>
      <c r="D18" s="15" t="s">
        <v>111</v>
      </c>
      <c r="E18" s="12" t="s">
        <v>112</v>
      </c>
      <c r="F18" s="12">
        <v>14126</v>
      </c>
      <c r="G18" s="12" t="s">
        <v>154</v>
      </c>
      <c r="H18" s="12">
        <v>2002</v>
      </c>
      <c r="I18" s="12" t="s">
        <v>155</v>
      </c>
      <c r="J18" s="16">
        <v>153698.79999999999</v>
      </c>
      <c r="K18" s="12" t="s">
        <v>156</v>
      </c>
      <c r="L18" s="12" t="s">
        <v>115</v>
      </c>
      <c r="M18" s="12" t="s">
        <v>116</v>
      </c>
      <c r="N18" s="12" t="s">
        <v>157</v>
      </c>
      <c r="O18" s="12" t="s">
        <v>158</v>
      </c>
      <c r="P18" s="12" t="s">
        <v>159</v>
      </c>
      <c r="Q18" s="16">
        <v>6.3999999999999995</v>
      </c>
      <c r="R18" s="16">
        <v>0</v>
      </c>
      <c r="S18" s="16">
        <v>3.1</v>
      </c>
      <c r="T18" s="16">
        <v>4.91</v>
      </c>
      <c r="U18" s="16">
        <f t="shared" si="0"/>
        <v>8.01</v>
      </c>
      <c r="V18" s="109">
        <v>0</v>
      </c>
      <c r="W18" s="109">
        <v>100</v>
      </c>
      <c r="X18" s="18" t="s">
        <v>87</v>
      </c>
      <c r="Y18" s="12">
        <v>3</v>
      </c>
      <c r="Z18" s="12">
        <v>1</v>
      </c>
      <c r="AA18" s="12">
        <v>2</v>
      </c>
      <c r="AB18" s="12">
        <v>60</v>
      </c>
      <c r="AC18" s="12">
        <v>16</v>
      </c>
      <c r="AD18" s="12">
        <v>49.1</v>
      </c>
      <c r="AE18" s="12">
        <v>5</v>
      </c>
      <c r="AF18" s="236">
        <v>0</v>
      </c>
      <c r="AG18" s="11"/>
      <c r="AH18" s="12"/>
      <c r="AI18" s="13"/>
      <c r="AJ18" s="11"/>
      <c r="AK18" s="12"/>
      <c r="AL18" s="13"/>
      <c r="AM18" s="300"/>
      <c r="AN18" s="12"/>
      <c r="AO18" s="13"/>
      <c r="AP18" s="300"/>
      <c r="AQ18" s="12"/>
      <c r="AR18" s="13"/>
      <c r="AS18" s="300"/>
      <c r="AT18" s="12"/>
      <c r="AU18" s="13"/>
      <c r="AV18" s="300"/>
      <c r="AW18" s="12"/>
      <c r="AX18" s="13"/>
    </row>
    <row r="19" spans="1:50" s="14" customFormat="1" ht="70">
      <c r="A19" s="262" t="s">
        <v>74</v>
      </c>
      <c r="B19" s="12" t="s">
        <v>75</v>
      </c>
      <c r="C19" s="12" t="s">
        <v>160</v>
      </c>
      <c r="D19" s="15" t="s">
        <v>161</v>
      </c>
      <c r="E19" s="12" t="s">
        <v>162</v>
      </c>
      <c r="F19" s="12">
        <v>14231</v>
      </c>
      <c r="G19" s="12" t="s">
        <v>163</v>
      </c>
      <c r="H19" s="12">
        <v>2011</v>
      </c>
      <c r="I19" s="12" t="s">
        <v>163</v>
      </c>
      <c r="J19" s="16">
        <v>135315.84</v>
      </c>
      <c r="K19" s="12" t="s">
        <v>7691</v>
      </c>
      <c r="L19" s="12" t="s">
        <v>115</v>
      </c>
      <c r="M19" s="12" t="s">
        <v>164</v>
      </c>
      <c r="N19" s="12" t="s">
        <v>165</v>
      </c>
      <c r="O19" s="12" t="s">
        <v>166</v>
      </c>
      <c r="P19" s="12" t="s">
        <v>167</v>
      </c>
      <c r="Q19" s="16">
        <v>6.16</v>
      </c>
      <c r="R19" s="16">
        <v>0</v>
      </c>
      <c r="S19" s="16">
        <v>2.73</v>
      </c>
      <c r="T19" s="16">
        <v>4.8499999999999996</v>
      </c>
      <c r="U19" s="16">
        <f t="shared" si="0"/>
        <v>7.58</v>
      </c>
      <c r="V19" s="109">
        <v>100</v>
      </c>
      <c r="W19" s="109">
        <v>100</v>
      </c>
      <c r="X19" s="18" t="s">
        <v>87</v>
      </c>
      <c r="Y19" s="12">
        <v>3</v>
      </c>
      <c r="Z19" s="12">
        <v>11</v>
      </c>
      <c r="AA19" s="12">
        <v>5</v>
      </c>
      <c r="AB19" s="12">
        <v>4</v>
      </c>
      <c r="AC19" s="12"/>
      <c r="AD19" s="12">
        <v>48.45</v>
      </c>
      <c r="AE19" s="12">
        <v>5</v>
      </c>
      <c r="AF19" s="236">
        <v>100</v>
      </c>
      <c r="AG19" s="11" t="s">
        <v>161</v>
      </c>
      <c r="AH19" s="12" t="s">
        <v>168</v>
      </c>
      <c r="AI19" s="13">
        <v>100</v>
      </c>
      <c r="AJ19" s="11"/>
      <c r="AK19" s="12"/>
      <c r="AL19" s="13"/>
      <c r="AM19" s="300"/>
      <c r="AN19" s="12"/>
      <c r="AO19" s="13"/>
      <c r="AP19" s="300"/>
      <c r="AQ19" s="12"/>
      <c r="AR19" s="13"/>
      <c r="AS19" s="300"/>
      <c r="AT19" s="12"/>
      <c r="AU19" s="13"/>
      <c r="AV19" s="300"/>
      <c r="AW19" s="12"/>
      <c r="AX19" s="13"/>
    </row>
    <row r="20" spans="1:50" s="14" customFormat="1" ht="252">
      <c r="A20" s="262" t="s">
        <v>74</v>
      </c>
      <c r="B20" s="12" t="s">
        <v>75</v>
      </c>
      <c r="C20" s="12" t="s">
        <v>97</v>
      </c>
      <c r="D20" s="15" t="s">
        <v>98</v>
      </c>
      <c r="E20" s="12" t="s">
        <v>139</v>
      </c>
      <c r="F20" s="12">
        <v>15669</v>
      </c>
      <c r="G20" s="12" t="s">
        <v>169</v>
      </c>
      <c r="H20" s="12">
        <v>2014</v>
      </c>
      <c r="I20" s="12" t="s">
        <v>170</v>
      </c>
      <c r="J20" s="16">
        <v>53667.51</v>
      </c>
      <c r="K20" s="12" t="s">
        <v>7691</v>
      </c>
      <c r="L20" s="12" t="s">
        <v>142</v>
      </c>
      <c r="M20" s="12" t="s">
        <v>143</v>
      </c>
      <c r="N20" s="12" t="s">
        <v>171</v>
      </c>
      <c r="O20" s="12" t="s">
        <v>172</v>
      </c>
      <c r="P20" s="12" t="s">
        <v>173</v>
      </c>
      <c r="Q20" s="16">
        <v>4.92</v>
      </c>
      <c r="R20" s="16">
        <v>0</v>
      </c>
      <c r="S20" s="16">
        <v>1.08</v>
      </c>
      <c r="T20" s="16">
        <v>4.4000000000000004</v>
      </c>
      <c r="U20" s="16">
        <f t="shared" si="0"/>
        <v>5.48</v>
      </c>
      <c r="V20" s="109">
        <v>80</v>
      </c>
      <c r="W20" s="109">
        <v>100</v>
      </c>
      <c r="X20" s="18" t="s">
        <v>87</v>
      </c>
      <c r="Y20" s="12">
        <v>3</v>
      </c>
      <c r="Z20" s="12">
        <v>12</v>
      </c>
      <c r="AA20" s="12">
        <v>3</v>
      </c>
      <c r="AB20" s="12">
        <v>60</v>
      </c>
      <c r="AC20" s="12">
        <v>316</v>
      </c>
      <c r="AD20" s="17">
        <v>43.97</v>
      </c>
      <c r="AE20" s="12">
        <v>5</v>
      </c>
      <c r="AF20" s="236">
        <v>70</v>
      </c>
      <c r="AG20" s="11" t="s">
        <v>98</v>
      </c>
      <c r="AH20" s="12" t="s">
        <v>107</v>
      </c>
      <c r="AI20" s="13">
        <v>100</v>
      </c>
      <c r="AJ20" s="11"/>
      <c r="AK20" s="12"/>
      <c r="AL20" s="13"/>
      <c r="AM20" s="300"/>
      <c r="AN20" s="12"/>
      <c r="AO20" s="13"/>
      <c r="AP20" s="300"/>
      <c r="AQ20" s="12"/>
      <c r="AR20" s="13"/>
      <c r="AS20" s="300"/>
      <c r="AT20" s="12"/>
      <c r="AU20" s="13"/>
      <c r="AV20" s="300"/>
      <c r="AW20" s="12"/>
      <c r="AX20" s="13"/>
    </row>
    <row r="21" spans="1:50" s="14" customFormat="1" ht="252">
      <c r="A21" s="262" t="s">
        <v>74</v>
      </c>
      <c r="B21" s="12" t="s">
        <v>75</v>
      </c>
      <c r="C21" s="12" t="s">
        <v>97</v>
      </c>
      <c r="D21" s="15" t="s">
        <v>98</v>
      </c>
      <c r="E21" s="12" t="s">
        <v>139</v>
      </c>
      <c r="F21" s="12">
        <v>15669</v>
      </c>
      <c r="G21" s="12" t="s">
        <v>174</v>
      </c>
      <c r="H21" s="12">
        <v>2004</v>
      </c>
      <c r="I21" s="12" t="s">
        <v>175</v>
      </c>
      <c r="J21" s="16">
        <v>85342.22</v>
      </c>
      <c r="K21" s="12" t="s">
        <v>149</v>
      </c>
      <c r="L21" s="12" t="s">
        <v>142</v>
      </c>
      <c r="M21" s="12" t="s">
        <v>143</v>
      </c>
      <c r="N21" s="12" t="s">
        <v>171</v>
      </c>
      <c r="O21" s="12" t="s">
        <v>172</v>
      </c>
      <c r="P21" s="12" t="s">
        <v>176</v>
      </c>
      <c r="Q21" s="16">
        <v>5.23</v>
      </c>
      <c r="R21" s="16">
        <v>0</v>
      </c>
      <c r="S21" s="16">
        <v>1.72</v>
      </c>
      <c r="T21" s="16">
        <v>4.4000000000000004</v>
      </c>
      <c r="U21" s="16">
        <f t="shared" si="0"/>
        <v>6.12</v>
      </c>
      <c r="V21" s="109">
        <v>75</v>
      </c>
      <c r="W21" s="109">
        <v>100</v>
      </c>
      <c r="X21" s="18" t="s">
        <v>87</v>
      </c>
      <c r="Y21" s="12">
        <v>3</v>
      </c>
      <c r="Z21" s="12">
        <v>12</v>
      </c>
      <c r="AA21" s="12">
        <v>3</v>
      </c>
      <c r="AB21" s="12">
        <v>60</v>
      </c>
      <c r="AC21" s="12">
        <v>316</v>
      </c>
      <c r="AD21" s="12">
        <v>43.97</v>
      </c>
      <c r="AE21" s="12">
        <v>5</v>
      </c>
      <c r="AF21" s="236">
        <v>75</v>
      </c>
      <c r="AG21" s="11" t="s">
        <v>98</v>
      </c>
      <c r="AH21" s="12" t="s">
        <v>107</v>
      </c>
      <c r="AI21" s="13">
        <v>100</v>
      </c>
      <c r="AJ21" s="11"/>
      <c r="AK21" s="12"/>
      <c r="AL21" s="13"/>
      <c r="AM21" s="300"/>
      <c r="AN21" s="12"/>
      <c r="AO21" s="13"/>
      <c r="AP21" s="300" t="s">
        <v>177</v>
      </c>
      <c r="AQ21" s="12"/>
      <c r="AR21" s="13"/>
      <c r="AS21" s="300"/>
      <c r="AT21" s="12"/>
      <c r="AU21" s="13"/>
      <c r="AV21" s="300"/>
      <c r="AW21" s="12"/>
      <c r="AX21" s="13"/>
    </row>
    <row r="22" spans="1:50" s="14" customFormat="1" ht="182">
      <c r="A22" s="262" t="s">
        <v>74</v>
      </c>
      <c r="B22" s="12" t="s">
        <v>75</v>
      </c>
      <c r="C22" s="22" t="s">
        <v>178</v>
      </c>
      <c r="D22" s="15" t="s">
        <v>179</v>
      </c>
      <c r="E22" s="12" t="s">
        <v>180</v>
      </c>
      <c r="F22" s="12" t="s">
        <v>181</v>
      </c>
      <c r="G22" s="12" t="s">
        <v>182</v>
      </c>
      <c r="H22" s="12">
        <v>2013</v>
      </c>
      <c r="I22" s="12" t="s">
        <v>183</v>
      </c>
      <c r="J22" s="16">
        <v>167133.49</v>
      </c>
      <c r="K22" s="12" t="s">
        <v>7691</v>
      </c>
      <c r="L22" s="12" t="s">
        <v>184</v>
      </c>
      <c r="M22" s="12" t="s">
        <v>185</v>
      </c>
      <c r="N22" s="12" t="s">
        <v>186</v>
      </c>
      <c r="O22" s="12" t="s">
        <v>187</v>
      </c>
      <c r="P22" s="12" t="s">
        <v>188</v>
      </c>
      <c r="Q22" s="16">
        <v>5.18</v>
      </c>
      <c r="R22" s="16">
        <v>0</v>
      </c>
      <c r="S22" s="16">
        <v>3.37</v>
      </c>
      <c r="T22" s="16">
        <v>3.56</v>
      </c>
      <c r="U22" s="16">
        <f t="shared" si="0"/>
        <v>6.93</v>
      </c>
      <c r="V22" s="109">
        <v>100</v>
      </c>
      <c r="W22" s="109">
        <v>100</v>
      </c>
      <c r="X22" s="18" t="s">
        <v>87</v>
      </c>
      <c r="Y22" s="12">
        <v>5</v>
      </c>
      <c r="Z22" s="12">
        <v>1</v>
      </c>
      <c r="AA22" s="12">
        <v>2</v>
      </c>
      <c r="AB22" s="12">
        <v>34</v>
      </c>
      <c r="AC22" s="12"/>
      <c r="AD22" s="12">
        <v>35.61</v>
      </c>
      <c r="AE22" s="12">
        <v>5</v>
      </c>
      <c r="AF22" s="236">
        <v>100</v>
      </c>
      <c r="AG22" s="11" t="s">
        <v>189</v>
      </c>
      <c r="AH22" s="12" t="s">
        <v>190</v>
      </c>
      <c r="AI22" s="13">
        <v>40</v>
      </c>
      <c r="AJ22" s="11" t="s">
        <v>191</v>
      </c>
      <c r="AK22" s="12" t="s">
        <v>192</v>
      </c>
      <c r="AL22" s="13">
        <v>30</v>
      </c>
      <c r="AM22" s="300" t="s">
        <v>193</v>
      </c>
      <c r="AN22" s="12" t="s">
        <v>180</v>
      </c>
      <c r="AO22" s="13">
        <v>20</v>
      </c>
      <c r="AP22" s="300"/>
      <c r="AQ22" s="12" t="s">
        <v>194</v>
      </c>
      <c r="AR22" s="13">
        <v>10</v>
      </c>
      <c r="AS22" s="300"/>
      <c r="AT22" s="12"/>
      <c r="AU22" s="13"/>
      <c r="AV22" s="300"/>
      <c r="AW22" s="12"/>
      <c r="AX22" s="13"/>
    </row>
    <row r="23" spans="1:50" s="14" customFormat="1" ht="168">
      <c r="A23" s="262" t="s">
        <v>74</v>
      </c>
      <c r="B23" s="12" t="s">
        <v>75</v>
      </c>
      <c r="C23" s="12" t="s">
        <v>119</v>
      </c>
      <c r="D23" s="15" t="s">
        <v>94</v>
      </c>
      <c r="E23" s="12" t="s">
        <v>195</v>
      </c>
      <c r="F23" s="12">
        <v>16256</v>
      </c>
      <c r="G23" s="12" t="s">
        <v>196</v>
      </c>
      <c r="H23" s="12">
        <v>2011</v>
      </c>
      <c r="I23" s="12" t="s">
        <v>197</v>
      </c>
      <c r="J23" s="16">
        <v>60582.77</v>
      </c>
      <c r="K23" s="12" t="s">
        <v>7691</v>
      </c>
      <c r="L23" s="12" t="s">
        <v>115</v>
      </c>
      <c r="M23" s="12" t="s">
        <v>116</v>
      </c>
      <c r="N23" s="12" t="s">
        <v>198</v>
      </c>
      <c r="O23" s="12" t="s">
        <v>199</v>
      </c>
      <c r="P23" s="12" t="s">
        <v>200</v>
      </c>
      <c r="Q23" s="16">
        <v>4.29</v>
      </c>
      <c r="R23" s="16">
        <v>0</v>
      </c>
      <c r="S23" s="16">
        <v>1.22</v>
      </c>
      <c r="T23" s="16">
        <v>3.7</v>
      </c>
      <c r="U23" s="16">
        <f t="shared" si="0"/>
        <v>4.92</v>
      </c>
      <c r="V23" s="109">
        <v>100</v>
      </c>
      <c r="W23" s="109">
        <v>100</v>
      </c>
      <c r="X23" s="18" t="s">
        <v>87</v>
      </c>
      <c r="Y23" s="12">
        <v>3</v>
      </c>
      <c r="Z23" s="12">
        <v>2</v>
      </c>
      <c r="AA23" s="12">
        <v>3</v>
      </c>
      <c r="AB23" s="12">
        <v>44</v>
      </c>
      <c r="AC23" s="12"/>
      <c r="AD23" s="12">
        <v>36.979999999999997</v>
      </c>
      <c r="AE23" s="12">
        <v>5</v>
      </c>
      <c r="AF23" s="236">
        <v>100</v>
      </c>
      <c r="AG23" s="11"/>
      <c r="AH23" s="12" t="s">
        <v>201</v>
      </c>
      <c r="AI23" s="13">
        <v>90</v>
      </c>
      <c r="AJ23" s="11" t="s">
        <v>202</v>
      </c>
      <c r="AK23" s="12" t="s">
        <v>203</v>
      </c>
      <c r="AL23" s="13">
        <v>10</v>
      </c>
      <c r="AM23" s="300" t="s">
        <v>204</v>
      </c>
      <c r="AN23" s="12"/>
      <c r="AO23" s="13">
        <v>0</v>
      </c>
      <c r="AP23" s="300"/>
      <c r="AQ23" s="12"/>
      <c r="AR23" s="13"/>
      <c r="AS23" s="300"/>
      <c r="AT23" s="12"/>
      <c r="AU23" s="13"/>
      <c r="AV23" s="300"/>
      <c r="AW23" s="12"/>
      <c r="AX23" s="13"/>
    </row>
    <row r="24" spans="1:50" s="14" customFormat="1" ht="70">
      <c r="A24" s="262" t="s">
        <v>74</v>
      </c>
      <c r="B24" s="12" t="s">
        <v>75</v>
      </c>
      <c r="C24" s="12" t="s">
        <v>160</v>
      </c>
      <c r="D24" s="15" t="s">
        <v>161</v>
      </c>
      <c r="E24" s="12" t="s">
        <v>205</v>
      </c>
      <c r="F24" s="12">
        <v>13530</v>
      </c>
      <c r="G24" s="12" t="s">
        <v>206</v>
      </c>
      <c r="H24" s="12">
        <v>2007</v>
      </c>
      <c r="I24" s="12" t="s">
        <v>207</v>
      </c>
      <c r="J24" s="16">
        <v>86603.38</v>
      </c>
      <c r="K24" s="12" t="s">
        <v>7691</v>
      </c>
      <c r="L24" s="12" t="s">
        <v>115</v>
      </c>
      <c r="M24" s="12" t="s">
        <v>116</v>
      </c>
      <c r="N24" s="12" t="s">
        <v>208</v>
      </c>
      <c r="O24" s="12" t="s">
        <v>209</v>
      </c>
      <c r="P24" s="12" t="s">
        <v>210</v>
      </c>
      <c r="Q24" s="16">
        <v>5.5</v>
      </c>
      <c r="R24" s="16">
        <v>0</v>
      </c>
      <c r="S24" s="16">
        <v>1.74</v>
      </c>
      <c r="T24" s="16">
        <v>4.66</v>
      </c>
      <c r="U24" s="16">
        <f t="shared" si="0"/>
        <v>6.4</v>
      </c>
      <c r="V24" s="109">
        <v>100</v>
      </c>
      <c r="W24" s="109">
        <v>100</v>
      </c>
      <c r="X24" s="18" t="s">
        <v>87</v>
      </c>
      <c r="Y24" s="12"/>
      <c r="Z24" s="12"/>
      <c r="AA24" s="12"/>
      <c r="AB24" s="12">
        <v>4</v>
      </c>
      <c r="AC24" s="12"/>
      <c r="AD24" s="12">
        <v>46.64</v>
      </c>
      <c r="AE24" s="12">
        <v>5</v>
      </c>
      <c r="AF24" s="236">
        <v>100</v>
      </c>
      <c r="AG24" s="11" t="s">
        <v>161</v>
      </c>
      <c r="AH24" s="12" t="s">
        <v>205</v>
      </c>
      <c r="AI24" s="13">
        <v>100</v>
      </c>
      <c r="AJ24" s="11"/>
      <c r="AK24" s="12"/>
      <c r="AL24" s="13"/>
      <c r="AM24" s="300"/>
      <c r="AN24" s="12"/>
      <c r="AO24" s="13"/>
      <c r="AP24" s="300"/>
      <c r="AQ24" s="12"/>
      <c r="AR24" s="13"/>
      <c r="AS24" s="300"/>
      <c r="AT24" s="12"/>
      <c r="AU24" s="13"/>
      <c r="AV24" s="300"/>
      <c r="AW24" s="12"/>
      <c r="AX24" s="13"/>
    </row>
    <row r="25" spans="1:50" s="14" customFormat="1" ht="140">
      <c r="A25" s="262" t="s">
        <v>74</v>
      </c>
      <c r="B25" s="12" t="s">
        <v>75</v>
      </c>
      <c r="C25" s="12" t="s">
        <v>211</v>
      </c>
      <c r="D25" s="15" t="s">
        <v>111</v>
      </c>
      <c r="E25" s="12" t="s">
        <v>112</v>
      </c>
      <c r="F25" s="12">
        <v>14126</v>
      </c>
      <c r="G25" s="12" t="s">
        <v>212</v>
      </c>
      <c r="H25" s="12">
        <v>2008</v>
      </c>
      <c r="I25" s="12" t="s">
        <v>213</v>
      </c>
      <c r="J25" s="16">
        <v>73571.88</v>
      </c>
      <c r="K25" s="12" t="s">
        <v>7691</v>
      </c>
      <c r="L25" s="12" t="s">
        <v>115</v>
      </c>
      <c r="M25" s="12" t="s">
        <v>214</v>
      </c>
      <c r="N25" s="12" t="s">
        <v>215</v>
      </c>
      <c r="O25" s="12" t="s">
        <v>216</v>
      </c>
      <c r="P25" s="12" t="s">
        <v>217</v>
      </c>
      <c r="Q25" s="16">
        <v>5.620000000000001</v>
      </c>
      <c r="R25" s="16">
        <v>0</v>
      </c>
      <c r="S25" s="16">
        <v>1.48</v>
      </c>
      <c r="T25" s="16">
        <v>4.91</v>
      </c>
      <c r="U25" s="16">
        <f t="shared" si="0"/>
        <v>6.3900000000000006</v>
      </c>
      <c r="V25" s="109">
        <v>40</v>
      </c>
      <c r="W25" s="109">
        <v>100</v>
      </c>
      <c r="X25" s="18" t="s">
        <v>87</v>
      </c>
      <c r="Y25" s="12"/>
      <c r="Z25" s="12"/>
      <c r="AA25" s="12"/>
      <c r="AB25" s="12">
        <v>60</v>
      </c>
      <c r="AC25" s="12"/>
      <c r="AD25" s="12">
        <v>49.1</v>
      </c>
      <c r="AE25" s="12">
        <v>5</v>
      </c>
      <c r="AF25" s="236">
        <v>40</v>
      </c>
      <c r="AG25" s="11" t="s">
        <v>111</v>
      </c>
      <c r="AH25" s="12" t="s">
        <v>112</v>
      </c>
      <c r="AI25" s="13">
        <v>30</v>
      </c>
      <c r="AJ25" s="11"/>
      <c r="AK25" s="12"/>
      <c r="AL25" s="13"/>
      <c r="AM25" s="300" t="s">
        <v>153</v>
      </c>
      <c r="AN25" s="12"/>
      <c r="AO25" s="13">
        <v>10</v>
      </c>
      <c r="AP25" s="300"/>
      <c r="AQ25" s="12"/>
      <c r="AR25" s="13"/>
      <c r="AS25" s="300"/>
      <c r="AT25" s="12"/>
      <c r="AU25" s="13"/>
      <c r="AV25" s="300"/>
      <c r="AW25" s="12"/>
      <c r="AX25" s="13"/>
    </row>
    <row r="26" spans="1:50" s="14" customFormat="1" ht="98">
      <c r="A26" s="262" t="s">
        <v>74</v>
      </c>
      <c r="B26" s="12" t="s">
        <v>75</v>
      </c>
      <c r="C26" s="12" t="s">
        <v>218</v>
      </c>
      <c r="D26" s="15" t="s">
        <v>219</v>
      </c>
      <c r="E26" s="12" t="s">
        <v>220</v>
      </c>
      <c r="F26" s="12">
        <v>15639</v>
      </c>
      <c r="G26" s="12" t="s">
        <v>221</v>
      </c>
      <c r="H26" s="12">
        <v>2010</v>
      </c>
      <c r="I26" s="12" t="s">
        <v>222</v>
      </c>
      <c r="J26" s="16">
        <v>61587.06</v>
      </c>
      <c r="K26" s="12" t="s">
        <v>7691</v>
      </c>
      <c r="L26" s="12" t="s">
        <v>223</v>
      </c>
      <c r="M26" s="12" t="s">
        <v>224</v>
      </c>
      <c r="N26" s="12" t="s">
        <v>225</v>
      </c>
      <c r="O26" s="12" t="s">
        <v>226</v>
      </c>
      <c r="P26" s="12" t="s">
        <v>227</v>
      </c>
      <c r="Q26" s="16">
        <v>3.7499999999999996</v>
      </c>
      <c r="R26" s="16">
        <v>0</v>
      </c>
      <c r="S26" s="16">
        <v>1.24</v>
      </c>
      <c r="T26" s="16">
        <v>3.15</v>
      </c>
      <c r="U26" s="16">
        <f t="shared" si="0"/>
        <v>4.3899999999999997</v>
      </c>
      <c r="V26" s="109">
        <v>70</v>
      </c>
      <c r="W26" s="109">
        <v>100</v>
      </c>
      <c r="X26" s="18" t="s">
        <v>87</v>
      </c>
      <c r="Y26" s="12">
        <v>1</v>
      </c>
      <c r="Z26" s="12">
        <v>8</v>
      </c>
      <c r="AA26" s="12">
        <v>1</v>
      </c>
      <c r="AB26" s="12">
        <v>66</v>
      </c>
      <c r="AC26" s="12"/>
      <c r="AD26" s="12">
        <v>31.48</v>
      </c>
      <c r="AE26" s="12">
        <v>5</v>
      </c>
      <c r="AF26" s="236">
        <v>70</v>
      </c>
      <c r="AG26" s="11"/>
      <c r="AH26" s="12" t="s">
        <v>228</v>
      </c>
      <c r="AI26" s="13">
        <v>75</v>
      </c>
      <c r="AJ26" s="11"/>
      <c r="AK26" s="12" t="s">
        <v>229</v>
      </c>
      <c r="AL26" s="13">
        <v>10</v>
      </c>
      <c r="AM26" s="300" t="s">
        <v>189</v>
      </c>
      <c r="AN26" s="12" t="s">
        <v>230</v>
      </c>
      <c r="AO26" s="13">
        <v>15</v>
      </c>
      <c r="AP26" s="300"/>
      <c r="AQ26" s="12"/>
      <c r="AR26" s="13"/>
      <c r="AS26" s="300"/>
      <c r="AT26" s="12"/>
      <c r="AU26" s="13"/>
      <c r="AV26" s="300"/>
      <c r="AW26" s="12"/>
      <c r="AX26" s="13"/>
    </row>
    <row r="27" spans="1:50" s="14" customFormat="1" ht="123" customHeight="1">
      <c r="A27" s="262" t="s">
        <v>74</v>
      </c>
      <c r="B27" s="12" t="s">
        <v>75</v>
      </c>
      <c r="C27" s="12" t="s">
        <v>76</v>
      </c>
      <c r="D27" s="15" t="s">
        <v>77</v>
      </c>
      <c r="E27" s="12" t="s">
        <v>78</v>
      </c>
      <c r="F27" s="12" t="s">
        <v>231</v>
      </c>
      <c r="G27" s="12" t="s">
        <v>232</v>
      </c>
      <c r="H27" s="12">
        <v>2010</v>
      </c>
      <c r="I27" s="12" t="s">
        <v>233</v>
      </c>
      <c r="J27" s="16">
        <v>236342.83</v>
      </c>
      <c r="K27" s="12" t="s">
        <v>7691</v>
      </c>
      <c r="L27" s="12" t="s">
        <v>234</v>
      </c>
      <c r="M27" s="12" t="s">
        <v>235</v>
      </c>
      <c r="N27" s="12" t="s">
        <v>236</v>
      </c>
      <c r="O27" s="12" t="s">
        <v>237</v>
      </c>
      <c r="P27" s="12" t="s">
        <v>238</v>
      </c>
      <c r="Q27" s="16">
        <v>6.6800000000000006</v>
      </c>
      <c r="R27" s="16">
        <v>0</v>
      </c>
      <c r="S27" s="16">
        <v>4.76</v>
      </c>
      <c r="T27" s="16">
        <v>4.38</v>
      </c>
      <c r="U27" s="16">
        <f t="shared" si="0"/>
        <v>9.14</v>
      </c>
      <c r="V27" s="109">
        <v>100</v>
      </c>
      <c r="W27" s="109">
        <v>100</v>
      </c>
      <c r="X27" s="18" t="s">
        <v>87</v>
      </c>
      <c r="Y27" s="12">
        <v>3</v>
      </c>
      <c r="Z27" s="12">
        <v>2</v>
      </c>
      <c r="AA27" s="12">
        <v>3</v>
      </c>
      <c r="AB27" s="12">
        <v>4</v>
      </c>
      <c r="AC27" s="12"/>
      <c r="AD27" s="12">
        <v>43.8</v>
      </c>
      <c r="AE27" s="12">
        <v>5</v>
      </c>
      <c r="AF27" s="236">
        <v>100</v>
      </c>
      <c r="AG27" s="11" t="s">
        <v>88</v>
      </c>
      <c r="AH27" s="12" t="s">
        <v>78</v>
      </c>
      <c r="AI27" s="13">
        <v>40</v>
      </c>
      <c r="AJ27" s="11" t="s">
        <v>239</v>
      </c>
      <c r="AK27" s="12" t="s">
        <v>240</v>
      </c>
      <c r="AL27" s="13">
        <v>28</v>
      </c>
      <c r="AM27" s="300" t="s">
        <v>92</v>
      </c>
      <c r="AN27" s="12" t="s">
        <v>128</v>
      </c>
      <c r="AO27" s="13">
        <v>19</v>
      </c>
      <c r="AP27" s="300" t="s">
        <v>94</v>
      </c>
      <c r="AQ27" s="12" t="s">
        <v>241</v>
      </c>
      <c r="AR27" s="13">
        <v>5</v>
      </c>
      <c r="AS27" s="300" t="s">
        <v>242</v>
      </c>
      <c r="AT27" s="12"/>
      <c r="AU27" s="13">
        <v>8</v>
      </c>
      <c r="AV27" s="300"/>
      <c r="AW27" s="12"/>
      <c r="AX27" s="13"/>
    </row>
    <row r="28" spans="1:50" s="14" customFormat="1" ht="84">
      <c r="A28" s="262" t="s">
        <v>74</v>
      </c>
      <c r="B28" s="12" t="s">
        <v>75</v>
      </c>
      <c r="C28" s="12" t="s">
        <v>160</v>
      </c>
      <c r="D28" s="15" t="s">
        <v>161</v>
      </c>
      <c r="E28" s="12" t="s">
        <v>162</v>
      </c>
      <c r="F28" s="12">
        <v>14231</v>
      </c>
      <c r="G28" s="12" t="s">
        <v>243</v>
      </c>
      <c r="H28" s="12">
        <v>2006</v>
      </c>
      <c r="I28" s="12" t="s">
        <v>244</v>
      </c>
      <c r="J28" s="16">
        <v>410002</v>
      </c>
      <c r="K28" s="12" t="s">
        <v>149</v>
      </c>
      <c r="L28" s="12" t="s">
        <v>115</v>
      </c>
      <c r="M28" s="12" t="s">
        <v>116</v>
      </c>
      <c r="N28" s="12" t="s">
        <v>245</v>
      </c>
      <c r="O28" s="12" t="s">
        <v>246</v>
      </c>
      <c r="P28" s="12" t="s">
        <v>247</v>
      </c>
      <c r="Q28" s="16">
        <v>8.83</v>
      </c>
      <c r="R28" s="16">
        <v>0</v>
      </c>
      <c r="S28" s="16">
        <v>8.26</v>
      </c>
      <c r="T28" s="16">
        <v>4.8499999999999996</v>
      </c>
      <c r="U28" s="16">
        <f t="shared" si="0"/>
        <v>13.11</v>
      </c>
      <c r="V28" s="109">
        <v>100</v>
      </c>
      <c r="W28" s="109">
        <v>100</v>
      </c>
      <c r="X28" s="18" t="s">
        <v>87</v>
      </c>
      <c r="Y28" s="12"/>
      <c r="Z28" s="12"/>
      <c r="AA28" s="12"/>
      <c r="AB28" s="12">
        <v>4</v>
      </c>
      <c r="AC28" s="12">
        <v>319</v>
      </c>
      <c r="AD28" s="12">
        <v>48.45</v>
      </c>
      <c r="AE28" s="12">
        <v>5</v>
      </c>
      <c r="AF28" s="236">
        <v>100</v>
      </c>
      <c r="AG28" s="11" t="s">
        <v>161</v>
      </c>
      <c r="AH28" s="12" t="s">
        <v>248</v>
      </c>
      <c r="AI28" s="13">
        <v>100</v>
      </c>
      <c r="AJ28" s="11"/>
      <c r="AK28" s="12"/>
      <c r="AL28" s="13"/>
      <c r="AM28" s="300"/>
      <c r="AN28" s="12"/>
      <c r="AO28" s="13"/>
      <c r="AP28" s="300"/>
      <c r="AQ28" s="12"/>
      <c r="AR28" s="13"/>
      <c r="AS28" s="300"/>
      <c r="AT28" s="12"/>
      <c r="AU28" s="13"/>
      <c r="AV28" s="300"/>
      <c r="AW28" s="12"/>
      <c r="AX28" s="13"/>
    </row>
    <row r="29" spans="1:50" s="14" customFormat="1" ht="364">
      <c r="A29" s="262" t="s">
        <v>74</v>
      </c>
      <c r="B29" s="12" t="s">
        <v>75</v>
      </c>
      <c r="C29" s="12" t="s">
        <v>119</v>
      </c>
      <c r="D29" s="15" t="s">
        <v>92</v>
      </c>
      <c r="E29" s="12" t="s">
        <v>128</v>
      </c>
      <c r="F29" s="23">
        <v>8790</v>
      </c>
      <c r="G29" s="12" t="s">
        <v>249</v>
      </c>
      <c r="H29" s="12">
        <v>2005</v>
      </c>
      <c r="I29" s="12" t="s">
        <v>250</v>
      </c>
      <c r="J29" s="16">
        <v>296384</v>
      </c>
      <c r="K29" s="12" t="s">
        <v>149</v>
      </c>
      <c r="L29" s="12" t="s">
        <v>251</v>
      </c>
      <c r="M29" s="12" t="s">
        <v>252</v>
      </c>
      <c r="N29" s="12" t="s">
        <v>253</v>
      </c>
      <c r="O29" s="12" t="s">
        <v>254</v>
      </c>
      <c r="P29" s="12" t="s">
        <v>255</v>
      </c>
      <c r="Q29" s="16">
        <v>7.5300000000000011</v>
      </c>
      <c r="R29" s="16">
        <v>0</v>
      </c>
      <c r="S29" s="16">
        <v>5.97</v>
      </c>
      <c r="T29" s="16">
        <v>4.6500000000000004</v>
      </c>
      <c r="U29" s="16">
        <f t="shared" si="0"/>
        <v>10.620000000000001</v>
      </c>
      <c r="V29" s="109">
        <v>100</v>
      </c>
      <c r="W29" s="109">
        <v>100</v>
      </c>
      <c r="X29" s="18" t="s">
        <v>87</v>
      </c>
      <c r="Y29" s="12">
        <v>3</v>
      </c>
      <c r="Z29" s="12">
        <v>8</v>
      </c>
      <c r="AA29" s="12">
        <v>1</v>
      </c>
      <c r="AB29" s="12">
        <v>60</v>
      </c>
      <c r="AC29" s="12">
        <v>313</v>
      </c>
      <c r="AD29" s="12">
        <v>46.48</v>
      </c>
      <c r="AE29" s="12">
        <v>5</v>
      </c>
      <c r="AF29" s="236">
        <v>100</v>
      </c>
      <c r="AG29" s="11" t="s">
        <v>92</v>
      </c>
      <c r="AH29" s="12" t="s">
        <v>128</v>
      </c>
      <c r="AI29" s="13">
        <v>60</v>
      </c>
      <c r="AJ29" s="11" t="s">
        <v>94</v>
      </c>
      <c r="AK29" s="12" t="s">
        <v>241</v>
      </c>
      <c r="AL29" s="13">
        <v>30</v>
      </c>
      <c r="AM29" s="300" t="s">
        <v>153</v>
      </c>
      <c r="AN29" s="12"/>
      <c r="AO29" s="13">
        <v>10</v>
      </c>
      <c r="AP29" s="300"/>
      <c r="AQ29" s="12"/>
      <c r="AR29" s="13"/>
      <c r="AS29" s="300"/>
      <c r="AT29" s="12"/>
      <c r="AU29" s="13"/>
      <c r="AV29" s="300"/>
      <c r="AW29" s="12"/>
      <c r="AX29" s="13"/>
    </row>
    <row r="30" spans="1:50" s="14" customFormat="1" ht="126">
      <c r="A30" s="262" t="s">
        <v>74</v>
      </c>
      <c r="B30" s="12" t="s">
        <v>75</v>
      </c>
      <c r="C30" s="12" t="s">
        <v>256</v>
      </c>
      <c r="D30" s="15" t="s">
        <v>92</v>
      </c>
      <c r="E30" s="12" t="s">
        <v>257</v>
      </c>
      <c r="F30" s="24">
        <v>14115</v>
      </c>
      <c r="G30" s="12" t="s">
        <v>258</v>
      </c>
      <c r="H30" s="12">
        <v>2010</v>
      </c>
      <c r="I30" s="12" t="s">
        <v>259</v>
      </c>
      <c r="J30" s="16">
        <v>595000</v>
      </c>
      <c r="K30" s="12" t="s">
        <v>81</v>
      </c>
      <c r="L30" s="12" t="s">
        <v>260</v>
      </c>
      <c r="M30" s="12" t="s">
        <v>261</v>
      </c>
      <c r="N30" s="12" t="s">
        <v>262</v>
      </c>
      <c r="O30" s="12" t="s">
        <v>263</v>
      </c>
      <c r="P30" s="12" t="s">
        <v>264</v>
      </c>
      <c r="Q30" s="16">
        <v>10.350000000000001</v>
      </c>
      <c r="R30" s="16">
        <v>0</v>
      </c>
      <c r="S30" s="16">
        <v>11.99</v>
      </c>
      <c r="T30" s="16">
        <v>4.57</v>
      </c>
      <c r="U30" s="16">
        <f t="shared" si="0"/>
        <v>16.560000000000002</v>
      </c>
      <c r="V30" s="109">
        <v>100</v>
      </c>
      <c r="W30" s="109">
        <v>100</v>
      </c>
      <c r="X30" s="18" t="s">
        <v>265</v>
      </c>
      <c r="Y30" s="12">
        <v>3</v>
      </c>
      <c r="Z30" s="12">
        <v>5</v>
      </c>
      <c r="AA30" s="12">
        <v>1</v>
      </c>
      <c r="AB30" s="12">
        <v>4</v>
      </c>
      <c r="AC30" s="12">
        <v>119</v>
      </c>
      <c r="AD30" s="12">
        <v>45.69</v>
      </c>
      <c r="AE30" s="12">
        <v>5</v>
      </c>
      <c r="AF30" s="236">
        <v>100</v>
      </c>
      <c r="AG30" s="11" t="s">
        <v>111</v>
      </c>
      <c r="AH30" s="12" t="s">
        <v>112</v>
      </c>
      <c r="AI30" s="13">
        <v>9</v>
      </c>
      <c r="AJ30" s="11" t="s">
        <v>92</v>
      </c>
      <c r="AK30" s="12" t="s">
        <v>128</v>
      </c>
      <c r="AL30" s="13">
        <v>43</v>
      </c>
      <c r="AM30" s="300" t="s">
        <v>94</v>
      </c>
      <c r="AN30" s="12" t="s">
        <v>241</v>
      </c>
      <c r="AO30" s="13">
        <v>7</v>
      </c>
      <c r="AP30" s="300"/>
      <c r="AQ30" s="12" t="s">
        <v>189</v>
      </c>
      <c r="AR30" s="13">
        <v>5</v>
      </c>
      <c r="AS30" s="300" t="s">
        <v>266</v>
      </c>
      <c r="AT30" s="12" t="s">
        <v>267</v>
      </c>
      <c r="AU30" s="13">
        <v>30</v>
      </c>
      <c r="AV30" s="300"/>
      <c r="AW30" s="12" t="s">
        <v>194</v>
      </c>
      <c r="AX30" s="13">
        <v>6</v>
      </c>
    </row>
    <row r="31" spans="1:50" s="14" customFormat="1" ht="154">
      <c r="A31" s="262" t="s">
        <v>74</v>
      </c>
      <c r="B31" s="12" t="s">
        <v>75</v>
      </c>
      <c r="C31" s="12" t="s">
        <v>110</v>
      </c>
      <c r="D31" s="15" t="s">
        <v>111</v>
      </c>
      <c r="E31" s="12" t="s">
        <v>268</v>
      </c>
      <c r="F31" s="12">
        <v>34349</v>
      </c>
      <c r="G31" s="12" t="s">
        <v>269</v>
      </c>
      <c r="H31" s="12">
        <v>2016</v>
      </c>
      <c r="I31" s="12" t="s">
        <v>270</v>
      </c>
      <c r="J31" s="16">
        <v>139142.16</v>
      </c>
      <c r="K31" s="12" t="s">
        <v>271</v>
      </c>
      <c r="L31" s="12" t="s">
        <v>272</v>
      </c>
      <c r="M31" s="12" t="s">
        <v>273</v>
      </c>
      <c r="N31" s="12" t="s">
        <v>274</v>
      </c>
      <c r="O31" s="12" t="s">
        <v>275</v>
      </c>
      <c r="P31" s="22" t="s">
        <v>276</v>
      </c>
      <c r="Q31" s="16">
        <v>4.58</v>
      </c>
      <c r="R31" s="16">
        <v>0</v>
      </c>
      <c r="S31" s="16">
        <v>2.8</v>
      </c>
      <c r="T31" s="16">
        <v>3.23</v>
      </c>
      <c r="U31" s="16">
        <f t="shared" si="0"/>
        <v>6.0299999999999994</v>
      </c>
      <c r="V31" s="109">
        <v>100</v>
      </c>
      <c r="W31" s="109">
        <v>100</v>
      </c>
      <c r="X31" s="18" t="s">
        <v>87</v>
      </c>
      <c r="Y31" s="12">
        <v>3</v>
      </c>
      <c r="Z31" s="12">
        <v>11</v>
      </c>
      <c r="AA31" s="12">
        <v>6</v>
      </c>
      <c r="AB31" s="12">
        <v>44</v>
      </c>
      <c r="AC31" s="12">
        <v>72</v>
      </c>
      <c r="AD31" s="12">
        <v>32.340000000000003</v>
      </c>
      <c r="AE31" s="12">
        <v>5</v>
      </c>
      <c r="AF31" s="236">
        <v>100</v>
      </c>
      <c r="AG31" s="11" t="s">
        <v>111</v>
      </c>
      <c r="AH31" s="12" t="s">
        <v>112</v>
      </c>
      <c r="AI31" s="13">
        <v>80</v>
      </c>
      <c r="AJ31" s="11" t="s">
        <v>161</v>
      </c>
      <c r="AK31" s="12" t="s">
        <v>162</v>
      </c>
      <c r="AL31" s="13">
        <v>20</v>
      </c>
      <c r="AM31" s="300"/>
      <c r="AN31" s="12"/>
      <c r="AO31" s="13"/>
      <c r="AP31" s="300"/>
      <c r="AQ31" s="12"/>
      <c r="AR31" s="13"/>
      <c r="AS31" s="300"/>
      <c r="AT31" s="12"/>
      <c r="AU31" s="13"/>
      <c r="AV31" s="300"/>
      <c r="AW31" s="12"/>
      <c r="AX31" s="13"/>
    </row>
    <row r="32" spans="1:50" s="14" customFormat="1" ht="252">
      <c r="A32" s="262" t="s">
        <v>74</v>
      </c>
      <c r="B32" s="12" t="s">
        <v>75</v>
      </c>
      <c r="C32" s="12" t="s">
        <v>97</v>
      </c>
      <c r="D32" s="15" t="s">
        <v>98</v>
      </c>
      <c r="E32" s="12" t="s">
        <v>277</v>
      </c>
      <c r="F32" s="12">
        <v>15669</v>
      </c>
      <c r="G32" s="12" t="s">
        <v>278</v>
      </c>
      <c r="H32" s="12">
        <v>2016</v>
      </c>
      <c r="I32" s="12" t="s">
        <v>279</v>
      </c>
      <c r="J32" s="16">
        <v>97743.84</v>
      </c>
      <c r="K32" s="12" t="s">
        <v>271</v>
      </c>
      <c r="L32" s="12" t="s">
        <v>142</v>
      </c>
      <c r="M32" s="12" t="s">
        <v>143</v>
      </c>
      <c r="N32" s="12" t="s">
        <v>280</v>
      </c>
      <c r="O32" s="12" t="s">
        <v>281</v>
      </c>
      <c r="P32" s="22" t="s">
        <v>282</v>
      </c>
      <c r="Q32" s="16">
        <v>5.35</v>
      </c>
      <c r="R32" s="16">
        <v>0</v>
      </c>
      <c r="S32" s="16">
        <v>1.97</v>
      </c>
      <c r="T32" s="16">
        <v>4.4000000000000004</v>
      </c>
      <c r="U32" s="16">
        <f t="shared" si="0"/>
        <v>6.37</v>
      </c>
      <c r="V32" s="109">
        <v>100</v>
      </c>
      <c r="W32" s="109">
        <v>100</v>
      </c>
      <c r="X32" s="18" t="s">
        <v>87</v>
      </c>
      <c r="Y32" s="12">
        <v>3</v>
      </c>
      <c r="Z32" s="12">
        <v>12</v>
      </c>
      <c r="AA32" s="12">
        <v>3</v>
      </c>
      <c r="AB32" s="12">
        <v>60</v>
      </c>
      <c r="AC32" s="12"/>
      <c r="AD32" s="12">
        <v>43.97</v>
      </c>
      <c r="AE32" s="12">
        <v>5</v>
      </c>
      <c r="AF32" s="236">
        <v>75</v>
      </c>
      <c r="AG32" s="11" t="s">
        <v>98</v>
      </c>
      <c r="AH32" s="12" t="s">
        <v>107</v>
      </c>
      <c r="AI32" s="13">
        <v>100</v>
      </c>
      <c r="AJ32" s="11"/>
      <c r="AK32" s="12"/>
      <c r="AL32" s="13"/>
      <c r="AM32" s="300"/>
      <c r="AN32" s="12"/>
      <c r="AO32" s="13"/>
      <c r="AP32" s="300"/>
      <c r="AQ32" s="12"/>
      <c r="AR32" s="13"/>
      <c r="AS32" s="300"/>
      <c r="AT32" s="12"/>
      <c r="AU32" s="13"/>
      <c r="AV32" s="300"/>
      <c r="AW32" s="12"/>
      <c r="AX32" s="13"/>
    </row>
    <row r="33" spans="1:50" s="14" customFormat="1" ht="154">
      <c r="A33" s="262" t="s">
        <v>74</v>
      </c>
      <c r="B33" s="12" t="s">
        <v>75</v>
      </c>
      <c r="C33" s="22" t="s">
        <v>218</v>
      </c>
      <c r="D33" s="15" t="s">
        <v>88</v>
      </c>
      <c r="E33" s="12" t="s">
        <v>283</v>
      </c>
      <c r="F33" s="12">
        <v>15640</v>
      </c>
      <c r="G33" s="12" t="s">
        <v>284</v>
      </c>
      <c r="H33" s="12">
        <v>2016</v>
      </c>
      <c r="I33" s="12" t="s">
        <v>285</v>
      </c>
      <c r="J33" s="16">
        <v>161871.13</v>
      </c>
      <c r="K33" s="12" t="s">
        <v>271</v>
      </c>
      <c r="L33" s="12" t="s">
        <v>223</v>
      </c>
      <c r="M33" s="12" t="s">
        <v>224</v>
      </c>
      <c r="N33" s="24" t="s">
        <v>286</v>
      </c>
      <c r="O33" s="24" t="s">
        <v>287</v>
      </c>
      <c r="P33" s="22" t="s">
        <v>288</v>
      </c>
      <c r="Q33" s="16">
        <v>5.09</v>
      </c>
      <c r="R33" s="16">
        <v>0</v>
      </c>
      <c r="S33" s="16">
        <v>3.26</v>
      </c>
      <c r="T33" s="16">
        <v>3.52</v>
      </c>
      <c r="U33" s="16">
        <f t="shared" si="0"/>
        <v>6.7799999999999994</v>
      </c>
      <c r="V33" s="109">
        <v>100</v>
      </c>
      <c r="W33" s="109">
        <v>100</v>
      </c>
      <c r="X33" s="18" t="s">
        <v>87</v>
      </c>
      <c r="Y33" s="12">
        <v>3</v>
      </c>
      <c r="Z33" s="12">
        <v>4</v>
      </c>
      <c r="AA33" s="12">
        <v>1</v>
      </c>
      <c r="AB33" s="12">
        <v>4</v>
      </c>
      <c r="AC33" s="12"/>
      <c r="AD33" s="12">
        <v>35.229999999999997</v>
      </c>
      <c r="AE33" s="12">
        <v>5</v>
      </c>
      <c r="AF33" s="236">
        <v>100</v>
      </c>
      <c r="AG33" s="11" t="s">
        <v>289</v>
      </c>
      <c r="AH33" s="12" t="s">
        <v>228</v>
      </c>
      <c r="AI33" s="13">
        <v>35</v>
      </c>
      <c r="AJ33" s="11" t="s">
        <v>219</v>
      </c>
      <c r="AK33" s="12" t="s">
        <v>228</v>
      </c>
      <c r="AL33" s="13">
        <v>35</v>
      </c>
      <c r="AM33" s="300" t="s">
        <v>189</v>
      </c>
      <c r="AN33" s="12" t="s">
        <v>290</v>
      </c>
      <c r="AO33" s="13">
        <v>20</v>
      </c>
      <c r="AP33" s="300" t="s">
        <v>291</v>
      </c>
      <c r="AQ33" s="12" t="s">
        <v>292</v>
      </c>
      <c r="AR33" s="13">
        <v>10</v>
      </c>
      <c r="AS33" s="300"/>
      <c r="AT33" s="12"/>
      <c r="AU33" s="13"/>
      <c r="AV33" s="300"/>
      <c r="AW33" s="12"/>
      <c r="AX33" s="13"/>
    </row>
    <row r="34" spans="1:50" s="14" customFormat="1" ht="126">
      <c r="A34" s="262" t="s">
        <v>74</v>
      </c>
      <c r="B34" s="12" t="s">
        <v>75</v>
      </c>
      <c r="C34" s="12" t="s">
        <v>76</v>
      </c>
      <c r="D34" s="15" t="s">
        <v>90</v>
      </c>
      <c r="E34" s="12" t="s">
        <v>240</v>
      </c>
      <c r="F34" s="12" t="s">
        <v>293</v>
      </c>
      <c r="G34" s="12" t="s">
        <v>294</v>
      </c>
      <c r="H34" s="12">
        <v>2016</v>
      </c>
      <c r="I34" s="12" t="s">
        <v>295</v>
      </c>
      <c r="J34" s="16">
        <v>46024.31</v>
      </c>
      <c r="K34" s="12" t="s">
        <v>271</v>
      </c>
      <c r="L34" s="12" t="s">
        <v>296</v>
      </c>
      <c r="M34" s="12" t="s">
        <v>297</v>
      </c>
      <c r="N34" s="12" t="s">
        <v>298</v>
      </c>
      <c r="O34" s="12" t="s">
        <v>299</v>
      </c>
      <c r="P34" s="22" t="s">
        <v>300</v>
      </c>
      <c r="Q34" s="16">
        <v>5.089999999999999</v>
      </c>
      <c r="R34" s="16">
        <v>0</v>
      </c>
      <c r="S34" s="16">
        <v>0.93</v>
      </c>
      <c r="T34" s="16">
        <v>4.6399999999999997</v>
      </c>
      <c r="U34" s="16">
        <f t="shared" si="0"/>
        <v>5.5699999999999994</v>
      </c>
      <c r="V34" s="109">
        <v>100</v>
      </c>
      <c r="W34" s="109">
        <v>100</v>
      </c>
      <c r="X34" s="18" t="s">
        <v>301</v>
      </c>
      <c r="Y34" s="12">
        <v>3</v>
      </c>
      <c r="Z34" s="12">
        <v>11</v>
      </c>
      <c r="AA34" s="12">
        <v>4</v>
      </c>
      <c r="AB34" s="12">
        <v>4</v>
      </c>
      <c r="AC34" s="12">
        <v>52</v>
      </c>
      <c r="AD34" s="12">
        <v>46.43</v>
      </c>
      <c r="AE34" s="12">
        <v>5</v>
      </c>
      <c r="AF34" s="236">
        <v>100</v>
      </c>
      <c r="AG34" s="11" t="s">
        <v>90</v>
      </c>
      <c r="AH34" s="12" t="s">
        <v>240</v>
      </c>
      <c r="AI34" s="13">
        <v>7</v>
      </c>
      <c r="AJ34" s="11" t="s">
        <v>92</v>
      </c>
      <c r="AK34" s="12" t="s">
        <v>128</v>
      </c>
      <c r="AL34" s="13">
        <v>46</v>
      </c>
      <c r="AM34" s="300" t="s">
        <v>88</v>
      </c>
      <c r="AN34" s="12" t="s">
        <v>78</v>
      </c>
      <c r="AO34" s="13">
        <v>10</v>
      </c>
      <c r="AP34" s="300" t="s">
        <v>94</v>
      </c>
      <c r="AQ34" s="12" t="s">
        <v>241</v>
      </c>
      <c r="AR34" s="13">
        <v>17</v>
      </c>
      <c r="AS34" s="300" t="s">
        <v>153</v>
      </c>
      <c r="AT34" s="12"/>
      <c r="AU34" s="13">
        <v>11</v>
      </c>
      <c r="AV34" s="300" t="s">
        <v>302</v>
      </c>
      <c r="AW34" s="12"/>
      <c r="AX34" s="13">
        <v>1</v>
      </c>
    </row>
    <row r="35" spans="1:50" s="14" customFormat="1" ht="252">
      <c r="A35" s="262" t="s">
        <v>74</v>
      </c>
      <c r="B35" s="12" t="s">
        <v>75</v>
      </c>
      <c r="C35" s="25">
        <v>5</v>
      </c>
      <c r="D35" s="15" t="s">
        <v>88</v>
      </c>
      <c r="E35" s="12" t="s">
        <v>303</v>
      </c>
      <c r="F35" s="12">
        <v>23575</v>
      </c>
      <c r="G35" s="12" t="s">
        <v>304</v>
      </c>
      <c r="H35" s="12">
        <v>2018</v>
      </c>
      <c r="I35" s="12" t="s">
        <v>305</v>
      </c>
      <c r="J35" s="16">
        <v>175199.9</v>
      </c>
      <c r="K35" s="12" t="s">
        <v>69</v>
      </c>
      <c r="L35" s="12" t="s">
        <v>142</v>
      </c>
      <c r="M35" s="12" t="s">
        <v>143</v>
      </c>
      <c r="N35" s="12" t="s">
        <v>306</v>
      </c>
      <c r="O35" s="12" t="s">
        <v>307</v>
      </c>
      <c r="P35" s="22" t="s">
        <v>308</v>
      </c>
      <c r="Q35" s="16">
        <v>16.300000000000004</v>
      </c>
      <c r="R35" s="16">
        <v>20.61</v>
      </c>
      <c r="S35" s="16">
        <v>3.53</v>
      </c>
      <c r="T35" s="16">
        <v>3.42</v>
      </c>
      <c r="U35" s="16">
        <f t="shared" ref="U35:U40" si="1">+R35+S35+T35</f>
        <v>27.560000000000002</v>
      </c>
      <c r="V35" s="109">
        <v>100</v>
      </c>
      <c r="W35" s="109">
        <v>60</v>
      </c>
      <c r="X35" s="18" t="s">
        <v>309</v>
      </c>
      <c r="Y35" s="12">
        <v>3</v>
      </c>
      <c r="Z35" s="12">
        <v>12</v>
      </c>
      <c r="AA35" s="12">
        <v>1</v>
      </c>
      <c r="AB35" s="12">
        <v>4</v>
      </c>
      <c r="AC35" s="12">
        <v>39</v>
      </c>
      <c r="AD35" s="12">
        <v>34.24</v>
      </c>
      <c r="AE35" s="12">
        <v>5</v>
      </c>
      <c r="AF35" s="236">
        <v>100</v>
      </c>
      <c r="AG35" s="11" t="s">
        <v>310</v>
      </c>
      <c r="AH35" s="12" t="s">
        <v>311</v>
      </c>
      <c r="AI35" s="13">
        <v>20</v>
      </c>
      <c r="AJ35" s="11" t="s">
        <v>291</v>
      </c>
      <c r="AK35" s="12" t="s">
        <v>292</v>
      </c>
      <c r="AL35" s="13">
        <v>10</v>
      </c>
      <c r="AM35" s="300" t="s">
        <v>219</v>
      </c>
      <c r="AN35" s="12" t="s">
        <v>312</v>
      </c>
      <c r="AO35" s="13">
        <v>15</v>
      </c>
      <c r="AP35" s="300" t="s">
        <v>289</v>
      </c>
      <c r="AQ35" s="12" t="s">
        <v>313</v>
      </c>
      <c r="AR35" s="13">
        <v>15</v>
      </c>
      <c r="AS35" s="300" t="s">
        <v>189</v>
      </c>
      <c r="AT35" s="12" t="s">
        <v>290</v>
      </c>
      <c r="AU35" s="13">
        <v>25</v>
      </c>
      <c r="AV35" s="300" t="s">
        <v>314</v>
      </c>
      <c r="AW35" s="12"/>
      <c r="AX35" s="13">
        <v>15</v>
      </c>
    </row>
    <row r="36" spans="1:50" s="14" customFormat="1" ht="196">
      <c r="A36" s="262" t="s">
        <v>74</v>
      </c>
      <c r="B36" s="12" t="s">
        <v>75</v>
      </c>
      <c r="C36" s="12" t="s">
        <v>97</v>
      </c>
      <c r="D36" s="15" t="s">
        <v>98</v>
      </c>
      <c r="E36" s="12" t="s">
        <v>129</v>
      </c>
      <c r="F36" s="12">
        <v>21418</v>
      </c>
      <c r="G36" s="12" t="s">
        <v>9875</v>
      </c>
      <c r="H36" s="12">
        <v>2018</v>
      </c>
      <c r="I36" s="12" t="s">
        <v>9876</v>
      </c>
      <c r="J36" s="16">
        <v>71187.58</v>
      </c>
      <c r="K36" s="12" t="s">
        <v>6542</v>
      </c>
      <c r="L36" s="12" t="s">
        <v>132</v>
      </c>
      <c r="M36" s="12" t="s">
        <v>133</v>
      </c>
      <c r="N36" s="12" t="s">
        <v>315</v>
      </c>
      <c r="O36" s="12" t="s">
        <v>316</v>
      </c>
      <c r="P36" s="22" t="s">
        <v>317</v>
      </c>
      <c r="Q36" s="16">
        <v>9.2099999999999991</v>
      </c>
      <c r="R36" s="16">
        <v>8.3800000000000008</v>
      </c>
      <c r="S36" s="16">
        <v>1.43</v>
      </c>
      <c r="T36" s="16">
        <v>4.33</v>
      </c>
      <c r="U36" s="16">
        <f t="shared" si="1"/>
        <v>14.14</v>
      </c>
      <c r="V36" s="109">
        <v>100</v>
      </c>
      <c r="W36" s="109">
        <v>67</v>
      </c>
      <c r="X36" s="18" t="s">
        <v>318</v>
      </c>
      <c r="Y36" s="12">
        <v>3</v>
      </c>
      <c r="Z36" s="12">
        <v>12</v>
      </c>
      <c r="AA36" s="12">
        <v>2</v>
      </c>
      <c r="AB36" s="12">
        <v>60</v>
      </c>
      <c r="AC36" s="12">
        <v>28</v>
      </c>
      <c r="AD36" s="12">
        <v>43.3</v>
      </c>
      <c r="AE36" s="12">
        <v>5</v>
      </c>
      <c r="AF36" s="236">
        <v>100</v>
      </c>
      <c r="AG36" s="11" t="s">
        <v>98</v>
      </c>
      <c r="AH36" s="12" t="s">
        <v>137</v>
      </c>
      <c r="AI36" s="13">
        <v>100</v>
      </c>
      <c r="AJ36" s="11"/>
      <c r="AK36" s="12"/>
      <c r="AL36" s="13"/>
      <c r="AM36" s="300"/>
      <c r="AN36" s="12"/>
      <c r="AO36" s="13"/>
      <c r="AP36" s="300"/>
      <c r="AQ36" s="12"/>
      <c r="AR36" s="13"/>
      <c r="AS36" s="300"/>
      <c r="AT36" s="12"/>
      <c r="AU36" s="13"/>
      <c r="AV36" s="300"/>
      <c r="AW36" s="12"/>
      <c r="AX36" s="13"/>
    </row>
    <row r="37" spans="1:50" s="14" customFormat="1" ht="154">
      <c r="A37" s="262" t="s">
        <v>74</v>
      </c>
      <c r="B37" s="12" t="s">
        <v>75</v>
      </c>
      <c r="C37" s="25">
        <v>8</v>
      </c>
      <c r="D37" s="15" t="s">
        <v>94</v>
      </c>
      <c r="E37" s="12" t="s">
        <v>195</v>
      </c>
      <c r="F37" s="12">
        <v>16256</v>
      </c>
      <c r="G37" s="24" t="s">
        <v>319</v>
      </c>
      <c r="H37" s="12">
        <v>2018</v>
      </c>
      <c r="I37" s="24" t="s">
        <v>320</v>
      </c>
      <c r="J37" s="16">
        <v>297834.08</v>
      </c>
      <c r="K37" s="12" t="s">
        <v>69</v>
      </c>
      <c r="L37" s="12" t="s">
        <v>115</v>
      </c>
      <c r="M37" s="12" t="s">
        <v>116</v>
      </c>
      <c r="N37" s="24" t="s">
        <v>321</v>
      </c>
      <c r="O37" s="24" t="s">
        <v>322</v>
      </c>
      <c r="P37" s="26">
        <v>15928</v>
      </c>
      <c r="Q37" s="16">
        <v>28.33</v>
      </c>
      <c r="R37" s="16">
        <v>35.06</v>
      </c>
      <c r="S37" s="16">
        <v>6</v>
      </c>
      <c r="T37" s="16">
        <v>3.7</v>
      </c>
      <c r="U37" s="16">
        <f t="shared" si="1"/>
        <v>44.760000000000005</v>
      </c>
      <c r="V37" s="109">
        <v>100</v>
      </c>
      <c r="W37" s="109">
        <v>60</v>
      </c>
      <c r="X37" s="18" t="s">
        <v>323</v>
      </c>
      <c r="Y37" s="12">
        <v>3</v>
      </c>
      <c r="Z37" s="12">
        <v>2</v>
      </c>
      <c r="AA37" s="12">
        <v>3</v>
      </c>
      <c r="AB37" s="12">
        <v>44</v>
      </c>
      <c r="AC37" s="12">
        <v>101</v>
      </c>
      <c r="AD37" s="12">
        <v>36.979999999999997</v>
      </c>
      <c r="AE37" s="12">
        <v>5</v>
      </c>
      <c r="AF37" s="236">
        <v>100</v>
      </c>
      <c r="AG37" s="11" t="s">
        <v>94</v>
      </c>
      <c r="AH37" s="12" t="s">
        <v>241</v>
      </c>
      <c r="AI37" s="13">
        <v>60</v>
      </c>
      <c r="AJ37" s="11" t="s">
        <v>324</v>
      </c>
      <c r="AK37" s="12" t="s">
        <v>325</v>
      </c>
      <c r="AL37" s="13">
        <v>0</v>
      </c>
      <c r="AM37" s="300" t="s">
        <v>189</v>
      </c>
      <c r="AN37" s="12" t="s">
        <v>230</v>
      </c>
      <c r="AO37" s="13">
        <v>35</v>
      </c>
      <c r="AP37" s="300" t="s">
        <v>193</v>
      </c>
      <c r="AQ37" s="12" t="s">
        <v>241</v>
      </c>
      <c r="AR37" s="13">
        <v>5</v>
      </c>
      <c r="AS37" s="300"/>
      <c r="AT37" s="12"/>
      <c r="AU37" s="13"/>
      <c r="AV37" s="300"/>
      <c r="AW37" s="12"/>
      <c r="AX37" s="13"/>
    </row>
    <row r="38" spans="1:50" s="14" customFormat="1" ht="196">
      <c r="A38" s="262" t="s">
        <v>74</v>
      </c>
      <c r="B38" s="12" t="s">
        <v>75</v>
      </c>
      <c r="C38" s="25">
        <v>9</v>
      </c>
      <c r="D38" s="15" t="s">
        <v>161</v>
      </c>
      <c r="E38" s="12" t="s">
        <v>162</v>
      </c>
      <c r="F38" s="12">
        <v>14231</v>
      </c>
      <c r="G38" s="24" t="s">
        <v>326</v>
      </c>
      <c r="H38" s="12">
        <v>2020</v>
      </c>
      <c r="I38" s="12" t="s">
        <v>327</v>
      </c>
      <c r="J38" s="16">
        <v>193506.93</v>
      </c>
      <c r="K38" s="12" t="s">
        <v>328</v>
      </c>
      <c r="L38" s="12" t="s">
        <v>115</v>
      </c>
      <c r="M38" s="12" t="s">
        <v>116</v>
      </c>
      <c r="N38" s="12" t="s">
        <v>245</v>
      </c>
      <c r="O38" s="12" t="s">
        <v>246</v>
      </c>
      <c r="P38" s="26">
        <v>16614</v>
      </c>
      <c r="Q38" s="16">
        <v>16.789999999999996</v>
      </c>
      <c r="R38" s="16">
        <v>22.81</v>
      </c>
      <c r="S38" s="16">
        <v>3.9</v>
      </c>
      <c r="T38" s="16">
        <v>4.8499999999999996</v>
      </c>
      <c r="U38" s="16">
        <f t="shared" si="1"/>
        <v>31.559999999999995</v>
      </c>
      <c r="V38" s="109">
        <v>100</v>
      </c>
      <c r="W38" s="109">
        <v>20</v>
      </c>
      <c r="X38" s="18" t="s">
        <v>329</v>
      </c>
      <c r="Y38" s="12">
        <v>3</v>
      </c>
      <c r="Z38" s="12">
        <v>11</v>
      </c>
      <c r="AA38" s="12">
        <v>5</v>
      </c>
      <c r="AB38" s="12">
        <v>4</v>
      </c>
      <c r="AC38" s="12">
        <v>48</v>
      </c>
      <c r="AD38" s="12">
        <v>48.45</v>
      </c>
      <c r="AE38" s="12">
        <v>5</v>
      </c>
      <c r="AF38" s="236">
        <v>100</v>
      </c>
      <c r="AG38" s="11"/>
      <c r="AH38" s="12" t="s">
        <v>161</v>
      </c>
      <c r="AI38" s="13">
        <v>100</v>
      </c>
      <c r="AJ38" s="11"/>
      <c r="AK38" s="12"/>
      <c r="AL38" s="13"/>
      <c r="AM38" s="300"/>
      <c r="AN38" s="12"/>
      <c r="AO38" s="13"/>
      <c r="AP38" s="300"/>
      <c r="AQ38" s="12"/>
      <c r="AR38" s="13"/>
      <c r="AS38" s="300"/>
      <c r="AT38" s="12"/>
      <c r="AU38" s="13"/>
      <c r="AV38" s="300"/>
      <c r="AW38" s="12"/>
      <c r="AX38" s="13"/>
    </row>
    <row r="39" spans="1:50" s="14" customFormat="1" ht="108" customHeight="1">
      <c r="A39" s="262" t="s">
        <v>74</v>
      </c>
      <c r="B39" s="12" t="s">
        <v>75</v>
      </c>
      <c r="C39" s="25">
        <v>1</v>
      </c>
      <c r="D39" s="15" t="s">
        <v>88</v>
      </c>
      <c r="E39" s="12" t="s">
        <v>78</v>
      </c>
      <c r="F39" s="12" t="s">
        <v>231</v>
      </c>
      <c r="G39" s="24" t="s">
        <v>330</v>
      </c>
      <c r="H39" s="12">
        <v>2021</v>
      </c>
      <c r="I39" s="12" t="s">
        <v>331</v>
      </c>
      <c r="J39" s="16">
        <v>847840</v>
      </c>
      <c r="K39" s="12" t="s">
        <v>332</v>
      </c>
      <c r="L39" s="12" t="s">
        <v>333</v>
      </c>
      <c r="M39" s="12" t="s">
        <v>83</v>
      </c>
      <c r="N39" s="12" t="s">
        <v>84</v>
      </c>
      <c r="O39" s="12" t="s">
        <v>85</v>
      </c>
      <c r="P39" s="26">
        <v>16806</v>
      </c>
      <c r="Q39" s="16">
        <v>62.54999999999999</v>
      </c>
      <c r="R39" s="16">
        <v>99.86</v>
      </c>
      <c r="S39" s="16">
        <v>17.079999999999998</v>
      </c>
      <c r="T39" s="16">
        <v>4.38</v>
      </c>
      <c r="U39" s="16">
        <f t="shared" si="1"/>
        <v>121.32</v>
      </c>
      <c r="V39" s="109">
        <v>109</v>
      </c>
      <c r="W39" s="109">
        <v>3.33</v>
      </c>
      <c r="X39" s="18" t="s">
        <v>334</v>
      </c>
      <c r="Y39" s="12">
        <v>3</v>
      </c>
      <c r="Z39" s="12">
        <v>1</v>
      </c>
      <c r="AA39" s="12">
        <v>3</v>
      </c>
      <c r="AB39" s="12">
        <v>4</v>
      </c>
      <c r="AC39" s="12">
        <v>5</v>
      </c>
      <c r="AD39" s="12">
        <v>43.8</v>
      </c>
      <c r="AE39" s="12">
        <v>5</v>
      </c>
      <c r="AF39" s="236">
        <v>109</v>
      </c>
      <c r="AG39" s="11" t="s">
        <v>88</v>
      </c>
      <c r="AH39" s="12" t="s">
        <v>89</v>
      </c>
      <c r="AI39" s="13">
        <v>36</v>
      </c>
      <c r="AJ39" s="11" t="s">
        <v>239</v>
      </c>
      <c r="AK39" s="12" t="s">
        <v>91</v>
      </c>
      <c r="AL39" s="13">
        <v>21</v>
      </c>
      <c r="AM39" s="300" t="s">
        <v>92</v>
      </c>
      <c r="AN39" s="12" t="s">
        <v>93</v>
      </c>
      <c r="AO39" s="13">
        <v>8</v>
      </c>
      <c r="AP39" s="300" t="s">
        <v>94</v>
      </c>
      <c r="AQ39" s="12" t="s">
        <v>95</v>
      </c>
      <c r="AR39" s="13">
        <v>11</v>
      </c>
      <c r="AS39" s="300" t="s">
        <v>96</v>
      </c>
      <c r="AT39" s="12"/>
      <c r="AU39" s="13">
        <v>24</v>
      </c>
      <c r="AV39" s="300"/>
      <c r="AW39" s="12"/>
      <c r="AX39" s="13"/>
    </row>
    <row r="40" spans="1:50" s="14" customFormat="1" ht="50.25" customHeight="1">
      <c r="A40" s="262" t="s">
        <v>74</v>
      </c>
      <c r="B40" s="12" t="s">
        <v>75</v>
      </c>
      <c r="C40" s="25">
        <v>9</v>
      </c>
      <c r="D40" s="15" t="s">
        <v>161</v>
      </c>
      <c r="E40" s="12" t="s">
        <v>335</v>
      </c>
      <c r="F40" s="12">
        <v>15670</v>
      </c>
      <c r="G40" s="24" t="s">
        <v>336</v>
      </c>
      <c r="H40" s="12">
        <v>2021</v>
      </c>
      <c r="I40" s="12" t="s">
        <v>337</v>
      </c>
      <c r="J40" s="16">
        <v>153903.54999999999</v>
      </c>
      <c r="K40" s="12" t="s">
        <v>332</v>
      </c>
      <c r="L40" s="12" t="s">
        <v>338</v>
      </c>
      <c r="M40" s="12" t="s">
        <v>339</v>
      </c>
      <c r="N40" s="12" t="s">
        <v>340</v>
      </c>
      <c r="O40" s="12" t="s">
        <v>341</v>
      </c>
      <c r="P40" s="24" t="s">
        <v>342</v>
      </c>
      <c r="Q40" s="16">
        <v>5.3000000000000007</v>
      </c>
      <c r="R40" s="16">
        <v>18.149999999999999</v>
      </c>
      <c r="S40" s="16">
        <v>3.1</v>
      </c>
      <c r="T40" s="16">
        <v>3.81</v>
      </c>
      <c r="U40" s="16">
        <f t="shared" si="1"/>
        <v>25.06</v>
      </c>
      <c r="V40" s="109">
        <v>100</v>
      </c>
      <c r="W40" s="109">
        <v>8.33</v>
      </c>
      <c r="X40" s="18" t="s">
        <v>343</v>
      </c>
      <c r="Y40" s="12">
        <v>3</v>
      </c>
      <c r="Z40" s="12">
        <v>11</v>
      </c>
      <c r="AA40" s="12">
        <v>4</v>
      </c>
      <c r="AB40" s="12">
        <v>44</v>
      </c>
      <c r="AC40" s="12">
        <v>18</v>
      </c>
      <c r="AD40" s="12">
        <v>38.08</v>
      </c>
      <c r="AE40" s="12">
        <v>5</v>
      </c>
      <c r="AF40" s="236">
        <v>100</v>
      </c>
      <c r="AG40" s="11" t="s">
        <v>161</v>
      </c>
      <c r="AH40" s="12" t="s">
        <v>344</v>
      </c>
      <c r="AI40" s="13">
        <v>100</v>
      </c>
      <c r="AJ40" s="11"/>
      <c r="AK40" s="12"/>
      <c r="AL40" s="13"/>
      <c r="AM40" s="300"/>
      <c r="AN40" s="12"/>
      <c r="AO40" s="13"/>
      <c r="AP40" s="300"/>
      <c r="AQ40" s="12"/>
      <c r="AR40" s="13"/>
      <c r="AS40" s="300"/>
      <c r="AT40" s="12"/>
      <c r="AU40" s="13"/>
      <c r="AV40" s="300"/>
      <c r="AW40" s="12"/>
      <c r="AX40" s="13"/>
    </row>
    <row r="41" spans="1:50" s="14" customFormat="1" ht="98">
      <c r="A41" s="263">
        <v>104</v>
      </c>
      <c r="B41" s="29" t="s">
        <v>345</v>
      </c>
      <c r="C41" s="28">
        <v>6</v>
      </c>
      <c r="D41" s="28" t="s">
        <v>346</v>
      </c>
      <c r="E41" s="28" t="s">
        <v>347</v>
      </c>
      <c r="F41" s="46" t="s">
        <v>348</v>
      </c>
      <c r="G41" s="28" t="s">
        <v>349</v>
      </c>
      <c r="H41" s="29">
        <v>2014</v>
      </c>
      <c r="I41" s="28" t="s">
        <v>350</v>
      </c>
      <c r="J41" s="30">
        <v>56108</v>
      </c>
      <c r="K41" s="28" t="s">
        <v>9852</v>
      </c>
      <c r="L41" s="30" t="s">
        <v>351</v>
      </c>
      <c r="M41" s="28" t="s">
        <v>352</v>
      </c>
      <c r="N41" s="28" t="s">
        <v>353</v>
      </c>
      <c r="O41" s="28" t="s">
        <v>354</v>
      </c>
      <c r="P41" s="28" t="s">
        <v>355</v>
      </c>
      <c r="Q41" s="45">
        <f t="shared" ref="Q41:Q53" si="2">U41</f>
        <v>42.48</v>
      </c>
      <c r="R41" s="45">
        <v>0</v>
      </c>
      <c r="S41" s="45">
        <v>1</v>
      </c>
      <c r="T41" s="45">
        <v>41.48</v>
      </c>
      <c r="U41" s="31">
        <f t="shared" ref="U41:U77" si="3">SUM(R41:T41)</f>
        <v>42.48</v>
      </c>
      <c r="V41" s="32">
        <v>20</v>
      </c>
      <c r="W41" s="32">
        <v>100</v>
      </c>
      <c r="X41" s="33" t="s">
        <v>356</v>
      </c>
      <c r="Y41" s="34">
        <v>3</v>
      </c>
      <c r="Z41" s="34">
        <v>11</v>
      </c>
      <c r="AA41" s="34">
        <v>5</v>
      </c>
      <c r="AB41" s="34">
        <v>4</v>
      </c>
      <c r="AC41" s="34"/>
      <c r="AD41" s="35">
        <v>0</v>
      </c>
      <c r="AE41" s="35">
        <v>5</v>
      </c>
      <c r="AF41" s="375">
        <v>0</v>
      </c>
      <c r="AG41" s="36" t="s">
        <v>357</v>
      </c>
      <c r="AH41" s="37" t="s">
        <v>357</v>
      </c>
      <c r="AI41" s="38">
        <v>0</v>
      </c>
      <c r="AJ41" s="36" t="s">
        <v>358</v>
      </c>
      <c r="AK41" s="37" t="s">
        <v>358</v>
      </c>
      <c r="AL41" s="39" t="s">
        <v>358</v>
      </c>
      <c r="AM41" s="326" t="s">
        <v>358</v>
      </c>
      <c r="AN41" s="37" t="s">
        <v>358</v>
      </c>
      <c r="AO41" s="39" t="s">
        <v>358</v>
      </c>
      <c r="AP41" s="326" t="s">
        <v>358</v>
      </c>
      <c r="AQ41" s="37" t="s">
        <v>358</v>
      </c>
      <c r="AR41" s="39" t="s">
        <v>358</v>
      </c>
      <c r="AS41" s="326" t="s">
        <v>358</v>
      </c>
      <c r="AT41" s="37" t="s">
        <v>358</v>
      </c>
      <c r="AU41" s="39" t="s">
        <v>358</v>
      </c>
      <c r="AV41" s="309" t="s">
        <v>358</v>
      </c>
      <c r="AW41" s="22" t="s">
        <v>358</v>
      </c>
      <c r="AX41" s="41" t="s">
        <v>358</v>
      </c>
    </row>
    <row r="42" spans="1:50" s="14" customFormat="1" ht="252">
      <c r="A42" s="263">
        <v>104</v>
      </c>
      <c r="B42" s="29" t="s">
        <v>345</v>
      </c>
      <c r="C42" s="28">
        <v>12</v>
      </c>
      <c r="D42" s="28" t="s">
        <v>359</v>
      </c>
      <c r="E42" s="28" t="s">
        <v>360</v>
      </c>
      <c r="F42" s="46">
        <v>23939</v>
      </c>
      <c r="G42" s="28" t="s">
        <v>361</v>
      </c>
      <c r="H42" s="29">
        <v>2021</v>
      </c>
      <c r="I42" s="28" t="s">
        <v>362</v>
      </c>
      <c r="J42" s="30">
        <v>40717</v>
      </c>
      <c r="K42" s="28" t="s">
        <v>363</v>
      </c>
      <c r="L42" s="30" t="s">
        <v>364</v>
      </c>
      <c r="M42" s="28" t="s">
        <v>365</v>
      </c>
      <c r="N42" s="28" t="s">
        <v>366</v>
      </c>
      <c r="O42" s="28" t="s">
        <v>367</v>
      </c>
      <c r="P42" s="28" t="s">
        <v>368</v>
      </c>
      <c r="Q42" s="45">
        <v>23.609317647058823</v>
      </c>
      <c r="R42" s="45">
        <v>4.79</v>
      </c>
      <c r="S42" s="45">
        <v>1.7647058823529411</v>
      </c>
      <c r="T42" s="45">
        <v>18.444611764705883</v>
      </c>
      <c r="U42" s="31">
        <v>23.609317647058823</v>
      </c>
      <c r="V42" s="32">
        <v>20</v>
      </c>
      <c r="W42" s="32">
        <v>16.690000000000001</v>
      </c>
      <c r="X42" s="33" t="s">
        <v>369</v>
      </c>
      <c r="Y42" s="34">
        <v>3</v>
      </c>
      <c r="Z42" s="34">
        <v>11</v>
      </c>
      <c r="AA42" s="34">
        <v>5</v>
      </c>
      <c r="AB42" s="42">
        <v>4</v>
      </c>
      <c r="AC42" s="34"/>
      <c r="AD42" s="35">
        <v>0</v>
      </c>
      <c r="AE42" s="35">
        <v>5</v>
      </c>
      <c r="AF42" s="375">
        <v>100</v>
      </c>
      <c r="AG42" s="36" t="s">
        <v>359</v>
      </c>
      <c r="AH42" s="37" t="s">
        <v>370</v>
      </c>
      <c r="AI42" s="38">
        <v>30</v>
      </c>
      <c r="AJ42" s="36" t="s">
        <v>371</v>
      </c>
      <c r="AK42" s="37" t="s">
        <v>370</v>
      </c>
      <c r="AL42" s="39">
        <v>30</v>
      </c>
      <c r="AM42" s="326" t="s">
        <v>372</v>
      </c>
      <c r="AN42" s="37" t="s">
        <v>370</v>
      </c>
      <c r="AO42" s="39">
        <v>10</v>
      </c>
      <c r="AP42" s="326" t="s">
        <v>373</v>
      </c>
      <c r="AQ42" s="37" t="s">
        <v>374</v>
      </c>
      <c r="AR42" s="39">
        <v>30</v>
      </c>
      <c r="AS42" s="326" t="s">
        <v>358</v>
      </c>
      <c r="AT42" s="37" t="s">
        <v>358</v>
      </c>
      <c r="AU42" s="39" t="s">
        <v>358</v>
      </c>
      <c r="AV42" s="309" t="s">
        <v>358</v>
      </c>
      <c r="AW42" s="22" t="s">
        <v>358</v>
      </c>
      <c r="AX42" s="41" t="s">
        <v>358</v>
      </c>
    </row>
    <row r="43" spans="1:50" s="14" customFormat="1" ht="196">
      <c r="A43" s="263">
        <v>104</v>
      </c>
      <c r="B43" s="29" t="s">
        <v>345</v>
      </c>
      <c r="C43" s="28">
        <v>12</v>
      </c>
      <c r="D43" s="28" t="s">
        <v>359</v>
      </c>
      <c r="E43" s="28" t="s">
        <v>375</v>
      </c>
      <c r="F43" s="46" t="s">
        <v>376</v>
      </c>
      <c r="G43" s="28" t="s">
        <v>377</v>
      </c>
      <c r="H43" s="29">
        <v>2020</v>
      </c>
      <c r="I43" s="28" t="s">
        <v>378</v>
      </c>
      <c r="J43" s="30">
        <v>441014.82</v>
      </c>
      <c r="K43" s="28" t="s">
        <v>328</v>
      </c>
      <c r="L43" s="30" t="s">
        <v>351</v>
      </c>
      <c r="M43" s="28" t="s">
        <v>352</v>
      </c>
      <c r="N43" s="28" t="s">
        <v>379</v>
      </c>
      <c r="O43" s="28" t="s">
        <v>380</v>
      </c>
      <c r="P43" s="28" t="s">
        <v>381</v>
      </c>
      <c r="Q43" s="45">
        <v>98.88</v>
      </c>
      <c r="R43" s="45">
        <v>51.88</v>
      </c>
      <c r="S43" s="45">
        <v>8</v>
      </c>
      <c r="T43" s="45">
        <v>39</v>
      </c>
      <c r="U43" s="31">
        <v>98.88</v>
      </c>
      <c r="V43" s="32">
        <v>20</v>
      </c>
      <c r="W43" s="32">
        <v>23.33</v>
      </c>
      <c r="X43" s="33" t="s">
        <v>369</v>
      </c>
      <c r="Y43" s="34">
        <v>3</v>
      </c>
      <c r="Z43" s="34">
        <v>11</v>
      </c>
      <c r="AA43" s="34">
        <v>6</v>
      </c>
      <c r="AB43" s="42">
        <v>66</v>
      </c>
      <c r="AC43" s="34" t="s">
        <v>382</v>
      </c>
      <c r="AD43" s="35">
        <v>0</v>
      </c>
      <c r="AE43" s="35">
        <v>5</v>
      </c>
      <c r="AF43" s="375">
        <v>100</v>
      </c>
      <c r="AG43" s="36" t="s">
        <v>359</v>
      </c>
      <c r="AH43" s="37" t="s">
        <v>370</v>
      </c>
      <c r="AI43" s="38">
        <v>30</v>
      </c>
      <c r="AJ43" s="36" t="s">
        <v>383</v>
      </c>
      <c r="AK43" s="37" t="s">
        <v>384</v>
      </c>
      <c r="AL43" s="39">
        <v>10</v>
      </c>
      <c r="AM43" s="326" t="s">
        <v>385</v>
      </c>
      <c r="AN43" s="37" t="s">
        <v>370</v>
      </c>
      <c r="AO43" s="39">
        <v>40</v>
      </c>
      <c r="AP43" s="326" t="s">
        <v>386</v>
      </c>
      <c r="AQ43" s="37" t="s">
        <v>387</v>
      </c>
      <c r="AR43" s="39">
        <v>20</v>
      </c>
      <c r="AS43" s="326" t="s">
        <v>358</v>
      </c>
      <c r="AT43" s="37" t="s">
        <v>358</v>
      </c>
      <c r="AU43" s="39" t="s">
        <v>358</v>
      </c>
      <c r="AV43" s="309" t="s">
        <v>358</v>
      </c>
      <c r="AW43" s="22" t="s">
        <v>358</v>
      </c>
      <c r="AX43" s="41" t="s">
        <v>358</v>
      </c>
    </row>
    <row r="44" spans="1:50" s="14" customFormat="1" ht="98">
      <c r="A44" s="263">
        <v>104</v>
      </c>
      <c r="B44" s="29" t="s">
        <v>345</v>
      </c>
      <c r="C44" s="28">
        <v>6</v>
      </c>
      <c r="D44" s="28" t="s">
        <v>346</v>
      </c>
      <c r="E44" s="28" t="s">
        <v>388</v>
      </c>
      <c r="F44" s="46">
        <v>24445</v>
      </c>
      <c r="G44" s="28" t="s">
        <v>389</v>
      </c>
      <c r="H44" s="29">
        <v>2017</v>
      </c>
      <c r="I44" s="28" t="s">
        <v>390</v>
      </c>
      <c r="J44" s="30">
        <v>144436</v>
      </c>
      <c r="K44" s="28" t="s">
        <v>271</v>
      </c>
      <c r="L44" s="30" t="s">
        <v>351</v>
      </c>
      <c r="M44" s="28" t="s">
        <v>352</v>
      </c>
      <c r="N44" s="28" t="s">
        <v>353</v>
      </c>
      <c r="O44" s="28" t="s">
        <v>354</v>
      </c>
      <c r="P44" s="28" t="s">
        <v>391</v>
      </c>
      <c r="Q44" s="45">
        <f t="shared" si="2"/>
        <v>43.01</v>
      </c>
      <c r="R44" s="45">
        <v>0</v>
      </c>
      <c r="S44" s="45">
        <v>2</v>
      </c>
      <c r="T44" s="45">
        <v>41.01</v>
      </c>
      <c r="U44" s="31">
        <f t="shared" si="3"/>
        <v>43.01</v>
      </c>
      <c r="V44" s="32">
        <v>20</v>
      </c>
      <c r="W44" s="32">
        <v>100</v>
      </c>
      <c r="X44" s="33" t="s">
        <v>356</v>
      </c>
      <c r="Y44" s="34">
        <v>3</v>
      </c>
      <c r="Z44" s="34">
        <v>11</v>
      </c>
      <c r="AA44" s="34">
        <v>5</v>
      </c>
      <c r="AB44" s="34">
        <v>4</v>
      </c>
      <c r="AC44" s="34" t="s">
        <v>392</v>
      </c>
      <c r="AD44" s="35">
        <v>0</v>
      </c>
      <c r="AE44" s="35">
        <v>5</v>
      </c>
      <c r="AF44" s="375">
        <v>0</v>
      </c>
      <c r="AG44" s="36" t="s">
        <v>357</v>
      </c>
      <c r="AH44" s="37" t="s">
        <v>357</v>
      </c>
      <c r="AI44" s="38">
        <v>0</v>
      </c>
      <c r="AJ44" s="36" t="s">
        <v>358</v>
      </c>
      <c r="AK44" s="37" t="s">
        <v>358</v>
      </c>
      <c r="AL44" s="39" t="s">
        <v>358</v>
      </c>
      <c r="AM44" s="326" t="s">
        <v>358</v>
      </c>
      <c r="AN44" s="37" t="s">
        <v>358</v>
      </c>
      <c r="AO44" s="39" t="s">
        <v>358</v>
      </c>
      <c r="AP44" s="326" t="s">
        <v>358</v>
      </c>
      <c r="AQ44" s="37" t="s">
        <v>358</v>
      </c>
      <c r="AR44" s="39" t="s">
        <v>358</v>
      </c>
      <c r="AS44" s="326" t="s">
        <v>358</v>
      </c>
      <c r="AT44" s="37" t="s">
        <v>358</v>
      </c>
      <c r="AU44" s="39" t="s">
        <v>358</v>
      </c>
      <c r="AV44" s="309" t="s">
        <v>358</v>
      </c>
      <c r="AW44" s="22" t="s">
        <v>358</v>
      </c>
      <c r="AX44" s="41" t="s">
        <v>358</v>
      </c>
    </row>
    <row r="45" spans="1:50" s="14" customFormat="1" ht="154">
      <c r="A45" s="264">
        <v>104</v>
      </c>
      <c r="B45" s="29" t="s">
        <v>345</v>
      </c>
      <c r="C45" s="29">
        <v>10</v>
      </c>
      <c r="D45" s="29" t="s">
        <v>393</v>
      </c>
      <c r="E45" s="29" t="s">
        <v>394</v>
      </c>
      <c r="F45" s="37">
        <v>11517</v>
      </c>
      <c r="G45" s="29" t="s">
        <v>395</v>
      </c>
      <c r="H45" s="29">
        <v>2008</v>
      </c>
      <c r="I45" s="43" t="s">
        <v>396</v>
      </c>
      <c r="J45" s="43">
        <v>234038</v>
      </c>
      <c r="K45" s="44" t="s">
        <v>103</v>
      </c>
      <c r="L45" s="43" t="s">
        <v>397</v>
      </c>
      <c r="M45" s="29" t="s">
        <v>398</v>
      </c>
      <c r="N45" s="29" t="s">
        <v>399</v>
      </c>
      <c r="O45" s="29" t="s">
        <v>400</v>
      </c>
      <c r="P45" s="29" t="s">
        <v>401</v>
      </c>
      <c r="Q45" s="45">
        <f t="shared" si="2"/>
        <v>12.705882352941176</v>
      </c>
      <c r="R45" s="45">
        <v>0</v>
      </c>
      <c r="S45" s="45">
        <v>0</v>
      </c>
      <c r="T45" s="45">
        <v>12.705882352941176</v>
      </c>
      <c r="U45" s="31">
        <f t="shared" si="3"/>
        <v>12.705882352941176</v>
      </c>
      <c r="V45" s="32">
        <v>20</v>
      </c>
      <c r="W45" s="32">
        <v>100</v>
      </c>
      <c r="X45" s="33" t="s">
        <v>402</v>
      </c>
      <c r="Y45" s="12">
        <v>3</v>
      </c>
      <c r="Z45" s="12">
        <v>6</v>
      </c>
      <c r="AA45" s="12">
        <v>1</v>
      </c>
      <c r="AB45" s="12">
        <v>4</v>
      </c>
      <c r="AC45" s="12">
        <v>87</v>
      </c>
      <c r="AD45" s="16">
        <v>0</v>
      </c>
      <c r="AE45" s="16">
        <v>5</v>
      </c>
      <c r="AF45" s="375">
        <v>100</v>
      </c>
      <c r="AG45" s="36" t="s">
        <v>393</v>
      </c>
      <c r="AH45" s="37" t="s">
        <v>403</v>
      </c>
      <c r="AI45" s="38">
        <v>70</v>
      </c>
      <c r="AJ45" s="36" t="s">
        <v>404</v>
      </c>
      <c r="AK45" s="37" t="s">
        <v>405</v>
      </c>
      <c r="AL45" s="39">
        <v>10</v>
      </c>
      <c r="AM45" s="326" t="s">
        <v>406</v>
      </c>
      <c r="AN45" s="37" t="s">
        <v>407</v>
      </c>
      <c r="AO45" s="39">
        <v>10</v>
      </c>
      <c r="AP45" s="326" t="s">
        <v>358</v>
      </c>
      <c r="AQ45" s="37" t="s">
        <v>358</v>
      </c>
      <c r="AR45" s="39" t="s">
        <v>358</v>
      </c>
      <c r="AS45" s="326" t="s">
        <v>358</v>
      </c>
      <c r="AT45" s="37" t="s">
        <v>358</v>
      </c>
      <c r="AU45" s="39" t="s">
        <v>358</v>
      </c>
      <c r="AV45" s="309" t="s">
        <v>408</v>
      </c>
      <c r="AW45" s="22" t="s">
        <v>409</v>
      </c>
      <c r="AX45" s="41">
        <v>10</v>
      </c>
    </row>
    <row r="46" spans="1:50" s="14" customFormat="1" ht="98">
      <c r="A46" s="264">
        <v>104</v>
      </c>
      <c r="B46" s="29" t="s">
        <v>345</v>
      </c>
      <c r="C46" s="29">
        <v>12</v>
      </c>
      <c r="D46" s="29" t="s">
        <v>359</v>
      </c>
      <c r="E46" s="29" t="s">
        <v>410</v>
      </c>
      <c r="F46" s="37">
        <v>14360</v>
      </c>
      <c r="G46" s="29" t="s">
        <v>411</v>
      </c>
      <c r="H46" s="29">
        <v>2004</v>
      </c>
      <c r="I46" s="29" t="s">
        <v>412</v>
      </c>
      <c r="J46" s="43">
        <v>33812</v>
      </c>
      <c r="K46" s="29" t="s">
        <v>149</v>
      </c>
      <c r="L46" s="29" t="s">
        <v>413</v>
      </c>
      <c r="M46" s="29" t="s">
        <v>414</v>
      </c>
      <c r="N46" s="29" t="s">
        <v>415</v>
      </c>
      <c r="O46" s="29" t="s">
        <v>416</v>
      </c>
      <c r="P46" s="29" t="s">
        <v>417</v>
      </c>
      <c r="Q46" s="45">
        <f t="shared" si="2"/>
        <v>18.461764705882352</v>
      </c>
      <c r="R46" s="45">
        <v>0</v>
      </c>
      <c r="S46" s="45">
        <v>0</v>
      </c>
      <c r="T46" s="45">
        <v>18.461764705882352</v>
      </c>
      <c r="U46" s="31">
        <f t="shared" si="3"/>
        <v>18.461764705882352</v>
      </c>
      <c r="V46" s="32">
        <v>20</v>
      </c>
      <c r="W46" s="32">
        <v>100</v>
      </c>
      <c r="X46" s="33" t="s">
        <v>369</v>
      </c>
      <c r="Y46" s="12">
        <v>3</v>
      </c>
      <c r="Z46" s="12">
        <v>1</v>
      </c>
      <c r="AA46" s="12">
        <v>7</v>
      </c>
      <c r="AB46" s="12">
        <v>4</v>
      </c>
      <c r="AC46" s="12">
        <v>99</v>
      </c>
      <c r="AD46" s="16">
        <v>0</v>
      </c>
      <c r="AE46" s="16">
        <v>5</v>
      </c>
      <c r="AF46" s="375">
        <v>100</v>
      </c>
      <c r="AG46" s="36" t="s">
        <v>418</v>
      </c>
      <c r="AH46" s="37" t="s">
        <v>370</v>
      </c>
      <c r="AI46" s="38">
        <v>25</v>
      </c>
      <c r="AJ46" s="36" t="s">
        <v>419</v>
      </c>
      <c r="AK46" s="37" t="s">
        <v>420</v>
      </c>
      <c r="AL46" s="39">
        <v>25</v>
      </c>
      <c r="AM46" s="326" t="s">
        <v>359</v>
      </c>
      <c r="AN46" s="37" t="s">
        <v>370</v>
      </c>
      <c r="AO46" s="39">
        <v>25</v>
      </c>
      <c r="AP46" s="326" t="s">
        <v>421</v>
      </c>
      <c r="AQ46" s="37" t="s">
        <v>407</v>
      </c>
      <c r="AR46" s="39">
        <v>25</v>
      </c>
      <c r="AS46" s="326" t="s">
        <v>358</v>
      </c>
      <c r="AT46" s="37" t="s">
        <v>358</v>
      </c>
      <c r="AU46" s="39" t="s">
        <v>358</v>
      </c>
      <c r="AV46" s="309" t="s">
        <v>358</v>
      </c>
      <c r="AW46" s="22" t="s">
        <v>358</v>
      </c>
      <c r="AX46" s="41" t="s">
        <v>358</v>
      </c>
    </row>
    <row r="47" spans="1:50" s="14" customFormat="1" ht="182">
      <c r="A47" s="264">
        <v>104</v>
      </c>
      <c r="B47" s="29" t="s">
        <v>345</v>
      </c>
      <c r="C47" s="29">
        <v>12</v>
      </c>
      <c r="D47" s="29" t="s">
        <v>359</v>
      </c>
      <c r="E47" s="29" t="s">
        <v>410</v>
      </c>
      <c r="F47" s="37">
        <v>14360</v>
      </c>
      <c r="G47" s="29" t="s">
        <v>422</v>
      </c>
      <c r="H47" s="29">
        <v>2006</v>
      </c>
      <c r="I47" s="29" t="s">
        <v>423</v>
      </c>
      <c r="J47" s="43">
        <v>189202</v>
      </c>
      <c r="K47" s="29" t="s">
        <v>149</v>
      </c>
      <c r="L47" s="29" t="s">
        <v>424</v>
      </c>
      <c r="M47" s="29" t="s">
        <v>425</v>
      </c>
      <c r="N47" s="29" t="s">
        <v>426</v>
      </c>
      <c r="O47" s="29" t="s">
        <v>427</v>
      </c>
      <c r="P47" s="29" t="s">
        <v>428</v>
      </c>
      <c r="Q47" s="45">
        <f t="shared" si="2"/>
        <v>14.769411764705882</v>
      </c>
      <c r="R47" s="45">
        <v>0</v>
      </c>
      <c r="S47" s="45">
        <v>0</v>
      </c>
      <c r="T47" s="45">
        <v>14.769411764705882</v>
      </c>
      <c r="U47" s="31">
        <f t="shared" si="3"/>
        <v>14.769411764705882</v>
      </c>
      <c r="V47" s="32">
        <v>20</v>
      </c>
      <c r="W47" s="32">
        <v>100</v>
      </c>
      <c r="X47" s="33" t="s">
        <v>369</v>
      </c>
      <c r="Y47" s="12">
        <v>3</v>
      </c>
      <c r="Z47" s="12">
        <v>4</v>
      </c>
      <c r="AA47" s="12">
        <v>7</v>
      </c>
      <c r="AB47" s="12">
        <v>4</v>
      </c>
      <c r="AC47" s="12">
        <v>101</v>
      </c>
      <c r="AD47" s="16">
        <v>0</v>
      </c>
      <c r="AE47" s="16">
        <v>5</v>
      </c>
      <c r="AF47" s="375">
        <v>100</v>
      </c>
      <c r="AG47" s="36" t="s">
        <v>418</v>
      </c>
      <c r="AH47" s="37" t="s">
        <v>370</v>
      </c>
      <c r="AI47" s="38">
        <v>20</v>
      </c>
      <c r="AJ47" s="36" t="s">
        <v>419</v>
      </c>
      <c r="AK47" s="37" t="s">
        <v>420</v>
      </c>
      <c r="AL47" s="39">
        <v>20</v>
      </c>
      <c r="AM47" s="326" t="s">
        <v>359</v>
      </c>
      <c r="AN47" s="37" t="s">
        <v>370</v>
      </c>
      <c r="AO47" s="39">
        <v>40</v>
      </c>
      <c r="AP47" s="326" t="s">
        <v>421</v>
      </c>
      <c r="AQ47" s="37" t="s">
        <v>407</v>
      </c>
      <c r="AR47" s="39">
        <v>20</v>
      </c>
      <c r="AS47" s="326" t="s">
        <v>358</v>
      </c>
      <c r="AT47" s="37" t="s">
        <v>358</v>
      </c>
      <c r="AU47" s="39" t="s">
        <v>358</v>
      </c>
      <c r="AV47" s="309" t="s">
        <v>358</v>
      </c>
      <c r="AW47" s="22" t="s">
        <v>358</v>
      </c>
      <c r="AX47" s="41" t="s">
        <v>358</v>
      </c>
    </row>
    <row r="48" spans="1:50" s="14" customFormat="1" ht="112">
      <c r="A48" s="264">
        <v>104</v>
      </c>
      <c r="B48" s="29" t="s">
        <v>345</v>
      </c>
      <c r="C48" s="29">
        <v>12</v>
      </c>
      <c r="D48" s="29" t="s">
        <v>359</v>
      </c>
      <c r="E48" s="29" t="s">
        <v>410</v>
      </c>
      <c r="F48" s="37">
        <v>14360</v>
      </c>
      <c r="G48" s="29" t="s">
        <v>429</v>
      </c>
      <c r="H48" s="29">
        <v>2009</v>
      </c>
      <c r="I48" s="29" t="s">
        <v>430</v>
      </c>
      <c r="J48" s="43">
        <f>6476+16468+17246</f>
        <v>40190</v>
      </c>
      <c r="K48" s="29" t="s">
        <v>81</v>
      </c>
      <c r="L48" s="29" t="s">
        <v>431</v>
      </c>
      <c r="M48" s="29" t="s">
        <v>432</v>
      </c>
      <c r="N48" s="29" t="s">
        <v>433</v>
      </c>
      <c r="O48" s="29" t="s">
        <v>434</v>
      </c>
      <c r="P48" s="29" t="s">
        <v>435</v>
      </c>
      <c r="Q48" s="45">
        <f t="shared" si="2"/>
        <v>14.77</v>
      </c>
      <c r="R48" s="45">
        <v>0</v>
      </c>
      <c r="S48" s="45">
        <v>0</v>
      </c>
      <c r="T48" s="45">
        <v>14.77</v>
      </c>
      <c r="U48" s="31">
        <f t="shared" si="3"/>
        <v>14.77</v>
      </c>
      <c r="V48" s="32">
        <v>20</v>
      </c>
      <c r="W48" s="32">
        <v>100</v>
      </c>
      <c r="X48" s="33" t="s">
        <v>369</v>
      </c>
      <c r="Y48" s="12">
        <v>2</v>
      </c>
      <c r="Z48" s="12">
        <v>1</v>
      </c>
      <c r="AA48" s="12">
        <v>3</v>
      </c>
      <c r="AB48" s="12">
        <v>5</v>
      </c>
      <c r="AC48" s="12">
        <v>98</v>
      </c>
      <c r="AD48" s="16">
        <v>0</v>
      </c>
      <c r="AE48" s="16">
        <v>5</v>
      </c>
      <c r="AF48" s="375">
        <v>100</v>
      </c>
      <c r="AG48" s="36" t="s">
        <v>418</v>
      </c>
      <c r="AH48" s="37" t="s">
        <v>370</v>
      </c>
      <c r="AI48" s="38">
        <v>20</v>
      </c>
      <c r="AJ48" s="36" t="s">
        <v>419</v>
      </c>
      <c r="AK48" s="37" t="s">
        <v>420</v>
      </c>
      <c r="AL48" s="39">
        <v>20</v>
      </c>
      <c r="AM48" s="326" t="s">
        <v>359</v>
      </c>
      <c r="AN48" s="37" t="s">
        <v>370</v>
      </c>
      <c r="AO48" s="39">
        <v>40</v>
      </c>
      <c r="AP48" s="326" t="s">
        <v>421</v>
      </c>
      <c r="AQ48" s="37" t="s">
        <v>407</v>
      </c>
      <c r="AR48" s="39">
        <v>20</v>
      </c>
      <c r="AS48" s="326" t="s">
        <v>358</v>
      </c>
      <c r="AT48" s="37" t="s">
        <v>358</v>
      </c>
      <c r="AU48" s="39" t="s">
        <v>358</v>
      </c>
      <c r="AV48" s="309" t="s">
        <v>358</v>
      </c>
      <c r="AW48" s="22" t="s">
        <v>358</v>
      </c>
      <c r="AX48" s="41" t="s">
        <v>358</v>
      </c>
    </row>
    <row r="49" spans="1:50" s="14" customFormat="1" ht="70">
      <c r="A49" s="264">
        <v>104</v>
      </c>
      <c r="B49" s="29" t="s">
        <v>345</v>
      </c>
      <c r="C49" s="29">
        <v>11</v>
      </c>
      <c r="D49" s="29" t="s">
        <v>436</v>
      </c>
      <c r="E49" s="29" t="s">
        <v>437</v>
      </c>
      <c r="F49" s="37">
        <v>18325</v>
      </c>
      <c r="G49" s="29" t="s">
        <v>438</v>
      </c>
      <c r="H49" s="29">
        <v>2007</v>
      </c>
      <c r="I49" s="29" t="s">
        <v>439</v>
      </c>
      <c r="J49" s="43">
        <v>52862</v>
      </c>
      <c r="K49" s="28" t="s">
        <v>9852</v>
      </c>
      <c r="L49" s="29" t="s">
        <v>440</v>
      </c>
      <c r="M49" s="29" t="s">
        <v>441</v>
      </c>
      <c r="N49" s="29" t="s">
        <v>442</v>
      </c>
      <c r="O49" s="29" t="s">
        <v>443</v>
      </c>
      <c r="P49" s="29" t="s">
        <v>444</v>
      </c>
      <c r="Q49" s="45">
        <f t="shared" si="2"/>
        <v>10</v>
      </c>
      <c r="R49" s="45">
        <v>0</v>
      </c>
      <c r="S49" s="45">
        <v>0</v>
      </c>
      <c r="T49" s="45">
        <v>10</v>
      </c>
      <c r="U49" s="31">
        <f t="shared" si="3"/>
        <v>10</v>
      </c>
      <c r="V49" s="32">
        <v>20</v>
      </c>
      <c r="W49" s="32">
        <v>100</v>
      </c>
      <c r="X49" s="33" t="s">
        <v>445</v>
      </c>
      <c r="Y49" s="12">
        <v>2</v>
      </c>
      <c r="Z49" s="12">
        <v>1</v>
      </c>
      <c r="AA49" s="12">
        <v>3</v>
      </c>
      <c r="AB49" s="12">
        <v>8</v>
      </c>
      <c r="AC49" s="12" t="s">
        <v>446</v>
      </c>
      <c r="AD49" s="16">
        <v>0</v>
      </c>
      <c r="AE49" s="16">
        <v>5</v>
      </c>
      <c r="AF49" s="375">
        <v>100</v>
      </c>
      <c r="AG49" s="36" t="s">
        <v>436</v>
      </c>
      <c r="AH49" s="37" t="s">
        <v>447</v>
      </c>
      <c r="AI49" s="38">
        <v>50</v>
      </c>
      <c r="AJ49" s="36" t="s">
        <v>448</v>
      </c>
      <c r="AK49" s="37" t="s">
        <v>447</v>
      </c>
      <c r="AL49" s="39">
        <v>50</v>
      </c>
      <c r="AM49" s="326" t="s">
        <v>358</v>
      </c>
      <c r="AN49" s="37" t="s">
        <v>358</v>
      </c>
      <c r="AO49" s="39" t="s">
        <v>358</v>
      </c>
      <c r="AP49" s="326" t="s">
        <v>358</v>
      </c>
      <c r="AQ49" s="37" t="s">
        <v>358</v>
      </c>
      <c r="AR49" s="39" t="s">
        <v>358</v>
      </c>
      <c r="AS49" s="326" t="s">
        <v>358</v>
      </c>
      <c r="AT49" s="37" t="s">
        <v>358</v>
      </c>
      <c r="AU49" s="39" t="s">
        <v>358</v>
      </c>
      <c r="AV49" s="309" t="s">
        <v>358</v>
      </c>
      <c r="AW49" s="22" t="s">
        <v>358</v>
      </c>
      <c r="AX49" s="41" t="s">
        <v>358</v>
      </c>
    </row>
    <row r="50" spans="1:50" s="14" customFormat="1" ht="126">
      <c r="A50" s="263">
        <v>104</v>
      </c>
      <c r="B50" s="29" t="s">
        <v>345</v>
      </c>
      <c r="C50" s="28">
        <v>11</v>
      </c>
      <c r="D50" s="28" t="s">
        <v>436</v>
      </c>
      <c r="E50" s="28" t="s">
        <v>449</v>
      </c>
      <c r="F50" s="46" t="s">
        <v>450</v>
      </c>
      <c r="G50" s="28" t="s">
        <v>451</v>
      </c>
      <c r="H50" s="29">
        <v>2012</v>
      </c>
      <c r="I50" s="28" t="s">
        <v>452</v>
      </c>
      <c r="J50" s="30">
        <v>127116</v>
      </c>
      <c r="K50" s="28" t="s">
        <v>9852</v>
      </c>
      <c r="L50" s="28" t="s">
        <v>453</v>
      </c>
      <c r="M50" s="28" t="s">
        <v>454</v>
      </c>
      <c r="N50" s="28" t="s">
        <v>455</v>
      </c>
      <c r="O50" s="28" t="s">
        <v>456</v>
      </c>
      <c r="P50" s="28" t="s">
        <v>457</v>
      </c>
      <c r="Q50" s="45">
        <f t="shared" si="2"/>
        <v>17.759999999999998</v>
      </c>
      <c r="R50" s="45">
        <v>0</v>
      </c>
      <c r="S50" s="45">
        <v>11.76</v>
      </c>
      <c r="T50" s="45">
        <v>6</v>
      </c>
      <c r="U50" s="31">
        <f t="shared" si="3"/>
        <v>17.759999999999998</v>
      </c>
      <c r="V50" s="32">
        <v>20</v>
      </c>
      <c r="W50" s="32">
        <v>100</v>
      </c>
      <c r="X50" s="33" t="s">
        <v>458</v>
      </c>
      <c r="Y50" s="34">
        <v>4</v>
      </c>
      <c r="Z50" s="34">
        <v>6</v>
      </c>
      <c r="AA50" s="34">
        <v>3</v>
      </c>
      <c r="AB50" s="34">
        <v>4</v>
      </c>
      <c r="AC50" s="34" t="s">
        <v>446</v>
      </c>
      <c r="AD50" s="35">
        <v>0</v>
      </c>
      <c r="AE50" s="35">
        <v>5</v>
      </c>
      <c r="AF50" s="375">
        <v>0</v>
      </c>
      <c r="AG50" s="36" t="s">
        <v>357</v>
      </c>
      <c r="AH50" s="37" t="s">
        <v>459</v>
      </c>
      <c r="AI50" s="38">
        <v>0</v>
      </c>
      <c r="AJ50" s="36" t="s">
        <v>358</v>
      </c>
      <c r="AK50" s="37" t="s">
        <v>358</v>
      </c>
      <c r="AL50" s="39" t="s">
        <v>358</v>
      </c>
      <c r="AM50" s="326" t="s">
        <v>358</v>
      </c>
      <c r="AN50" s="37" t="s">
        <v>358</v>
      </c>
      <c r="AO50" s="39" t="s">
        <v>358</v>
      </c>
      <c r="AP50" s="326" t="s">
        <v>358</v>
      </c>
      <c r="AQ50" s="37" t="s">
        <v>358</v>
      </c>
      <c r="AR50" s="39" t="s">
        <v>358</v>
      </c>
      <c r="AS50" s="326" t="s">
        <v>358</v>
      </c>
      <c r="AT50" s="37" t="s">
        <v>358</v>
      </c>
      <c r="AU50" s="39" t="s">
        <v>358</v>
      </c>
      <c r="AV50" s="309" t="s">
        <v>358</v>
      </c>
      <c r="AW50" s="22" t="s">
        <v>358</v>
      </c>
      <c r="AX50" s="41" t="s">
        <v>358</v>
      </c>
    </row>
    <row r="51" spans="1:50" s="14" customFormat="1" ht="168">
      <c r="A51" s="264">
        <v>104</v>
      </c>
      <c r="B51" s="29" t="s">
        <v>345</v>
      </c>
      <c r="C51" s="29">
        <v>10</v>
      </c>
      <c r="D51" s="29" t="s">
        <v>393</v>
      </c>
      <c r="E51" s="29" t="s">
        <v>460</v>
      </c>
      <c r="F51" s="37" t="s">
        <v>461</v>
      </c>
      <c r="G51" s="29" t="s">
        <v>462</v>
      </c>
      <c r="H51" s="29">
        <v>2013</v>
      </c>
      <c r="I51" s="12" t="s">
        <v>463</v>
      </c>
      <c r="J51" s="43">
        <v>410607</v>
      </c>
      <c r="K51" s="28" t="s">
        <v>9852</v>
      </c>
      <c r="L51" s="12" t="s">
        <v>464</v>
      </c>
      <c r="M51" s="12" t="s">
        <v>465</v>
      </c>
      <c r="N51" s="12" t="s">
        <v>466</v>
      </c>
      <c r="O51" s="12" t="s">
        <v>467</v>
      </c>
      <c r="P51" s="29" t="s">
        <v>468</v>
      </c>
      <c r="Q51" s="45">
        <f t="shared" si="2"/>
        <v>235</v>
      </c>
      <c r="R51" s="45">
        <v>0</v>
      </c>
      <c r="S51" s="45">
        <v>200</v>
      </c>
      <c r="T51" s="45">
        <v>35</v>
      </c>
      <c r="U51" s="31">
        <f t="shared" si="3"/>
        <v>235</v>
      </c>
      <c r="V51" s="32">
        <v>20</v>
      </c>
      <c r="W51" s="32">
        <v>100</v>
      </c>
      <c r="X51" s="33" t="s">
        <v>402</v>
      </c>
      <c r="Y51" s="12">
        <v>3</v>
      </c>
      <c r="Z51" s="12">
        <v>5</v>
      </c>
      <c r="AA51" s="12">
        <v>2</v>
      </c>
      <c r="AB51" s="12">
        <v>44</v>
      </c>
      <c r="AC51" s="12"/>
      <c r="AD51" s="16">
        <v>45</v>
      </c>
      <c r="AE51" s="16">
        <v>5</v>
      </c>
      <c r="AF51" s="375">
        <v>100</v>
      </c>
      <c r="AG51" s="36" t="s">
        <v>393</v>
      </c>
      <c r="AH51" s="37" t="s">
        <v>469</v>
      </c>
      <c r="AI51" s="38">
        <v>60</v>
      </c>
      <c r="AJ51" s="36" t="s">
        <v>470</v>
      </c>
      <c r="AK51" s="37" t="s">
        <v>471</v>
      </c>
      <c r="AL51" s="39">
        <v>6</v>
      </c>
      <c r="AM51" s="326" t="s">
        <v>472</v>
      </c>
      <c r="AN51" s="37" t="s">
        <v>473</v>
      </c>
      <c r="AO51" s="39">
        <v>13</v>
      </c>
      <c r="AP51" s="326" t="s">
        <v>474</v>
      </c>
      <c r="AQ51" s="37" t="s">
        <v>475</v>
      </c>
      <c r="AR51" s="39">
        <v>6</v>
      </c>
      <c r="AS51" s="326" t="s">
        <v>476</v>
      </c>
      <c r="AT51" s="37" t="s">
        <v>477</v>
      </c>
      <c r="AU51" s="39">
        <v>10</v>
      </c>
      <c r="AV51" s="309" t="s">
        <v>478</v>
      </c>
      <c r="AW51" s="22" t="s">
        <v>479</v>
      </c>
      <c r="AX51" s="41">
        <v>5</v>
      </c>
    </row>
    <row r="52" spans="1:50" s="14" customFormat="1" ht="140">
      <c r="A52" s="264">
        <v>104</v>
      </c>
      <c r="B52" s="29" t="s">
        <v>345</v>
      </c>
      <c r="C52" s="29">
        <v>10</v>
      </c>
      <c r="D52" s="29" t="s">
        <v>393</v>
      </c>
      <c r="E52" s="29" t="s">
        <v>460</v>
      </c>
      <c r="F52" s="37" t="s">
        <v>461</v>
      </c>
      <c r="G52" s="29" t="s">
        <v>480</v>
      </c>
      <c r="H52" s="29">
        <v>2016</v>
      </c>
      <c r="I52" s="12" t="s">
        <v>481</v>
      </c>
      <c r="J52" s="43">
        <v>82670</v>
      </c>
      <c r="K52" s="28" t="s">
        <v>9852</v>
      </c>
      <c r="L52" s="12" t="s">
        <v>482</v>
      </c>
      <c r="M52" s="12" t="s">
        <v>483</v>
      </c>
      <c r="N52" s="12" t="s">
        <v>484</v>
      </c>
      <c r="O52" s="12" t="s">
        <v>485</v>
      </c>
      <c r="P52" s="29" t="s">
        <v>486</v>
      </c>
      <c r="Q52" s="45">
        <f t="shared" si="2"/>
        <v>0</v>
      </c>
      <c r="R52" s="45">
        <v>0</v>
      </c>
      <c r="S52" s="45">
        <v>0</v>
      </c>
      <c r="T52" s="45">
        <v>0</v>
      </c>
      <c r="U52" s="31">
        <f t="shared" si="3"/>
        <v>0</v>
      </c>
      <c r="V52" s="32">
        <v>20</v>
      </c>
      <c r="W52" s="32">
        <v>100</v>
      </c>
      <c r="X52" s="33" t="s">
        <v>402</v>
      </c>
      <c r="Y52" s="12">
        <v>3</v>
      </c>
      <c r="Z52" s="12">
        <v>5</v>
      </c>
      <c r="AA52" s="12">
        <v>2</v>
      </c>
      <c r="AB52" s="12">
        <v>44</v>
      </c>
      <c r="AC52" s="12"/>
      <c r="AD52" s="16">
        <v>25</v>
      </c>
      <c r="AE52" s="16">
        <v>5</v>
      </c>
      <c r="AF52" s="375">
        <v>13</v>
      </c>
      <c r="AG52" s="36" t="s">
        <v>393</v>
      </c>
      <c r="AH52" s="37" t="s">
        <v>487</v>
      </c>
      <c r="AI52" s="38">
        <v>5</v>
      </c>
      <c r="AJ52" s="36" t="s">
        <v>474</v>
      </c>
      <c r="AK52" s="37" t="s">
        <v>488</v>
      </c>
      <c r="AL52" s="39">
        <v>8</v>
      </c>
      <c r="AM52" s="326" t="s">
        <v>358</v>
      </c>
      <c r="AN52" s="37" t="s">
        <v>358</v>
      </c>
      <c r="AO52" s="39" t="s">
        <v>358</v>
      </c>
      <c r="AP52" s="326" t="s">
        <v>358</v>
      </c>
      <c r="AQ52" s="37" t="s">
        <v>358</v>
      </c>
      <c r="AR52" s="39" t="s">
        <v>358</v>
      </c>
      <c r="AS52" s="326" t="s">
        <v>358</v>
      </c>
      <c r="AT52" s="37" t="s">
        <v>358</v>
      </c>
      <c r="AU52" s="39" t="s">
        <v>358</v>
      </c>
      <c r="AV52" s="309" t="s">
        <v>358</v>
      </c>
      <c r="AW52" s="22" t="s">
        <v>358</v>
      </c>
      <c r="AX52" s="41" t="s">
        <v>358</v>
      </c>
    </row>
    <row r="53" spans="1:50" s="14" customFormat="1" ht="336">
      <c r="A53" s="264">
        <v>104</v>
      </c>
      <c r="B53" s="29" t="s">
        <v>345</v>
      </c>
      <c r="C53" s="29">
        <v>13</v>
      </c>
      <c r="D53" s="29" t="s">
        <v>489</v>
      </c>
      <c r="E53" s="29" t="s">
        <v>490</v>
      </c>
      <c r="F53" s="37" t="s">
        <v>491</v>
      </c>
      <c r="G53" s="29" t="s">
        <v>492</v>
      </c>
      <c r="H53" s="29">
        <v>2011</v>
      </c>
      <c r="I53" s="29" t="s">
        <v>493</v>
      </c>
      <c r="J53" s="43">
        <v>81234</v>
      </c>
      <c r="K53" s="28" t="s">
        <v>9852</v>
      </c>
      <c r="L53" s="43" t="s">
        <v>494</v>
      </c>
      <c r="M53" s="29" t="s">
        <v>495</v>
      </c>
      <c r="N53" s="29" t="s">
        <v>496</v>
      </c>
      <c r="O53" s="29" t="s">
        <v>497</v>
      </c>
      <c r="P53" s="29" t="s">
        <v>498</v>
      </c>
      <c r="Q53" s="45">
        <f t="shared" si="2"/>
        <v>25</v>
      </c>
      <c r="R53" s="45">
        <v>0</v>
      </c>
      <c r="S53" s="45">
        <v>5</v>
      </c>
      <c r="T53" s="45">
        <v>20</v>
      </c>
      <c r="U53" s="31">
        <f t="shared" si="3"/>
        <v>25</v>
      </c>
      <c r="V53" s="32">
        <v>20</v>
      </c>
      <c r="W53" s="32">
        <v>100</v>
      </c>
      <c r="X53" s="33" t="s">
        <v>499</v>
      </c>
      <c r="Y53" s="12">
        <v>1</v>
      </c>
      <c r="Z53" s="12">
        <v>7</v>
      </c>
      <c r="AA53" s="12"/>
      <c r="AB53" s="12">
        <v>59</v>
      </c>
      <c r="AC53" s="12" t="s">
        <v>446</v>
      </c>
      <c r="AD53" s="16">
        <v>0</v>
      </c>
      <c r="AE53" s="16">
        <v>5</v>
      </c>
      <c r="AF53" s="375">
        <v>0</v>
      </c>
      <c r="AG53" s="36" t="s">
        <v>489</v>
      </c>
      <c r="AH53" s="37" t="s">
        <v>358</v>
      </c>
      <c r="AI53" s="38">
        <v>0</v>
      </c>
      <c r="AJ53" s="36" t="s">
        <v>358</v>
      </c>
      <c r="AK53" s="37" t="s">
        <v>358</v>
      </c>
      <c r="AL53" s="39" t="s">
        <v>358</v>
      </c>
      <c r="AM53" s="326" t="s">
        <v>358</v>
      </c>
      <c r="AN53" s="37" t="s">
        <v>358</v>
      </c>
      <c r="AO53" s="39" t="s">
        <v>358</v>
      </c>
      <c r="AP53" s="326" t="s">
        <v>358</v>
      </c>
      <c r="AQ53" s="37" t="s">
        <v>358</v>
      </c>
      <c r="AR53" s="39" t="s">
        <v>358</v>
      </c>
      <c r="AS53" s="326" t="s">
        <v>358</v>
      </c>
      <c r="AT53" s="37" t="s">
        <v>358</v>
      </c>
      <c r="AU53" s="39" t="s">
        <v>358</v>
      </c>
      <c r="AV53" s="309" t="s">
        <v>358</v>
      </c>
      <c r="AW53" s="22" t="s">
        <v>358</v>
      </c>
      <c r="AX53" s="41" t="s">
        <v>358</v>
      </c>
    </row>
    <row r="54" spans="1:50" s="14" customFormat="1" ht="98">
      <c r="A54" s="263">
        <v>104</v>
      </c>
      <c r="B54" s="29" t="s">
        <v>345</v>
      </c>
      <c r="C54" s="28">
        <v>6</v>
      </c>
      <c r="D54" s="28" t="s">
        <v>346</v>
      </c>
      <c r="E54" s="28" t="s">
        <v>500</v>
      </c>
      <c r="F54" s="46">
        <v>28562</v>
      </c>
      <c r="G54" s="28" t="s">
        <v>501</v>
      </c>
      <c r="H54" s="29">
        <v>2020</v>
      </c>
      <c r="I54" s="28" t="s">
        <v>502</v>
      </c>
      <c r="J54" s="30">
        <v>80027</v>
      </c>
      <c r="K54" s="28" t="s">
        <v>328</v>
      </c>
      <c r="L54" s="30" t="s">
        <v>351</v>
      </c>
      <c r="M54" s="28" t="s">
        <v>352</v>
      </c>
      <c r="N54" s="28" t="s">
        <v>503</v>
      </c>
      <c r="O54" s="28" t="s">
        <v>504</v>
      </c>
      <c r="P54" s="28" t="s">
        <v>505</v>
      </c>
      <c r="Q54" s="45">
        <f>U54</f>
        <v>63.519999999999996</v>
      </c>
      <c r="R54" s="30">
        <v>9.41</v>
      </c>
      <c r="S54" s="45">
        <v>5.5</v>
      </c>
      <c r="T54" s="45">
        <v>48.61</v>
      </c>
      <c r="U54" s="47">
        <f t="shared" si="3"/>
        <v>63.519999999999996</v>
      </c>
      <c r="V54" s="32">
        <v>20</v>
      </c>
      <c r="W54" s="32">
        <v>33.26</v>
      </c>
      <c r="X54" s="33" t="s">
        <v>356</v>
      </c>
      <c r="Y54" s="34">
        <v>3</v>
      </c>
      <c r="Z54" s="34">
        <v>11</v>
      </c>
      <c r="AA54" s="34">
        <v>5</v>
      </c>
      <c r="AB54" s="34">
        <v>4</v>
      </c>
      <c r="AC54" s="34">
        <v>92</v>
      </c>
      <c r="AD54" s="35"/>
      <c r="AE54" s="35">
        <v>5</v>
      </c>
      <c r="AF54" s="375">
        <v>0</v>
      </c>
      <c r="AG54" s="36" t="s">
        <v>357</v>
      </c>
      <c r="AH54" s="37" t="s">
        <v>357</v>
      </c>
      <c r="AI54" s="38">
        <v>0</v>
      </c>
      <c r="AJ54" s="36" t="s">
        <v>358</v>
      </c>
      <c r="AK54" s="37" t="s">
        <v>358</v>
      </c>
      <c r="AL54" s="39" t="s">
        <v>358</v>
      </c>
      <c r="AM54" s="326" t="s">
        <v>358</v>
      </c>
      <c r="AN54" s="37" t="s">
        <v>358</v>
      </c>
      <c r="AO54" s="39" t="s">
        <v>358</v>
      </c>
      <c r="AP54" s="326" t="s">
        <v>358</v>
      </c>
      <c r="AQ54" s="37" t="s">
        <v>358</v>
      </c>
      <c r="AR54" s="39" t="s">
        <v>358</v>
      </c>
      <c r="AS54" s="326" t="s">
        <v>358</v>
      </c>
      <c r="AT54" s="37" t="s">
        <v>358</v>
      </c>
      <c r="AU54" s="39" t="s">
        <v>358</v>
      </c>
      <c r="AV54" s="309" t="s">
        <v>358</v>
      </c>
      <c r="AW54" s="22" t="s">
        <v>358</v>
      </c>
      <c r="AX54" s="41" t="s">
        <v>358</v>
      </c>
    </row>
    <row r="55" spans="1:50" s="14" customFormat="1" ht="112">
      <c r="A55" s="264">
        <v>104</v>
      </c>
      <c r="B55" s="29" t="s">
        <v>345</v>
      </c>
      <c r="C55" s="29">
        <v>10</v>
      </c>
      <c r="D55" s="29" t="s">
        <v>393</v>
      </c>
      <c r="E55" s="29" t="s">
        <v>506</v>
      </c>
      <c r="F55" s="37" t="s">
        <v>507</v>
      </c>
      <c r="G55" s="29" t="s">
        <v>508</v>
      </c>
      <c r="H55" s="29">
        <v>2019</v>
      </c>
      <c r="I55" s="29" t="s">
        <v>509</v>
      </c>
      <c r="J55" s="43">
        <v>481626</v>
      </c>
      <c r="K55" s="29" t="s">
        <v>69</v>
      </c>
      <c r="L55" s="43" t="s">
        <v>510</v>
      </c>
      <c r="M55" s="48" t="s">
        <v>352</v>
      </c>
      <c r="N55" s="48" t="s">
        <v>511</v>
      </c>
      <c r="O55" s="48" t="s">
        <v>512</v>
      </c>
      <c r="P55" s="29" t="s">
        <v>513</v>
      </c>
      <c r="Q55" s="45">
        <f>U55</f>
        <v>116.66</v>
      </c>
      <c r="R55" s="45">
        <v>56.66</v>
      </c>
      <c r="S55" s="45">
        <v>20</v>
      </c>
      <c r="T55" s="45">
        <v>40</v>
      </c>
      <c r="U55" s="31">
        <f t="shared" si="3"/>
        <v>116.66</v>
      </c>
      <c r="V55" s="32">
        <v>20</v>
      </c>
      <c r="W55" s="32">
        <v>56.67</v>
      </c>
      <c r="X55" s="33" t="s">
        <v>514</v>
      </c>
      <c r="Y55" s="12">
        <v>3</v>
      </c>
      <c r="Z55" s="12">
        <v>1</v>
      </c>
      <c r="AA55" s="12">
        <v>2</v>
      </c>
      <c r="AB55" s="12">
        <v>44</v>
      </c>
      <c r="AC55" s="12" t="s">
        <v>515</v>
      </c>
      <c r="AD55" s="16">
        <v>40</v>
      </c>
      <c r="AE55" s="16">
        <v>5</v>
      </c>
      <c r="AF55" s="375">
        <v>80</v>
      </c>
      <c r="AG55" s="36" t="s">
        <v>393</v>
      </c>
      <c r="AH55" s="37" t="s">
        <v>516</v>
      </c>
      <c r="AI55" s="38">
        <v>50</v>
      </c>
      <c r="AJ55" s="36" t="s">
        <v>517</v>
      </c>
      <c r="AK55" s="37" t="s">
        <v>518</v>
      </c>
      <c r="AL55" s="39">
        <v>30</v>
      </c>
      <c r="AM55" s="326" t="s">
        <v>358</v>
      </c>
      <c r="AN55" s="37" t="s">
        <v>358</v>
      </c>
      <c r="AO55" s="39" t="s">
        <v>358</v>
      </c>
      <c r="AP55" s="326" t="s">
        <v>358</v>
      </c>
      <c r="AQ55" s="37" t="s">
        <v>358</v>
      </c>
      <c r="AR55" s="39" t="s">
        <v>358</v>
      </c>
      <c r="AS55" s="326" t="s">
        <v>358</v>
      </c>
      <c r="AT55" s="37" t="s">
        <v>358</v>
      </c>
      <c r="AU55" s="39" t="s">
        <v>358</v>
      </c>
      <c r="AV55" s="309" t="s">
        <v>358</v>
      </c>
      <c r="AW55" s="22" t="s">
        <v>358</v>
      </c>
      <c r="AX55" s="41" t="s">
        <v>358</v>
      </c>
    </row>
    <row r="56" spans="1:50" s="14" customFormat="1" ht="409.5">
      <c r="A56" s="264">
        <v>104</v>
      </c>
      <c r="B56" s="29" t="s">
        <v>345</v>
      </c>
      <c r="C56" s="29">
        <v>10</v>
      </c>
      <c r="D56" s="29" t="s">
        <v>393</v>
      </c>
      <c r="E56" s="29" t="s">
        <v>519</v>
      </c>
      <c r="F56" s="37">
        <v>27920</v>
      </c>
      <c r="G56" s="29" t="s">
        <v>520</v>
      </c>
      <c r="H56" s="29">
        <v>2008</v>
      </c>
      <c r="I56" s="29" t="s">
        <v>521</v>
      </c>
      <c r="J56" s="43">
        <v>85458</v>
      </c>
      <c r="K56" s="28" t="s">
        <v>9852</v>
      </c>
      <c r="L56" s="29" t="s">
        <v>397</v>
      </c>
      <c r="M56" s="29" t="s">
        <v>398</v>
      </c>
      <c r="N56" s="29" t="s">
        <v>522</v>
      </c>
      <c r="O56" s="29" t="s">
        <v>523</v>
      </c>
      <c r="P56" s="29" t="s">
        <v>524</v>
      </c>
      <c r="Q56" s="45">
        <f t="shared" ref="Q56:Q77" si="4">U56</f>
        <v>7.88</v>
      </c>
      <c r="R56" s="45">
        <v>0</v>
      </c>
      <c r="S56" s="45">
        <v>1.88</v>
      </c>
      <c r="T56" s="45">
        <v>6</v>
      </c>
      <c r="U56" s="31">
        <f t="shared" si="3"/>
        <v>7.88</v>
      </c>
      <c r="V56" s="32">
        <v>20</v>
      </c>
      <c r="W56" s="32">
        <v>100</v>
      </c>
      <c r="X56" s="33" t="s">
        <v>525</v>
      </c>
      <c r="Y56" s="12">
        <v>1</v>
      </c>
      <c r="Z56" s="12">
        <v>1</v>
      </c>
      <c r="AA56" s="12">
        <v>7</v>
      </c>
      <c r="AB56" s="12">
        <v>60</v>
      </c>
      <c r="AC56" s="12"/>
      <c r="AD56" s="16">
        <v>0</v>
      </c>
      <c r="AE56" s="16">
        <v>5</v>
      </c>
      <c r="AF56" s="375">
        <v>21</v>
      </c>
      <c r="AG56" s="36" t="s">
        <v>393</v>
      </c>
      <c r="AH56" s="37" t="s">
        <v>526</v>
      </c>
      <c r="AI56" s="38">
        <v>9</v>
      </c>
      <c r="AJ56" s="36" t="s">
        <v>527</v>
      </c>
      <c r="AK56" s="37" t="s">
        <v>528</v>
      </c>
      <c r="AL56" s="39">
        <v>2</v>
      </c>
      <c r="AM56" s="326" t="s">
        <v>529</v>
      </c>
      <c r="AN56" s="37" t="s">
        <v>358</v>
      </c>
      <c r="AO56" s="39">
        <v>4</v>
      </c>
      <c r="AP56" s="326" t="s">
        <v>489</v>
      </c>
      <c r="AQ56" s="37" t="s">
        <v>530</v>
      </c>
      <c r="AR56" s="39">
        <v>2</v>
      </c>
      <c r="AS56" s="326" t="s">
        <v>531</v>
      </c>
      <c r="AT56" s="37" t="s">
        <v>532</v>
      </c>
      <c r="AU56" s="39">
        <v>1</v>
      </c>
      <c r="AV56" s="309" t="s">
        <v>533</v>
      </c>
      <c r="AW56" s="22" t="s">
        <v>534</v>
      </c>
      <c r="AX56" s="41">
        <v>3</v>
      </c>
    </row>
    <row r="57" spans="1:50" s="14" customFormat="1" ht="196">
      <c r="A57" s="264">
        <v>104</v>
      </c>
      <c r="B57" s="29" t="s">
        <v>345</v>
      </c>
      <c r="C57" s="29">
        <v>11</v>
      </c>
      <c r="D57" s="29" t="s">
        <v>436</v>
      </c>
      <c r="E57" s="29" t="s">
        <v>535</v>
      </c>
      <c r="F57" s="29">
        <v>55663</v>
      </c>
      <c r="G57" s="29" t="s">
        <v>536</v>
      </c>
      <c r="H57" s="29">
        <v>2007</v>
      </c>
      <c r="I57" s="43" t="s">
        <v>537</v>
      </c>
      <c r="J57" s="43">
        <v>39332</v>
      </c>
      <c r="K57" s="44" t="s">
        <v>103</v>
      </c>
      <c r="L57" s="43" t="s">
        <v>538</v>
      </c>
      <c r="M57" s="29" t="s">
        <v>539</v>
      </c>
      <c r="N57" s="29" t="s">
        <v>540</v>
      </c>
      <c r="O57" s="29" t="s">
        <v>541</v>
      </c>
      <c r="P57" s="29" t="s">
        <v>542</v>
      </c>
      <c r="Q57" s="45">
        <f t="shared" si="4"/>
        <v>238.61941176470589</v>
      </c>
      <c r="R57" s="49">
        <v>223.85</v>
      </c>
      <c r="S57" s="49">
        <v>0</v>
      </c>
      <c r="T57" s="49">
        <v>14.7694117647059</v>
      </c>
      <c r="U57" s="50">
        <f t="shared" si="3"/>
        <v>238.61941176470589</v>
      </c>
      <c r="V57" s="32">
        <v>20</v>
      </c>
      <c r="W57" s="32">
        <v>100</v>
      </c>
      <c r="X57" s="33" t="s">
        <v>458</v>
      </c>
      <c r="Y57" s="12">
        <v>4</v>
      </c>
      <c r="Z57" s="12">
        <v>6</v>
      </c>
      <c r="AA57" s="12">
        <v>2</v>
      </c>
      <c r="AB57" s="12">
        <v>35</v>
      </c>
      <c r="AC57" s="12">
        <v>80</v>
      </c>
      <c r="AD57" s="16">
        <v>0</v>
      </c>
      <c r="AE57" s="16">
        <v>5</v>
      </c>
      <c r="AF57" s="375">
        <v>24</v>
      </c>
      <c r="AG57" s="36" t="s">
        <v>359</v>
      </c>
      <c r="AH57" s="37" t="s">
        <v>370</v>
      </c>
      <c r="AI57" s="38">
        <v>22</v>
      </c>
      <c r="AJ57" s="36" t="s">
        <v>436</v>
      </c>
      <c r="AK57" s="37" t="s">
        <v>543</v>
      </c>
      <c r="AL57" s="39">
        <v>0</v>
      </c>
      <c r="AM57" s="326" t="s">
        <v>544</v>
      </c>
      <c r="AN57" s="37" t="s">
        <v>545</v>
      </c>
      <c r="AO57" s="39">
        <v>0</v>
      </c>
      <c r="AP57" s="326" t="s">
        <v>546</v>
      </c>
      <c r="AQ57" s="37" t="s">
        <v>547</v>
      </c>
      <c r="AR57" s="39">
        <v>2</v>
      </c>
      <c r="AS57" s="326" t="s">
        <v>358</v>
      </c>
      <c r="AT57" s="37" t="s">
        <v>358</v>
      </c>
      <c r="AU57" s="39" t="s">
        <v>358</v>
      </c>
      <c r="AV57" s="309" t="s">
        <v>358</v>
      </c>
      <c r="AW57" s="22" t="s">
        <v>358</v>
      </c>
      <c r="AX57" s="41" t="s">
        <v>358</v>
      </c>
    </row>
    <row r="58" spans="1:50" s="14" customFormat="1" ht="322">
      <c r="A58" s="264">
        <v>104</v>
      </c>
      <c r="B58" s="29" t="s">
        <v>345</v>
      </c>
      <c r="C58" s="29">
        <v>11</v>
      </c>
      <c r="D58" s="29" t="s">
        <v>436</v>
      </c>
      <c r="E58" s="29" t="s">
        <v>548</v>
      </c>
      <c r="F58" s="29">
        <v>35382</v>
      </c>
      <c r="G58" s="29" t="s">
        <v>549</v>
      </c>
      <c r="H58" s="29">
        <v>2019</v>
      </c>
      <c r="I58" s="43" t="s">
        <v>550</v>
      </c>
      <c r="J58" s="43">
        <v>1902749</v>
      </c>
      <c r="K58" s="44" t="s">
        <v>69</v>
      </c>
      <c r="L58" s="43" t="s">
        <v>551</v>
      </c>
      <c r="M58" s="29" t="s">
        <v>552</v>
      </c>
      <c r="N58" s="29" t="s">
        <v>553</v>
      </c>
      <c r="O58" s="29" t="s">
        <v>554</v>
      </c>
      <c r="P58" s="29" t="s">
        <v>555</v>
      </c>
      <c r="Q58" s="45">
        <f t="shared" si="4"/>
        <v>269.29000000000002</v>
      </c>
      <c r="R58" s="49">
        <v>223.85</v>
      </c>
      <c r="S58" s="49">
        <v>22.9</v>
      </c>
      <c r="T58" s="49">
        <v>22.54</v>
      </c>
      <c r="U58" s="50">
        <f t="shared" si="3"/>
        <v>269.29000000000002</v>
      </c>
      <c r="V58" s="32">
        <v>20</v>
      </c>
      <c r="W58" s="32">
        <v>45</v>
      </c>
      <c r="X58" s="33" t="s">
        <v>556</v>
      </c>
      <c r="Y58" s="12">
        <v>3</v>
      </c>
      <c r="Z58" s="12">
        <v>5</v>
      </c>
      <c r="AA58" s="12">
        <v>3</v>
      </c>
      <c r="AB58" s="12">
        <v>66</v>
      </c>
      <c r="AC58" s="12" t="s">
        <v>557</v>
      </c>
      <c r="AD58" s="16">
        <v>22.54</v>
      </c>
      <c r="AE58" s="16">
        <v>5</v>
      </c>
      <c r="AF58" s="375">
        <v>100</v>
      </c>
      <c r="AG58" s="36" t="s">
        <v>436</v>
      </c>
      <c r="AH58" s="37" t="s">
        <v>543</v>
      </c>
      <c r="AI58" s="38">
        <v>59</v>
      </c>
      <c r="AJ58" s="36" t="s">
        <v>359</v>
      </c>
      <c r="AK58" s="37" t="s">
        <v>370</v>
      </c>
      <c r="AL58" s="39">
        <v>32</v>
      </c>
      <c r="AM58" s="326" t="s">
        <v>558</v>
      </c>
      <c r="AN58" s="37" t="s">
        <v>559</v>
      </c>
      <c r="AO58" s="39">
        <v>0</v>
      </c>
      <c r="AP58" s="326" t="s">
        <v>358</v>
      </c>
      <c r="AQ58" s="37" t="s">
        <v>358</v>
      </c>
      <c r="AR58" s="39" t="s">
        <v>358</v>
      </c>
      <c r="AS58" s="326" t="s">
        <v>560</v>
      </c>
      <c r="AT58" s="37" t="s">
        <v>561</v>
      </c>
      <c r="AU58" s="39">
        <v>9</v>
      </c>
      <c r="AV58" s="309" t="s">
        <v>358</v>
      </c>
      <c r="AW58" s="22" t="s">
        <v>358</v>
      </c>
      <c r="AX58" s="41" t="s">
        <v>358</v>
      </c>
    </row>
    <row r="59" spans="1:50" s="14" customFormat="1" ht="280">
      <c r="A59" s="264">
        <v>104</v>
      </c>
      <c r="B59" s="29" t="s">
        <v>345</v>
      </c>
      <c r="C59" s="29">
        <v>7</v>
      </c>
      <c r="D59" s="29" t="s">
        <v>533</v>
      </c>
      <c r="E59" s="29" t="s">
        <v>562</v>
      </c>
      <c r="F59" s="29">
        <v>28412</v>
      </c>
      <c r="G59" s="29" t="s">
        <v>563</v>
      </c>
      <c r="H59" s="29">
        <v>2021</v>
      </c>
      <c r="I59" s="29" t="s">
        <v>564</v>
      </c>
      <c r="J59" s="43">
        <v>63374</v>
      </c>
      <c r="K59" s="29" t="s">
        <v>332</v>
      </c>
      <c r="L59" s="43" t="s">
        <v>565</v>
      </c>
      <c r="M59" s="29" t="s">
        <v>566</v>
      </c>
      <c r="N59" s="29" t="s">
        <v>567</v>
      </c>
      <c r="O59" s="29" t="s">
        <v>568</v>
      </c>
      <c r="P59" s="29" t="s">
        <v>569</v>
      </c>
      <c r="Q59" s="45">
        <v>34.19</v>
      </c>
      <c r="R59" s="45">
        <v>7.46</v>
      </c>
      <c r="S59" s="45">
        <v>5.88</v>
      </c>
      <c r="T59" s="45">
        <v>25</v>
      </c>
      <c r="U59" s="31">
        <v>34.19</v>
      </c>
      <c r="V59" s="32">
        <v>20</v>
      </c>
      <c r="W59" s="32">
        <v>13.351740543698787</v>
      </c>
      <c r="X59" s="18" t="s">
        <v>570</v>
      </c>
      <c r="Y59" s="51">
        <v>3</v>
      </c>
      <c r="Z59" s="51">
        <v>7</v>
      </c>
      <c r="AA59" s="51">
        <v>2</v>
      </c>
      <c r="AB59" s="376">
        <v>4</v>
      </c>
      <c r="AC59" s="12" t="s">
        <v>571</v>
      </c>
      <c r="AD59" s="16">
        <v>15.5</v>
      </c>
      <c r="AE59" s="16">
        <v>5</v>
      </c>
      <c r="AF59" s="375">
        <v>50</v>
      </c>
      <c r="AG59" s="36" t="s">
        <v>533</v>
      </c>
      <c r="AH59" s="37" t="s">
        <v>572</v>
      </c>
      <c r="AI59" s="38">
        <v>50</v>
      </c>
      <c r="AJ59" s="36" t="s">
        <v>358</v>
      </c>
      <c r="AK59" s="37" t="s">
        <v>358</v>
      </c>
      <c r="AL59" s="39" t="s">
        <v>358</v>
      </c>
      <c r="AM59" s="326" t="s">
        <v>358</v>
      </c>
      <c r="AN59" s="37" t="s">
        <v>358</v>
      </c>
      <c r="AO59" s="39" t="s">
        <v>358</v>
      </c>
      <c r="AP59" s="326" t="s">
        <v>358</v>
      </c>
      <c r="AQ59" s="37" t="s">
        <v>358</v>
      </c>
      <c r="AR59" s="39" t="s">
        <v>358</v>
      </c>
      <c r="AS59" s="326" t="s">
        <v>358</v>
      </c>
      <c r="AT59" s="37" t="s">
        <v>358</v>
      </c>
      <c r="AU59" s="39" t="s">
        <v>358</v>
      </c>
      <c r="AV59" s="309" t="s">
        <v>358</v>
      </c>
      <c r="AW59" s="22" t="s">
        <v>358</v>
      </c>
      <c r="AX59" s="41" t="s">
        <v>358</v>
      </c>
    </row>
    <row r="60" spans="1:50" s="14" customFormat="1" ht="98">
      <c r="A60" s="263">
        <v>104</v>
      </c>
      <c r="B60" s="29" t="s">
        <v>345</v>
      </c>
      <c r="C60" s="28">
        <v>6</v>
      </c>
      <c r="D60" s="28" t="s">
        <v>346</v>
      </c>
      <c r="E60" s="28" t="s">
        <v>388</v>
      </c>
      <c r="F60" s="46">
        <v>24445</v>
      </c>
      <c r="G60" s="28" t="s">
        <v>573</v>
      </c>
      <c r="H60" s="29">
        <v>2011</v>
      </c>
      <c r="I60" s="28" t="s">
        <v>574</v>
      </c>
      <c r="J60" s="30">
        <v>209339</v>
      </c>
      <c r="K60" s="28" t="s">
        <v>81</v>
      </c>
      <c r="L60" s="30" t="s">
        <v>351</v>
      </c>
      <c r="M60" s="28" t="s">
        <v>352</v>
      </c>
      <c r="N60" s="28" t="s">
        <v>575</v>
      </c>
      <c r="O60" s="28" t="s">
        <v>576</v>
      </c>
      <c r="P60" s="28" t="s">
        <v>577</v>
      </c>
      <c r="Q60" s="45">
        <f t="shared" si="4"/>
        <v>51.36</v>
      </c>
      <c r="R60" s="45">
        <v>0</v>
      </c>
      <c r="S60" s="45">
        <v>2.75</v>
      </c>
      <c r="T60" s="45">
        <v>48.61</v>
      </c>
      <c r="U60" s="31">
        <f t="shared" si="3"/>
        <v>51.36</v>
      </c>
      <c r="V60" s="32">
        <v>20</v>
      </c>
      <c r="W60" s="32">
        <v>100</v>
      </c>
      <c r="X60" s="33" t="s">
        <v>356</v>
      </c>
      <c r="Y60" s="34">
        <v>3</v>
      </c>
      <c r="Z60" s="34">
        <v>11</v>
      </c>
      <c r="AA60" s="34">
        <v>5</v>
      </c>
      <c r="AB60" s="34">
        <v>4</v>
      </c>
      <c r="AC60" s="34">
        <v>95</v>
      </c>
      <c r="AD60" s="35">
        <v>0</v>
      </c>
      <c r="AE60" s="35">
        <v>5</v>
      </c>
      <c r="AF60" s="375">
        <v>32</v>
      </c>
      <c r="AG60" s="36" t="s">
        <v>578</v>
      </c>
      <c r="AH60" s="37" t="s">
        <v>579</v>
      </c>
      <c r="AI60" s="38">
        <v>32</v>
      </c>
      <c r="AJ60" s="36" t="s">
        <v>358</v>
      </c>
      <c r="AK60" s="37" t="s">
        <v>358</v>
      </c>
      <c r="AL60" s="39" t="s">
        <v>358</v>
      </c>
      <c r="AM60" s="326" t="s">
        <v>358</v>
      </c>
      <c r="AN60" s="37" t="s">
        <v>358</v>
      </c>
      <c r="AO60" s="39" t="s">
        <v>358</v>
      </c>
      <c r="AP60" s="326" t="s">
        <v>358</v>
      </c>
      <c r="AQ60" s="37" t="s">
        <v>358</v>
      </c>
      <c r="AR60" s="39" t="s">
        <v>358</v>
      </c>
      <c r="AS60" s="326" t="s">
        <v>358</v>
      </c>
      <c r="AT60" s="37" t="s">
        <v>358</v>
      </c>
      <c r="AU60" s="39" t="s">
        <v>358</v>
      </c>
      <c r="AV60" s="309" t="s">
        <v>358</v>
      </c>
      <c r="AW60" s="22" t="s">
        <v>358</v>
      </c>
      <c r="AX60" s="41" t="s">
        <v>358</v>
      </c>
    </row>
    <row r="61" spans="1:50" s="14" customFormat="1" ht="308">
      <c r="A61" s="264">
        <v>104</v>
      </c>
      <c r="B61" s="29" t="s">
        <v>345</v>
      </c>
      <c r="C61" s="29">
        <v>13</v>
      </c>
      <c r="D61" s="29" t="s">
        <v>580</v>
      </c>
      <c r="E61" s="29" t="s">
        <v>581</v>
      </c>
      <c r="F61" s="22">
        <v>25446</v>
      </c>
      <c r="G61" s="29" t="s">
        <v>582</v>
      </c>
      <c r="H61" s="29">
        <v>2013</v>
      </c>
      <c r="I61" s="29" t="s">
        <v>583</v>
      </c>
      <c r="J61" s="43">
        <v>215027</v>
      </c>
      <c r="K61" s="28" t="s">
        <v>9852</v>
      </c>
      <c r="L61" s="29" t="s">
        <v>584</v>
      </c>
      <c r="M61" s="29" t="s">
        <v>585</v>
      </c>
      <c r="N61" s="29" t="s">
        <v>586</v>
      </c>
      <c r="O61" s="29" t="s">
        <v>587</v>
      </c>
      <c r="P61" s="29" t="s">
        <v>588</v>
      </c>
      <c r="Q61" s="45">
        <f t="shared" si="4"/>
        <v>18</v>
      </c>
      <c r="R61" s="45">
        <v>0</v>
      </c>
      <c r="S61" s="45">
        <v>3</v>
      </c>
      <c r="T61" s="45">
        <v>15</v>
      </c>
      <c r="U61" s="31">
        <f t="shared" si="3"/>
        <v>18</v>
      </c>
      <c r="V61" s="32">
        <v>20</v>
      </c>
      <c r="W61" s="32">
        <v>100</v>
      </c>
      <c r="X61" s="33" t="s">
        <v>589</v>
      </c>
      <c r="Y61" s="12">
        <v>3</v>
      </c>
      <c r="Z61" s="12">
        <v>12</v>
      </c>
      <c r="AA61" s="12">
        <v>5</v>
      </c>
      <c r="AB61" s="12">
        <v>44</v>
      </c>
      <c r="AC61" s="12"/>
      <c r="AD61" s="16">
        <v>15</v>
      </c>
      <c r="AE61" s="16">
        <v>5</v>
      </c>
      <c r="AF61" s="375">
        <v>5</v>
      </c>
      <c r="AG61" s="36" t="s">
        <v>580</v>
      </c>
      <c r="AH61" s="37" t="s">
        <v>590</v>
      </c>
      <c r="AI61" s="38">
        <v>5</v>
      </c>
      <c r="AJ61" s="36" t="s">
        <v>358</v>
      </c>
      <c r="AK61" s="37" t="s">
        <v>358</v>
      </c>
      <c r="AL61" s="39" t="s">
        <v>358</v>
      </c>
      <c r="AM61" s="326" t="s">
        <v>358</v>
      </c>
      <c r="AN61" s="37" t="s">
        <v>358</v>
      </c>
      <c r="AO61" s="39" t="s">
        <v>358</v>
      </c>
      <c r="AP61" s="326" t="s">
        <v>358</v>
      </c>
      <c r="AQ61" s="37" t="s">
        <v>358</v>
      </c>
      <c r="AR61" s="39" t="s">
        <v>358</v>
      </c>
      <c r="AS61" s="326" t="s">
        <v>358</v>
      </c>
      <c r="AT61" s="37" t="s">
        <v>358</v>
      </c>
      <c r="AU61" s="39" t="s">
        <v>358</v>
      </c>
      <c r="AV61" s="309" t="s">
        <v>358</v>
      </c>
      <c r="AW61" s="22" t="s">
        <v>358</v>
      </c>
      <c r="AX61" s="41" t="s">
        <v>358</v>
      </c>
    </row>
    <row r="62" spans="1:50" s="14" customFormat="1" ht="196">
      <c r="A62" s="11">
        <v>104</v>
      </c>
      <c r="B62" s="29" t="s">
        <v>345</v>
      </c>
      <c r="C62" s="12">
        <v>13</v>
      </c>
      <c r="D62" s="29" t="s">
        <v>580</v>
      </c>
      <c r="E62" s="29" t="s">
        <v>581</v>
      </c>
      <c r="F62" s="22">
        <v>25446</v>
      </c>
      <c r="G62" s="12" t="s">
        <v>591</v>
      </c>
      <c r="H62" s="29">
        <v>2016</v>
      </c>
      <c r="I62" s="12" t="s">
        <v>591</v>
      </c>
      <c r="J62" s="43">
        <v>69763</v>
      </c>
      <c r="K62" s="28" t="s">
        <v>9852</v>
      </c>
      <c r="L62" s="29" t="s">
        <v>584</v>
      </c>
      <c r="M62" s="29" t="s">
        <v>585</v>
      </c>
      <c r="N62" s="12" t="s">
        <v>592</v>
      </c>
      <c r="O62" s="12" t="s">
        <v>593</v>
      </c>
      <c r="P62" s="12" t="s">
        <v>594</v>
      </c>
      <c r="Q62" s="45">
        <f t="shared" si="4"/>
        <v>18</v>
      </c>
      <c r="R62" s="45">
        <v>0</v>
      </c>
      <c r="S62" s="16">
        <v>3</v>
      </c>
      <c r="T62" s="16">
        <v>15</v>
      </c>
      <c r="U62" s="31">
        <f t="shared" si="3"/>
        <v>18</v>
      </c>
      <c r="V62" s="32">
        <v>20</v>
      </c>
      <c r="W62" s="32">
        <v>100</v>
      </c>
      <c r="X62" s="33" t="s">
        <v>589</v>
      </c>
      <c r="Y62" s="12">
        <v>3</v>
      </c>
      <c r="Z62" s="12">
        <v>11</v>
      </c>
      <c r="AA62" s="12">
        <v>5</v>
      </c>
      <c r="AB62" s="53">
        <v>66</v>
      </c>
      <c r="AC62" s="12"/>
      <c r="AD62" s="16">
        <v>15</v>
      </c>
      <c r="AE62" s="16">
        <v>5</v>
      </c>
      <c r="AF62" s="375">
        <v>100</v>
      </c>
      <c r="AG62" s="36" t="s">
        <v>580</v>
      </c>
      <c r="AH62" s="37" t="s">
        <v>595</v>
      </c>
      <c r="AI62" s="38">
        <v>100</v>
      </c>
      <c r="AJ62" s="36" t="s">
        <v>358</v>
      </c>
      <c r="AK62" s="37" t="s">
        <v>358</v>
      </c>
      <c r="AL62" s="39" t="s">
        <v>358</v>
      </c>
      <c r="AM62" s="326" t="s">
        <v>358</v>
      </c>
      <c r="AN62" s="37" t="s">
        <v>358</v>
      </c>
      <c r="AO62" s="39" t="s">
        <v>358</v>
      </c>
      <c r="AP62" s="326" t="s">
        <v>358</v>
      </c>
      <c r="AQ62" s="37" t="s">
        <v>358</v>
      </c>
      <c r="AR62" s="39" t="s">
        <v>358</v>
      </c>
      <c r="AS62" s="326" t="s">
        <v>358</v>
      </c>
      <c r="AT62" s="37" t="s">
        <v>358</v>
      </c>
      <c r="AU62" s="39" t="s">
        <v>358</v>
      </c>
      <c r="AV62" s="309" t="s">
        <v>358</v>
      </c>
      <c r="AW62" s="22" t="s">
        <v>358</v>
      </c>
      <c r="AX62" s="41" t="s">
        <v>358</v>
      </c>
    </row>
    <row r="63" spans="1:50" s="14" customFormat="1" ht="196">
      <c r="A63" s="11">
        <v>104</v>
      </c>
      <c r="B63" s="29" t="s">
        <v>345</v>
      </c>
      <c r="C63" s="12">
        <v>13</v>
      </c>
      <c r="D63" s="29" t="s">
        <v>580</v>
      </c>
      <c r="E63" s="29" t="s">
        <v>581</v>
      </c>
      <c r="F63" s="22">
        <v>25446</v>
      </c>
      <c r="G63" s="29" t="s">
        <v>596</v>
      </c>
      <c r="H63" s="29">
        <v>2016</v>
      </c>
      <c r="I63" s="12" t="s">
        <v>597</v>
      </c>
      <c r="J63" s="43">
        <v>61345</v>
      </c>
      <c r="K63" s="28" t="s">
        <v>9852</v>
      </c>
      <c r="L63" s="29" t="s">
        <v>584</v>
      </c>
      <c r="M63" s="29" t="s">
        <v>585</v>
      </c>
      <c r="N63" s="12" t="s">
        <v>598</v>
      </c>
      <c r="O63" s="12" t="s">
        <v>599</v>
      </c>
      <c r="P63" s="12" t="s">
        <v>600</v>
      </c>
      <c r="Q63" s="45">
        <f t="shared" si="4"/>
        <v>0</v>
      </c>
      <c r="R63" s="45">
        <v>0</v>
      </c>
      <c r="S63" s="16">
        <v>0</v>
      </c>
      <c r="T63" s="16">
        <v>0</v>
      </c>
      <c r="U63" s="31">
        <f t="shared" si="3"/>
        <v>0</v>
      </c>
      <c r="V63" s="32">
        <v>20</v>
      </c>
      <c r="W63" s="32">
        <v>100</v>
      </c>
      <c r="X63" s="33" t="s">
        <v>589</v>
      </c>
      <c r="Y63" s="12">
        <v>1</v>
      </c>
      <c r="Z63" s="12">
        <v>7</v>
      </c>
      <c r="AA63" s="12">
        <v>6</v>
      </c>
      <c r="AB63" s="53">
        <v>44</v>
      </c>
      <c r="AC63" s="12"/>
      <c r="AD63" s="16">
        <v>15</v>
      </c>
      <c r="AE63" s="16">
        <v>5</v>
      </c>
      <c r="AF63" s="375">
        <v>100</v>
      </c>
      <c r="AG63" s="36" t="s">
        <v>580</v>
      </c>
      <c r="AH63" s="37" t="s">
        <v>601</v>
      </c>
      <c r="AI63" s="38">
        <v>100</v>
      </c>
      <c r="AJ63" s="36" t="s">
        <v>358</v>
      </c>
      <c r="AK63" s="37" t="s">
        <v>358</v>
      </c>
      <c r="AL63" s="39" t="s">
        <v>358</v>
      </c>
      <c r="AM63" s="326" t="s">
        <v>358</v>
      </c>
      <c r="AN63" s="37" t="s">
        <v>358</v>
      </c>
      <c r="AO63" s="39" t="s">
        <v>358</v>
      </c>
      <c r="AP63" s="326" t="s">
        <v>358</v>
      </c>
      <c r="AQ63" s="37" t="s">
        <v>358</v>
      </c>
      <c r="AR63" s="39" t="s">
        <v>358</v>
      </c>
      <c r="AS63" s="326" t="s">
        <v>358</v>
      </c>
      <c r="AT63" s="37" t="s">
        <v>358</v>
      </c>
      <c r="AU63" s="39" t="s">
        <v>358</v>
      </c>
      <c r="AV63" s="309" t="s">
        <v>358</v>
      </c>
      <c r="AW63" s="22" t="s">
        <v>358</v>
      </c>
      <c r="AX63" s="41" t="s">
        <v>358</v>
      </c>
    </row>
    <row r="64" spans="1:50" s="14" customFormat="1" ht="210">
      <c r="A64" s="11">
        <v>104</v>
      </c>
      <c r="B64" s="29" t="s">
        <v>345</v>
      </c>
      <c r="C64" s="12">
        <v>13</v>
      </c>
      <c r="D64" s="29" t="s">
        <v>580</v>
      </c>
      <c r="E64" s="29" t="s">
        <v>581</v>
      </c>
      <c r="F64" s="22">
        <v>25446</v>
      </c>
      <c r="G64" s="29" t="s">
        <v>602</v>
      </c>
      <c r="H64" s="29">
        <v>2016</v>
      </c>
      <c r="I64" s="12" t="s">
        <v>603</v>
      </c>
      <c r="J64" s="43">
        <f>47389+11873</f>
        <v>59262</v>
      </c>
      <c r="K64" s="28" t="s">
        <v>9852</v>
      </c>
      <c r="L64" s="29" t="s">
        <v>584</v>
      </c>
      <c r="M64" s="29" t="s">
        <v>585</v>
      </c>
      <c r="N64" s="29" t="s">
        <v>604</v>
      </c>
      <c r="O64" s="12" t="s">
        <v>605</v>
      </c>
      <c r="P64" s="12" t="s">
        <v>606</v>
      </c>
      <c r="Q64" s="45">
        <f t="shared" si="4"/>
        <v>0</v>
      </c>
      <c r="R64" s="45">
        <v>0</v>
      </c>
      <c r="S64" s="16">
        <v>0</v>
      </c>
      <c r="T64" s="16">
        <v>0</v>
      </c>
      <c r="U64" s="31">
        <f t="shared" si="3"/>
        <v>0</v>
      </c>
      <c r="V64" s="32">
        <v>20</v>
      </c>
      <c r="W64" s="32">
        <v>100</v>
      </c>
      <c r="X64" s="33" t="s">
        <v>589</v>
      </c>
      <c r="Y64" s="12">
        <v>3</v>
      </c>
      <c r="Z64" s="12">
        <v>11</v>
      </c>
      <c r="AA64" s="12">
        <v>5</v>
      </c>
      <c r="AB64" s="53">
        <v>66</v>
      </c>
      <c r="AC64" s="12"/>
      <c r="AD64" s="16">
        <v>15</v>
      </c>
      <c r="AE64" s="16">
        <v>5</v>
      </c>
      <c r="AF64" s="375">
        <v>100</v>
      </c>
      <c r="AG64" s="36" t="s">
        <v>580</v>
      </c>
      <c r="AH64" s="37" t="s">
        <v>607</v>
      </c>
      <c r="AI64" s="38">
        <v>100</v>
      </c>
      <c r="AJ64" s="36" t="s">
        <v>358</v>
      </c>
      <c r="AK64" s="37" t="s">
        <v>358</v>
      </c>
      <c r="AL64" s="39" t="s">
        <v>358</v>
      </c>
      <c r="AM64" s="326" t="s">
        <v>358</v>
      </c>
      <c r="AN64" s="37" t="s">
        <v>358</v>
      </c>
      <c r="AO64" s="39" t="s">
        <v>358</v>
      </c>
      <c r="AP64" s="326" t="s">
        <v>358</v>
      </c>
      <c r="AQ64" s="37" t="s">
        <v>358</v>
      </c>
      <c r="AR64" s="39" t="s">
        <v>358</v>
      </c>
      <c r="AS64" s="326" t="s">
        <v>358</v>
      </c>
      <c r="AT64" s="37" t="s">
        <v>358</v>
      </c>
      <c r="AU64" s="39" t="s">
        <v>358</v>
      </c>
      <c r="AV64" s="309" t="s">
        <v>358</v>
      </c>
      <c r="AW64" s="22" t="s">
        <v>358</v>
      </c>
      <c r="AX64" s="41" t="s">
        <v>358</v>
      </c>
    </row>
    <row r="65" spans="1:50" s="14" customFormat="1" ht="224">
      <c r="A65" s="264">
        <v>104</v>
      </c>
      <c r="B65" s="29" t="s">
        <v>345</v>
      </c>
      <c r="C65" s="29">
        <v>3</v>
      </c>
      <c r="D65" s="29" t="s">
        <v>608</v>
      </c>
      <c r="E65" s="29" t="s">
        <v>609</v>
      </c>
      <c r="F65" s="37" t="s">
        <v>610</v>
      </c>
      <c r="G65" s="29" t="s">
        <v>611</v>
      </c>
      <c r="H65" s="29">
        <v>2014</v>
      </c>
      <c r="I65" s="29" t="s">
        <v>612</v>
      </c>
      <c r="J65" s="43">
        <v>132743</v>
      </c>
      <c r="K65" s="28" t="s">
        <v>9852</v>
      </c>
      <c r="L65" s="29" t="s">
        <v>613</v>
      </c>
      <c r="M65" s="29" t="s">
        <v>614</v>
      </c>
      <c r="N65" s="29" t="s">
        <v>615</v>
      </c>
      <c r="O65" s="29" t="s">
        <v>616</v>
      </c>
      <c r="P65" s="29" t="s">
        <v>617</v>
      </c>
      <c r="Q65" s="45">
        <f t="shared" si="4"/>
        <v>0</v>
      </c>
      <c r="R65" s="54">
        <v>0</v>
      </c>
      <c r="S65" s="54">
        <v>0</v>
      </c>
      <c r="T65" s="54">
        <v>0</v>
      </c>
      <c r="U65" s="55">
        <f t="shared" si="3"/>
        <v>0</v>
      </c>
      <c r="V65" s="32">
        <v>50</v>
      </c>
      <c r="W65" s="32">
        <v>100</v>
      </c>
      <c r="X65" s="33" t="s">
        <v>618</v>
      </c>
      <c r="Y65" s="12">
        <v>6</v>
      </c>
      <c r="Z65" s="12">
        <v>1</v>
      </c>
      <c r="AA65" s="12">
        <v>4</v>
      </c>
      <c r="AB65" s="12">
        <v>14</v>
      </c>
      <c r="AC65" s="12"/>
      <c r="AD65" s="16">
        <v>0</v>
      </c>
      <c r="AE65" s="16">
        <v>2</v>
      </c>
      <c r="AF65" s="375">
        <v>100</v>
      </c>
      <c r="AG65" s="36" t="s">
        <v>608</v>
      </c>
      <c r="AH65" s="37" t="s">
        <v>619</v>
      </c>
      <c r="AI65" s="38">
        <v>76</v>
      </c>
      <c r="AJ65" s="36" t="s">
        <v>620</v>
      </c>
      <c r="AK65" s="37" t="s">
        <v>621</v>
      </c>
      <c r="AL65" s="39">
        <v>5</v>
      </c>
      <c r="AM65" s="326" t="s">
        <v>544</v>
      </c>
      <c r="AN65" s="37" t="s">
        <v>622</v>
      </c>
      <c r="AO65" s="39">
        <v>10</v>
      </c>
      <c r="AP65" s="326" t="s">
        <v>436</v>
      </c>
      <c r="AQ65" s="37" t="s">
        <v>623</v>
      </c>
      <c r="AR65" s="39">
        <v>5</v>
      </c>
      <c r="AS65" s="326" t="s">
        <v>489</v>
      </c>
      <c r="AT65" s="37" t="s">
        <v>624</v>
      </c>
      <c r="AU65" s="39">
        <v>4</v>
      </c>
      <c r="AV65" s="309" t="s">
        <v>358</v>
      </c>
      <c r="AW65" s="22" t="s">
        <v>358</v>
      </c>
      <c r="AX65" s="41" t="s">
        <v>358</v>
      </c>
    </row>
    <row r="66" spans="1:50" s="14" customFormat="1" ht="409.5">
      <c r="A66" s="264">
        <v>104</v>
      </c>
      <c r="B66" s="29" t="s">
        <v>345</v>
      </c>
      <c r="C66" s="29">
        <v>9</v>
      </c>
      <c r="D66" s="29" t="s">
        <v>527</v>
      </c>
      <c r="E66" s="29" t="s">
        <v>625</v>
      </c>
      <c r="F66" s="37">
        <v>15790</v>
      </c>
      <c r="G66" s="29" t="s">
        <v>626</v>
      </c>
      <c r="H66" s="29">
        <v>2012</v>
      </c>
      <c r="I66" s="29" t="s">
        <v>627</v>
      </c>
      <c r="J66" s="43">
        <v>133284</v>
      </c>
      <c r="K66" s="28" t="s">
        <v>9852</v>
      </c>
      <c r="L66" s="30" t="s">
        <v>628</v>
      </c>
      <c r="M66" s="28" t="s">
        <v>629</v>
      </c>
      <c r="N66" s="29" t="s">
        <v>630</v>
      </c>
      <c r="O66" s="29" t="s">
        <v>631</v>
      </c>
      <c r="P66" s="29" t="s">
        <v>632</v>
      </c>
      <c r="Q66" s="45">
        <f t="shared" si="4"/>
        <v>2.1235294117647059</v>
      </c>
      <c r="R66" s="45">
        <v>0</v>
      </c>
      <c r="S66" s="45">
        <v>0.58823529411764708</v>
      </c>
      <c r="T66" s="45">
        <v>1.5352941176470587</v>
      </c>
      <c r="U66" s="31">
        <f t="shared" si="3"/>
        <v>2.1235294117647059</v>
      </c>
      <c r="V66" s="32">
        <v>20</v>
      </c>
      <c r="W66" s="32">
        <v>100</v>
      </c>
      <c r="X66" s="33" t="s">
        <v>633</v>
      </c>
      <c r="Y66" s="12">
        <v>3</v>
      </c>
      <c r="Z66" s="12">
        <v>12</v>
      </c>
      <c r="AA66" s="12">
        <v>3</v>
      </c>
      <c r="AB66" s="12">
        <v>4</v>
      </c>
      <c r="AC66" s="12" t="s">
        <v>446</v>
      </c>
      <c r="AD66" s="16">
        <v>0</v>
      </c>
      <c r="AE66" s="16">
        <v>5</v>
      </c>
      <c r="AF66" s="375">
        <v>100</v>
      </c>
      <c r="AG66" s="36" t="s">
        <v>527</v>
      </c>
      <c r="AH66" s="37" t="s">
        <v>634</v>
      </c>
      <c r="AI66" s="38">
        <v>100</v>
      </c>
      <c r="AJ66" s="36" t="s">
        <v>358</v>
      </c>
      <c r="AK66" s="37" t="s">
        <v>358</v>
      </c>
      <c r="AL66" s="39" t="s">
        <v>358</v>
      </c>
      <c r="AM66" s="326" t="s">
        <v>358</v>
      </c>
      <c r="AN66" s="37" t="s">
        <v>358</v>
      </c>
      <c r="AO66" s="39" t="s">
        <v>358</v>
      </c>
      <c r="AP66" s="326" t="s">
        <v>358</v>
      </c>
      <c r="AQ66" s="37" t="s">
        <v>358</v>
      </c>
      <c r="AR66" s="39" t="s">
        <v>358</v>
      </c>
      <c r="AS66" s="326" t="s">
        <v>358</v>
      </c>
      <c r="AT66" s="37" t="s">
        <v>358</v>
      </c>
      <c r="AU66" s="39" t="s">
        <v>358</v>
      </c>
      <c r="AV66" s="309" t="s">
        <v>358</v>
      </c>
      <c r="AW66" s="22" t="s">
        <v>358</v>
      </c>
      <c r="AX66" s="41" t="s">
        <v>358</v>
      </c>
    </row>
    <row r="67" spans="1:50" s="14" customFormat="1" ht="409.5">
      <c r="A67" s="264">
        <v>104</v>
      </c>
      <c r="B67" s="29" t="s">
        <v>345</v>
      </c>
      <c r="C67" s="29">
        <v>9</v>
      </c>
      <c r="D67" s="29" t="s">
        <v>527</v>
      </c>
      <c r="E67" s="29" t="s">
        <v>625</v>
      </c>
      <c r="F67" s="37">
        <v>15790</v>
      </c>
      <c r="G67" s="29" t="s">
        <v>635</v>
      </c>
      <c r="H67" s="29">
        <v>2012</v>
      </c>
      <c r="I67" s="43" t="s">
        <v>636</v>
      </c>
      <c r="J67" s="43">
        <v>54437</v>
      </c>
      <c r="K67" s="28" t="s">
        <v>9852</v>
      </c>
      <c r="L67" s="30" t="s">
        <v>628</v>
      </c>
      <c r="M67" s="28" t="s">
        <v>629</v>
      </c>
      <c r="N67" s="29" t="s">
        <v>637</v>
      </c>
      <c r="O67" s="29" t="s">
        <v>638</v>
      </c>
      <c r="P67" s="29" t="s">
        <v>639</v>
      </c>
      <c r="Q67" s="45">
        <f t="shared" si="4"/>
        <v>9.7705882352941167</v>
      </c>
      <c r="R67" s="45">
        <v>0</v>
      </c>
      <c r="S67" s="45">
        <v>8.235294117647058</v>
      </c>
      <c r="T67" s="45">
        <v>1.5352941176470587</v>
      </c>
      <c r="U67" s="31">
        <f t="shared" si="3"/>
        <v>9.7705882352941167</v>
      </c>
      <c r="V67" s="32">
        <v>20</v>
      </c>
      <c r="W67" s="32">
        <v>100</v>
      </c>
      <c r="X67" s="33" t="s">
        <v>633</v>
      </c>
      <c r="Y67" s="12">
        <v>3</v>
      </c>
      <c r="Z67" s="12">
        <v>12</v>
      </c>
      <c r="AA67" s="12">
        <v>3</v>
      </c>
      <c r="AB67" s="12">
        <v>4</v>
      </c>
      <c r="AC67" s="12" t="s">
        <v>446</v>
      </c>
      <c r="AD67" s="16">
        <v>0</v>
      </c>
      <c r="AE67" s="16">
        <v>5</v>
      </c>
      <c r="AF67" s="375">
        <v>90</v>
      </c>
      <c r="AG67" s="36" t="s">
        <v>527</v>
      </c>
      <c r="AH67" s="37" t="s">
        <v>640</v>
      </c>
      <c r="AI67" s="38">
        <v>90</v>
      </c>
      <c r="AJ67" s="36" t="s">
        <v>358</v>
      </c>
      <c r="AK67" s="37" t="s">
        <v>358</v>
      </c>
      <c r="AL67" s="39" t="s">
        <v>358</v>
      </c>
      <c r="AM67" s="326" t="s">
        <v>358</v>
      </c>
      <c r="AN67" s="37" t="s">
        <v>358</v>
      </c>
      <c r="AO67" s="39" t="s">
        <v>358</v>
      </c>
      <c r="AP67" s="326" t="s">
        <v>358</v>
      </c>
      <c r="AQ67" s="37" t="s">
        <v>358</v>
      </c>
      <c r="AR67" s="39" t="s">
        <v>358</v>
      </c>
      <c r="AS67" s="326" t="s">
        <v>358</v>
      </c>
      <c r="AT67" s="37" t="s">
        <v>358</v>
      </c>
      <c r="AU67" s="39" t="s">
        <v>358</v>
      </c>
      <c r="AV67" s="309" t="s">
        <v>358</v>
      </c>
      <c r="AW67" s="22" t="s">
        <v>358</v>
      </c>
      <c r="AX67" s="41" t="s">
        <v>358</v>
      </c>
    </row>
    <row r="68" spans="1:50" s="14" customFormat="1" ht="224">
      <c r="A68" s="264">
        <v>104</v>
      </c>
      <c r="B68" s="29" t="s">
        <v>345</v>
      </c>
      <c r="C68" s="29">
        <v>9</v>
      </c>
      <c r="D68" s="29" t="s">
        <v>527</v>
      </c>
      <c r="E68" s="29" t="s">
        <v>641</v>
      </c>
      <c r="F68" s="37">
        <v>25023</v>
      </c>
      <c r="G68" s="29" t="s">
        <v>642</v>
      </c>
      <c r="H68" s="29">
        <v>2020</v>
      </c>
      <c r="I68" s="29" t="s">
        <v>643</v>
      </c>
      <c r="J68" s="43">
        <v>76816.37</v>
      </c>
      <c r="K68" s="44" t="s">
        <v>328</v>
      </c>
      <c r="L68" s="43" t="s">
        <v>644</v>
      </c>
      <c r="M68" s="29" t="s">
        <v>645</v>
      </c>
      <c r="N68" s="29" t="s">
        <v>646</v>
      </c>
      <c r="O68" s="29" t="s">
        <v>647</v>
      </c>
      <c r="P68" s="29" t="s">
        <v>648</v>
      </c>
      <c r="Q68" s="45">
        <f t="shared" si="4"/>
        <v>57.04</v>
      </c>
      <c r="R68" s="45">
        <v>9.0399999999999991</v>
      </c>
      <c r="S68" s="45">
        <v>5.5</v>
      </c>
      <c r="T68" s="45">
        <v>42.5</v>
      </c>
      <c r="U68" s="31">
        <f t="shared" si="3"/>
        <v>57.04</v>
      </c>
      <c r="V68" s="32">
        <v>20</v>
      </c>
      <c r="W68" s="32">
        <v>28.3</v>
      </c>
      <c r="X68" s="33" t="s">
        <v>649</v>
      </c>
      <c r="Y68" s="12">
        <v>3</v>
      </c>
      <c r="Z68" s="12">
        <v>7</v>
      </c>
      <c r="AA68" s="12">
        <v>2</v>
      </c>
      <c r="AB68" s="12">
        <v>4</v>
      </c>
      <c r="AC68" s="12" t="s">
        <v>650</v>
      </c>
      <c r="AD68" s="16">
        <v>0</v>
      </c>
      <c r="AE68" s="16">
        <v>5</v>
      </c>
      <c r="AF68" s="375">
        <v>90</v>
      </c>
      <c r="AG68" s="36" t="s">
        <v>527</v>
      </c>
      <c r="AH68" s="37" t="s">
        <v>651</v>
      </c>
      <c r="AI68" s="38">
        <v>90</v>
      </c>
      <c r="AJ68" s="36" t="s">
        <v>358</v>
      </c>
      <c r="AK68" s="37" t="s">
        <v>358</v>
      </c>
      <c r="AL68" s="39" t="s">
        <v>358</v>
      </c>
      <c r="AM68" s="326" t="s">
        <v>358</v>
      </c>
      <c r="AN68" s="37" t="s">
        <v>358</v>
      </c>
      <c r="AO68" s="39" t="s">
        <v>358</v>
      </c>
      <c r="AP68" s="326" t="s">
        <v>358</v>
      </c>
      <c r="AQ68" s="37" t="s">
        <v>358</v>
      </c>
      <c r="AR68" s="39" t="s">
        <v>358</v>
      </c>
      <c r="AS68" s="326" t="s">
        <v>358</v>
      </c>
      <c r="AT68" s="37" t="s">
        <v>358</v>
      </c>
      <c r="AU68" s="39" t="s">
        <v>358</v>
      </c>
      <c r="AV68" s="309" t="s">
        <v>358</v>
      </c>
      <c r="AW68" s="22" t="s">
        <v>358</v>
      </c>
      <c r="AX68" s="41" t="s">
        <v>358</v>
      </c>
    </row>
    <row r="69" spans="1:50" s="14" customFormat="1" ht="196">
      <c r="A69" s="264">
        <v>104</v>
      </c>
      <c r="B69" s="29" t="s">
        <v>345</v>
      </c>
      <c r="C69" s="29">
        <v>7</v>
      </c>
      <c r="D69" s="51" t="s">
        <v>527</v>
      </c>
      <c r="E69" s="51" t="s">
        <v>652</v>
      </c>
      <c r="F69" s="56" t="s">
        <v>653</v>
      </c>
      <c r="G69" s="29" t="s">
        <v>654</v>
      </c>
      <c r="H69" s="29">
        <v>2021</v>
      </c>
      <c r="I69" s="29" t="s">
        <v>655</v>
      </c>
      <c r="J69" s="43">
        <v>221630</v>
      </c>
      <c r="K69" s="29" t="s">
        <v>332</v>
      </c>
      <c r="L69" s="29" t="s">
        <v>628</v>
      </c>
      <c r="M69" s="29" t="s">
        <v>629</v>
      </c>
      <c r="N69" s="29" t="s">
        <v>656</v>
      </c>
      <c r="O69" s="29" t="s">
        <v>657</v>
      </c>
      <c r="P69" s="29" t="s">
        <v>658</v>
      </c>
      <c r="Q69" s="31">
        <v>101.07</v>
      </c>
      <c r="R69" s="45">
        <v>26.07</v>
      </c>
      <c r="S69" s="45">
        <v>15</v>
      </c>
      <c r="T69" s="45">
        <v>60</v>
      </c>
      <c r="U69" s="31">
        <v>101.07</v>
      </c>
      <c r="V69" s="57">
        <v>20</v>
      </c>
      <c r="W69" s="57">
        <v>11.68</v>
      </c>
      <c r="X69" s="33" t="s">
        <v>649</v>
      </c>
      <c r="Y69" s="12">
        <v>3</v>
      </c>
      <c r="Z69" s="12">
        <v>7</v>
      </c>
      <c r="AA69" s="12">
        <v>2</v>
      </c>
      <c r="AB69" s="12">
        <v>4</v>
      </c>
      <c r="AC69" s="12" t="s">
        <v>571</v>
      </c>
      <c r="AD69" s="16">
        <v>0</v>
      </c>
      <c r="AE69" s="16">
        <v>5</v>
      </c>
      <c r="AF69" s="375">
        <v>90</v>
      </c>
      <c r="AG69" s="36" t="s">
        <v>659</v>
      </c>
      <c r="AH69" s="37" t="s">
        <v>652</v>
      </c>
      <c r="AI69" s="38">
        <v>90</v>
      </c>
      <c r="AJ69" s="36" t="s">
        <v>358</v>
      </c>
      <c r="AK69" s="37" t="s">
        <v>358</v>
      </c>
      <c r="AL69" s="39" t="s">
        <v>358</v>
      </c>
      <c r="AM69" s="326" t="s">
        <v>358</v>
      </c>
      <c r="AN69" s="37" t="s">
        <v>358</v>
      </c>
      <c r="AO69" s="39" t="s">
        <v>358</v>
      </c>
      <c r="AP69" s="326" t="s">
        <v>358</v>
      </c>
      <c r="AQ69" s="37" t="s">
        <v>358</v>
      </c>
      <c r="AR69" s="39" t="s">
        <v>358</v>
      </c>
      <c r="AS69" s="326" t="s">
        <v>358</v>
      </c>
      <c r="AT69" s="37" t="s">
        <v>358</v>
      </c>
      <c r="AU69" s="39" t="s">
        <v>358</v>
      </c>
      <c r="AV69" s="309" t="s">
        <v>358</v>
      </c>
      <c r="AW69" s="22" t="s">
        <v>358</v>
      </c>
      <c r="AX69" s="41" t="s">
        <v>358</v>
      </c>
    </row>
    <row r="70" spans="1:50" s="14" customFormat="1" ht="409.5">
      <c r="A70" s="264">
        <v>104</v>
      </c>
      <c r="B70" s="29" t="s">
        <v>345</v>
      </c>
      <c r="C70" s="29">
        <v>14</v>
      </c>
      <c r="D70" s="29" t="s">
        <v>544</v>
      </c>
      <c r="E70" s="29" t="s">
        <v>660</v>
      </c>
      <c r="F70" s="37">
        <v>13627</v>
      </c>
      <c r="G70" s="29" t="s">
        <v>661</v>
      </c>
      <c r="H70" s="29">
        <v>2011</v>
      </c>
      <c r="I70" s="29" t="s">
        <v>662</v>
      </c>
      <c r="J70" s="43">
        <v>70988</v>
      </c>
      <c r="K70" s="29" t="s">
        <v>363</v>
      </c>
      <c r="L70" s="29" t="s">
        <v>663</v>
      </c>
      <c r="M70" s="29" t="s">
        <v>664</v>
      </c>
      <c r="N70" s="29" t="s">
        <v>665</v>
      </c>
      <c r="O70" s="29" t="s">
        <v>666</v>
      </c>
      <c r="P70" s="29" t="s">
        <v>667</v>
      </c>
      <c r="Q70" s="45">
        <f t="shared" si="4"/>
        <v>6.2</v>
      </c>
      <c r="R70" s="54">
        <v>0</v>
      </c>
      <c r="S70" s="54">
        <v>4.7</v>
      </c>
      <c r="T70" s="54">
        <v>1.5</v>
      </c>
      <c r="U70" s="55">
        <f t="shared" si="3"/>
        <v>6.2</v>
      </c>
      <c r="V70" s="32">
        <v>50</v>
      </c>
      <c r="W70" s="32">
        <v>100</v>
      </c>
      <c r="X70" s="33" t="s">
        <v>618</v>
      </c>
      <c r="Y70" s="12">
        <v>6</v>
      </c>
      <c r="Z70" s="12">
        <v>1</v>
      </c>
      <c r="AA70" s="12">
        <v>4</v>
      </c>
      <c r="AB70" s="12">
        <v>14</v>
      </c>
      <c r="AC70" s="12"/>
      <c r="AD70" s="16">
        <v>0</v>
      </c>
      <c r="AE70" s="16">
        <v>2</v>
      </c>
      <c r="AF70" s="375">
        <v>90</v>
      </c>
      <c r="AG70" s="36" t="s">
        <v>620</v>
      </c>
      <c r="AH70" s="37" t="s">
        <v>668</v>
      </c>
      <c r="AI70" s="38">
        <v>25</v>
      </c>
      <c r="AJ70" s="36" t="s">
        <v>544</v>
      </c>
      <c r="AK70" s="37" t="s">
        <v>669</v>
      </c>
      <c r="AL70" s="39">
        <v>20</v>
      </c>
      <c r="AM70" s="326" t="s">
        <v>489</v>
      </c>
      <c r="AN70" s="37" t="s">
        <v>670</v>
      </c>
      <c r="AO70" s="39">
        <v>45</v>
      </c>
      <c r="AP70" s="326" t="s">
        <v>358</v>
      </c>
      <c r="AQ70" s="37" t="s">
        <v>358</v>
      </c>
      <c r="AR70" s="39" t="s">
        <v>358</v>
      </c>
      <c r="AS70" s="326" t="s">
        <v>358</v>
      </c>
      <c r="AT70" s="37" t="s">
        <v>358</v>
      </c>
      <c r="AU70" s="39" t="s">
        <v>358</v>
      </c>
      <c r="AV70" s="309" t="s">
        <v>358</v>
      </c>
      <c r="AW70" s="22" t="s">
        <v>358</v>
      </c>
      <c r="AX70" s="41" t="s">
        <v>358</v>
      </c>
    </row>
    <row r="71" spans="1:50" s="14" customFormat="1" ht="224">
      <c r="A71" s="264">
        <v>104</v>
      </c>
      <c r="B71" s="29" t="s">
        <v>345</v>
      </c>
      <c r="C71" s="29">
        <v>3</v>
      </c>
      <c r="D71" s="29" t="s">
        <v>608</v>
      </c>
      <c r="E71" s="29" t="s">
        <v>660</v>
      </c>
      <c r="F71" s="37">
        <v>13627</v>
      </c>
      <c r="G71" s="29" t="s">
        <v>671</v>
      </c>
      <c r="H71" s="29">
        <v>2016</v>
      </c>
      <c r="I71" s="29" t="s">
        <v>672</v>
      </c>
      <c r="J71" s="43">
        <v>117439</v>
      </c>
      <c r="K71" s="58" t="s">
        <v>271</v>
      </c>
      <c r="L71" s="29" t="s">
        <v>613</v>
      </c>
      <c r="M71" s="29" t="s">
        <v>614</v>
      </c>
      <c r="N71" s="29" t="s">
        <v>615</v>
      </c>
      <c r="O71" s="29" t="s">
        <v>616</v>
      </c>
      <c r="P71" s="29" t="s">
        <v>673</v>
      </c>
      <c r="Q71" s="45">
        <f t="shared" si="4"/>
        <v>0</v>
      </c>
      <c r="R71" s="54">
        <v>0</v>
      </c>
      <c r="S71" s="54">
        <v>0</v>
      </c>
      <c r="T71" s="54">
        <v>0</v>
      </c>
      <c r="U71" s="55">
        <f t="shared" si="3"/>
        <v>0</v>
      </c>
      <c r="V71" s="32">
        <v>20</v>
      </c>
      <c r="W71" s="32">
        <v>100</v>
      </c>
      <c r="X71" s="33" t="s">
        <v>618</v>
      </c>
      <c r="Y71" s="12">
        <v>6</v>
      </c>
      <c r="Z71" s="12">
        <v>1</v>
      </c>
      <c r="AA71" s="12">
        <v>4</v>
      </c>
      <c r="AB71" s="12">
        <v>14</v>
      </c>
      <c r="AC71" s="12"/>
      <c r="AD71" s="16">
        <v>0</v>
      </c>
      <c r="AE71" s="16">
        <v>5</v>
      </c>
      <c r="AF71" s="375">
        <v>95</v>
      </c>
      <c r="AG71" s="36" t="s">
        <v>608</v>
      </c>
      <c r="AH71" s="37" t="s">
        <v>619</v>
      </c>
      <c r="AI71" s="38">
        <v>25</v>
      </c>
      <c r="AJ71" s="36" t="s">
        <v>620</v>
      </c>
      <c r="AK71" s="37" t="s">
        <v>674</v>
      </c>
      <c r="AL71" s="39">
        <v>10</v>
      </c>
      <c r="AM71" s="326" t="s">
        <v>544</v>
      </c>
      <c r="AN71" s="37" t="s">
        <v>622</v>
      </c>
      <c r="AO71" s="39">
        <v>10</v>
      </c>
      <c r="AP71" s="326" t="s">
        <v>489</v>
      </c>
      <c r="AQ71" s="37" t="s">
        <v>624</v>
      </c>
      <c r="AR71" s="39">
        <v>50</v>
      </c>
      <c r="AS71" s="326" t="s">
        <v>358</v>
      </c>
      <c r="AT71" s="37" t="s">
        <v>358</v>
      </c>
      <c r="AU71" s="39" t="s">
        <v>358</v>
      </c>
      <c r="AV71" s="309" t="s">
        <v>358</v>
      </c>
      <c r="AW71" s="22" t="s">
        <v>358</v>
      </c>
      <c r="AX71" s="41" t="s">
        <v>358</v>
      </c>
    </row>
    <row r="72" spans="1:50" s="14" customFormat="1" ht="98">
      <c r="A72" s="264">
        <v>104</v>
      </c>
      <c r="B72" s="29" t="s">
        <v>345</v>
      </c>
      <c r="C72" s="29">
        <v>12</v>
      </c>
      <c r="D72" s="29" t="s">
        <v>359</v>
      </c>
      <c r="E72" s="29" t="s">
        <v>360</v>
      </c>
      <c r="F72" s="37">
        <v>23939</v>
      </c>
      <c r="G72" s="29" t="s">
        <v>675</v>
      </c>
      <c r="H72" s="29">
        <v>2010</v>
      </c>
      <c r="I72" s="43" t="s">
        <v>676</v>
      </c>
      <c r="J72" s="43">
        <v>35452</v>
      </c>
      <c r="K72" s="44" t="s">
        <v>81</v>
      </c>
      <c r="L72" s="43" t="s">
        <v>677</v>
      </c>
      <c r="M72" s="29" t="s">
        <v>678</v>
      </c>
      <c r="N72" s="29" t="s">
        <v>679</v>
      </c>
      <c r="O72" s="29" t="s">
        <v>680</v>
      </c>
      <c r="P72" s="29" t="s">
        <v>681</v>
      </c>
      <c r="Q72" s="45">
        <f t="shared" si="4"/>
        <v>0</v>
      </c>
      <c r="R72" s="45">
        <v>0</v>
      </c>
      <c r="S72" s="45">
        <v>0</v>
      </c>
      <c r="T72" s="45">
        <v>0</v>
      </c>
      <c r="U72" s="31">
        <f t="shared" si="3"/>
        <v>0</v>
      </c>
      <c r="V72" s="32">
        <v>20</v>
      </c>
      <c r="W72" s="32">
        <v>100</v>
      </c>
      <c r="X72" s="33" t="s">
        <v>369</v>
      </c>
      <c r="Y72" s="12">
        <v>2</v>
      </c>
      <c r="Z72" s="12">
        <v>2</v>
      </c>
      <c r="AA72" s="12">
        <v>2</v>
      </c>
      <c r="AB72" s="12">
        <v>11</v>
      </c>
      <c r="AC72" s="12">
        <v>98</v>
      </c>
      <c r="AD72" s="16">
        <v>0</v>
      </c>
      <c r="AE72" s="16">
        <v>5</v>
      </c>
      <c r="AF72" s="375">
        <v>100</v>
      </c>
      <c r="AG72" s="36" t="s">
        <v>359</v>
      </c>
      <c r="AH72" s="37" t="s">
        <v>370</v>
      </c>
      <c r="AI72" s="38">
        <v>50</v>
      </c>
      <c r="AJ72" s="36" t="s">
        <v>372</v>
      </c>
      <c r="AK72" s="37" t="s">
        <v>370</v>
      </c>
      <c r="AL72" s="39">
        <v>10</v>
      </c>
      <c r="AM72" s="326" t="s">
        <v>419</v>
      </c>
      <c r="AN72" s="37" t="s">
        <v>420</v>
      </c>
      <c r="AO72" s="39">
        <v>20</v>
      </c>
      <c r="AP72" s="326" t="s">
        <v>373</v>
      </c>
      <c r="AQ72" s="37" t="s">
        <v>374</v>
      </c>
      <c r="AR72" s="39">
        <v>10</v>
      </c>
      <c r="AS72" s="326" t="s">
        <v>682</v>
      </c>
      <c r="AT72" s="37" t="s">
        <v>370</v>
      </c>
      <c r="AU72" s="39">
        <v>10</v>
      </c>
      <c r="AV72" s="309" t="s">
        <v>358</v>
      </c>
      <c r="AW72" s="22" t="s">
        <v>358</v>
      </c>
      <c r="AX72" s="41" t="s">
        <v>358</v>
      </c>
    </row>
    <row r="73" spans="1:50" s="14" customFormat="1" ht="252">
      <c r="A73" s="264">
        <v>104</v>
      </c>
      <c r="B73" s="29" t="s">
        <v>345</v>
      </c>
      <c r="C73" s="29">
        <v>12</v>
      </c>
      <c r="D73" s="29" t="s">
        <v>359</v>
      </c>
      <c r="E73" s="29" t="s">
        <v>360</v>
      </c>
      <c r="F73" s="37">
        <v>23939</v>
      </c>
      <c r="G73" s="29" t="s">
        <v>683</v>
      </c>
      <c r="H73" s="29">
        <v>2002</v>
      </c>
      <c r="I73" s="29" t="s">
        <v>684</v>
      </c>
      <c r="J73" s="43">
        <v>55063</v>
      </c>
      <c r="K73" s="29" t="s">
        <v>156</v>
      </c>
      <c r="L73" s="29" t="s">
        <v>685</v>
      </c>
      <c r="M73" s="29" t="s">
        <v>365</v>
      </c>
      <c r="N73" s="29" t="s">
        <v>366</v>
      </c>
      <c r="O73" s="29" t="s">
        <v>686</v>
      </c>
      <c r="P73" s="29" t="s">
        <v>687</v>
      </c>
      <c r="Q73" s="45">
        <f t="shared" si="4"/>
        <v>20.209317647058825</v>
      </c>
      <c r="R73" s="45">
        <v>0</v>
      </c>
      <c r="S73" s="45">
        <v>1.7647058823529411</v>
      </c>
      <c r="T73" s="45">
        <v>18.444611764705883</v>
      </c>
      <c r="U73" s="31">
        <f t="shared" si="3"/>
        <v>20.209317647058825</v>
      </c>
      <c r="V73" s="32">
        <v>20</v>
      </c>
      <c r="W73" s="32">
        <v>100</v>
      </c>
      <c r="X73" s="33" t="s">
        <v>369</v>
      </c>
      <c r="Y73" s="12">
        <v>3</v>
      </c>
      <c r="Z73" s="12">
        <v>11</v>
      </c>
      <c r="AA73" s="12">
        <v>5</v>
      </c>
      <c r="AB73" s="12">
        <v>4</v>
      </c>
      <c r="AC73" s="12">
        <v>175</v>
      </c>
      <c r="AD73" s="16">
        <v>30</v>
      </c>
      <c r="AE73" s="16">
        <v>5</v>
      </c>
      <c r="AF73" s="375">
        <v>80</v>
      </c>
      <c r="AG73" s="36" t="s">
        <v>359</v>
      </c>
      <c r="AH73" s="37" t="s">
        <v>370</v>
      </c>
      <c r="AI73" s="38">
        <v>40</v>
      </c>
      <c r="AJ73" s="36" t="s">
        <v>419</v>
      </c>
      <c r="AK73" s="37" t="s">
        <v>420</v>
      </c>
      <c r="AL73" s="39">
        <v>20</v>
      </c>
      <c r="AM73" s="326" t="s">
        <v>688</v>
      </c>
      <c r="AN73" s="37" t="s">
        <v>689</v>
      </c>
      <c r="AO73" s="39">
        <v>20</v>
      </c>
      <c r="AP73" s="326" t="s">
        <v>358</v>
      </c>
      <c r="AQ73" s="37" t="s">
        <v>358</v>
      </c>
      <c r="AR73" s="39" t="s">
        <v>358</v>
      </c>
      <c r="AS73" s="326" t="s">
        <v>358</v>
      </c>
      <c r="AT73" s="37" t="s">
        <v>358</v>
      </c>
      <c r="AU73" s="39" t="s">
        <v>358</v>
      </c>
      <c r="AV73" s="309" t="s">
        <v>358</v>
      </c>
      <c r="AW73" s="22" t="s">
        <v>358</v>
      </c>
      <c r="AX73" s="41" t="s">
        <v>358</v>
      </c>
    </row>
    <row r="74" spans="1:50" s="14" customFormat="1" ht="252">
      <c r="A74" s="264">
        <v>104</v>
      </c>
      <c r="B74" s="29" t="s">
        <v>345</v>
      </c>
      <c r="C74" s="29">
        <v>12</v>
      </c>
      <c r="D74" s="29" t="s">
        <v>359</v>
      </c>
      <c r="E74" s="29" t="s">
        <v>360</v>
      </c>
      <c r="F74" s="37">
        <v>23939</v>
      </c>
      <c r="G74" s="29" t="s">
        <v>690</v>
      </c>
      <c r="H74" s="29">
        <v>2017</v>
      </c>
      <c r="I74" s="29" t="s">
        <v>691</v>
      </c>
      <c r="J74" s="43">
        <v>35543</v>
      </c>
      <c r="K74" s="29" t="s">
        <v>363</v>
      </c>
      <c r="L74" s="29" t="s">
        <v>364</v>
      </c>
      <c r="M74" s="29" t="s">
        <v>365</v>
      </c>
      <c r="N74" s="29" t="s">
        <v>366</v>
      </c>
      <c r="O74" s="29" t="s">
        <v>367</v>
      </c>
      <c r="P74" s="29" t="s">
        <v>692</v>
      </c>
      <c r="Q74" s="45">
        <f t="shared" si="4"/>
        <v>20.209317647058825</v>
      </c>
      <c r="R74" s="45">
        <v>0</v>
      </c>
      <c r="S74" s="45">
        <v>1.7647058823529411</v>
      </c>
      <c r="T74" s="45">
        <v>18.444611764705883</v>
      </c>
      <c r="U74" s="31">
        <f t="shared" si="3"/>
        <v>20.209317647058825</v>
      </c>
      <c r="V74" s="32">
        <v>20</v>
      </c>
      <c r="W74" s="32">
        <v>100</v>
      </c>
      <c r="X74" s="33" t="s">
        <v>369</v>
      </c>
      <c r="Y74" s="12">
        <v>3</v>
      </c>
      <c r="Z74" s="12">
        <v>11</v>
      </c>
      <c r="AA74" s="12">
        <v>5</v>
      </c>
      <c r="AB74" s="12">
        <v>4</v>
      </c>
      <c r="AC74" s="12"/>
      <c r="AD74" s="16">
        <v>0</v>
      </c>
      <c r="AE74" s="16">
        <v>5</v>
      </c>
      <c r="AF74" s="375">
        <v>100</v>
      </c>
      <c r="AG74" s="36" t="s">
        <v>359</v>
      </c>
      <c r="AH74" s="37" t="s">
        <v>370</v>
      </c>
      <c r="AI74" s="38">
        <v>30</v>
      </c>
      <c r="AJ74" s="36" t="s">
        <v>693</v>
      </c>
      <c r="AK74" s="37" t="s">
        <v>370</v>
      </c>
      <c r="AL74" s="39">
        <v>30</v>
      </c>
      <c r="AM74" s="326" t="s">
        <v>373</v>
      </c>
      <c r="AN74" s="37" t="s">
        <v>374</v>
      </c>
      <c r="AO74" s="39">
        <v>20</v>
      </c>
      <c r="AP74" s="326" t="s">
        <v>419</v>
      </c>
      <c r="AQ74" s="37" t="s">
        <v>420</v>
      </c>
      <c r="AR74" s="39">
        <v>20</v>
      </c>
      <c r="AS74" s="326" t="s">
        <v>358</v>
      </c>
      <c r="AT74" s="37" t="s">
        <v>358</v>
      </c>
      <c r="AU74" s="39" t="s">
        <v>358</v>
      </c>
      <c r="AV74" s="309" t="s">
        <v>358</v>
      </c>
      <c r="AW74" s="22" t="s">
        <v>358</v>
      </c>
      <c r="AX74" s="41" t="s">
        <v>358</v>
      </c>
    </row>
    <row r="75" spans="1:50" s="14" customFormat="1" ht="168">
      <c r="A75" s="264">
        <v>104</v>
      </c>
      <c r="B75" s="29" t="s">
        <v>345</v>
      </c>
      <c r="C75" s="29">
        <v>12</v>
      </c>
      <c r="D75" s="29" t="s">
        <v>359</v>
      </c>
      <c r="E75" s="29" t="s">
        <v>360</v>
      </c>
      <c r="F75" s="37">
        <v>23939</v>
      </c>
      <c r="G75" s="29" t="s">
        <v>694</v>
      </c>
      <c r="H75" s="29">
        <v>2010</v>
      </c>
      <c r="I75" s="43" t="s">
        <v>695</v>
      </c>
      <c r="J75" s="43">
        <v>95216</v>
      </c>
      <c r="K75" s="44" t="s">
        <v>81</v>
      </c>
      <c r="L75" s="43" t="s">
        <v>696</v>
      </c>
      <c r="M75" s="43" t="s">
        <v>697</v>
      </c>
      <c r="N75" s="43" t="s">
        <v>698</v>
      </c>
      <c r="O75" s="43" t="s">
        <v>699</v>
      </c>
      <c r="P75" s="29" t="s">
        <v>700</v>
      </c>
      <c r="Q75" s="45">
        <f t="shared" si="4"/>
        <v>27.819155724975296</v>
      </c>
      <c r="R75" s="45">
        <v>0</v>
      </c>
      <c r="S75" s="45">
        <v>7.0591557249752928</v>
      </c>
      <c r="T75" s="45">
        <v>20.76</v>
      </c>
      <c r="U75" s="31">
        <f t="shared" si="3"/>
        <v>27.819155724975296</v>
      </c>
      <c r="V75" s="32">
        <v>20</v>
      </c>
      <c r="W75" s="32">
        <v>100</v>
      </c>
      <c r="X75" s="33" t="s">
        <v>369</v>
      </c>
      <c r="Y75" s="12">
        <v>2</v>
      </c>
      <c r="Z75" s="12">
        <v>1</v>
      </c>
      <c r="AA75" s="12">
        <v>3</v>
      </c>
      <c r="AB75" s="12">
        <v>5</v>
      </c>
      <c r="AC75" s="12">
        <v>98</v>
      </c>
      <c r="AD75" s="16">
        <v>0</v>
      </c>
      <c r="AE75" s="16">
        <v>5</v>
      </c>
      <c r="AF75" s="375">
        <v>100</v>
      </c>
      <c r="AG75" s="36" t="s">
        <v>359</v>
      </c>
      <c r="AH75" s="37" t="s">
        <v>370</v>
      </c>
      <c r="AI75" s="38">
        <v>50</v>
      </c>
      <c r="AJ75" s="36" t="s">
        <v>419</v>
      </c>
      <c r="AK75" s="37" t="s">
        <v>420</v>
      </c>
      <c r="AL75" s="39">
        <v>20</v>
      </c>
      <c r="AM75" s="326" t="s">
        <v>421</v>
      </c>
      <c r="AN75" s="37" t="s">
        <v>407</v>
      </c>
      <c r="AO75" s="39">
        <v>10</v>
      </c>
      <c r="AP75" s="326" t="s">
        <v>688</v>
      </c>
      <c r="AQ75" s="37" t="s">
        <v>689</v>
      </c>
      <c r="AR75" s="39">
        <v>10</v>
      </c>
      <c r="AS75" s="326" t="s">
        <v>418</v>
      </c>
      <c r="AT75" s="37" t="s">
        <v>701</v>
      </c>
      <c r="AU75" s="39">
        <v>10</v>
      </c>
      <c r="AV75" s="309" t="s">
        <v>358</v>
      </c>
      <c r="AW75" s="22" t="s">
        <v>358</v>
      </c>
      <c r="AX75" s="41" t="s">
        <v>358</v>
      </c>
    </row>
    <row r="76" spans="1:50" s="14" customFormat="1" ht="252">
      <c r="A76" s="264">
        <v>104</v>
      </c>
      <c r="B76" s="29" t="s">
        <v>345</v>
      </c>
      <c r="C76" s="29">
        <v>12</v>
      </c>
      <c r="D76" s="29" t="s">
        <v>359</v>
      </c>
      <c r="E76" s="29" t="s">
        <v>360</v>
      </c>
      <c r="F76" s="37">
        <v>23939</v>
      </c>
      <c r="G76" s="29" t="s">
        <v>690</v>
      </c>
      <c r="H76" s="29">
        <v>2017</v>
      </c>
      <c r="I76" s="29" t="s">
        <v>691</v>
      </c>
      <c r="J76" s="43">
        <f>22886+6040</f>
        <v>28926</v>
      </c>
      <c r="K76" s="29" t="s">
        <v>363</v>
      </c>
      <c r="L76" s="29" t="s">
        <v>364</v>
      </c>
      <c r="M76" s="29" t="s">
        <v>365</v>
      </c>
      <c r="N76" s="29" t="s">
        <v>366</v>
      </c>
      <c r="O76" s="29" t="s">
        <v>367</v>
      </c>
      <c r="P76" s="29" t="s">
        <v>702</v>
      </c>
      <c r="Q76" s="45">
        <f t="shared" si="4"/>
        <v>23.609317647058823</v>
      </c>
      <c r="R76" s="45">
        <v>3.4</v>
      </c>
      <c r="S76" s="45">
        <v>1.7647058823529411</v>
      </c>
      <c r="T76" s="45">
        <v>18.444611764705883</v>
      </c>
      <c r="U76" s="31">
        <f t="shared" si="3"/>
        <v>23.609317647058823</v>
      </c>
      <c r="V76" s="32">
        <v>20</v>
      </c>
      <c r="W76" s="32">
        <v>83.33</v>
      </c>
      <c r="X76" s="33" t="s">
        <v>369</v>
      </c>
      <c r="Y76" s="12">
        <v>3</v>
      </c>
      <c r="Z76" s="12">
        <v>11</v>
      </c>
      <c r="AA76" s="12">
        <v>5</v>
      </c>
      <c r="AB76" s="12">
        <v>4</v>
      </c>
      <c r="AC76" s="12"/>
      <c r="AD76" s="16">
        <v>0</v>
      </c>
      <c r="AE76" s="16">
        <v>5</v>
      </c>
      <c r="AF76" s="375">
        <v>100</v>
      </c>
      <c r="AG76" s="36" t="s">
        <v>359</v>
      </c>
      <c r="AH76" s="37" t="s">
        <v>370</v>
      </c>
      <c r="AI76" s="38">
        <v>30</v>
      </c>
      <c r="AJ76" s="36" t="s">
        <v>693</v>
      </c>
      <c r="AK76" s="37" t="s">
        <v>370</v>
      </c>
      <c r="AL76" s="39">
        <v>40</v>
      </c>
      <c r="AM76" s="326" t="s">
        <v>373</v>
      </c>
      <c r="AN76" s="37" t="s">
        <v>374</v>
      </c>
      <c r="AO76" s="39">
        <v>30</v>
      </c>
      <c r="AP76" s="326" t="s">
        <v>358</v>
      </c>
      <c r="AQ76" s="37" t="s">
        <v>358</v>
      </c>
      <c r="AR76" s="39" t="s">
        <v>358</v>
      </c>
      <c r="AS76" s="326" t="s">
        <v>358</v>
      </c>
      <c r="AT76" s="37" t="s">
        <v>358</v>
      </c>
      <c r="AU76" s="39" t="s">
        <v>358</v>
      </c>
      <c r="AV76" s="309" t="s">
        <v>358</v>
      </c>
      <c r="AW76" s="22" t="s">
        <v>358</v>
      </c>
      <c r="AX76" s="41" t="s">
        <v>358</v>
      </c>
    </row>
    <row r="77" spans="1:50" s="14" customFormat="1" ht="98">
      <c r="A77" s="264">
        <v>104</v>
      </c>
      <c r="B77" s="29" t="s">
        <v>345</v>
      </c>
      <c r="C77" s="29">
        <v>12</v>
      </c>
      <c r="D77" s="29" t="s">
        <v>359</v>
      </c>
      <c r="E77" s="29" t="s">
        <v>360</v>
      </c>
      <c r="F77" s="37">
        <v>23939</v>
      </c>
      <c r="G77" s="29" t="s">
        <v>703</v>
      </c>
      <c r="H77" s="29">
        <v>2010</v>
      </c>
      <c r="I77" s="43" t="s">
        <v>704</v>
      </c>
      <c r="J77" s="43">
        <v>8152</v>
      </c>
      <c r="K77" s="44" t="s">
        <v>81</v>
      </c>
      <c r="L77" s="43" t="s">
        <v>705</v>
      </c>
      <c r="M77" s="29" t="s">
        <v>706</v>
      </c>
      <c r="N77" s="29" t="s">
        <v>707</v>
      </c>
      <c r="O77" s="29" t="s">
        <v>708</v>
      </c>
      <c r="P77" s="29" t="s">
        <v>709</v>
      </c>
      <c r="Q77" s="45">
        <f t="shared" si="4"/>
        <v>3.5295778624876433</v>
      </c>
      <c r="R77" s="45">
        <v>0</v>
      </c>
      <c r="S77" s="45">
        <v>1.7647889312438232</v>
      </c>
      <c r="T77" s="45">
        <v>1.7647889312438201</v>
      </c>
      <c r="U77" s="31">
        <f t="shared" si="3"/>
        <v>3.5295778624876433</v>
      </c>
      <c r="V77" s="32">
        <v>20</v>
      </c>
      <c r="W77" s="32">
        <v>100</v>
      </c>
      <c r="X77" s="33" t="s">
        <v>369</v>
      </c>
      <c r="Y77" s="12">
        <v>2</v>
      </c>
      <c r="Z77" s="12">
        <v>1</v>
      </c>
      <c r="AA77" s="12">
        <v>3</v>
      </c>
      <c r="AB77" s="12">
        <v>11</v>
      </c>
      <c r="AC77" s="12">
        <v>98</v>
      </c>
      <c r="AD77" s="16">
        <v>0</v>
      </c>
      <c r="AE77" s="16">
        <v>5</v>
      </c>
      <c r="AF77" s="375">
        <v>100</v>
      </c>
      <c r="AG77" s="36" t="s">
        <v>359</v>
      </c>
      <c r="AH77" s="37" t="s">
        <v>370</v>
      </c>
      <c r="AI77" s="38">
        <v>30</v>
      </c>
      <c r="AJ77" s="36" t="s">
        <v>419</v>
      </c>
      <c r="AK77" s="37" t="s">
        <v>420</v>
      </c>
      <c r="AL77" s="39">
        <v>20</v>
      </c>
      <c r="AM77" s="326" t="s">
        <v>421</v>
      </c>
      <c r="AN77" s="37" t="s">
        <v>407</v>
      </c>
      <c r="AO77" s="39">
        <v>20</v>
      </c>
      <c r="AP77" s="326" t="s">
        <v>688</v>
      </c>
      <c r="AQ77" s="37" t="s">
        <v>689</v>
      </c>
      <c r="AR77" s="39">
        <v>10</v>
      </c>
      <c r="AS77" s="326" t="s">
        <v>418</v>
      </c>
      <c r="AT77" s="37" t="s">
        <v>701</v>
      </c>
      <c r="AU77" s="39">
        <v>10</v>
      </c>
      <c r="AV77" s="309" t="s">
        <v>710</v>
      </c>
      <c r="AW77" s="22" t="s">
        <v>711</v>
      </c>
      <c r="AX77" s="41">
        <v>10</v>
      </c>
    </row>
    <row r="78" spans="1:50" s="14" customFormat="1" ht="252">
      <c r="A78" s="265">
        <v>104</v>
      </c>
      <c r="B78" s="59" t="s">
        <v>345</v>
      </c>
      <c r="C78" s="59">
        <v>12</v>
      </c>
      <c r="D78" s="29" t="s">
        <v>359</v>
      </c>
      <c r="E78" s="29" t="s">
        <v>360</v>
      </c>
      <c r="F78" s="60">
        <v>23939</v>
      </c>
      <c r="G78" s="29" t="s">
        <v>712</v>
      </c>
      <c r="H78" s="29">
        <v>2020</v>
      </c>
      <c r="I78" s="59" t="s">
        <v>713</v>
      </c>
      <c r="J78" s="62">
        <v>208110</v>
      </c>
      <c r="K78" s="61" t="s">
        <v>328</v>
      </c>
      <c r="L78" s="62" t="s">
        <v>714</v>
      </c>
      <c r="M78" s="59" t="s">
        <v>365</v>
      </c>
      <c r="N78" s="59" t="s">
        <v>715</v>
      </c>
      <c r="O78" s="59" t="s">
        <v>716</v>
      </c>
      <c r="P78" s="59" t="s">
        <v>717</v>
      </c>
      <c r="Q78" s="45">
        <v>72</v>
      </c>
      <c r="R78" s="45">
        <v>24.48</v>
      </c>
      <c r="S78" s="45">
        <v>24</v>
      </c>
      <c r="T78" s="45">
        <v>24</v>
      </c>
      <c r="U78" s="31">
        <v>72</v>
      </c>
      <c r="V78" s="32">
        <v>20</v>
      </c>
      <c r="W78" s="32">
        <v>31.61</v>
      </c>
      <c r="X78" s="33" t="s">
        <v>369</v>
      </c>
      <c r="Y78" s="63">
        <v>2</v>
      </c>
      <c r="Z78" s="63">
        <v>5</v>
      </c>
      <c r="AA78" s="63">
        <v>6</v>
      </c>
      <c r="AB78" s="63">
        <v>11</v>
      </c>
      <c r="AC78" s="63" t="s">
        <v>718</v>
      </c>
      <c r="AD78" s="64">
        <v>24</v>
      </c>
      <c r="AE78" s="64">
        <v>5</v>
      </c>
      <c r="AF78" s="375">
        <v>100</v>
      </c>
      <c r="AG78" s="36" t="s">
        <v>359</v>
      </c>
      <c r="AH78" s="37" t="s">
        <v>370</v>
      </c>
      <c r="AI78" s="38">
        <v>40</v>
      </c>
      <c r="AJ78" s="36" t="s">
        <v>421</v>
      </c>
      <c r="AK78" s="37" t="s">
        <v>407</v>
      </c>
      <c r="AL78" s="39">
        <v>20</v>
      </c>
      <c r="AM78" s="326" t="s">
        <v>688</v>
      </c>
      <c r="AN78" s="37" t="s">
        <v>689</v>
      </c>
      <c r="AO78" s="39">
        <v>10</v>
      </c>
      <c r="AP78" s="326" t="s">
        <v>419</v>
      </c>
      <c r="AQ78" s="37" t="s">
        <v>420</v>
      </c>
      <c r="AR78" s="39">
        <v>20</v>
      </c>
      <c r="AS78" s="326" t="s">
        <v>418</v>
      </c>
      <c r="AT78" s="37" t="s">
        <v>701</v>
      </c>
      <c r="AU78" s="39">
        <v>10</v>
      </c>
      <c r="AV78" s="309" t="s">
        <v>358</v>
      </c>
      <c r="AW78" s="22" t="s">
        <v>358</v>
      </c>
      <c r="AX78" s="41" t="s">
        <v>358</v>
      </c>
    </row>
    <row r="79" spans="1:50" s="14" customFormat="1" ht="350">
      <c r="A79" s="264">
        <v>104</v>
      </c>
      <c r="B79" s="29" t="s">
        <v>345</v>
      </c>
      <c r="C79" s="29">
        <v>10</v>
      </c>
      <c r="D79" s="29" t="s">
        <v>393</v>
      </c>
      <c r="E79" s="29" t="s">
        <v>719</v>
      </c>
      <c r="F79" s="37">
        <v>28561</v>
      </c>
      <c r="G79" s="29" t="s">
        <v>720</v>
      </c>
      <c r="H79" s="29">
        <v>2017</v>
      </c>
      <c r="I79" s="29" t="s">
        <v>721</v>
      </c>
      <c r="J79" s="43">
        <v>43484</v>
      </c>
      <c r="K79" s="29" t="s">
        <v>363</v>
      </c>
      <c r="L79" s="29" t="s">
        <v>722</v>
      </c>
      <c r="M79" s="29" t="s">
        <v>723</v>
      </c>
      <c r="N79" s="29" t="s">
        <v>724</v>
      </c>
      <c r="O79" s="29" t="s">
        <v>725</v>
      </c>
      <c r="P79" s="29" t="s">
        <v>726</v>
      </c>
      <c r="Q79" s="45">
        <f t="shared" ref="Q79:Q90" si="5">U79</f>
        <v>0</v>
      </c>
      <c r="R79" s="45">
        <v>0</v>
      </c>
      <c r="S79" s="45">
        <v>0</v>
      </c>
      <c r="T79" s="45">
        <v>0</v>
      </c>
      <c r="U79" s="31">
        <f t="shared" ref="U79:U90" si="6">SUM(R79:T79)</f>
        <v>0</v>
      </c>
      <c r="V79" s="32">
        <v>20</v>
      </c>
      <c r="W79" s="32">
        <v>100</v>
      </c>
      <c r="X79" s="33" t="s">
        <v>727</v>
      </c>
      <c r="Y79" s="12">
        <v>4</v>
      </c>
      <c r="Z79" s="12">
        <v>2</v>
      </c>
      <c r="AA79" s="12">
        <v>3</v>
      </c>
      <c r="AB79" s="12">
        <v>31</v>
      </c>
      <c r="AC79" s="12"/>
      <c r="AD79" s="16">
        <v>0</v>
      </c>
      <c r="AE79" s="16">
        <v>5</v>
      </c>
      <c r="AF79" s="375">
        <v>100</v>
      </c>
      <c r="AG79" s="36" t="s">
        <v>728</v>
      </c>
      <c r="AH79" s="37" t="s">
        <v>719</v>
      </c>
      <c r="AI79" s="38">
        <v>100</v>
      </c>
      <c r="AJ79" s="36" t="s">
        <v>358</v>
      </c>
      <c r="AK79" s="37" t="s">
        <v>358</v>
      </c>
      <c r="AL79" s="39" t="s">
        <v>358</v>
      </c>
      <c r="AM79" s="326" t="s">
        <v>358</v>
      </c>
      <c r="AN79" s="37" t="s">
        <v>358</v>
      </c>
      <c r="AO79" s="39" t="s">
        <v>358</v>
      </c>
      <c r="AP79" s="326" t="s">
        <v>358</v>
      </c>
      <c r="AQ79" s="37" t="s">
        <v>358</v>
      </c>
      <c r="AR79" s="39" t="s">
        <v>358</v>
      </c>
      <c r="AS79" s="326" t="s">
        <v>358</v>
      </c>
      <c r="AT79" s="37" t="s">
        <v>358</v>
      </c>
      <c r="AU79" s="39" t="s">
        <v>358</v>
      </c>
      <c r="AV79" s="309" t="s">
        <v>358</v>
      </c>
      <c r="AW79" s="22" t="s">
        <v>358</v>
      </c>
      <c r="AX79" s="41" t="s">
        <v>358</v>
      </c>
    </row>
    <row r="80" spans="1:50" s="14" customFormat="1" ht="98">
      <c r="A80" s="263">
        <v>104</v>
      </c>
      <c r="B80" s="29" t="s">
        <v>345</v>
      </c>
      <c r="C80" s="28">
        <v>6</v>
      </c>
      <c r="D80" s="28" t="s">
        <v>346</v>
      </c>
      <c r="E80" s="28" t="s">
        <v>347</v>
      </c>
      <c r="F80" s="46">
        <v>34548</v>
      </c>
      <c r="G80" s="28" t="s">
        <v>729</v>
      </c>
      <c r="H80" s="29">
        <v>2018</v>
      </c>
      <c r="I80" s="28" t="s">
        <v>730</v>
      </c>
      <c r="J80" s="30">
        <v>131575</v>
      </c>
      <c r="K80" s="28" t="s">
        <v>69</v>
      </c>
      <c r="L80" s="30" t="s">
        <v>351</v>
      </c>
      <c r="M80" s="28" t="s">
        <v>352</v>
      </c>
      <c r="N80" s="28" t="s">
        <v>353</v>
      </c>
      <c r="O80" s="28" t="s">
        <v>354</v>
      </c>
      <c r="P80" s="28" t="s">
        <v>731</v>
      </c>
      <c r="Q80" s="45">
        <f t="shared" si="5"/>
        <v>66.789999999999992</v>
      </c>
      <c r="R80" s="45">
        <v>15.48</v>
      </c>
      <c r="S80" s="45">
        <v>2.7</v>
      </c>
      <c r="T80" s="45">
        <v>48.61</v>
      </c>
      <c r="U80" s="31">
        <f t="shared" si="6"/>
        <v>66.789999999999992</v>
      </c>
      <c r="V80" s="32">
        <v>20</v>
      </c>
      <c r="W80" s="32">
        <v>68.3</v>
      </c>
      <c r="X80" s="33" t="s">
        <v>356</v>
      </c>
      <c r="Y80" s="34">
        <v>3</v>
      </c>
      <c r="Z80" s="34">
        <v>11</v>
      </c>
      <c r="AA80" s="34">
        <v>5</v>
      </c>
      <c r="AB80" s="34">
        <v>4</v>
      </c>
      <c r="AC80" s="34" t="s">
        <v>732</v>
      </c>
      <c r="AD80" s="16">
        <v>0</v>
      </c>
      <c r="AE80" s="35">
        <v>5</v>
      </c>
      <c r="AF80" s="375">
        <v>0</v>
      </c>
      <c r="AG80" s="36" t="s">
        <v>357</v>
      </c>
      <c r="AH80" s="37" t="s">
        <v>357</v>
      </c>
      <c r="AI80" s="38">
        <v>0</v>
      </c>
      <c r="AJ80" s="36" t="s">
        <v>358</v>
      </c>
      <c r="AK80" s="37" t="s">
        <v>358</v>
      </c>
      <c r="AL80" s="39" t="s">
        <v>358</v>
      </c>
      <c r="AM80" s="326" t="s">
        <v>358</v>
      </c>
      <c r="AN80" s="37" t="s">
        <v>358</v>
      </c>
      <c r="AO80" s="39" t="s">
        <v>358</v>
      </c>
      <c r="AP80" s="326" t="s">
        <v>358</v>
      </c>
      <c r="AQ80" s="37" t="s">
        <v>358</v>
      </c>
      <c r="AR80" s="39" t="s">
        <v>358</v>
      </c>
      <c r="AS80" s="326" t="s">
        <v>358</v>
      </c>
      <c r="AT80" s="37" t="s">
        <v>358</v>
      </c>
      <c r="AU80" s="39" t="s">
        <v>358</v>
      </c>
      <c r="AV80" s="309" t="s">
        <v>358</v>
      </c>
      <c r="AW80" s="22" t="s">
        <v>358</v>
      </c>
      <c r="AX80" s="41" t="s">
        <v>358</v>
      </c>
    </row>
    <row r="81" spans="1:50" s="14" customFormat="1" ht="280">
      <c r="A81" s="263">
        <v>104</v>
      </c>
      <c r="B81" s="29" t="s">
        <v>345</v>
      </c>
      <c r="C81" s="28">
        <v>11</v>
      </c>
      <c r="D81" s="28" t="s">
        <v>436</v>
      </c>
      <c r="E81" s="28" t="s">
        <v>733</v>
      </c>
      <c r="F81" s="46">
        <v>35544</v>
      </c>
      <c r="G81" s="28" t="s">
        <v>734</v>
      </c>
      <c r="H81" s="29">
        <v>2005</v>
      </c>
      <c r="I81" s="28" t="s">
        <v>735</v>
      </c>
      <c r="J81" s="30">
        <v>85052</v>
      </c>
      <c r="K81" s="28" t="s">
        <v>149</v>
      </c>
      <c r="L81" s="28" t="s">
        <v>736</v>
      </c>
      <c r="M81" s="28" t="s">
        <v>737</v>
      </c>
      <c r="N81" s="28" t="s">
        <v>738</v>
      </c>
      <c r="O81" s="28" t="s">
        <v>739</v>
      </c>
      <c r="P81" s="28" t="s">
        <v>740</v>
      </c>
      <c r="Q81" s="45">
        <f t="shared" si="5"/>
        <v>7.7664705882352942</v>
      </c>
      <c r="R81" s="45">
        <v>0</v>
      </c>
      <c r="S81" s="45">
        <v>2.9411764705882355</v>
      </c>
      <c r="T81" s="45">
        <v>4.8252941176470587</v>
      </c>
      <c r="U81" s="31">
        <f t="shared" si="6"/>
        <v>7.7664705882352942</v>
      </c>
      <c r="V81" s="32">
        <v>20</v>
      </c>
      <c r="W81" s="32">
        <v>100</v>
      </c>
      <c r="X81" s="33" t="s">
        <v>741</v>
      </c>
      <c r="Y81" s="34">
        <v>3</v>
      </c>
      <c r="Z81" s="34">
        <v>12</v>
      </c>
      <c r="AA81" s="34">
        <v>3</v>
      </c>
      <c r="AB81" s="34">
        <v>4</v>
      </c>
      <c r="AC81" s="34">
        <v>92</v>
      </c>
      <c r="AD81" s="35">
        <v>9.6</v>
      </c>
      <c r="AE81" s="35">
        <v>5</v>
      </c>
      <c r="AF81" s="375">
        <v>0</v>
      </c>
      <c r="AG81" s="36" t="s">
        <v>357</v>
      </c>
      <c r="AH81" s="37" t="s">
        <v>357</v>
      </c>
      <c r="AI81" s="38">
        <v>0</v>
      </c>
      <c r="AJ81" s="36" t="s">
        <v>358</v>
      </c>
      <c r="AK81" s="37" t="s">
        <v>358</v>
      </c>
      <c r="AL81" s="39" t="s">
        <v>358</v>
      </c>
      <c r="AM81" s="326" t="s">
        <v>358</v>
      </c>
      <c r="AN81" s="37" t="s">
        <v>358</v>
      </c>
      <c r="AO81" s="39" t="s">
        <v>358</v>
      </c>
      <c r="AP81" s="326" t="s">
        <v>358</v>
      </c>
      <c r="AQ81" s="37" t="s">
        <v>358</v>
      </c>
      <c r="AR81" s="39" t="s">
        <v>358</v>
      </c>
      <c r="AS81" s="326" t="s">
        <v>358</v>
      </c>
      <c r="AT81" s="37" t="s">
        <v>358</v>
      </c>
      <c r="AU81" s="39" t="s">
        <v>358</v>
      </c>
      <c r="AV81" s="309" t="s">
        <v>358</v>
      </c>
      <c r="AW81" s="22" t="s">
        <v>358</v>
      </c>
      <c r="AX81" s="41" t="s">
        <v>358</v>
      </c>
    </row>
    <row r="82" spans="1:50" s="14" customFormat="1" ht="112">
      <c r="A82" s="264">
        <v>104</v>
      </c>
      <c r="B82" s="29" t="s">
        <v>345</v>
      </c>
      <c r="C82" s="29">
        <v>11</v>
      </c>
      <c r="D82" s="29" t="s">
        <v>436</v>
      </c>
      <c r="E82" s="28" t="s">
        <v>733</v>
      </c>
      <c r="F82" s="46">
        <v>35544</v>
      </c>
      <c r="G82" s="29" t="s">
        <v>742</v>
      </c>
      <c r="H82" s="29">
        <v>2016</v>
      </c>
      <c r="I82" s="29" t="s">
        <v>743</v>
      </c>
      <c r="J82" s="43">
        <v>90201</v>
      </c>
      <c r="K82" s="29" t="s">
        <v>271</v>
      </c>
      <c r="L82" s="29" t="s">
        <v>744</v>
      </c>
      <c r="M82" s="29" t="s">
        <v>745</v>
      </c>
      <c r="N82" s="29" t="s">
        <v>746</v>
      </c>
      <c r="O82" s="29" t="s">
        <v>747</v>
      </c>
      <c r="P82" s="29" t="s">
        <v>748</v>
      </c>
      <c r="Q82" s="45">
        <f t="shared" si="5"/>
        <v>0</v>
      </c>
      <c r="R82" s="45">
        <v>0</v>
      </c>
      <c r="S82" s="45">
        <v>0</v>
      </c>
      <c r="T82" s="45">
        <v>0</v>
      </c>
      <c r="U82" s="31">
        <f t="shared" si="6"/>
        <v>0</v>
      </c>
      <c r="V82" s="32">
        <v>20</v>
      </c>
      <c r="W82" s="32">
        <v>100</v>
      </c>
      <c r="X82" s="33" t="s">
        <v>445</v>
      </c>
      <c r="Y82" s="12">
        <v>4</v>
      </c>
      <c r="Z82" s="12">
        <v>5</v>
      </c>
      <c r="AA82" s="12">
        <v>2</v>
      </c>
      <c r="AB82" s="12"/>
      <c r="AC82" s="12"/>
      <c r="AD82" s="16">
        <v>9.6</v>
      </c>
      <c r="AE82" s="16">
        <v>5</v>
      </c>
      <c r="AF82" s="375">
        <v>21</v>
      </c>
      <c r="AG82" s="36" t="s">
        <v>436</v>
      </c>
      <c r="AH82" s="37" t="s">
        <v>749</v>
      </c>
      <c r="AI82" s="38">
        <v>21</v>
      </c>
      <c r="AJ82" s="36" t="s">
        <v>358</v>
      </c>
      <c r="AK82" s="37" t="s">
        <v>358</v>
      </c>
      <c r="AL82" s="39" t="s">
        <v>358</v>
      </c>
      <c r="AM82" s="326" t="s">
        <v>358</v>
      </c>
      <c r="AN82" s="37" t="s">
        <v>358</v>
      </c>
      <c r="AO82" s="39" t="s">
        <v>358</v>
      </c>
      <c r="AP82" s="326" t="s">
        <v>358</v>
      </c>
      <c r="AQ82" s="37" t="s">
        <v>358</v>
      </c>
      <c r="AR82" s="39" t="s">
        <v>358</v>
      </c>
      <c r="AS82" s="326" t="s">
        <v>358</v>
      </c>
      <c r="AT82" s="37" t="s">
        <v>358</v>
      </c>
      <c r="AU82" s="39" t="s">
        <v>358</v>
      </c>
      <c r="AV82" s="309" t="s">
        <v>358</v>
      </c>
      <c r="AW82" s="22" t="s">
        <v>358</v>
      </c>
      <c r="AX82" s="41" t="s">
        <v>358</v>
      </c>
    </row>
    <row r="83" spans="1:50" s="14" customFormat="1" ht="266">
      <c r="A83" s="264">
        <v>104</v>
      </c>
      <c r="B83" s="29" t="s">
        <v>345</v>
      </c>
      <c r="C83" s="29">
        <v>10</v>
      </c>
      <c r="D83" s="29" t="s">
        <v>393</v>
      </c>
      <c r="E83" s="29" t="s">
        <v>750</v>
      </c>
      <c r="F83" s="29">
        <v>35375</v>
      </c>
      <c r="G83" s="29" t="s">
        <v>751</v>
      </c>
      <c r="H83" s="29">
        <v>2020</v>
      </c>
      <c r="I83" s="29" t="s">
        <v>752</v>
      </c>
      <c r="J83" s="43">
        <v>170352.90000000002</v>
      </c>
      <c r="K83" s="44" t="s">
        <v>328</v>
      </c>
      <c r="L83" s="43" t="s">
        <v>753</v>
      </c>
      <c r="M83" s="29" t="s">
        <v>754</v>
      </c>
      <c r="N83" s="29" t="s">
        <v>755</v>
      </c>
      <c r="O83" s="29" t="s">
        <v>756</v>
      </c>
      <c r="P83" s="29" t="s">
        <v>757</v>
      </c>
      <c r="Q83" s="45">
        <f t="shared" si="5"/>
        <v>80.5</v>
      </c>
      <c r="R83" s="45">
        <v>20.04</v>
      </c>
      <c r="S83" s="45">
        <v>6.54</v>
      </c>
      <c r="T83" s="45">
        <v>53.92</v>
      </c>
      <c r="U83" s="31">
        <f t="shared" si="6"/>
        <v>80.5</v>
      </c>
      <c r="V83" s="32">
        <v>20</v>
      </c>
      <c r="W83" s="32">
        <v>33.26</v>
      </c>
      <c r="X83" s="33" t="s">
        <v>758</v>
      </c>
      <c r="Y83" s="12">
        <v>3</v>
      </c>
      <c r="Z83" s="12">
        <v>3</v>
      </c>
      <c r="AA83" s="12">
        <v>3</v>
      </c>
      <c r="AB83" s="53">
        <v>44</v>
      </c>
      <c r="AC83" s="12" t="s">
        <v>759</v>
      </c>
      <c r="AD83" s="16">
        <v>53.92</v>
      </c>
      <c r="AE83" s="16">
        <v>5</v>
      </c>
      <c r="AF83" s="375">
        <v>100</v>
      </c>
      <c r="AG83" s="36" t="s">
        <v>760</v>
      </c>
      <c r="AH83" s="37" t="s">
        <v>761</v>
      </c>
      <c r="AI83" s="38">
        <v>50</v>
      </c>
      <c r="AJ83" s="36" t="s">
        <v>762</v>
      </c>
      <c r="AK83" s="37" t="s">
        <v>761</v>
      </c>
      <c r="AL83" s="39">
        <v>50</v>
      </c>
      <c r="AM83" s="326" t="s">
        <v>763</v>
      </c>
      <c r="AN83" s="37" t="s">
        <v>358</v>
      </c>
      <c r="AO83" s="39">
        <v>0</v>
      </c>
      <c r="AP83" s="326" t="s">
        <v>358</v>
      </c>
      <c r="AQ83" s="37" t="s">
        <v>358</v>
      </c>
      <c r="AR83" s="39" t="s">
        <v>358</v>
      </c>
      <c r="AS83" s="326" t="s">
        <v>358</v>
      </c>
      <c r="AT83" s="37" t="s">
        <v>358</v>
      </c>
      <c r="AU83" s="39" t="s">
        <v>358</v>
      </c>
      <c r="AV83" s="309" t="s">
        <v>358</v>
      </c>
      <c r="AW83" s="22" t="s">
        <v>358</v>
      </c>
      <c r="AX83" s="41" t="s">
        <v>358</v>
      </c>
    </row>
    <row r="84" spans="1:50" s="14" customFormat="1" ht="409.5">
      <c r="A84" s="264">
        <v>104</v>
      </c>
      <c r="B84" s="29" t="s">
        <v>345</v>
      </c>
      <c r="C84" s="29">
        <v>5</v>
      </c>
      <c r="D84" s="29" t="s">
        <v>764</v>
      </c>
      <c r="E84" s="29" t="s">
        <v>765</v>
      </c>
      <c r="F84" s="37">
        <v>11874</v>
      </c>
      <c r="G84" s="29" t="s">
        <v>766</v>
      </c>
      <c r="H84" s="29">
        <v>2003</v>
      </c>
      <c r="I84" s="29" t="s">
        <v>767</v>
      </c>
      <c r="J84" s="43">
        <v>109084</v>
      </c>
      <c r="K84" s="29" t="s">
        <v>156</v>
      </c>
      <c r="L84" s="29" t="s">
        <v>768</v>
      </c>
      <c r="M84" s="29" t="s">
        <v>769</v>
      </c>
      <c r="N84" s="29" t="s">
        <v>770</v>
      </c>
      <c r="O84" s="29" t="s">
        <v>771</v>
      </c>
      <c r="P84" s="29" t="s">
        <v>772</v>
      </c>
      <c r="Q84" s="45">
        <f t="shared" si="5"/>
        <v>7.2809294117647063</v>
      </c>
      <c r="R84" s="45">
        <v>0</v>
      </c>
      <c r="S84" s="45">
        <v>0.70588235294117652</v>
      </c>
      <c r="T84" s="45">
        <v>6.5750470588235297</v>
      </c>
      <c r="U84" s="31">
        <f t="shared" si="6"/>
        <v>7.2809294117647063</v>
      </c>
      <c r="V84" s="32">
        <v>20</v>
      </c>
      <c r="W84" s="32">
        <v>100</v>
      </c>
      <c r="X84" s="33" t="s">
        <v>773</v>
      </c>
      <c r="Y84" s="12">
        <v>3</v>
      </c>
      <c r="Z84" s="12">
        <v>11</v>
      </c>
      <c r="AA84" s="12">
        <v>4</v>
      </c>
      <c r="AB84" s="12">
        <v>4</v>
      </c>
      <c r="AC84" s="12">
        <v>174</v>
      </c>
      <c r="AD84" s="16">
        <v>0</v>
      </c>
      <c r="AE84" s="16">
        <v>5</v>
      </c>
      <c r="AF84" s="375">
        <v>100</v>
      </c>
      <c r="AG84" s="36" t="s">
        <v>489</v>
      </c>
      <c r="AH84" s="37" t="s">
        <v>774</v>
      </c>
      <c r="AI84" s="38">
        <v>100</v>
      </c>
      <c r="AJ84" s="36" t="s">
        <v>358</v>
      </c>
      <c r="AK84" s="37" t="s">
        <v>358</v>
      </c>
      <c r="AL84" s="39" t="s">
        <v>358</v>
      </c>
      <c r="AM84" s="326" t="s">
        <v>358</v>
      </c>
      <c r="AN84" s="37" t="s">
        <v>358</v>
      </c>
      <c r="AO84" s="39" t="s">
        <v>358</v>
      </c>
      <c r="AP84" s="326" t="s">
        <v>358</v>
      </c>
      <c r="AQ84" s="37" t="s">
        <v>358</v>
      </c>
      <c r="AR84" s="39" t="s">
        <v>358</v>
      </c>
      <c r="AS84" s="326" t="s">
        <v>358</v>
      </c>
      <c r="AT84" s="37" t="s">
        <v>358</v>
      </c>
      <c r="AU84" s="39" t="s">
        <v>358</v>
      </c>
      <c r="AV84" s="309" t="s">
        <v>358</v>
      </c>
      <c r="AW84" s="22" t="s">
        <v>358</v>
      </c>
      <c r="AX84" s="41" t="s">
        <v>358</v>
      </c>
    </row>
    <row r="85" spans="1:50" s="14" customFormat="1" ht="409.5">
      <c r="A85" s="264">
        <v>104</v>
      </c>
      <c r="B85" s="29" t="s">
        <v>345</v>
      </c>
      <c r="C85" s="29">
        <v>5</v>
      </c>
      <c r="D85" s="29" t="s">
        <v>764</v>
      </c>
      <c r="E85" s="29" t="s">
        <v>765</v>
      </c>
      <c r="F85" s="37">
        <v>11874</v>
      </c>
      <c r="G85" s="29" t="s">
        <v>775</v>
      </c>
      <c r="H85" s="29">
        <v>2007</v>
      </c>
      <c r="I85" s="37" t="s">
        <v>776</v>
      </c>
      <c r="J85" s="43">
        <v>94741</v>
      </c>
      <c r="K85" s="44" t="s">
        <v>103</v>
      </c>
      <c r="L85" s="43" t="s">
        <v>777</v>
      </c>
      <c r="M85" s="29" t="s">
        <v>769</v>
      </c>
      <c r="N85" s="29" t="s">
        <v>778</v>
      </c>
      <c r="O85" s="29" t="s">
        <v>779</v>
      </c>
      <c r="P85" s="29" t="s">
        <v>780</v>
      </c>
      <c r="Q85" s="45">
        <f t="shared" si="5"/>
        <v>4.7647058823529411</v>
      </c>
      <c r="R85" s="45">
        <v>0</v>
      </c>
      <c r="S85" s="45">
        <v>0.35294117647058826</v>
      </c>
      <c r="T85" s="45">
        <v>4.4117647058823533</v>
      </c>
      <c r="U85" s="31">
        <f t="shared" si="6"/>
        <v>4.7647058823529411</v>
      </c>
      <c r="V85" s="32">
        <v>87.5</v>
      </c>
      <c r="W85" s="32">
        <v>100</v>
      </c>
      <c r="X85" s="33" t="s">
        <v>773</v>
      </c>
      <c r="Y85" s="12">
        <v>3</v>
      </c>
      <c r="Z85" s="12">
        <v>7</v>
      </c>
      <c r="AA85" s="12">
        <v>2</v>
      </c>
      <c r="AB85" s="12">
        <v>4</v>
      </c>
      <c r="AC85" s="12">
        <v>81</v>
      </c>
      <c r="AD85" s="16">
        <v>0</v>
      </c>
      <c r="AE85" s="16">
        <v>5</v>
      </c>
      <c r="AF85" s="375">
        <v>100</v>
      </c>
      <c r="AG85" s="36" t="s">
        <v>489</v>
      </c>
      <c r="AH85" s="37" t="s">
        <v>774</v>
      </c>
      <c r="AI85" s="38">
        <v>100</v>
      </c>
      <c r="AJ85" s="36" t="s">
        <v>358</v>
      </c>
      <c r="AK85" s="37" t="s">
        <v>358</v>
      </c>
      <c r="AL85" s="39" t="s">
        <v>358</v>
      </c>
      <c r="AM85" s="326" t="s">
        <v>358</v>
      </c>
      <c r="AN85" s="37" t="s">
        <v>358</v>
      </c>
      <c r="AO85" s="39" t="s">
        <v>358</v>
      </c>
      <c r="AP85" s="326" t="s">
        <v>358</v>
      </c>
      <c r="AQ85" s="37" t="s">
        <v>358</v>
      </c>
      <c r="AR85" s="39" t="s">
        <v>358</v>
      </c>
      <c r="AS85" s="326" t="s">
        <v>358</v>
      </c>
      <c r="AT85" s="37" t="s">
        <v>358</v>
      </c>
      <c r="AU85" s="39" t="s">
        <v>358</v>
      </c>
      <c r="AV85" s="309" t="s">
        <v>358</v>
      </c>
      <c r="AW85" s="22" t="s">
        <v>358</v>
      </c>
      <c r="AX85" s="41" t="s">
        <v>358</v>
      </c>
    </row>
    <row r="86" spans="1:50" s="14" customFormat="1" ht="409.5">
      <c r="A86" s="264">
        <v>104</v>
      </c>
      <c r="B86" s="29" t="s">
        <v>345</v>
      </c>
      <c r="C86" s="29">
        <v>5</v>
      </c>
      <c r="D86" s="29" t="s">
        <v>764</v>
      </c>
      <c r="E86" s="29" t="s">
        <v>765</v>
      </c>
      <c r="F86" s="37" t="s">
        <v>781</v>
      </c>
      <c r="G86" s="29" t="s">
        <v>782</v>
      </c>
      <c r="H86" s="29">
        <v>2010</v>
      </c>
      <c r="I86" s="29" t="s">
        <v>783</v>
      </c>
      <c r="J86" s="43">
        <v>102630</v>
      </c>
      <c r="K86" s="377" t="s">
        <v>81</v>
      </c>
      <c r="L86" s="43" t="s">
        <v>784</v>
      </c>
      <c r="M86" s="29" t="s">
        <v>785</v>
      </c>
      <c r="N86" s="29" t="s">
        <v>786</v>
      </c>
      <c r="O86" s="29" t="s">
        <v>787</v>
      </c>
      <c r="P86" s="29" t="s">
        <v>788</v>
      </c>
      <c r="Q86" s="45">
        <f t="shared" si="5"/>
        <v>10.678823529411765</v>
      </c>
      <c r="R86" s="45">
        <v>0</v>
      </c>
      <c r="S86" s="45">
        <v>2.9411764705882355</v>
      </c>
      <c r="T86" s="45">
        <v>7.7376470588235291</v>
      </c>
      <c r="U86" s="31">
        <f t="shared" si="6"/>
        <v>10.678823529411765</v>
      </c>
      <c r="V86" s="32">
        <v>20</v>
      </c>
      <c r="W86" s="32">
        <v>100</v>
      </c>
      <c r="X86" s="33" t="s">
        <v>773</v>
      </c>
      <c r="Y86" s="12">
        <v>1</v>
      </c>
      <c r="Z86" s="12">
        <v>7</v>
      </c>
      <c r="AA86" s="12">
        <v>6</v>
      </c>
      <c r="AB86" s="12">
        <v>4</v>
      </c>
      <c r="AC86" s="12">
        <v>99</v>
      </c>
      <c r="AD86" s="16">
        <v>0</v>
      </c>
      <c r="AE86" s="16">
        <v>5</v>
      </c>
      <c r="AF86" s="375">
        <v>100</v>
      </c>
      <c r="AG86" s="36" t="s">
        <v>764</v>
      </c>
      <c r="AH86" s="37" t="s">
        <v>789</v>
      </c>
      <c r="AI86" s="38">
        <v>100</v>
      </c>
      <c r="AJ86" s="36" t="s">
        <v>358</v>
      </c>
      <c r="AK86" s="37" t="s">
        <v>358</v>
      </c>
      <c r="AL86" s="39" t="s">
        <v>358</v>
      </c>
      <c r="AM86" s="326" t="s">
        <v>358</v>
      </c>
      <c r="AN86" s="37" t="s">
        <v>358</v>
      </c>
      <c r="AO86" s="39" t="s">
        <v>358</v>
      </c>
      <c r="AP86" s="326" t="s">
        <v>358</v>
      </c>
      <c r="AQ86" s="37" t="s">
        <v>358</v>
      </c>
      <c r="AR86" s="39" t="s">
        <v>358</v>
      </c>
      <c r="AS86" s="326" t="s">
        <v>358</v>
      </c>
      <c r="AT86" s="37" t="s">
        <v>358</v>
      </c>
      <c r="AU86" s="39" t="s">
        <v>358</v>
      </c>
      <c r="AV86" s="309" t="s">
        <v>358</v>
      </c>
      <c r="AW86" s="22" t="s">
        <v>358</v>
      </c>
      <c r="AX86" s="41" t="s">
        <v>358</v>
      </c>
    </row>
    <row r="87" spans="1:50" s="14" customFormat="1" ht="409.5">
      <c r="A87" s="264">
        <v>104</v>
      </c>
      <c r="B87" s="29" t="s">
        <v>345</v>
      </c>
      <c r="C87" s="29">
        <v>5</v>
      </c>
      <c r="D87" s="29" t="s">
        <v>764</v>
      </c>
      <c r="E87" s="29" t="s">
        <v>765</v>
      </c>
      <c r="F87" s="37">
        <v>11874</v>
      </c>
      <c r="G87" s="29" t="s">
        <v>790</v>
      </c>
      <c r="H87" s="29">
        <v>2015</v>
      </c>
      <c r="I87" s="29" t="s">
        <v>791</v>
      </c>
      <c r="J87" s="43">
        <v>99625</v>
      </c>
      <c r="K87" s="28" t="s">
        <v>9852</v>
      </c>
      <c r="L87" s="29" t="s">
        <v>768</v>
      </c>
      <c r="M87" s="29" t="s">
        <v>769</v>
      </c>
      <c r="N87" s="29" t="s">
        <v>770</v>
      </c>
      <c r="O87" s="29" t="s">
        <v>771</v>
      </c>
      <c r="P87" s="29" t="s">
        <v>792</v>
      </c>
      <c r="Q87" s="45">
        <f t="shared" si="5"/>
        <v>7.29</v>
      </c>
      <c r="R87" s="45">
        <v>0</v>
      </c>
      <c r="S87" s="45">
        <v>0.71</v>
      </c>
      <c r="T87" s="45">
        <v>6.58</v>
      </c>
      <c r="U87" s="31">
        <f t="shared" si="6"/>
        <v>7.29</v>
      </c>
      <c r="V87" s="32">
        <v>50</v>
      </c>
      <c r="W87" s="32">
        <v>100</v>
      </c>
      <c r="X87" s="33" t="s">
        <v>773</v>
      </c>
      <c r="Y87" s="12">
        <v>3</v>
      </c>
      <c r="Z87" s="12">
        <v>11</v>
      </c>
      <c r="AA87" s="12">
        <v>4</v>
      </c>
      <c r="AB87" s="12">
        <v>4</v>
      </c>
      <c r="AC87" s="12"/>
      <c r="AD87" s="16">
        <v>0</v>
      </c>
      <c r="AE87" s="16">
        <v>5</v>
      </c>
      <c r="AF87" s="375">
        <v>100</v>
      </c>
      <c r="AG87" s="36" t="s">
        <v>764</v>
      </c>
      <c r="AH87" s="37" t="s">
        <v>793</v>
      </c>
      <c r="AI87" s="38">
        <v>30</v>
      </c>
      <c r="AJ87" s="36" t="s">
        <v>764</v>
      </c>
      <c r="AK87" s="37" t="s">
        <v>789</v>
      </c>
      <c r="AL87" s="39">
        <v>20</v>
      </c>
      <c r="AM87" s="326" t="s">
        <v>794</v>
      </c>
      <c r="AN87" s="37" t="s">
        <v>795</v>
      </c>
      <c r="AO87" s="39">
        <v>50</v>
      </c>
      <c r="AP87" s="326" t="s">
        <v>358</v>
      </c>
      <c r="AQ87" s="37" t="s">
        <v>358</v>
      </c>
      <c r="AR87" s="39" t="s">
        <v>358</v>
      </c>
      <c r="AS87" s="326" t="s">
        <v>358</v>
      </c>
      <c r="AT87" s="37" t="s">
        <v>358</v>
      </c>
      <c r="AU87" s="39" t="s">
        <v>358</v>
      </c>
      <c r="AV87" s="309" t="s">
        <v>358</v>
      </c>
      <c r="AW87" s="22" t="s">
        <v>358</v>
      </c>
      <c r="AX87" s="41" t="s">
        <v>358</v>
      </c>
    </row>
    <row r="88" spans="1:50" s="14" customFormat="1" ht="409.5">
      <c r="A88" s="264">
        <v>104</v>
      </c>
      <c r="B88" s="29" t="s">
        <v>345</v>
      </c>
      <c r="C88" s="29">
        <v>5</v>
      </c>
      <c r="D88" s="29" t="s">
        <v>764</v>
      </c>
      <c r="E88" s="29" t="s">
        <v>765</v>
      </c>
      <c r="F88" s="37">
        <v>11874</v>
      </c>
      <c r="G88" s="29" t="s">
        <v>796</v>
      </c>
      <c r="H88" s="29">
        <v>2015</v>
      </c>
      <c r="I88" s="29" t="s">
        <v>797</v>
      </c>
      <c r="J88" s="43">
        <v>48667</v>
      </c>
      <c r="K88" s="12" t="s">
        <v>271</v>
      </c>
      <c r="L88" s="29" t="s">
        <v>768</v>
      </c>
      <c r="M88" s="29" t="s">
        <v>769</v>
      </c>
      <c r="N88" s="29" t="s">
        <v>798</v>
      </c>
      <c r="O88" s="29" t="s">
        <v>799</v>
      </c>
      <c r="P88" s="29" t="s">
        <v>800</v>
      </c>
      <c r="Q88" s="45">
        <f t="shared" si="5"/>
        <v>7.13</v>
      </c>
      <c r="R88" s="45">
        <v>0</v>
      </c>
      <c r="S88" s="31">
        <v>0.55000000000000004</v>
      </c>
      <c r="T88" s="31">
        <v>6.58</v>
      </c>
      <c r="U88" s="31">
        <f t="shared" si="6"/>
        <v>7.13</v>
      </c>
      <c r="V88" s="32">
        <v>20</v>
      </c>
      <c r="W88" s="32">
        <v>100</v>
      </c>
      <c r="X88" s="33" t="s">
        <v>773</v>
      </c>
      <c r="Y88" s="12">
        <v>3</v>
      </c>
      <c r="Z88" s="12">
        <v>2</v>
      </c>
      <c r="AA88" s="12">
        <v>3</v>
      </c>
      <c r="AB88" s="12">
        <v>4</v>
      </c>
      <c r="AC88" s="12"/>
      <c r="AD88" s="16">
        <v>0</v>
      </c>
      <c r="AE88" s="16">
        <v>5</v>
      </c>
      <c r="AF88" s="375">
        <v>100</v>
      </c>
      <c r="AG88" s="36" t="s">
        <v>764</v>
      </c>
      <c r="AH88" s="37" t="s">
        <v>793</v>
      </c>
      <c r="AI88" s="38">
        <v>30</v>
      </c>
      <c r="AJ88" s="36" t="s">
        <v>764</v>
      </c>
      <c r="AK88" s="37" t="s">
        <v>789</v>
      </c>
      <c r="AL88" s="39">
        <v>20</v>
      </c>
      <c r="AM88" s="326" t="s">
        <v>794</v>
      </c>
      <c r="AN88" s="37" t="s">
        <v>795</v>
      </c>
      <c r="AO88" s="39">
        <v>50</v>
      </c>
      <c r="AP88" s="326" t="s">
        <v>358</v>
      </c>
      <c r="AQ88" s="37" t="s">
        <v>358</v>
      </c>
      <c r="AR88" s="39" t="s">
        <v>358</v>
      </c>
      <c r="AS88" s="326" t="s">
        <v>358</v>
      </c>
      <c r="AT88" s="37" t="s">
        <v>358</v>
      </c>
      <c r="AU88" s="39" t="s">
        <v>358</v>
      </c>
      <c r="AV88" s="309" t="s">
        <v>358</v>
      </c>
      <c r="AW88" s="22" t="s">
        <v>358</v>
      </c>
      <c r="AX88" s="41" t="s">
        <v>358</v>
      </c>
    </row>
    <row r="89" spans="1:50" s="14" customFormat="1" ht="308">
      <c r="A89" s="264">
        <v>104</v>
      </c>
      <c r="B89" s="29" t="s">
        <v>345</v>
      </c>
      <c r="C89" s="29">
        <v>5</v>
      </c>
      <c r="D89" s="29" t="s">
        <v>764</v>
      </c>
      <c r="E89" s="29" t="s">
        <v>765</v>
      </c>
      <c r="F89" s="37">
        <v>11874</v>
      </c>
      <c r="G89" s="29" t="s">
        <v>801</v>
      </c>
      <c r="H89" s="29">
        <v>2016</v>
      </c>
      <c r="I89" s="29" t="s">
        <v>802</v>
      </c>
      <c r="J89" s="43">
        <v>59799</v>
      </c>
      <c r="K89" s="28" t="s">
        <v>9852</v>
      </c>
      <c r="L89" s="29" t="s">
        <v>768</v>
      </c>
      <c r="M89" s="29" t="s">
        <v>769</v>
      </c>
      <c r="N89" s="29" t="s">
        <v>803</v>
      </c>
      <c r="O89" s="29" t="s">
        <v>804</v>
      </c>
      <c r="P89" s="29" t="s">
        <v>805</v>
      </c>
      <c r="Q89" s="45">
        <f t="shared" si="5"/>
        <v>12.74</v>
      </c>
      <c r="R89" s="45">
        <v>0</v>
      </c>
      <c r="S89" s="31">
        <v>5</v>
      </c>
      <c r="T89" s="31">
        <v>7.74</v>
      </c>
      <c r="U89" s="31">
        <f t="shared" si="6"/>
        <v>12.74</v>
      </c>
      <c r="V89" s="32">
        <v>20</v>
      </c>
      <c r="W89" s="32">
        <v>100</v>
      </c>
      <c r="X89" s="33" t="s">
        <v>773</v>
      </c>
      <c r="Y89" s="12">
        <v>3</v>
      </c>
      <c r="Z89" s="12">
        <v>11</v>
      </c>
      <c r="AA89" s="12">
        <v>5</v>
      </c>
      <c r="AB89" s="12">
        <v>4</v>
      </c>
      <c r="AC89" s="12"/>
      <c r="AD89" s="16">
        <v>0</v>
      </c>
      <c r="AE89" s="16">
        <v>5</v>
      </c>
      <c r="AF89" s="375">
        <v>100</v>
      </c>
      <c r="AG89" s="36" t="s">
        <v>764</v>
      </c>
      <c r="AH89" s="37" t="s">
        <v>806</v>
      </c>
      <c r="AI89" s="38">
        <v>100</v>
      </c>
      <c r="AJ89" s="36" t="s">
        <v>358</v>
      </c>
      <c r="AK89" s="37" t="s">
        <v>358</v>
      </c>
      <c r="AL89" s="39" t="s">
        <v>358</v>
      </c>
      <c r="AM89" s="326" t="s">
        <v>358</v>
      </c>
      <c r="AN89" s="37" t="s">
        <v>358</v>
      </c>
      <c r="AO89" s="39" t="s">
        <v>358</v>
      </c>
      <c r="AP89" s="326" t="s">
        <v>358</v>
      </c>
      <c r="AQ89" s="37" t="s">
        <v>358</v>
      </c>
      <c r="AR89" s="39" t="s">
        <v>358</v>
      </c>
      <c r="AS89" s="326" t="s">
        <v>358</v>
      </c>
      <c r="AT89" s="37" t="s">
        <v>358</v>
      </c>
      <c r="AU89" s="39" t="s">
        <v>358</v>
      </c>
      <c r="AV89" s="309" t="s">
        <v>358</v>
      </c>
      <c r="AW89" s="22" t="s">
        <v>358</v>
      </c>
      <c r="AX89" s="41" t="s">
        <v>358</v>
      </c>
    </row>
    <row r="90" spans="1:50" s="14" customFormat="1" ht="409.5">
      <c r="A90" s="264">
        <v>104</v>
      </c>
      <c r="B90" s="29" t="s">
        <v>345</v>
      </c>
      <c r="C90" s="29">
        <v>5</v>
      </c>
      <c r="D90" s="29" t="s">
        <v>764</v>
      </c>
      <c r="E90" s="29" t="s">
        <v>765</v>
      </c>
      <c r="F90" s="37">
        <v>11874</v>
      </c>
      <c r="G90" s="29" t="s">
        <v>807</v>
      </c>
      <c r="H90" s="29">
        <v>2017</v>
      </c>
      <c r="I90" s="29" t="s">
        <v>808</v>
      </c>
      <c r="J90" s="43">
        <v>20583</v>
      </c>
      <c r="K90" s="28" t="s">
        <v>9852</v>
      </c>
      <c r="L90" s="29" t="s">
        <v>768</v>
      </c>
      <c r="M90" s="29" t="s">
        <v>769</v>
      </c>
      <c r="N90" s="29" t="s">
        <v>809</v>
      </c>
      <c r="O90" s="29" t="s">
        <v>810</v>
      </c>
      <c r="P90" s="29" t="s">
        <v>811</v>
      </c>
      <c r="Q90" s="45">
        <f t="shared" si="5"/>
        <v>8.74</v>
      </c>
      <c r="R90" s="45">
        <v>0</v>
      </c>
      <c r="S90" s="31">
        <v>1</v>
      </c>
      <c r="T90" s="31">
        <v>7.74</v>
      </c>
      <c r="U90" s="31">
        <f t="shared" si="6"/>
        <v>8.74</v>
      </c>
      <c r="V90" s="32">
        <v>50</v>
      </c>
      <c r="W90" s="32">
        <v>100</v>
      </c>
      <c r="X90" s="33" t="s">
        <v>773</v>
      </c>
      <c r="Y90" s="12">
        <v>3</v>
      </c>
      <c r="Z90" s="12">
        <v>7</v>
      </c>
      <c r="AA90" s="12">
        <v>1</v>
      </c>
      <c r="AB90" s="12">
        <v>4</v>
      </c>
      <c r="AC90" s="12"/>
      <c r="AD90" s="16">
        <v>0</v>
      </c>
      <c r="AE90" s="16">
        <v>2</v>
      </c>
      <c r="AF90" s="375">
        <v>100</v>
      </c>
      <c r="AG90" s="36" t="s">
        <v>764</v>
      </c>
      <c r="AH90" s="37" t="s">
        <v>793</v>
      </c>
      <c r="AI90" s="38">
        <v>100</v>
      </c>
      <c r="AJ90" s="36" t="s">
        <v>358</v>
      </c>
      <c r="AK90" s="37" t="s">
        <v>358</v>
      </c>
      <c r="AL90" s="39" t="s">
        <v>358</v>
      </c>
      <c r="AM90" s="326" t="s">
        <v>358</v>
      </c>
      <c r="AN90" s="37" t="s">
        <v>358</v>
      </c>
      <c r="AO90" s="39" t="s">
        <v>358</v>
      </c>
      <c r="AP90" s="326" t="s">
        <v>358</v>
      </c>
      <c r="AQ90" s="37" t="s">
        <v>358</v>
      </c>
      <c r="AR90" s="39" t="s">
        <v>358</v>
      </c>
      <c r="AS90" s="326" t="s">
        <v>358</v>
      </c>
      <c r="AT90" s="37" t="s">
        <v>358</v>
      </c>
      <c r="AU90" s="39" t="s">
        <v>358</v>
      </c>
      <c r="AV90" s="309" t="s">
        <v>358</v>
      </c>
      <c r="AW90" s="22" t="s">
        <v>358</v>
      </c>
      <c r="AX90" s="41" t="s">
        <v>358</v>
      </c>
    </row>
    <row r="91" spans="1:50" s="14" customFormat="1" ht="280">
      <c r="A91" s="264">
        <v>104</v>
      </c>
      <c r="B91" s="29" t="s">
        <v>345</v>
      </c>
      <c r="C91" s="29">
        <v>5</v>
      </c>
      <c r="D91" s="29" t="s">
        <v>764</v>
      </c>
      <c r="E91" s="29" t="s">
        <v>765</v>
      </c>
      <c r="F91" s="37">
        <v>11874</v>
      </c>
      <c r="G91" s="29" t="s">
        <v>349</v>
      </c>
      <c r="H91" s="29">
        <v>2020</v>
      </c>
      <c r="I91" s="29" t="s">
        <v>812</v>
      </c>
      <c r="J91" s="43">
        <v>55066.92</v>
      </c>
      <c r="K91" s="12" t="s">
        <v>328</v>
      </c>
      <c r="L91" s="43" t="s">
        <v>784</v>
      </c>
      <c r="M91" s="29" t="s">
        <v>785</v>
      </c>
      <c r="N91" s="29" t="s">
        <v>813</v>
      </c>
      <c r="O91" s="29" t="s">
        <v>814</v>
      </c>
      <c r="P91" s="29" t="s">
        <v>815</v>
      </c>
      <c r="Q91" s="45">
        <v>19.22</v>
      </c>
      <c r="R91" s="45">
        <v>6.48</v>
      </c>
      <c r="S91" s="31">
        <v>5</v>
      </c>
      <c r="T91" s="31">
        <v>7.74</v>
      </c>
      <c r="U91" s="31">
        <v>19.22</v>
      </c>
      <c r="V91" s="32">
        <v>20</v>
      </c>
      <c r="W91" s="32">
        <v>34.909999999999997</v>
      </c>
      <c r="X91" s="33" t="s">
        <v>773</v>
      </c>
      <c r="Y91" s="12">
        <v>3</v>
      </c>
      <c r="Z91" s="12">
        <v>11</v>
      </c>
      <c r="AA91" s="12">
        <v>5</v>
      </c>
      <c r="AB91" s="12">
        <v>4</v>
      </c>
      <c r="AC91" s="12">
        <v>23</v>
      </c>
      <c r="AD91" s="16">
        <v>0</v>
      </c>
      <c r="AE91" s="16">
        <v>5</v>
      </c>
      <c r="AF91" s="375">
        <v>100</v>
      </c>
      <c r="AG91" s="36" t="s">
        <v>764</v>
      </c>
      <c r="AH91" s="37" t="s">
        <v>816</v>
      </c>
      <c r="AI91" s="38">
        <v>50</v>
      </c>
      <c r="AJ91" s="36" t="s">
        <v>764</v>
      </c>
      <c r="AK91" s="37" t="s">
        <v>817</v>
      </c>
      <c r="AL91" s="39">
        <v>50</v>
      </c>
      <c r="AM91" s="326" t="s">
        <v>358</v>
      </c>
      <c r="AN91" s="37" t="s">
        <v>358</v>
      </c>
      <c r="AO91" s="39" t="s">
        <v>358</v>
      </c>
      <c r="AP91" s="326" t="s">
        <v>358</v>
      </c>
      <c r="AQ91" s="37" t="s">
        <v>358</v>
      </c>
      <c r="AR91" s="39" t="s">
        <v>358</v>
      </c>
      <c r="AS91" s="326" t="s">
        <v>358</v>
      </c>
      <c r="AT91" s="37" t="s">
        <v>358</v>
      </c>
      <c r="AU91" s="39" t="s">
        <v>358</v>
      </c>
      <c r="AV91" s="309" t="s">
        <v>358</v>
      </c>
      <c r="AW91" s="22" t="s">
        <v>358</v>
      </c>
      <c r="AX91" s="41" t="s">
        <v>358</v>
      </c>
    </row>
    <row r="92" spans="1:50" s="14" customFormat="1" ht="112">
      <c r="A92" s="264">
        <v>104</v>
      </c>
      <c r="B92" s="29" t="s">
        <v>345</v>
      </c>
      <c r="C92" s="29">
        <v>11</v>
      </c>
      <c r="D92" s="29" t="s">
        <v>436</v>
      </c>
      <c r="E92" s="29" t="s">
        <v>818</v>
      </c>
      <c r="F92" s="37" t="s">
        <v>819</v>
      </c>
      <c r="G92" s="29" t="s">
        <v>820</v>
      </c>
      <c r="H92" s="29">
        <v>2014</v>
      </c>
      <c r="I92" s="29" t="s">
        <v>821</v>
      </c>
      <c r="J92" s="43">
        <v>118334</v>
      </c>
      <c r="K92" s="28" t="s">
        <v>9852</v>
      </c>
      <c r="L92" s="29" t="s">
        <v>822</v>
      </c>
      <c r="M92" s="29" t="s">
        <v>823</v>
      </c>
      <c r="N92" s="29" t="s">
        <v>824</v>
      </c>
      <c r="O92" s="29" t="s">
        <v>825</v>
      </c>
      <c r="P92" s="29" t="s">
        <v>826</v>
      </c>
      <c r="Q92" s="45">
        <f t="shared" ref="Q92:Q116" si="7">U92</f>
        <v>16</v>
      </c>
      <c r="R92" s="45">
        <v>0</v>
      </c>
      <c r="S92" s="45">
        <v>16</v>
      </c>
      <c r="T92" s="45">
        <v>0</v>
      </c>
      <c r="U92" s="31">
        <f t="shared" ref="U92:U114" si="8">SUM(R92:T92)</f>
        <v>16</v>
      </c>
      <c r="V92" s="32">
        <v>20</v>
      </c>
      <c r="W92" s="32">
        <v>100</v>
      </c>
      <c r="X92" s="33" t="s">
        <v>827</v>
      </c>
      <c r="Y92" s="12">
        <v>3</v>
      </c>
      <c r="Z92" s="12">
        <v>1</v>
      </c>
      <c r="AA92" s="12">
        <v>7</v>
      </c>
      <c r="AB92" s="12">
        <v>9</v>
      </c>
      <c r="AC92" s="12"/>
      <c r="AD92" s="16">
        <v>13.14</v>
      </c>
      <c r="AE92" s="16">
        <v>5</v>
      </c>
      <c r="AF92" s="375">
        <v>35</v>
      </c>
      <c r="AG92" s="36" t="s">
        <v>828</v>
      </c>
      <c r="AH92" s="37" t="s">
        <v>829</v>
      </c>
      <c r="AI92" s="38">
        <v>35</v>
      </c>
      <c r="AJ92" s="36" t="s">
        <v>358</v>
      </c>
      <c r="AK92" s="37" t="s">
        <v>358</v>
      </c>
      <c r="AL92" s="39" t="s">
        <v>358</v>
      </c>
      <c r="AM92" s="326" t="s">
        <v>358</v>
      </c>
      <c r="AN92" s="37" t="s">
        <v>358</v>
      </c>
      <c r="AO92" s="39" t="s">
        <v>358</v>
      </c>
      <c r="AP92" s="326" t="s">
        <v>358</v>
      </c>
      <c r="AQ92" s="37" t="s">
        <v>358</v>
      </c>
      <c r="AR92" s="39" t="s">
        <v>358</v>
      </c>
      <c r="AS92" s="326" t="s">
        <v>358</v>
      </c>
      <c r="AT92" s="37" t="s">
        <v>358</v>
      </c>
      <c r="AU92" s="39" t="s">
        <v>358</v>
      </c>
      <c r="AV92" s="309" t="s">
        <v>358</v>
      </c>
      <c r="AW92" s="22" t="s">
        <v>358</v>
      </c>
      <c r="AX92" s="41" t="s">
        <v>358</v>
      </c>
    </row>
    <row r="93" spans="1:50" s="14" customFormat="1" ht="266">
      <c r="A93" s="264">
        <v>104</v>
      </c>
      <c r="B93" s="29" t="s">
        <v>345</v>
      </c>
      <c r="C93" s="29">
        <v>15</v>
      </c>
      <c r="D93" s="29" t="s">
        <v>386</v>
      </c>
      <c r="E93" s="29" t="s">
        <v>830</v>
      </c>
      <c r="F93" s="37">
        <v>10082</v>
      </c>
      <c r="G93" s="29" t="s">
        <v>831</v>
      </c>
      <c r="H93" s="29" t="s">
        <v>832</v>
      </c>
      <c r="I93" s="29" t="s">
        <v>833</v>
      </c>
      <c r="J93" s="43">
        <v>2845836</v>
      </c>
      <c r="K93" s="29" t="s">
        <v>9847</v>
      </c>
      <c r="L93" s="29" t="s">
        <v>834</v>
      </c>
      <c r="M93" s="29" t="s">
        <v>835</v>
      </c>
      <c r="N93" s="29" t="s">
        <v>836</v>
      </c>
      <c r="O93" s="29" t="s">
        <v>837</v>
      </c>
      <c r="P93" s="29" t="s">
        <v>838</v>
      </c>
      <c r="Q93" s="45">
        <f t="shared" si="7"/>
        <v>144.71</v>
      </c>
      <c r="R93" s="45">
        <v>96.51</v>
      </c>
      <c r="S93" s="45">
        <v>23.6</v>
      </c>
      <c r="T93" s="45">
        <v>24.6</v>
      </c>
      <c r="U93" s="47">
        <f t="shared" si="8"/>
        <v>144.71</v>
      </c>
      <c r="V93" s="57" t="s">
        <v>839</v>
      </c>
      <c r="W93" s="32">
        <v>100</v>
      </c>
      <c r="X93" s="33" t="s">
        <v>840</v>
      </c>
      <c r="Y93" s="12">
        <v>3</v>
      </c>
      <c r="Z93" s="12">
        <v>1</v>
      </c>
      <c r="AA93" s="12">
        <v>3</v>
      </c>
      <c r="AB93" s="12">
        <v>60</v>
      </c>
      <c r="AC93" s="12">
        <v>97</v>
      </c>
      <c r="AD93" s="16">
        <v>0</v>
      </c>
      <c r="AE93" s="16">
        <v>5</v>
      </c>
      <c r="AF93" s="375">
        <v>100</v>
      </c>
      <c r="AG93" s="36" t="s">
        <v>841</v>
      </c>
      <c r="AH93" s="37" t="s">
        <v>358</v>
      </c>
      <c r="AI93" s="38">
        <v>97</v>
      </c>
      <c r="AJ93" s="36" t="s">
        <v>358</v>
      </c>
      <c r="AK93" s="37" t="s">
        <v>358</v>
      </c>
      <c r="AL93" s="39" t="s">
        <v>358</v>
      </c>
      <c r="AM93" s="326" t="s">
        <v>358</v>
      </c>
      <c r="AN93" s="37" t="s">
        <v>358</v>
      </c>
      <c r="AO93" s="39" t="s">
        <v>358</v>
      </c>
      <c r="AP93" s="326" t="s">
        <v>358</v>
      </c>
      <c r="AQ93" s="37" t="s">
        <v>358</v>
      </c>
      <c r="AR93" s="39" t="s">
        <v>358</v>
      </c>
      <c r="AS93" s="326" t="s">
        <v>842</v>
      </c>
      <c r="AT93" s="37" t="s">
        <v>358</v>
      </c>
      <c r="AU93" s="39">
        <v>3</v>
      </c>
      <c r="AV93" s="309" t="s">
        <v>358</v>
      </c>
      <c r="AW93" s="22" t="s">
        <v>358</v>
      </c>
      <c r="AX93" s="41" t="s">
        <v>358</v>
      </c>
    </row>
    <row r="94" spans="1:50" s="14" customFormat="1" ht="266">
      <c r="A94" s="266">
        <v>104</v>
      </c>
      <c r="B94" s="29" t="s">
        <v>345</v>
      </c>
      <c r="C94" s="29">
        <v>15</v>
      </c>
      <c r="D94" s="65" t="s">
        <v>386</v>
      </c>
      <c r="E94" s="29" t="s">
        <v>830</v>
      </c>
      <c r="F94" s="66">
        <v>10082</v>
      </c>
      <c r="G94" s="29" t="s">
        <v>843</v>
      </c>
      <c r="H94" s="29" t="s">
        <v>844</v>
      </c>
      <c r="I94" s="29" t="s">
        <v>845</v>
      </c>
      <c r="J94" s="43">
        <v>1348879.28</v>
      </c>
      <c r="K94" s="29" t="s">
        <v>846</v>
      </c>
      <c r="L94" s="29" t="s">
        <v>834</v>
      </c>
      <c r="M94" s="29" t="s">
        <v>835</v>
      </c>
      <c r="N94" s="29" t="s">
        <v>847</v>
      </c>
      <c r="O94" s="29" t="s">
        <v>848</v>
      </c>
      <c r="P94" s="29" t="s">
        <v>849</v>
      </c>
      <c r="Q94" s="45">
        <f t="shared" si="7"/>
        <v>59.2</v>
      </c>
      <c r="R94" s="45">
        <v>11</v>
      </c>
      <c r="S94" s="45">
        <v>23.6</v>
      </c>
      <c r="T94" s="45">
        <v>24.6</v>
      </c>
      <c r="U94" s="47">
        <f t="shared" si="8"/>
        <v>59.2</v>
      </c>
      <c r="V94" s="57" t="s">
        <v>839</v>
      </c>
      <c r="W94" s="32">
        <v>100</v>
      </c>
      <c r="X94" s="33" t="s">
        <v>840</v>
      </c>
      <c r="Y94" s="12">
        <v>3</v>
      </c>
      <c r="Z94" s="12">
        <v>1</v>
      </c>
      <c r="AA94" s="12">
        <v>3</v>
      </c>
      <c r="AB94" s="12">
        <v>60</v>
      </c>
      <c r="AC94" s="12"/>
      <c r="AD94" s="16">
        <v>0</v>
      </c>
      <c r="AE94" s="16">
        <v>5</v>
      </c>
      <c r="AF94" s="375">
        <v>100</v>
      </c>
      <c r="AG94" s="36" t="s">
        <v>850</v>
      </c>
      <c r="AH94" s="37" t="s">
        <v>358</v>
      </c>
      <c r="AI94" s="38">
        <v>97</v>
      </c>
      <c r="AJ94" s="36" t="s">
        <v>358</v>
      </c>
      <c r="AK94" s="37" t="s">
        <v>358</v>
      </c>
      <c r="AL94" s="39" t="s">
        <v>358</v>
      </c>
      <c r="AM94" s="326" t="s">
        <v>358</v>
      </c>
      <c r="AN94" s="37" t="s">
        <v>358</v>
      </c>
      <c r="AO94" s="39" t="s">
        <v>358</v>
      </c>
      <c r="AP94" s="326" t="s">
        <v>358</v>
      </c>
      <c r="AQ94" s="37" t="s">
        <v>358</v>
      </c>
      <c r="AR94" s="39" t="s">
        <v>358</v>
      </c>
      <c r="AS94" s="326" t="s">
        <v>842</v>
      </c>
      <c r="AT94" s="37" t="s">
        <v>358</v>
      </c>
      <c r="AU94" s="39">
        <v>3</v>
      </c>
      <c r="AV94" s="309" t="s">
        <v>358</v>
      </c>
      <c r="AW94" s="22" t="s">
        <v>358</v>
      </c>
      <c r="AX94" s="41" t="s">
        <v>358</v>
      </c>
    </row>
    <row r="95" spans="1:50" s="14" customFormat="1" ht="266">
      <c r="A95" s="266">
        <v>104</v>
      </c>
      <c r="B95" s="29" t="s">
        <v>345</v>
      </c>
      <c r="C95" s="29">
        <v>15</v>
      </c>
      <c r="D95" s="65" t="s">
        <v>386</v>
      </c>
      <c r="E95" s="29" t="s">
        <v>830</v>
      </c>
      <c r="F95" s="66" t="s">
        <v>851</v>
      </c>
      <c r="G95" s="29" t="s">
        <v>852</v>
      </c>
      <c r="H95" s="29">
        <v>2019</v>
      </c>
      <c r="I95" s="29" t="s">
        <v>853</v>
      </c>
      <c r="J95" s="43">
        <v>992361</v>
      </c>
      <c r="K95" s="29" t="s">
        <v>846</v>
      </c>
      <c r="L95" s="29" t="s">
        <v>834</v>
      </c>
      <c r="M95" s="29" t="s">
        <v>835</v>
      </c>
      <c r="N95" s="29" t="s">
        <v>854</v>
      </c>
      <c r="O95" s="29" t="s">
        <v>855</v>
      </c>
      <c r="P95" s="29" t="s">
        <v>856</v>
      </c>
      <c r="Q95" s="45">
        <f t="shared" si="7"/>
        <v>106.58000000000001</v>
      </c>
      <c r="R95" s="45">
        <v>58.38</v>
      </c>
      <c r="S95" s="45">
        <v>23.6</v>
      </c>
      <c r="T95" s="45">
        <v>24.6</v>
      </c>
      <c r="U95" s="47">
        <f t="shared" si="8"/>
        <v>106.58000000000001</v>
      </c>
      <c r="V95" s="57" t="s">
        <v>839</v>
      </c>
      <c r="W95" s="32">
        <v>53.33</v>
      </c>
      <c r="X95" s="33" t="s">
        <v>840</v>
      </c>
      <c r="Y95" s="12">
        <v>3</v>
      </c>
      <c r="Z95" s="12">
        <v>1</v>
      </c>
      <c r="AA95" s="12">
        <v>3</v>
      </c>
      <c r="AB95" s="12">
        <v>60</v>
      </c>
      <c r="AC95" s="12"/>
      <c r="AD95" s="16">
        <v>0</v>
      </c>
      <c r="AE95" s="16">
        <v>5</v>
      </c>
      <c r="AF95" s="375">
        <v>100</v>
      </c>
      <c r="AG95" s="36" t="s">
        <v>850</v>
      </c>
      <c r="AH95" s="37" t="s">
        <v>358</v>
      </c>
      <c r="AI95" s="38">
        <v>97</v>
      </c>
      <c r="AJ95" s="36" t="s">
        <v>358</v>
      </c>
      <c r="AK95" s="37" t="s">
        <v>358</v>
      </c>
      <c r="AL95" s="39" t="s">
        <v>358</v>
      </c>
      <c r="AM95" s="326" t="s">
        <v>358</v>
      </c>
      <c r="AN95" s="37" t="s">
        <v>358</v>
      </c>
      <c r="AO95" s="39" t="s">
        <v>358</v>
      </c>
      <c r="AP95" s="326" t="s">
        <v>358</v>
      </c>
      <c r="AQ95" s="37" t="s">
        <v>358</v>
      </c>
      <c r="AR95" s="39" t="s">
        <v>358</v>
      </c>
      <c r="AS95" s="326" t="s">
        <v>842</v>
      </c>
      <c r="AT95" s="37" t="s">
        <v>358</v>
      </c>
      <c r="AU95" s="39">
        <v>3</v>
      </c>
      <c r="AV95" s="309" t="s">
        <v>358</v>
      </c>
      <c r="AW95" s="22" t="s">
        <v>358</v>
      </c>
      <c r="AX95" s="41" t="s">
        <v>358</v>
      </c>
    </row>
    <row r="96" spans="1:50" s="14" customFormat="1" ht="266">
      <c r="A96" s="266">
        <v>104</v>
      </c>
      <c r="B96" s="29" t="s">
        <v>345</v>
      </c>
      <c r="C96" s="29">
        <v>15</v>
      </c>
      <c r="D96" s="65" t="s">
        <v>386</v>
      </c>
      <c r="E96" s="29" t="s">
        <v>830</v>
      </c>
      <c r="F96" s="66" t="s">
        <v>851</v>
      </c>
      <c r="G96" s="29" t="s">
        <v>857</v>
      </c>
      <c r="H96" s="29" t="s">
        <v>858</v>
      </c>
      <c r="I96" s="29" t="s">
        <v>859</v>
      </c>
      <c r="J96" s="43">
        <v>1806415.25</v>
      </c>
      <c r="K96" s="29" t="s">
        <v>69</v>
      </c>
      <c r="L96" s="29" t="s">
        <v>834</v>
      </c>
      <c r="M96" s="29" t="s">
        <v>835</v>
      </c>
      <c r="N96" s="29" t="s">
        <v>854</v>
      </c>
      <c r="O96" s="29" t="s">
        <v>855</v>
      </c>
      <c r="P96" s="29" t="s">
        <v>860</v>
      </c>
      <c r="Q96" s="45">
        <f t="shared" si="7"/>
        <v>132.6</v>
      </c>
      <c r="R96" s="45">
        <v>84.4</v>
      </c>
      <c r="S96" s="45">
        <v>23.6</v>
      </c>
      <c r="T96" s="45">
        <v>24.6</v>
      </c>
      <c r="U96" s="47">
        <f t="shared" si="8"/>
        <v>132.6</v>
      </c>
      <c r="V96" s="57" t="s">
        <v>839</v>
      </c>
      <c r="W96" s="32">
        <v>100</v>
      </c>
      <c r="X96" s="33" t="s">
        <v>840</v>
      </c>
      <c r="Y96" s="12">
        <v>3</v>
      </c>
      <c r="Z96" s="12">
        <v>1</v>
      </c>
      <c r="AA96" s="12">
        <v>3</v>
      </c>
      <c r="AB96" s="12">
        <v>60</v>
      </c>
      <c r="AC96" s="12"/>
      <c r="AD96" s="16">
        <v>0</v>
      </c>
      <c r="AE96" s="16">
        <v>5</v>
      </c>
      <c r="AF96" s="375">
        <v>100</v>
      </c>
      <c r="AG96" s="36" t="s">
        <v>850</v>
      </c>
      <c r="AH96" s="37" t="s">
        <v>358</v>
      </c>
      <c r="AI96" s="38">
        <v>97</v>
      </c>
      <c r="AJ96" s="36" t="s">
        <v>358</v>
      </c>
      <c r="AK96" s="37" t="s">
        <v>358</v>
      </c>
      <c r="AL96" s="39" t="s">
        <v>358</v>
      </c>
      <c r="AM96" s="326" t="s">
        <v>358</v>
      </c>
      <c r="AN96" s="37" t="s">
        <v>358</v>
      </c>
      <c r="AO96" s="39" t="s">
        <v>358</v>
      </c>
      <c r="AP96" s="326" t="s">
        <v>358</v>
      </c>
      <c r="AQ96" s="37" t="s">
        <v>358</v>
      </c>
      <c r="AR96" s="39" t="s">
        <v>358</v>
      </c>
      <c r="AS96" s="326" t="s">
        <v>842</v>
      </c>
      <c r="AT96" s="37" t="s">
        <v>358</v>
      </c>
      <c r="AU96" s="39">
        <v>3</v>
      </c>
      <c r="AV96" s="309" t="s">
        <v>358</v>
      </c>
      <c r="AW96" s="22" t="s">
        <v>358</v>
      </c>
      <c r="AX96" s="41" t="s">
        <v>358</v>
      </c>
    </row>
    <row r="97" spans="1:50" s="14" customFormat="1" ht="266">
      <c r="A97" s="266">
        <v>104</v>
      </c>
      <c r="B97" s="29" t="s">
        <v>345</v>
      </c>
      <c r="C97" s="29">
        <v>15</v>
      </c>
      <c r="D97" s="65" t="s">
        <v>386</v>
      </c>
      <c r="E97" s="29" t="s">
        <v>830</v>
      </c>
      <c r="F97" s="66" t="s">
        <v>851</v>
      </c>
      <c r="G97" s="29" t="s">
        <v>861</v>
      </c>
      <c r="H97" s="29">
        <v>2020</v>
      </c>
      <c r="I97" s="29" t="s">
        <v>862</v>
      </c>
      <c r="J97" s="68">
        <v>682846.9</v>
      </c>
      <c r="K97" s="29" t="s">
        <v>69</v>
      </c>
      <c r="L97" s="29" t="s">
        <v>834</v>
      </c>
      <c r="M97" s="29" t="s">
        <v>835</v>
      </c>
      <c r="N97" s="29" t="s">
        <v>863</v>
      </c>
      <c r="O97" s="29" t="s">
        <v>864</v>
      </c>
      <c r="P97" s="29" t="s">
        <v>865</v>
      </c>
      <c r="Q97" s="45">
        <f t="shared" si="7"/>
        <v>128.53</v>
      </c>
      <c r="R97" s="45">
        <v>80.33</v>
      </c>
      <c r="S97" s="45">
        <v>23.6</v>
      </c>
      <c r="T97" s="45">
        <v>24.6</v>
      </c>
      <c r="U97" s="47">
        <f t="shared" si="8"/>
        <v>128.53</v>
      </c>
      <c r="V97" s="57" t="s">
        <v>839</v>
      </c>
      <c r="W97" s="32">
        <v>28.33</v>
      </c>
      <c r="X97" s="33" t="s">
        <v>840</v>
      </c>
      <c r="Y97" s="12">
        <v>3</v>
      </c>
      <c r="Z97" s="12">
        <v>1</v>
      </c>
      <c r="AA97" s="12">
        <v>3</v>
      </c>
      <c r="AB97" s="12">
        <v>60</v>
      </c>
      <c r="AC97" s="12"/>
      <c r="AD97" s="16">
        <v>0</v>
      </c>
      <c r="AE97" s="16">
        <v>5</v>
      </c>
      <c r="AF97" s="375">
        <v>100</v>
      </c>
      <c r="AG97" s="36" t="s">
        <v>850</v>
      </c>
      <c r="AH97" s="37" t="s">
        <v>358</v>
      </c>
      <c r="AI97" s="38">
        <v>97</v>
      </c>
      <c r="AJ97" s="36" t="s">
        <v>358</v>
      </c>
      <c r="AK97" s="37" t="s">
        <v>358</v>
      </c>
      <c r="AL97" s="39" t="s">
        <v>358</v>
      </c>
      <c r="AM97" s="326" t="s">
        <v>358</v>
      </c>
      <c r="AN97" s="37" t="s">
        <v>358</v>
      </c>
      <c r="AO97" s="39" t="s">
        <v>358</v>
      </c>
      <c r="AP97" s="326" t="s">
        <v>358</v>
      </c>
      <c r="AQ97" s="37" t="s">
        <v>358</v>
      </c>
      <c r="AR97" s="39" t="s">
        <v>358</v>
      </c>
      <c r="AS97" s="326" t="s">
        <v>842</v>
      </c>
      <c r="AT97" s="37" t="s">
        <v>358</v>
      </c>
      <c r="AU97" s="39">
        <v>3</v>
      </c>
      <c r="AV97" s="309" t="s">
        <v>358</v>
      </c>
      <c r="AW97" s="22" t="s">
        <v>358</v>
      </c>
      <c r="AX97" s="41" t="s">
        <v>358</v>
      </c>
    </row>
    <row r="98" spans="1:50" s="14" customFormat="1" ht="266">
      <c r="A98" s="266">
        <v>104</v>
      </c>
      <c r="B98" s="29" t="s">
        <v>345</v>
      </c>
      <c r="C98" s="29">
        <v>15</v>
      </c>
      <c r="D98" s="65" t="s">
        <v>386</v>
      </c>
      <c r="E98" s="29" t="s">
        <v>830</v>
      </c>
      <c r="F98" s="66" t="s">
        <v>851</v>
      </c>
      <c r="G98" s="29" t="s">
        <v>866</v>
      </c>
      <c r="H98" s="29">
        <v>2020</v>
      </c>
      <c r="I98" s="29" t="s">
        <v>867</v>
      </c>
      <c r="J98" s="43">
        <v>1303838.8799999999</v>
      </c>
      <c r="K98" s="12" t="s">
        <v>69</v>
      </c>
      <c r="L98" s="29" t="s">
        <v>834</v>
      </c>
      <c r="M98" s="29" t="s">
        <v>835</v>
      </c>
      <c r="N98" s="29" t="s">
        <v>868</v>
      </c>
      <c r="O98" s="29" t="s">
        <v>855</v>
      </c>
      <c r="P98" s="29" t="s">
        <v>869</v>
      </c>
      <c r="Q98" s="45">
        <f t="shared" si="7"/>
        <v>201.58999999999997</v>
      </c>
      <c r="R98" s="45">
        <v>153.38999999999999</v>
      </c>
      <c r="S98" s="45">
        <v>23.6</v>
      </c>
      <c r="T98" s="45">
        <v>24.6</v>
      </c>
      <c r="U98" s="47">
        <f t="shared" si="8"/>
        <v>201.58999999999997</v>
      </c>
      <c r="V98" s="57" t="s">
        <v>839</v>
      </c>
      <c r="W98" s="32">
        <v>33.26</v>
      </c>
      <c r="X98" s="33" t="s">
        <v>840</v>
      </c>
      <c r="Y98" s="12">
        <v>3</v>
      </c>
      <c r="Z98" s="12">
        <v>1</v>
      </c>
      <c r="AA98" s="12">
        <v>3</v>
      </c>
      <c r="AB98" s="12">
        <v>60</v>
      </c>
      <c r="AC98" s="12"/>
      <c r="AD98" s="16">
        <v>0</v>
      </c>
      <c r="AE98" s="16">
        <v>5</v>
      </c>
      <c r="AF98" s="375">
        <v>100</v>
      </c>
      <c r="AG98" s="36" t="s">
        <v>850</v>
      </c>
      <c r="AH98" s="37" t="s">
        <v>358</v>
      </c>
      <c r="AI98" s="38">
        <v>97</v>
      </c>
      <c r="AJ98" s="36" t="s">
        <v>358</v>
      </c>
      <c r="AK98" s="37" t="s">
        <v>358</v>
      </c>
      <c r="AL98" s="39" t="s">
        <v>358</v>
      </c>
      <c r="AM98" s="326" t="s">
        <v>358</v>
      </c>
      <c r="AN98" s="37" t="s">
        <v>358</v>
      </c>
      <c r="AO98" s="39" t="s">
        <v>358</v>
      </c>
      <c r="AP98" s="326" t="s">
        <v>358</v>
      </c>
      <c r="AQ98" s="37" t="s">
        <v>358</v>
      </c>
      <c r="AR98" s="39" t="s">
        <v>358</v>
      </c>
      <c r="AS98" s="326" t="s">
        <v>842</v>
      </c>
      <c r="AT98" s="37" t="s">
        <v>358</v>
      </c>
      <c r="AU98" s="39">
        <v>3</v>
      </c>
      <c r="AV98" s="309" t="s">
        <v>358</v>
      </c>
      <c r="AW98" s="22" t="s">
        <v>358</v>
      </c>
      <c r="AX98" s="41" t="s">
        <v>358</v>
      </c>
    </row>
    <row r="99" spans="1:50" s="14" customFormat="1" ht="266">
      <c r="A99" s="264">
        <v>104</v>
      </c>
      <c r="B99" s="29" t="s">
        <v>345</v>
      </c>
      <c r="C99" s="29">
        <v>17</v>
      </c>
      <c r="D99" s="29" t="s">
        <v>870</v>
      </c>
      <c r="E99" s="29" t="s">
        <v>871</v>
      </c>
      <c r="F99" s="37">
        <v>19037</v>
      </c>
      <c r="G99" s="29" t="s">
        <v>872</v>
      </c>
      <c r="H99" s="29">
        <v>2016</v>
      </c>
      <c r="I99" s="29" t="s">
        <v>873</v>
      </c>
      <c r="J99" s="43">
        <v>76127</v>
      </c>
      <c r="K99" s="29" t="s">
        <v>363</v>
      </c>
      <c r="L99" s="29" t="s">
        <v>874</v>
      </c>
      <c r="M99" s="29" t="s">
        <v>875</v>
      </c>
      <c r="N99" s="29" t="s">
        <v>876</v>
      </c>
      <c r="O99" s="29" t="s">
        <v>877</v>
      </c>
      <c r="P99" s="29" t="s">
        <v>878</v>
      </c>
      <c r="Q99" s="45">
        <f t="shared" si="7"/>
        <v>34</v>
      </c>
      <c r="R99" s="45">
        <v>0</v>
      </c>
      <c r="S99" s="45">
        <v>4</v>
      </c>
      <c r="T99" s="45">
        <v>30</v>
      </c>
      <c r="U99" s="31">
        <f t="shared" si="8"/>
        <v>34</v>
      </c>
      <c r="V99" s="57">
        <v>50</v>
      </c>
      <c r="W99" s="32">
        <v>100</v>
      </c>
      <c r="X99" s="33" t="s">
        <v>879</v>
      </c>
      <c r="Y99" s="12">
        <v>6</v>
      </c>
      <c r="Z99" s="12">
        <v>1</v>
      </c>
      <c r="AA99" s="12">
        <v>4</v>
      </c>
      <c r="AB99" s="12">
        <v>14</v>
      </c>
      <c r="AC99" s="12"/>
      <c r="AD99" s="16">
        <v>0</v>
      </c>
      <c r="AE99" s="16">
        <v>2</v>
      </c>
      <c r="AF99" s="375">
        <v>100</v>
      </c>
      <c r="AG99" s="36" t="s">
        <v>870</v>
      </c>
      <c r="AH99" s="37" t="s">
        <v>880</v>
      </c>
      <c r="AI99" s="38">
        <v>100</v>
      </c>
      <c r="AJ99" s="36" t="s">
        <v>358</v>
      </c>
      <c r="AK99" s="37" t="s">
        <v>358</v>
      </c>
      <c r="AL99" s="39" t="s">
        <v>358</v>
      </c>
      <c r="AM99" s="326" t="s">
        <v>358</v>
      </c>
      <c r="AN99" s="37" t="s">
        <v>358</v>
      </c>
      <c r="AO99" s="39" t="s">
        <v>358</v>
      </c>
      <c r="AP99" s="326" t="s">
        <v>358</v>
      </c>
      <c r="AQ99" s="37" t="s">
        <v>358</v>
      </c>
      <c r="AR99" s="39" t="s">
        <v>358</v>
      </c>
      <c r="AS99" s="326" t="s">
        <v>358</v>
      </c>
      <c r="AT99" s="37" t="s">
        <v>358</v>
      </c>
      <c r="AU99" s="39" t="s">
        <v>358</v>
      </c>
      <c r="AV99" s="309" t="s">
        <v>358</v>
      </c>
      <c r="AW99" s="22" t="s">
        <v>358</v>
      </c>
      <c r="AX99" s="41" t="s">
        <v>358</v>
      </c>
    </row>
    <row r="100" spans="1:50" s="14" customFormat="1" ht="266">
      <c r="A100" s="264">
        <v>104</v>
      </c>
      <c r="B100" s="29" t="s">
        <v>345</v>
      </c>
      <c r="C100" s="29">
        <v>17</v>
      </c>
      <c r="D100" s="29" t="s">
        <v>870</v>
      </c>
      <c r="E100" s="29" t="s">
        <v>871</v>
      </c>
      <c r="F100" s="37">
        <v>19037</v>
      </c>
      <c r="G100" s="29" t="s">
        <v>881</v>
      </c>
      <c r="H100" s="29">
        <v>2017</v>
      </c>
      <c r="I100" s="29" t="s">
        <v>882</v>
      </c>
      <c r="J100" s="43">
        <v>33708.33</v>
      </c>
      <c r="K100" s="29" t="s">
        <v>363</v>
      </c>
      <c r="L100" s="29" t="s">
        <v>874</v>
      </c>
      <c r="M100" s="29" t="s">
        <v>875</v>
      </c>
      <c r="N100" s="29" t="s">
        <v>876</v>
      </c>
      <c r="O100" s="29" t="s">
        <v>877</v>
      </c>
      <c r="P100" s="29" t="s">
        <v>883</v>
      </c>
      <c r="Q100" s="45">
        <f t="shared" si="7"/>
        <v>33</v>
      </c>
      <c r="R100" s="45">
        <v>0</v>
      </c>
      <c r="S100" s="45">
        <v>3</v>
      </c>
      <c r="T100" s="45">
        <v>30</v>
      </c>
      <c r="U100" s="31">
        <f t="shared" si="8"/>
        <v>33</v>
      </c>
      <c r="V100" s="57">
        <v>50</v>
      </c>
      <c r="W100" s="32">
        <v>100</v>
      </c>
      <c r="X100" s="33" t="s">
        <v>879</v>
      </c>
      <c r="Y100" s="12">
        <v>6</v>
      </c>
      <c r="Z100" s="12">
        <v>1</v>
      </c>
      <c r="AA100" s="12">
        <v>4</v>
      </c>
      <c r="AB100" s="12">
        <v>14</v>
      </c>
      <c r="AC100" s="12"/>
      <c r="AD100" s="16">
        <v>0</v>
      </c>
      <c r="AE100" s="16">
        <v>5</v>
      </c>
      <c r="AF100" s="375">
        <v>100</v>
      </c>
      <c r="AG100" s="36" t="s">
        <v>870</v>
      </c>
      <c r="AH100" s="37" t="s">
        <v>880</v>
      </c>
      <c r="AI100" s="38">
        <v>100</v>
      </c>
      <c r="AJ100" s="36" t="s">
        <v>358</v>
      </c>
      <c r="AK100" s="37" t="s">
        <v>358</v>
      </c>
      <c r="AL100" s="39" t="s">
        <v>358</v>
      </c>
      <c r="AM100" s="326" t="s">
        <v>358</v>
      </c>
      <c r="AN100" s="37" t="s">
        <v>358</v>
      </c>
      <c r="AO100" s="39" t="s">
        <v>358</v>
      </c>
      <c r="AP100" s="326" t="s">
        <v>358</v>
      </c>
      <c r="AQ100" s="37" t="s">
        <v>358</v>
      </c>
      <c r="AR100" s="39" t="s">
        <v>358</v>
      </c>
      <c r="AS100" s="326" t="s">
        <v>358</v>
      </c>
      <c r="AT100" s="37" t="s">
        <v>358</v>
      </c>
      <c r="AU100" s="39" t="s">
        <v>358</v>
      </c>
      <c r="AV100" s="309" t="s">
        <v>358</v>
      </c>
      <c r="AW100" s="22" t="s">
        <v>358</v>
      </c>
      <c r="AX100" s="41" t="s">
        <v>358</v>
      </c>
    </row>
    <row r="101" spans="1:50" s="14" customFormat="1" ht="266">
      <c r="A101" s="264">
        <v>104</v>
      </c>
      <c r="B101" s="29" t="s">
        <v>345</v>
      </c>
      <c r="C101" s="29">
        <v>17</v>
      </c>
      <c r="D101" s="29" t="s">
        <v>870</v>
      </c>
      <c r="E101" s="29" t="s">
        <v>871</v>
      </c>
      <c r="F101" s="37">
        <v>19037</v>
      </c>
      <c r="G101" s="29" t="s">
        <v>884</v>
      </c>
      <c r="H101" s="29">
        <v>2020</v>
      </c>
      <c r="I101" s="29"/>
      <c r="J101" s="43">
        <v>34449</v>
      </c>
      <c r="K101" s="28" t="s">
        <v>328</v>
      </c>
      <c r="L101" s="29" t="s">
        <v>874</v>
      </c>
      <c r="M101" s="29" t="s">
        <v>875</v>
      </c>
      <c r="N101" s="29" t="s">
        <v>876</v>
      </c>
      <c r="O101" s="29" t="s">
        <v>877</v>
      </c>
      <c r="P101" s="29" t="s">
        <v>885</v>
      </c>
      <c r="Q101" s="45">
        <f t="shared" si="7"/>
        <v>23</v>
      </c>
      <c r="R101" s="45">
        <v>0</v>
      </c>
      <c r="S101" s="45">
        <v>3</v>
      </c>
      <c r="T101" s="45">
        <v>20</v>
      </c>
      <c r="U101" s="31">
        <f t="shared" si="8"/>
        <v>23</v>
      </c>
      <c r="V101" s="57">
        <v>50</v>
      </c>
      <c r="W101" s="32">
        <v>99.69</v>
      </c>
      <c r="X101" s="33" t="s">
        <v>618</v>
      </c>
      <c r="Y101" s="12">
        <v>6</v>
      </c>
      <c r="Z101" s="12">
        <v>1</v>
      </c>
      <c r="AA101" s="12">
        <v>4</v>
      </c>
      <c r="AB101" s="12">
        <v>14</v>
      </c>
      <c r="AC101" s="12" t="s">
        <v>886</v>
      </c>
      <c r="AD101" s="16"/>
      <c r="AE101" s="16">
        <v>2</v>
      </c>
      <c r="AF101" s="375">
        <v>100</v>
      </c>
      <c r="AG101" s="36" t="s">
        <v>870</v>
      </c>
      <c r="AH101" s="37" t="s">
        <v>880</v>
      </c>
      <c r="AI101" s="38">
        <v>100</v>
      </c>
      <c r="AJ101" s="36" t="s">
        <v>358</v>
      </c>
      <c r="AK101" s="37" t="s">
        <v>358</v>
      </c>
      <c r="AL101" s="39" t="s">
        <v>358</v>
      </c>
      <c r="AM101" s="326" t="s">
        <v>358</v>
      </c>
      <c r="AN101" s="37" t="s">
        <v>358</v>
      </c>
      <c r="AO101" s="39" t="s">
        <v>358</v>
      </c>
      <c r="AP101" s="326" t="s">
        <v>358</v>
      </c>
      <c r="AQ101" s="37" t="s">
        <v>358</v>
      </c>
      <c r="AR101" s="39" t="s">
        <v>358</v>
      </c>
      <c r="AS101" s="326" t="s">
        <v>358</v>
      </c>
      <c r="AT101" s="37" t="s">
        <v>358</v>
      </c>
      <c r="AU101" s="39" t="s">
        <v>358</v>
      </c>
      <c r="AV101" s="309" t="s">
        <v>358</v>
      </c>
      <c r="AW101" s="22" t="s">
        <v>358</v>
      </c>
      <c r="AX101" s="41" t="s">
        <v>358</v>
      </c>
    </row>
    <row r="102" spans="1:50" s="14" customFormat="1" ht="154">
      <c r="A102" s="264">
        <v>104</v>
      </c>
      <c r="B102" s="29" t="s">
        <v>345</v>
      </c>
      <c r="C102" s="29">
        <v>7</v>
      </c>
      <c r="D102" s="29" t="s">
        <v>533</v>
      </c>
      <c r="E102" s="29" t="s">
        <v>887</v>
      </c>
      <c r="F102" s="37" t="s">
        <v>888</v>
      </c>
      <c r="G102" s="29" t="s">
        <v>889</v>
      </c>
      <c r="H102" s="29">
        <v>2013</v>
      </c>
      <c r="I102" s="29" t="s">
        <v>890</v>
      </c>
      <c r="J102" s="43">
        <v>57732</v>
      </c>
      <c r="K102" s="28" t="s">
        <v>9852</v>
      </c>
      <c r="L102" s="29" t="s">
        <v>891</v>
      </c>
      <c r="M102" s="29" t="s">
        <v>892</v>
      </c>
      <c r="N102" s="29" t="s">
        <v>893</v>
      </c>
      <c r="O102" s="29" t="s">
        <v>894</v>
      </c>
      <c r="P102" s="29" t="s">
        <v>895</v>
      </c>
      <c r="Q102" s="45">
        <f t="shared" si="7"/>
        <v>15.32</v>
      </c>
      <c r="R102" s="45">
        <v>0</v>
      </c>
      <c r="S102" s="45">
        <v>1.18</v>
      </c>
      <c r="T102" s="45">
        <v>14.14</v>
      </c>
      <c r="U102" s="31">
        <f t="shared" si="8"/>
        <v>15.32</v>
      </c>
      <c r="V102" s="57">
        <v>20</v>
      </c>
      <c r="W102" s="32">
        <v>100</v>
      </c>
      <c r="X102" s="33" t="s">
        <v>896</v>
      </c>
      <c r="Y102" s="12">
        <v>3</v>
      </c>
      <c r="Z102" s="12">
        <v>12</v>
      </c>
      <c r="AA102" s="12">
        <v>3</v>
      </c>
      <c r="AB102" s="12"/>
      <c r="AC102" s="12" t="s">
        <v>897</v>
      </c>
      <c r="AD102" s="16">
        <v>0</v>
      </c>
      <c r="AE102" s="16">
        <v>5</v>
      </c>
      <c r="AF102" s="375">
        <v>77</v>
      </c>
      <c r="AG102" s="36" t="s">
        <v>533</v>
      </c>
      <c r="AH102" s="37" t="s">
        <v>403</v>
      </c>
      <c r="AI102" s="38">
        <v>31</v>
      </c>
      <c r="AJ102" s="36" t="s">
        <v>898</v>
      </c>
      <c r="AK102" s="37" t="s">
        <v>403</v>
      </c>
      <c r="AL102" s="39">
        <v>10</v>
      </c>
      <c r="AM102" s="326" t="s">
        <v>358</v>
      </c>
      <c r="AN102" s="37" t="s">
        <v>358</v>
      </c>
      <c r="AO102" s="39" t="s">
        <v>358</v>
      </c>
      <c r="AP102" s="326" t="s">
        <v>358</v>
      </c>
      <c r="AQ102" s="37" t="s">
        <v>358</v>
      </c>
      <c r="AR102" s="39" t="s">
        <v>358</v>
      </c>
      <c r="AS102" s="326" t="s">
        <v>899</v>
      </c>
      <c r="AT102" s="37" t="s">
        <v>900</v>
      </c>
      <c r="AU102" s="39">
        <v>36</v>
      </c>
      <c r="AV102" s="309" t="s">
        <v>358</v>
      </c>
      <c r="AW102" s="22" t="s">
        <v>358</v>
      </c>
      <c r="AX102" s="41" t="s">
        <v>358</v>
      </c>
    </row>
    <row r="103" spans="1:50" s="14" customFormat="1" ht="182">
      <c r="A103" s="264">
        <v>104</v>
      </c>
      <c r="B103" s="29" t="s">
        <v>345</v>
      </c>
      <c r="C103" s="29">
        <v>7</v>
      </c>
      <c r="D103" s="29" t="s">
        <v>620</v>
      </c>
      <c r="E103" s="28" t="s">
        <v>887</v>
      </c>
      <c r="F103" s="37" t="s">
        <v>901</v>
      </c>
      <c r="G103" s="29" t="s">
        <v>884</v>
      </c>
      <c r="H103" s="29">
        <v>2019</v>
      </c>
      <c r="I103" s="29" t="s">
        <v>902</v>
      </c>
      <c r="J103" s="43">
        <v>153625</v>
      </c>
      <c r="K103" s="29" t="s">
        <v>69</v>
      </c>
      <c r="L103" s="29" t="s">
        <v>903</v>
      </c>
      <c r="M103" s="29" t="s">
        <v>904</v>
      </c>
      <c r="N103" s="29" t="s">
        <v>905</v>
      </c>
      <c r="O103" s="29" t="s">
        <v>906</v>
      </c>
      <c r="P103" s="29" t="s">
        <v>907</v>
      </c>
      <c r="Q103" s="45">
        <f t="shared" si="7"/>
        <v>9.6</v>
      </c>
      <c r="R103" s="45">
        <v>0</v>
      </c>
      <c r="S103" s="45">
        <v>7</v>
      </c>
      <c r="T103" s="45">
        <v>2.6</v>
      </c>
      <c r="U103" s="31">
        <f t="shared" si="8"/>
        <v>9.6</v>
      </c>
      <c r="V103" s="57">
        <v>50</v>
      </c>
      <c r="W103" s="32">
        <v>100</v>
      </c>
      <c r="X103" s="33" t="s">
        <v>618</v>
      </c>
      <c r="Y103" s="12">
        <v>6</v>
      </c>
      <c r="Z103" s="12">
        <v>1</v>
      </c>
      <c r="AA103" s="12">
        <v>4</v>
      </c>
      <c r="AB103" s="12">
        <v>14</v>
      </c>
      <c r="AC103" s="12" t="s">
        <v>908</v>
      </c>
      <c r="AD103" s="16">
        <v>0</v>
      </c>
      <c r="AE103" s="16">
        <v>2</v>
      </c>
      <c r="AF103" s="375">
        <v>95</v>
      </c>
      <c r="AG103" s="36" t="s">
        <v>620</v>
      </c>
      <c r="AH103" s="37" t="s">
        <v>909</v>
      </c>
      <c r="AI103" s="38">
        <v>15</v>
      </c>
      <c r="AJ103" s="36" t="s">
        <v>608</v>
      </c>
      <c r="AK103" s="37" t="s">
        <v>910</v>
      </c>
      <c r="AL103" s="39">
        <v>25</v>
      </c>
      <c r="AM103" s="326" t="s">
        <v>544</v>
      </c>
      <c r="AN103" s="37" t="s">
        <v>911</v>
      </c>
      <c r="AO103" s="39">
        <v>20</v>
      </c>
      <c r="AP103" s="326" t="s">
        <v>489</v>
      </c>
      <c r="AQ103" s="37" t="s">
        <v>912</v>
      </c>
      <c r="AR103" s="39">
        <v>20</v>
      </c>
      <c r="AS103" s="326" t="s">
        <v>870</v>
      </c>
      <c r="AT103" s="37" t="s">
        <v>913</v>
      </c>
      <c r="AU103" s="39">
        <v>10</v>
      </c>
      <c r="AV103" s="309" t="s">
        <v>359</v>
      </c>
      <c r="AW103" s="22" t="s">
        <v>914</v>
      </c>
      <c r="AX103" s="41">
        <v>5</v>
      </c>
    </row>
    <row r="104" spans="1:50" s="14" customFormat="1" ht="238">
      <c r="A104" s="264">
        <v>104</v>
      </c>
      <c r="B104" s="29" t="s">
        <v>345</v>
      </c>
      <c r="C104" s="29">
        <v>1</v>
      </c>
      <c r="D104" s="29" t="s">
        <v>620</v>
      </c>
      <c r="E104" s="28" t="s">
        <v>915</v>
      </c>
      <c r="F104" s="37">
        <v>20393</v>
      </c>
      <c r="G104" s="29" t="s">
        <v>916</v>
      </c>
      <c r="H104" s="29">
        <v>2020</v>
      </c>
      <c r="I104" s="29" t="s">
        <v>917</v>
      </c>
      <c r="J104" s="43">
        <f>66417+12481</f>
        <v>78898</v>
      </c>
      <c r="K104" s="44" t="s">
        <v>328</v>
      </c>
      <c r="L104" s="43" t="s">
        <v>918</v>
      </c>
      <c r="M104" s="29" t="s">
        <v>919</v>
      </c>
      <c r="N104" s="29" t="s">
        <v>920</v>
      </c>
      <c r="O104" s="29" t="s">
        <v>921</v>
      </c>
      <c r="P104" s="29" t="s">
        <v>922</v>
      </c>
      <c r="Q104" s="45">
        <f t="shared" si="7"/>
        <v>32.81</v>
      </c>
      <c r="R104" s="45">
        <v>23.21</v>
      </c>
      <c r="S104" s="45">
        <v>7</v>
      </c>
      <c r="T104" s="45">
        <v>2.6</v>
      </c>
      <c r="U104" s="31">
        <f t="shared" si="8"/>
        <v>32.81</v>
      </c>
      <c r="V104" s="57">
        <v>50</v>
      </c>
      <c r="W104" s="32">
        <v>66.61</v>
      </c>
      <c r="X104" s="33" t="s">
        <v>618</v>
      </c>
      <c r="Y104" s="12">
        <v>6</v>
      </c>
      <c r="Z104" s="12">
        <v>1</v>
      </c>
      <c r="AA104" s="12">
        <v>4</v>
      </c>
      <c r="AB104" s="12">
        <v>14</v>
      </c>
      <c r="AC104" s="12" t="s">
        <v>923</v>
      </c>
      <c r="AD104" s="16">
        <v>0</v>
      </c>
      <c r="AE104" s="16">
        <v>2</v>
      </c>
      <c r="AF104" s="375">
        <v>95</v>
      </c>
      <c r="AG104" s="36" t="s">
        <v>620</v>
      </c>
      <c r="AH104" s="37" t="s">
        <v>909</v>
      </c>
      <c r="AI104" s="38">
        <v>15</v>
      </c>
      <c r="AJ104" s="36" t="s">
        <v>608</v>
      </c>
      <c r="AK104" s="37" t="s">
        <v>910</v>
      </c>
      <c r="AL104" s="39">
        <v>25</v>
      </c>
      <c r="AM104" s="326" t="s">
        <v>544</v>
      </c>
      <c r="AN104" s="37" t="s">
        <v>911</v>
      </c>
      <c r="AO104" s="39">
        <v>20</v>
      </c>
      <c r="AP104" s="326" t="s">
        <v>489</v>
      </c>
      <c r="AQ104" s="37" t="s">
        <v>912</v>
      </c>
      <c r="AR104" s="39">
        <v>20</v>
      </c>
      <c r="AS104" s="326" t="s">
        <v>870</v>
      </c>
      <c r="AT104" s="37" t="s">
        <v>913</v>
      </c>
      <c r="AU104" s="39">
        <v>10</v>
      </c>
      <c r="AV104" s="309" t="s">
        <v>359</v>
      </c>
      <c r="AW104" s="22" t="s">
        <v>914</v>
      </c>
      <c r="AX104" s="41">
        <v>5</v>
      </c>
    </row>
    <row r="105" spans="1:50" s="14" customFormat="1" ht="84">
      <c r="A105" s="263">
        <v>104</v>
      </c>
      <c r="B105" s="29" t="s">
        <v>345</v>
      </c>
      <c r="C105" s="28">
        <v>4</v>
      </c>
      <c r="D105" s="28" t="s">
        <v>346</v>
      </c>
      <c r="E105" s="28" t="s">
        <v>924</v>
      </c>
      <c r="F105" s="46" t="s">
        <v>925</v>
      </c>
      <c r="G105" s="28" t="s">
        <v>926</v>
      </c>
      <c r="H105" s="29">
        <v>2008</v>
      </c>
      <c r="I105" s="30" t="s">
        <v>927</v>
      </c>
      <c r="J105" s="30">
        <v>421612</v>
      </c>
      <c r="K105" s="67" t="s">
        <v>103</v>
      </c>
      <c r="L105" s="30" t="s">
        <v>351</v>
      </c>
      <c r="M105" s="28" t="s">
        <v>352</v>
      </c>
      <c r="N105" s="28" t="s">
        <v>928</v>
      </c>
      <c r="O105" s="28" t="s">
        <v>929</v>
      </c>
      <c r="P105" s="28" t="s">
        <v>930</v>
      </c>
      <c r="Q105" s="45">
        <f t="shared" si="7"/>
        <v>41.82</v>
      </c>
      <c r="R105" s="45">
        <v>0</v>
      </c>
      <c r="S105" s="45">
        <v>5.25</v>
      </c>
      <c r="T105" s="45">
        <v>36.57</v>
      </c>
      <c r="U105" s="31">
        <f t="shared" si="8"/>
        <v>41.82</v>
      </c>
      <c r="V105" s="57">
        <v>20</v>
      </c>
      <c r="W105" s="32">
        <v>100</v>
      </c>
      <c r="X105" s="33" t="s">
        <v>931</v>
      </c>
      <c r="Y105" s="34">
        <v>3</v>
      </c>
      <c r="Z105" s="34">
        <v>11</v>
      </c>
      <c r="AA105" s="34">
        <v>5</v>
      </c>
      <c r="AB105" s="34">
        <v>4</v>
      </c>
      <c r="AC105" s="34">
        <v>85</v>
      </c>
      <c r="AD105" s="35">
        <v>0</v>
      </c>
      <c r="AE105" s="35">
        <v>5</v>
      </c>
      <c r="AF105" s="375">
        <v>85</v>
      </c>
      <c r="AG105" s="36" t="s">
        <v>531</v>
      </c>
      <c r="AH105" s="37" t="s">
        <v>932</v>
      </c>
      <c r="AI105" s="38">
        <v>85</v>
      </c>
      <c r="AJ105" s="36" t="s">
        <v>358</v>
      </c>
      <c r="AK105" s="37" t="s">
        <v>358</v>
      </c>
      <c r="AL105" s="39" t="s">
        <v>358</v>
      </c>
      <c r="AM105" s="326" t="s">
        <v>358</v>
      </c>
      <c r="AN105" s="37" t="s">
        <v>358</v>
      </c>
      <c r="AO105" s="39" t="s">
        <v>358</v>
      </c>
      <c r="AP105" s="326" t="s">
        <v>358</v>
      </c>
      <c r="AQ105" s="37" t="s">
        <v>358</v>
      </c>
      <c r="AR105" s="39" t="s">
        <v>358</v>
      </c>
      <c r="AS105" s="326" t="s">
        <v>358</v>
      </c>
      <c r="AT105" s="37" t="s">
        <v>358</v>
      </c>
      <c r="AU105" s="39" t="s">
        <v>358</v>
      </c>
      <c r="AV105" s="309" t="s">
        <v>358</v>
      </c>
      <c r="AW105" s="22" t="s">
        <v>358</v>
      </c>
      <c r="AX105" s="41" t="s">
        <v>358</v>
      </c>
    </row>
    <row r="106" spans="1:50" s="14" customFormat="1" ht="409.5">
      <c r="A106" s="264">
        <v>104</v>
      </c>
      <c r="B106" s="29" t="s">
        <v>345</v>
      </c>
      <c r="C106" s="29">
        <v>4</v>
      </c>
      <c r="D106" s="29" t="s">
        <v>531</v>
      </c>
      <c r="E106" s="28" t="s">
        <v>924</v>
      </c>
      <c r="F106" s="46" t="s">
        <v>925</v>
      </c>
      <c r="G106" s="29" t="s">
        <v>933</v>
      </c>
      <c r="H106" s="29">
        <v>2006</v>
      </c>
      <c r="I106" s="29" t="s">
        <v>934</v>
      </c>
      <c r="J106" s="43">
        <f>46946+155196</f>
        <v>202142</v>
      </c>
      <c r="K106" s="29" t="s">
        <v>149</v>
      </c>
      <c r="L106" s="29" t="s">
        <v>935</v>
      </c>
      <c r="M106" s="29" t="s">
        <v>936</v>
      </c>
      <c r="N106" s="29" t="s">
        <v>937</v>
      </c>
      <c r="O106" s="29" t="s">
        <v>938</v>
      </c>
      <c r="P106" s="29" t="s">
        <v>939</v>
      </c>
      <c r="Q106" s="45">
        <f t="shared" si="7"/>
        <v>40.177647058823524</v>
      </c>
      <c r="R106" s="45">
        <v>0</v>
      </c>
      <c r="S106" s="45">
        <v>15</v>
      </c>
      <c r="T106" s="45">
        <v>25.177647058823528</v>
      </c>
      <c r="U106" s="31">
        <f t="shared" si="8"/>
        <v>40.177647058823524</v>
      </c>
      <c r="V106" s="57">
        <v>20</v>
      </c>
      <c r="W106" s="32">
        <v>100</v>
      </c>
      <c r="X106" s="33" t="s">
        <v>940</v>
      </c>
      <c r="Y106" s="12">
        <v>3</v>
      </c>
      <c r="Z106" s="12">
        <v>2</v>
      </c>
      <c r="AA106" s="12">
        <v>3</v>
      </c>
      <c r="AB106" s="12">
        <v>4</v>
      </c>
      <c r="AC106" s="12">
        <v>90</v>
      </c>
      <c r="AD106" s="16">
        <v>0</v>
      </c>
      <c r="AE106" s="16">
        <v>5</v>
      </c>
      <c r="AF106" s="375">
        <v>70</v>
      </c>
      <c r="AG106" s="36" t="s">
        <v>531</v>
      </c>
      <c r="AH106" s="37" t="s">
        <v>941</v>
      </c>
      <c r="AI106" s="38">
        <v>70</v>
      </c>
      <c r="AJ106" s="36" t="s">
        <v>358</v>
      </c>
      <c r="AK106" s="37" t="s">
        <v>358</v>
      </c>
      <c r="AL106" s="39" t="s">
        <v>358</v>
      </c>
      <c r="AM106" s="326" t="s">
        <v>358</v>
      </c>
      <c r="AN106" s="37" t="s">
        <v>358</v>
      </c>
      <c r="AO106" s="39" t="s">
        <v>358</v>
      </c>
      <c r="AP106" s="326" t="s">
        <v>358</v>
      </c>
      <c r="AQ106" s="37" t="s">
        <v>358</v>
      </c>
      <c r="AR106" s="39" t="s">
        <v>358</v>
      </c>
      <c r="AS106" s="326" t="s">
        <v>358</v>
      </c>
      <c r="AT106" s="37" t="s">
        <v>358</v>
      </c>
      <c r="AU106" s="39" t="s">
        <v>358</v>
      </c>
      <c r="AV106" s="309" t="s">
        <v>358</v>
      </c>
      <c r="AW106" s="22" t="s">
        <v>358</v>
      </c>
      <c r="AX106" s="41" t="s">
        <v>358</v>
      </c>
    </row>
    <row r="107" spans="1:50" s="14" customFormat="1" ht="98">
      <c r="A107" s="264">
        <v>104</v>
      </c>
      <c r="B107" s="29" t="s">
        <v>345</v>
      </c>
      <c r="C107" s="29">
        <v>4</v>
      </c>
      <c r="D107" s="29" t="s">
        <v>531</v>
      </c>
      <c r="E107" s="28" t="s">
        <v>924</v>
      </c>
      <c r="F107" s="46" t="s">
        <v>925</v>
      </c>
      <c r="G107" s="29" t="s">
        <v>942</v>
      </c>
      <c r="H107" s="29">
        <v>2014</v>
      </c>
      <c r="I107" s="29" t="s">
        <v>943</v>
      </c>
      <c r="J107" s="43">
        <v>282365</v>
      </c>
      <c r="K107" s="28" t="s">
        <v>9852</v>
      </c>
      <c r="L107" s="29" t="s">
        <v>944</v>
      </c>
      <c r="M107" s="29" t="s">
        <v>945</v>
      </c>
      <c r="N107" s="29" t="s">
        <v>946</v>
      </c>
      <c r="O107" s="29" t="s">
        <v>947</v>
      </c>
      <c r="P107" s="29" t="s">
        <v>948</v>
      </c>
      <c r="Q107" s="45">
        <f t="shared" si="7"/>
        <v>77.099999999999994</v>
      </c>
      <c r="R107" s="45">
        <v>0</v>
      </c>
      <c r="S107" s="45">
        <v>28</v>
      </c>
      <c r="T107" s="45">
        <v>49.1</v>
      </c>
      <c r="U107" s="31">
        <f t="shared" si="8"/>
        <v>77.099999999999994</v>
      </c>
      <c r="V107" s="57">
        <v>20</v>
      </c>
      <c r="W107" s="32">
        <v>38.22</v>
      </c>
      <c r="X107" s="33" t="s">
        <v>940</v>
      </c>
      <c r="Y107" s="12">
        <v>3</v>
      </c>
      <c r="Z107" s="12">
        <v>2</v>
      </c>
      <c r="AA107" s="12">
        <v>3</v>
      </c>
      <c r="AB107" s="12">
        <v>4</v>
      </c>
      <c r="AC107" s="12"/>
      <c r="AD107" s="16">
        <v>0</v>
      </c>
      <c r="AE107" s="16">
        <v>5</v>
      </c>
      <c r="AF107" s="375">
        <v>100</v>
      </c>
      <c r="AG107" s="36" t="s">
        <v>531</v>
      </c>
      <c r="AH107" s="37" t="s">
        <v>949</v>
      </c>
      <c r="AI107" s="38">
        <v>100</v>
      </c>
      <c r="AJ107" s="36" t="s">
        <v>358</v>
      </c>
      <c r="AK107" s="37" t="s">
        <v>358</v>
      </c>
      <c r="AL107" s="39" t="s">
        <v>358</v>
      </c>
      <c r="AM107" s="326" t="s">
        <v>358</v>
      </c>
      <c r="AN107" s="37" t="s">
        <v>358</v>
      </c>
      <c r="AO107" s="39" t="s">
        <v>358</v>
      </c>
      <c r="AP107" s="326" t="s">
        <v>358</v>
      </c>
      <c r="AQ107" s="37" t="s">
        <v>358</v>
      </c>
      <c r="AR107" s="39" t="s">
        <v>358</v>
      </c>
      <c r="AS107" s="326" t="s">
        <v>358</v>
      </c>
      <c r="AT107" s="37" t="s">
        <v>358</v>
      </c>
      <c r="AU107" s="39" t="s">
        <v>358</v>
      </c>
      <c r="AV107" s="309" t="s">
        <v>358</v>
      </c>
      <c r="AW107" s="22" t="s">
        <v>358</v>
      </c>
      <c r="AX107" s="41" t="s">
        <v>358</v>
      </c>
    </row>
    <row r="108" spans="1:50" s="14" customFormat="1" ht="252">
      <c r="A108" s="264">
        <v>104</v>
      </c>
      <c r="B108" s="29" t="s">
        <v>345</v>
      </c>
      <c r="C108" s="29">
        <v>4</v>
      </c>
      <c r="D108" s="28" t="s">
        <v>531</v>
      </c>
      <c r="E108" s="28" t="s">
        <v>950</v>
      </c>
      <c r="F108" s="46" t="s">
        <v>925</v>
      </c>
      <c r="G108" s="29" t="s">
        <v>951</v>
      </c>
      <c r="H108" s="29">
        <v>2020</v>
      </c>
      <c r="I108" s="29" t="s">
        <v>952</v>
      </c>
      <c r="J108" s="43">
        <v>113156</v>
      </c>
      <c r="K108" s="29" t="s">
        <v>69</v>
      </c>
      <c r="L108" s="29" t="s">
        <v>953</v>
      </c>
      <c r="M108" s="29" t="s">
        <v>954</v>
      </c>
      <c r="N108" s="29" t="s">
        <v>955</v>
      </c>
      <c r="O108" s="29" t="s">
        <v>956</v>
      </c>
      <c r="P108" s="29" t="s">
        <v>957</v>
      </c>
      <c r="Q108" s="45">
        <f t="shared" si="7"/>
        <v>38.31</v>
      </c>
      <c r="R108" s="45">
        <v>13.31</v>
      </c>
      <c r="S108" s="45">
        <v>0</v>
      </c>
      <c r="T108" s="45">
        <v>25</v>
      </c>
      <c r="U108" s="31">
        <f t="shared" si="8"/>
        <v>38.31</v>
      </c>
      <c r="V108" s="57">
        <v>20</v>
      </c>
      <c r="W108" s="32">
        <v>38.22</v>
      </c>
      <c r="X108" s="33" t="s">
        <v>940</v>
      </c>
      <c r="Y108" s="12">
        <v>1</v>
      </c>
      <c r="Z108" s="12">
        <v>6</v>
      </c>
      <c r="AA108" s="12">
        <v>2</v>
      </c>
      <c r="AB108" s="12">
        <v>4</v>
      </c>
      <c r="AC108" s="12"/>
      <c r="AD108" s="16"/>
      <c r="AE108" s="16">
        <v>5</v>
      </c>
      <c r="AF108" s="375">
        <v>100</v>
      </c>
      <c r="AG108" s="36" t="s">
        <v>531</v>
      </c>
      <c r="AH108" s="37" t="s">
        <v>958</v>
      </c>
      <c r="AI108" s="38">
        <v>100</v>
      </c>
      <c r="AJ108" s="36" t="s">
        <v>358</v>
      </c>
      <c r="AK108" s="37" t="s">
        <v>358</v>
      </c>
      <c r="AL108" s="39" t="s">
        <v>358</v>
      </c>
      <c r="AM108" s="326" t="s">
        <v>358</v>
      </c>
      <c r="AN108" s="37" t="s">
        <v>358</v>
      </c>
      <c r="AO108" s="39" t="s">
        <v>358</v>
      </c>
      <c r="AP108" s="326" t="s">
        <v>358</v>
      </c>
      <c r="AQ108" s="37" t="s">
        <v>358</v>
      </c>
      <c r="AR108" s="39" t="s">
        <v>358</v>
      </c>
      <c r="AS108" s="326" t="s">
        <v>358</v>
      </c>
      <c r="AT108" s="37" t="s">
        <v>358</v>
      </c>
      <c r="AU108" s="39" t="s">
        <v>358</v>
      </c>
      <c r="AV108" s="309" t="s">
        <v>358</v>
      </c>
      <c r="AW108" s="22" t="s">
        <v>358</v>
      </c>
      <c r="AX108" s="41" t="s">
        <v>358</v>
      </c>
    </row>
    <row r="109" spans="1:50" s="14" customFormat="1" ht="168">
      <c r="A109" s="264">
        <v>104</v>
      </c>
      <c r="B109" s="29" t="s">
        <v>345</v>
      </c>
      <c r="C109" s="29">
        <v>10</v>
      </c>
      <c r="D109" s="29" t="s">
        <v>436</v>
      </c>
      <c r="E109" s="29" t="s">
        <v>959</v>
      </c>
      <c r="F109" s="37">
        <v>38473</v>
      </c>
      <c r="G109" s="29" t="s">
        <v>960</v>
      </c>
      <c r="H109" s="29">
        <v>2015</v>
      </c>
      <c r="I109" s="29" t="s">
        <v>961</v>
      </c>
      <c r="J109" s="43">
        <v>22255</v>
      </c>
      <c r="K109" s="28" t="s">
        <v>9852</v>
      </c>
      <c r="L109" s="29" t="s">
        <v>962</v>
      </c>
      <c r="M109" s="29" t="s">
        <v>963</v>
      </c>
      <c r="N109" s="29" t="s">
        <v>964</v>
      </c>
      <c r="O109" s="29" t="s">
        <v>965</v>
      </c>
      <c r="P109" s="29" t="s">
        <v>966</v>
      </c>
      <c r="Q109" s="45">
        <f t="shared" si="7"/>
        <v>25</v>
      </c>
      <c r="R109" s="45">
        <v>0</v>
      </c>
      <c r="S109" s="45">
        <v>25</v>
      </c>
      <c r="T109" s="45">
        <v>0</v>
      </c>
      <c r="U109" s="31">
        <f t="shared" si="8"/>
        <v>25</v>
      </c>
      <c r="V109" s="57">
        <v>20</v>
      </c>
      <c r="W109" s="32">
        <v>100</v>
      </c>
      <c r="X109" s="33" t="s">
        <v>967</v>
      </c>
      <c r="Y109" s="12">
        <v>3</v>
      </c>
      <c r="Z109" s="12">
        <v>12</v>
      </c>
      <c r="AA109" s="12">
        <v>1</v>
      </c>
      <c r="AB109" s="12">
        <v>4</v>
      </c>
      <c r="AC109" s="12"/>
      <c r="AD109" s="16">
        <v>8.5399999999999991</v>
      </c>
      <c r="AE109" s="16">
        <v>5</v>
      </c>
      <c r="AF109" s="375">
        <v>0</v>
      </c>
      <c r="AG109" s="36" t="s">
        <v>968</v>
      </c>
      <c r="AH109" s="37" t="s">
        <v>969</v>
      </c>
      <c r="AI109" s="38">
        <v>0</v>
      </c>
      <c r="AJ109" s="36" t="s">
        <v>358</v>
      </c>
      <c r="AK109" s="37" t="s">
        <v>358</v>
      </c>
      <c r="AL109" s="39" t="s">
        <v>358</v>
      </c>
      <c r="AM109" s="326" t="s">
        <v>358</v>
      </c>
      <c r="AN109" s="37" t="s">
        <v>358</v>
      </c>
      <c r="AO109" s="39" t="s">
        <v>358</v>
      </c>
      <c r="AP109" s="326" t="s">
        <v>358</v>
      </c>
      <c r="AQ109" s="37" t="s">
        <v>358</v>
      </c>
      <c r="AR109" s="39" t="s">
        <v>358</v>
      </c>
      <c r="AS109" s="326" t="s">
        <v>358</v>
      </c>
      <c r="AT109" s="37" t="s">
        <v>358</v>
      </c>
      <c r="AU109" s="39" t="s">
        <v>358</v>
      </c>
      <c r="AV109" s="309" t="s">
        <v>358</v>
      </c>
      <c r="AW109" s="22" t="s">
        <v>358</v>
      </c>
      <c r="AX109" s="41" t="s">
        <v>358</v>
      </c>
    </row>
    <row r="110" spans="1:50" s="14" customFormat="1" ht="238">
      <c r="A110" s="264">
        <v>104</v>
      </c>
      <c r="B110" s="29" t="s">
        <v>345</v>
      </c>
      <c r="C110" s="29">
        <v>10</v>
      </c>
      <c r="D110" s="29" t="s">
        <v>436</v>
      </c>
      <c r="E110" s="29" t="s">
        <v>959</v>
      </c>
      <c r="F110" s="37" t="s">
        <v>970</v>
      </c>
      <c r="G110" s="29" t="s">
        <v>971</v>
      </c>
      <c r="H110" s="29">
        <v>2020</v>
      </c>
      <c r="I110" s="29" t="s">
        <v>972</v>
      </c>
      <c r="J110" s="68">
        <v>80196.19</v>
      </c>
      <c r="K110" s="44" t="s">
        <v>328</v>
      </c>
      <c r="L110" s="43" t="s">
        <v>973</v>
      </c>
      <c r="M110" s="29" t="s">
        <v>974</v>
      </c>
      <c r="N110" s="29" t="s">
        <v>975</v>
      </c>
      <c r="O110" s="29" t="s">
        <v>976</v>
      </c>
      <c r="P110" s="29" t="s">
        <v>977</v>
      </c>
      <c r="Q110" s="45">
        <f t="shared" si="7"/>
        <v>38.169999999999995</v>
      </c>
      <c r="R110" s="45">
        <v>9.43</v>
      </c>
      <c r="S110" s="45">
        <v>1.76</v>
      </c>
      <c r="T110" s="45">
        <f>23.24+3.74</f>
        <v>26.979999999999997</v>
      </c>
      <c r="U110" s="31">
        <f t="shared" si="8"/>
        <v>38.169999999999995</v>
      </c>
      <c r="V110" s="57">
        <v>20</v>
      </c>
      <c r="W110" s="32">
        <v>29.95</v>
      </c>
      <c r="X110" s="33" t="s">
        <v>978</v>
      </c>
      <c r="Y110" s="12">
        <v>3</v>
      </c>
      <c r="Z110" s="12">
        <v>11</v>
      </c>
      <c r="AA110" s="12">
        <v>5</v>
      </c>
      <c r="AB110" s="12">
        <v>4</v>
      </c>
      <c r="AC110" s="12" t="s">
        <v>979</v>
      </c>
      <c r="AD110" s="16">
        <f>23.24+3.74</f>
        <v>26.979999999999997</v>
      </c>
      <c r="AE110" s="16">
        <v>5</v>
      </c>
      <c r="AF110" s="375">
        <v>40</v>
      </c>
      <c r="AG110" s="36" t="s">
        <v>968</v>
      </c>
      <c r="AH110" s="37" t="s">
        <v>829</v>
      </c>
      <c r="AI110" s="38">
        <v>10</v>
      </c>
      <c r="AJ110" s="36" t="s">
        <v>968</v>
      </c>
      <c r="AK110" s="37" t="s">
        <v>980</v>
      </c>
      <c r="AL110" s="39">
        <v>25</v>
      </c>
      <c r="AM110" s="326" t="s">
        <v>968</v>
      </c>
      <c r="AN110" s="37" t="s">
        <v>981</v>
      </c>
      <c r="AO110" s="39">
        <v>5</v>
      </c>
      <c r="AP110" s="326" t="s">
        <v>982</v>
      </c>
      <c r="AQ110" s="37" t="s">
        <v>969</v>
      </c>
      <c r="AR110" s="39">
        <v>0</v>
      </c>
      <c r="AS110" s="326" t="s">
        <v>358</v>
      </c>
      <c r="AT110" s="37" t="s">
        <v>358</v>
      </c>
      <c r="AU110" s="39" t="s">
        <v>358</v>
      </c>
      <c r="AV110" s="309" t="s">
        <v>358</v>
      </c>
      <c r="AW110" s="22" t="s">
        <v>358</v>
      </c>
      <c r="AX110" s="41" t="s">
        <v>358</v>
      </c>
    </row>
    <row r="111" spans="1:50" s="14" customFormat="1" ht="154">
      <c r="A111" s="264">
        <v>104</v>
      </c>
      <c r="B111" s="29" t="s">
        <v>345</v>
      </c>
      <c r="C111" s="29">
        <v>9</v>
      </c>
      <c r="D111" s="29" t="s">
        <v>527</v>
      </c>
      <c r="E111" s="28" t="s">
        <v>983</v>
      </c>
      <c r="F111" s="46">
        <v>14120</v>
      </c>
      <c r="G111" s="29" t="s">
        <v>984</v>
      </c>
      <c r="H111" s="29">
        <v>2008</v>
      </c>
      <c r="I111" s="43" t="s">
        <v>985</v>
      </c>
      <c r="J111" s="43">
        <v>322741</v>
      </c>
      <c r="K111" s="44" t="s">
        <v>103</v>
      </c>
      <c r="L111" s="43" t="s">
        <v>986</v>
      </c>
      <c r="M111" s="29" t="s">
        <v>987</v>
      </c>
      <c r="N111" s="29" t="s">
        <v>988</v>
      </c>
      <c r="O111" s="29" t="s">
        <v>989</v>
      </c>
      <c r="P111" s="29" t="s">
        <v>990</v>
      </c>
      <c r="Q111" s="45">
        <f t="shared" si="7"/>
        <v>44</v>
      </c>
      <c r="R111" s="45">
        <v>0</v>
      </c>
      <c r="S111" s="45">
        <v>3.72</v>
      </c>
      <c r="T111" s="45">
        <v>40.28</v>
      </c>
      <c r="U111" s="31">
        <f t="shared" si="8"/>
        <v>44</v>
      </c>
      <c r="V111" s="57">
        <v>20</v>
      </c>
      <c r="W111" s="32">
        <v>100</v>
      </c>
      <c r="X111" s="33" t="s">
        <v>649</v>
      </c>
      <c r="Y111" s="12">
        <v>3</v>
      </c>
      <c r="Z111" s="12">
        <v>8</v>
      </c>
      <c r="AA111" s="12">
        <v>1</v>
      </c>
      <c r="AB111" s="12">
        <v>4</v>
      </c>
      <c r="AC111" s="12">
        <v>82</v>
      </c>
      <c r="AD111" s="16">
        <v>0</v>
      </c>
      <c r="AE111" s="16">
        <v>5</v>
      </c>
      <c r="AF111" s="375">
        <v>80</v>
      </c>
      <c r="AG111" s="36" t="s">
        <v>527</v>
      </c>
      <c r="AH111" s="37" t="s">
        <v>651</v>
      </c>
      <c r="AI111" s="38">
        <v>40</v>
      </c>
      <c r="AJ111" s="36" t="s">
        <v>393</v>
      </c>
      <c r="AK111" s="37" t="s">
        <v>991</v>
      </c>
      <c r="AL111" s="39">
        <v>40</v>
      </c>
      <c r="AM111" s="326" t="s">
        <v>358</v>
      </c>
      <c r="AN111" s="37" t="s">
        <v>358</v>
      </c>
      <c r="AO111" s="39" t="s">
        <v>358</v>
      </c>
      <c r="AP111" s="326" t="s">
        <v>358</v>
      </c>
      <c r="AQ111" s="37" t="s">
        <v>358</v>
      </c>
      <c r="AR111" s="39" t="s">
        <v>358</v>
      </c>
      <c r="AS111" s="326" t="s">
        <v>358</v>
      </c>
      <c r="AT111" s="37" t="s">
        <v>358</v>
      </c>
      <c r="AU111" s="39" t="s">
        <v>358</v>
      </c>
      <c r="AV111" s="309" t="s">
        <v>358</v>
      </c>
      <c r="AW111" s="22" t="s">
        <v>358</v>
      </c>
      <c r="AX111" s="41" t="s">
        <v>358</v>
      </c>
    </row>
    <row r="112" spans="1:50" s="14" customFormat="1" ht="409.5">
      <c r="A112" s="263">
        <v>104</v>
      </c>
      <c r="B112" s="29" t="s">
        <v>345</v>
      </c>
      <c r="C112" s="28">
        <v>9</v>
      </c>
      <c r="D112" s="28" t="s">
        <v>527</v>
      </c>
      <c r="E112" s="28" t="s">
        <v>983</v>
      </c>
      <c r="F112" s="46">
        <v>14120</v>
      </c>
      <c r="G112" s="28" t="s">
        <v>992</v>
      </c>
      <c r="H112" s="29">
        <v>2011</v>
      </c>
      <c r="I112" s="28" t="s">
        <v>993</v>
      </c>
      <c r="J112" s="30">
        <v>145273</v>
      </c>
      <c r="K112" s="28" t="s">
        <v>9852</v>
      </c>
      <c r="L112" s="30" t="s">
        <v>628</v>
      </c>
      <c r="M112" s="28" t="s">
        <v>629</v>
      </c>
      <c r="N112" s="28" t="s">
        <v>994</v>
      </c>
      <c r="O112" s="28" t="s">
        <v>995</v>
      </c>
      <c r="P112" s="29" t="s">
        <v>996</v>
      </c>
      <c r="Q112" s="45">
        <f t="shared" si="7"/>
        <v>48</v>
      </c>
      <c r="R112" s="45">
        <v>0</v>
      </c>
      <c r="S112" s="45">
        <v>5.5</v>
      </c>
      <c r="T112" s="45">
        <v>42.5</v>
      </c>
      <c r="U112" s="31">
        <f t="shared" si="8"/>
        <v>48</v>
      </c>
      <c r="V112" s="57">
        <v>20</v>
      </c>
      <c r="W112" s="32">
        <v>100</v>
      </c>
      <c r="X112" s="33" t="s">
        <v>649</v>
      </c>
      <c r="Y112" s="12">
        <v>3</v>
      </c>
      <c r="Z112" s="12">
        <v>7</v>
      </c>
      <c r="AA112" s="12">
        <v>2</v>
      </c>
      <c r="AB112" s="12">
        <v>4</v>
      </c>
      <c r="AC112" s="12" t="s">
        <v>446</v>
      </c>
      <c r="AD112" s="16">
        <v>0</v>
      </c>
      <c r="AE112" s="16">
        <v>5</v>
      </c>
      <c r="AF112" s="375">
        <v>100</v>
      </c>
      <c r="AG112" s="36" t="s">
        <v>527</v>
      </c>
      <c r="AH112" s="37" t="s">
        <v>651</v>
      </c>
      <c r="AI112" s="38">
        <v>100</v>
      </c>
      <c r="AJ112" s="36" t="s">
        <v>358</v>
      </c>
      <c r="AK112" s="37" t="s">
        <v>358</v>
      </c>
      <c r="AL112" s="39" t="s">
        <v>358</v>
      </c>
      <c r="AM112" s="326" t="s">
        <v>358</v>
      </c>
      <c r="AN112" s="37" t="s">
        <v>358</v>
      </c>
      <c r="AO112" s="39" t="s">
        <v>358</v>
      </c>
      <c r="AP112" s="326" t="s">
        <v>358</v>
      </c>
      <c r="AQ112" s="37" t="s">
        <v>358</v>
      </c>
      <c r="AR112" s="39" t="s">
        <v>358</v>
      </c>
      <c r="AS112" s="326" t="s">
        <v>358</v>
      </c>
      <c r="AT112" s="37" t="s">
        <v>358</v>
      </c>
      <c r="AU112" s="39" t="s">
        <v>358</v>
      </c>
      <c r="AV112" s="309" t="s">
        <v>358</v>
      </c>
      <c r="AW112" s="22" t="s">
        <v>358</v>
      </c>
      <c r="AX112" s="41" t="s">
        <v>358</v>
      </c>
    </row>
    <row r="113" spans="1:50" s="14" customFormat="1" ht="409.5">
      <c r="A113" s="264">
        <v>104</v>
      </c>
      <c r="B113" s="29" t="s">
        <v>345</v>
      </c>
      <c r="C113" s="29">
        <v>9</v>
      </c>
      <c r="D113" s="28" t="s">
        <v>527</v>
      </c>
      <c r="E113" s="28" t="s">
        <v>983</v>
      </c>
      <c r="F113" s="46">
        <v>14120</v>
      </c>
      <c r="G113" s="29" t="s">
        <v>997</v>
      </c>
      <c r="H113" s="29">
        <v>2019</v>
      </c>
      <c r="I113" s="29" t="s">
        <v>998</v>
      </c>
      <c r="J113" s="43">
        <v>94196</v>
      </c>
      <c r="K113" s="29" t="s">
        <v>69</v>
      </c>
      <c r="L113" s="29" t="s">
        <v>628</v>
      </c>
      <c r="M113" s="29" t="s">
        <v>629</v>
      </c>
      <c r="N113" s="29" t="s">
        <v>999</v>
      </c>
      <c r="O113" s="29" t="s">
        <v>1000</v>
      </c>
      <c r="P113" s="29" t="s">
        <v>1001</v>
      </c>
      <c r="Q113" s="45">
        <f t="shared" si="7"/>
        <v>59.08</v>
      </c>
      <c r="R113" s="45">
        <v>11.08</v>
      </c>
      <c r="S113" s="45">
        <v>5.5</v>
      </c>
      <c r="T113" s="45">
        <v>42.5</v>
      </c>
      <c r="U113" s="31">
        <f t="shared" si="8"/>
        <v>59.08</v>
      </c>
      <c r="V113" s="57">
        <v>20</v>
      </c>
      <c r="W113" s="32">
        <v>61.67</v>
      </c>
      <c r="X113" s="33" t="s">
        <v>649</v>
      </c>
      <c r="Y113" s="12">
        <v>3</v>
      </c>
      <c r="Z113" s="12">
        <v>7</v>
      </c>
      <c r="AA113" s="12">
        <v>2</v>
      </c>
      <c r="AB113" s="12">
        <v>4</v>
      </c>
      <c r="AC113" s="12" t="s">
        <v>1002</v>
      </c>
      <c r="AD113" s="16">
        <v>0</v>
      </c>
      <c r="AE113" s="16">
        <v>5</v>
      </c>
      <c r="AF113" s="375">
        <v>100</v>
      </c>
      <c r="AG113" s="36" t="s">
        <v>527</v>
      </c>
      <c r="AH113" s="37" t="s">
        <v>651</v>
      </c>
      <c r="AI113" s="38">
        <v>100</v>
      </c>
      <c r="AJ113" s="36" t="s">
        <v>358</v>
      </c>
      <c r="AK113" s="37" t="s">
        <v>358</v>
      </c>
      <c r="AL113" s="39" t="s">
        <v>358</v>
      </c>
      <c r="AM113" s="326" t="s">
        <v>358</v>
      </c>
      <c r="AN113" s="37" t="s">
        <v>358</v>
      </c>
      <c r="AO113" s="39" t="s">
        <v>358</v>
      </c>
      <c r="AP113" s="326" t="s">
        <v>358</v>
      </c>
      <c r="AQ113" s="37" t="s">
        <v>358</v>
      </c>
      <c r="AR113" s="39" t="s">
        <v>358</v>
      </c>
      <c r="AS113" s="326" t="s">
        <v>358</v>
      </c>
      <c r="AT113" s="37" t="s">
        <v>358</v>
      </c>
      <c r="AU113" s="39" t="s">
        <v>358</v>
      </c>
      <c r="AV113" s="309" t="s">
        <v>358</v>
      </c>
      <c r="AW113" s="22" t="s">
        <v>358</v>
      </c>
      <c r="AX113" s="41" t="s">
        <v>358</v>
      </c>
    </row>
    <row r="114" spans="1:50" s="14" customFormat="1" ht="126">
      <c r="A114" s="264">
        <v>104</v>
      </c>
      <c r="B114" s="29" t="s">
        <v>345</v>
      </c>
      <c r="C114" s="29">
        <v>7</v>
      </c>
      <c r="D114" s="28" t="s">
        <v>527</v>
      </c>
      <c r="E114" s="28" t="s">
        <v>983</v>
      </c>
      <c r="F114" s="46">
        <v>14120</v>
      </c>
      <c r="G114" s="29" t="s">
        <v>1003</v>
      </c>
      <c r="H114" s="29">
        <v>2019</v>
      </c>
      <c r="I114" s="29" t="s">
        <v>1004</v>
      </c>
      <c r="J114" s="43">
        <v>399606.28</v>
      </c>
      <c r="K114" s="29" t="s">
        <v>69</v>
      </c>
      <c r="L114" s="30" t="s">
        <v>628</v>
      </c>
      <c r="M114" s="28" t="s">
        <v>629</v>
      </c>
      <c r="N114" s="29" t="s">
        <v>1005</v>
      </c>
      <c r="O114" s="29" t="s">
        <v>1006</v>
      </c>
      <c r="P114" s="29" t="s">
        <v>1007</v>
      </c>
      <c r="Q114" s="45">
        <f t="shared" si="7"/>
        <v>95.009999999999991</v>
      </c>
      <c r="R114" s="45">
        <v>47.01</v>
      </c>
      <c r="S114" s="45">
        <v>5.5</v>
      </c>
      <c r="T114" s="45">
        <v>42.5</v>
      </c>
      <c r="U114" s="31">
        <f t="shared" si="8"/>
        <v>95.009999999999991</v>
      </c>
      <c r="V114" s="57">
        <v>20</v>
      </c>
      <c r="W114" s="32">
        <v>41.67</v>
      </c>
      <c r="X114" s="33" t="s">
        <v>1008</v>
      </c>
      <c r="Y114" s="12">
        <v>3</v>
      </c>
      <c r="Z114" s="12">
        <v>8</v>
      </c>
      <c r="AA114" s="12">
        <v>1</v>
      </c>
      <c r="AB114" s="12">
        <v>4</v>
      </c>
      <c r="AC114" s="12" t="s">
        <v>1009</v>
      </c>
      <c r="AD114" s="16">
        <v>0</v>
      </c>
      <c r="AE114" s="16">
        <v>5</v>
      </c>
      <c r="AF114" s="375">
        <v>90</v>
      </c>
      <c r="AG114" s="36" t="s">
        <v>527</v>
      </c>
      <c r="AH114" s="37" t="s">
        <v>651</v>
      </c>
      <c r="AI114" s="38">
        <v>90</v>
      </c>
      <c r="AJ114" s="36" t="s">
        <v>358</v>
      </c>
      <c r="AK114" s="37" t="s">
        <v>358</v>
      </c>
      <c r="AL114" s="39" t="s">
        <v>358</v>
      </c>
      <c r="AM114" s="326" t="s">
        <v>358</v>
      </c>
      <c r="AN114" s="37" t="s">
        <v>358</v>
      </c>
      <c r="AO114" s="39" t="s">
        <v>358</v>
      </c>
      <c r="AP114" s="326" t="s">
        <v>358</v>
      </c>
      <c r="AQ114" s="37" t="s">
        <v>358</v>
      </c>
      <c r="AR114" s="39" t="s">
        <v>358</v>
      </c>
      <c r="AS114" s="326" t="s">
        <v>358</v>
      </c>
      <c r="AT114" s="37" t="s">
        <v>358</v>
      </c>
      <c r="AU114" s="39" t="s">
        <v>358</v>
      </c>
      <c r="AV114" s="309" t="s">
        <v>358</v>
      </c>
      <c r="AW114" s="22" t="s">
        <v>358</v>
      </c>
      <c r="AX114" s="41" t="s">
        <v>358</v>
      </c>
    </row>
    <row r="115" spans="1:50" s="14" customFormat="1" ht="322">
      <c r="A115" s="264">
        <v>104</v>
      </c>
      <c r="B115" s="29" t="s">
        <v>345</v>
      </c>
      <c r="C115" s="29">
        <v>7</v>
      </c>
      <c r="D115" s="29" t="s">
        <v>533</v>
      </c>
      <c r="E115" s="29" t="s">
        <v>1010</v>
      </c>
      <c r="F115" s="37">
        <v>12318</v>
      </c>
      <c r="G115" s="29" t="s">
        <v>1011</v>
      </c>
      <c r="H115" s="29">
        <v>2007</v>
      </c>
      <c r="I115" s="29" t="s">
        <v>1012</v>
      </c>
      <c r="J115" s="43">
        <v>158134</v>
      </c>
      <c r="K115" s="44" t="s">
        <v>103</v>
      </c>
      <c r="L115" s="43" t="s">
        <v>1013</v>
      </c>
      <c r="M115" s="29" t="s">
        <v>1014</v>
      </c>
      <c r="N115" s="29" t="s">
        <v>1015</v>
      </c>
      <c r="O115" s="29" t="s">
        <v>1016</v>
      </c>
      <c r="P115" s="29" t="s">
        <v>1017</v>
      </c>
      <c r="Q115" s="45">
        <f t="shared" si="7"/>
        <v>34.192941176470569</v>
      </c>
      <c r="R115" s="45">
        <v>0</v>
      </c>
      <c r="S115" s="45">
        <v>5.882352941176471</v>
      </c>
      <c r="T115" s="45">
        <v>28.310588235294102</v>
      </c>
      <c r="U115" s="31">
        <f>SUM(R115:T115)</f>
        <v>34.192941176470569</v>
      </c>
      <c r="V115" s="57">
        <v>0</v>
      </c>
      <c r="W115" s="32">
        <v>100</v>
      </c>
      <c r="X115" s="33" t="s">
        <v>570</v>
      </c>
      <c r="Y115" s="12">
        <v>4</v>
      </c>
      <c r="Z115" s="12">
        <v>4</v>
      </c>
      <c r="AA115" s="12">
        <v>1</v>
      </c>
      <c r="AB115" s="12">
        <v>4</v>
      </c>
      <c r="AC115" s="12">
        <v>86</v>
      </c>
      <c r="AD115" s="16">
        <v>15.5</v>
      </c>
      <c r="AE115" s="16">
        <v>5</v>
      </c>
      <c r="AF115" s="375">
        <v>100</v>
      </c>
      <c r="AG115" s="36" t="s">
        <v>1018</v>
      </c>
      <c r="AH115" s="37" t="s">
        <v>1019</v>
      </c>
      <c r="AI115" s="38">
        <v>80</v>
      </c>
      <c r="AJ115" s="36" t="s">
        <v>1020</v>
      </c>
      <c r="AK115" s="37" t="s">
        <v>1021</v>
      </c>
      <c r="AL115" s="39">
        <v>20</v>
      </c>
      <c r="AM115" s="326" t="s">
        <v>1022</v>
      </c>
      <c r="AN115" s="37" t="s">
        <v>403</v>
      </c>
      <c r="AO115" s="39">
        <v>0</v>
      </c>
      <c r="AP115" s="326" t="s">
        <v>358</v>
      </c>
      <c r="AQ115" s="37" t="s">
        <v>358</v>
      </c>
      <c r="AR115" s="39" t="s">
        <v>358</v>
      </c>
      <c r="AS115" s="326" t="s">
        <v>358</v>
      </c>
      <c r="AT115" s="37" t="s">
        <v>358</v>
      </c>
      <c r="AU115" s="39" t="s">
        <v>358</v>
      </c>
      <c r="AV115" s="309" t="s">
        <v>358</v>
      </c>
      <c r="AW115" s="22" t="s">
        <v>358</v>
      </c>
      <c r="AX115" s="41" t="s">
        <v>358</v>
      </c>
    </row>
    <row r="116" spans="1:50" s="14" customFormat="1" ht="168">
      <c r="A116" s="264">
        <v>104</v>
      </c>
      <c r="B116" s="29" t="s">
        <v>345</v>
      </c>
      <c r="C116" s="29">
        <v>7</v>
      </c>
      <c r="D116" s="29" t="s">
        <v>533</v>
      </c>
      <c r="E116" s="29" t="s">
        <v>1010</v>
      </c>
      <c r="F116" s="37">
        <v>12318</v>
      </c>
      <c r="G116" s="29" t="s">
        <v>1023</v>
      </c>
      <c r="H116" s="29">
        <v>2010</v>
      </c>
      <c r="I116" s="29" t="s">
        <v>1024</v>
      </c>
      <c r="J116" s="43">
        <v>126046</v>
      </c>
      <c r="K116" s="29" t="s">
        <v>81</v>
      </c>
      <c r="L116" s="29" t="s">
        <v>1013</v>
      </c>
      <c r="M116" s="29" t="s">
        <v>1014</v>
      </c>
      <c r="N116" s="29" t="s">
        <v>1025</v>
      </c>
      <c r="O116" s="29" t="s">
        <v>1026</v>
      </c>
      <c r="P116" s="29" t="s">
        <v>1027</v>
      </c>
      <c r="Q116" s="45">
        <f t="shared" si="7"/>
        <v>34.192352941176466</v>
      </c>
      <c r="R116" s="45">
        <v>0</v>
      </c>
      <c r="S116" s="45">
        <v>5.882352941176471</v>
      </c>
      <c r="T116" s="45">
        <v>28.31</v>
      </c>
      <c r="U116" s="31">
        <f>SUM(R116:T116)</f>
        <v>34.192352941176466</v>
      </c>
      <c r="V116" s="57">
        <v>20</v>
      </c>
      <c r="W116" s="32">
        <v>100</v>
      </c>
      <c r="X116" s="33" t="s">
        <v>570</v>
      </c>
      <c r="Y116" s="12">
        <v>3</v>
      </c>
      <c r="Z116" s="12">
        <v>11</v>
      </c>
      <c r="AA116" s="12">
        <v>5</v>
      </c>
      <c r="AB116" s="12">
        <v>4</v>
      </c>
      <c r="AC116" s="12">
        <v>100</v>
      </c>
      <c r="AD116" s="16">
        <v>15.5</v>
      </c>
      <c r="AE116" s="16">
        <v>5</v>
      </c>
      <c r="AF116" s="375">
        <v>80</v>
      </c>
      <c r="AG116" s="36" t="s">
        <v>533</v>
      </c>
      <c r="AH116" s="37" t="s">
        <v>1019</v>
      </c>
      <c r="AI116" s="38">
        <v>80</v>
      </c>
      <c r="AJ116" s="36" t="s">
        <v>1028</v>
      </c>
      <c r="AK116" s="37" t="s">
        <v>1021</v>
      </c>
      <c r="AL116" s="39">
        <v>0</v>
      </c>
      <c r="AM116" s="326" t="s">
        <v>898</v>
      </c>
      <c r="AN116" s="37" t="s">
        <v>1029</v>
      </c>
      <c r="AO116" s="39">
        <v>0</v>
      </c>
      <c r="AP116" s="326" t="s">
        <v>358</v>
      </c>
      <c r="AQ116" s="37" t="s">
        <v>358</v>
      </c>
      <c r="AR116" s="39" t="s">
        <v>358</v>
      </c>
      <c r="AS116" s="326" t="s">
        <v>358</v>
      </c>
      <c r="AT116" s="37" t="s">
        <v>358</v>
      </c>
      <c r="AU116" s="39" t="s">
        <v>358</v>
      </c>
      <c r="AV116" s="309" t="s">
        <v>358</v>
      </c>
      <c r="AW116" s="22" t="s">
        <v>358</v>
      </c>
      <c r="AX116" s="41" t="s">
        <v>358</v>
      </c>
    </row>
    <row r="117" spans="1:50" s="14" customFormat="1" ht="196">
      <c r="A117" s="264">
        <v>104</v>
      </c>
      <c r="B117" s="29" t="s">
        <v>345</v>
      </c>
      <c r="C117" s="29">
        <v>7</v>
      </c>
      <c r="D117" s="29" t="s">
        <v>533</v>
      </c>
      <c r="E117" s="29" t="s">
        <v>1010</v>
      </c>
      <c r="F117" s="37">
        <v>12318</v>
      </c>
      <c r="G117" s="29" t="s">
        <v>1030</v>
      </c>
      <c r="H117" s="29">
        <v>2010</v>
      </c>
      <c r="I117" s="29" t="s">
        <v>1031</v>
      </c>
      <c r="J117" s="43">
        <v>121638</v>
      </c>
      <c r="K117" s="28" t="s">
        <v>9852</v>
      </c>
      <c r="L117" s="43" t="s">
        <v>1013</v>
      </c>
      <c r="M117" s="29" t="s">
        <v>1014</v>
      </c>
      <c r="N117" s="29" t="s">
        <v>1032</v>
      </c>
      <c r="O117" s="29" t="s">
        <v>1033</v>
      </c>
      <c r="P117" s="29" t="s">
        <v>1034</v>
      </c>
      <c r="Q117" s="45">
        <f>U117</f>
        <v>34.192352941176466</v>
      </c>
      <c r="R117" s="45">
        <v>0</v>
      </c>
      <c r="S117" s="45">
        <v>5.882352941176471</v>
      </c>
      <c r="T117" s="45">
        <v>28.31</v>
      </c>
      <c r="U117" s="31">
        <f>SUM(R117:T117)</f>
        <v>34.192352941176466</v>
      </c>
      <c r="V117" s="57">
        <v>0</v>
      </c>
      <c r="W117" s="32">
        <v>100</v>
      </c>
      <c r="X117" s="33" t="s">
        <v>570</v>
      </c>
      <c r="Y117" s="12">
        <v>4</v>
      </c>
      <c r="Z117" s="12">
        <v>4</v>
      </c>
      <c r="AA117" s="12">
        <v>1</v>
      </c>
      <c r="AB117" s="12">
        <v>4</v>
      </c>
      <c r="AC117" s="12"/>
      <c r="AD117" s="16">
        <v>15.5</v>
      </c>
      <c r="AE117" s="16">
        <v>5</v>
      </c>
      <c r="AF117" s="375">
        <v>80</v>
      </c>
      <c r="AG117" s="36" t="s">
        <v>533</v>
      </c>
      <c r="AH117" s="37" t="s">
        <v>1019</v>
      </c>
      <c r="AI117" s="38">
        <v>80</v>
      </c>
      <c r="AJ117" s="36" t="s">
        <v>1028</v>
      </c>
      <c r="AK117" s="37" t="s">
        <v>1021</v>
      </c>
      <c r="AL117" s="39">
        <v>0</v>
      </c>
      <c r="AM117" s="326" t="s">
        <v>1035</v>
      </c>
      <c r="AN117" s="37" t="s">
        <v>403</v>
      </c>
      <c r="AO117" s="39">
        <v>0</v>
      </c>
      <c r="AP117" s="326" t="s">
        <v>358</v>
      </c>
      <c r="AQ117" s="37" t="s">
        <v>358</v>
      </c>
      <c r="AR117" s="39" t="s">
        <v>358</v>
      </c>
      <c r="AS117" s="326" t="s">
        <v>358</v>
      </c>
      <c r="AT117" s="37" t="s">
        <v>358</v>
      </c>
      <c r="AU117" s="39" t="s">
        <v>358</v>
      </c>
      <c r="AV117" s="309" t="s">
        <v>358</v>
      </c>
      <c r="AW117" s="22" t="s">
        <v>358</v>
      </c>
      <c r="AX117" s="41" t="s">
        <v>358</v>
      </c>
    </row>
    <row r="118" spans="1:50" s="14" customFormat="1" ht="98">
      <c r="A118" s="264">
        <v>104</v>
      </c>
      <c r="B118" s="29" t="s">
        <v>345</v>
      </c>
      <c r="C118" s="29">
        <v>9</v>
      </c>
      <c r="D118" s="29" t="s">
        <v>764</v>
      </c>
      <c r="E118" s="29" t="s">
        <v>765</v>
      </c>
      <c r="F118" s="37">
        <v>11874</v>
      </c>
      <c r="G118" s="29" t="s">
        <v>1036</v>
      </c>
      <c r="H118" s="29">
        <v>2021</v>
      </c>
      <c r="I118" s="29" t="s">
        <v>1036</v>
      </c>
      <c r="J118" s="43">
        <v>88153</v>
      </c>
      <c r="K118" s="28" t="s">
        <v>328</v>
      </c>
      <c r="L118" s="43" t="s">
        <v>351</v>
      </c>
      <c r="M118" s="29" t="s">
        <v>352</v>
      </c>
      <c r="N118" s="29" t="s">
        <v>353</v>
      </c>
      <c r="O118" s="29" t="s">
        <v>354</v>
      </c>
      <c r="P118" s="29" t="s">
        <v>1037</v>
      </c>
      <c r="Q118" s="45">
        <v>94.36</v>
      </c>
      <c r="R118" s="45">
        <v>10.37</v>
      </c>
      <c r="S118" s="45">
        <v>1</v>
      </c>
      <c r="T118" s="45">
        <v>41.48</v>
      </c>
      <c r="U118" s="31">
        <v>94.36</v>
      </c>
      <c r="V118" s="57">
        <v>20</v>
      </c>
      <c r="W118" s="32">
        <v>16.690000000000001</v>
      </c>
      <c r="X118" s="33" t="s">
        <v>356</v>
      </c>
      <c r="Y118" s="12">
        <v>3</v>
      </c>
      <c r="Z118" s="12">
        <v>11</v>
      </c>
      <c r="AA118" s="12">
        <v>5</v>
      </c>
      <c r="AB118" s="12">
        <v>4</v>
      </c>
      <c r="AC118" s="12" t="s">
        <v>1038</v>
      </c>
      <c r="AD118" s="16">
        <v>0</v>
      </c>
      <c r="AE118" s="16">
        <v>5</v>
      </c>
      <c r="AF118" s="375">
        <v>100</v>
      </c>
      <c r="AG118" s="36" t="s">
        <v>764</v>
      </c>
      <c r="AH118" s="37" t="s">
        <v>793</v>
      </c>
      <c r="AI118" s="38">
        <v>70</v>
      </c>
      <c r="AJ118" s="36" t="s">
        <v>764</v>
      </c>
      <c r="AK118" s="37" t="s">
        <v>789</v>
      </c>
      <c r="AL118" s="39">
        <v>30</v>
      </c>
      <c r="AM118" s="326" t="s">
        <v>358</v>
      </c>
      <c r="AN118" s="37" t="s">
        <v>358</v>
      </c>
      <c r="AO118" s="39" t="s">
        <v>358</v>
      </c>
      <c r="AP118" s="326" t="s">
        <v>358</v>
      </c>
      <c r="AQ118" s="37" t="s">
        <v>358</v>
      </c>
      <c r="AR118" s="39" t="s">
        <v>358</v>
      </c>
      <c r="AS118" s="326" t="s">
        <v>358</v>
      </c>
      <c r="AT118" s="37" t="s">
        <v>358</v>
      </c>
      <c r="AU118" s="39" t="s">
        <v>358</v>
      </c>
      <c r="AV118" s="309" t="s">
        <v>358</v>
      </c>
      <c r="AW118" s="22" t="s">
        <v>358</v>
      </c>
      <c r="AX118" s="41" t="s">
        <v>358</v>
      </c>
    </row>
    <row r="119" spans="1:50" s="14" customFormat="1" ht="252">
      <c r="A119" s="264">
        <v>104</v>
      </c>
      <c r="B119" s="29" t="s">
        <v>345</v>
      </c>
      <c r="C119" s="29">
        <v>6</v>
      </c>
      <c r="D119" s="29" t="s">
        <v>346</v>
      </c>
      <c r="E119" s="29" t="s">
        <v>500</v>
      </c>
      <c r="F119" s="37" t="s">
        <v>1039</v>
      </c>
      <c r="G119" s="29" t="s">
        <v>1040</v>
      </c>
      <c r="H119" s="29">
        <v>2021</v>
      </c>
      <c r="I119" s="29" t="s">
        <v>1041</v>
      </c>
      <c r="J119" s="43">
        <v>59589</v>
      </c>
      <c r="K119" s="29" t="s">
        <v>332</v>
      </c>
      <c r="L119" s="43" t="s">
        <v>510</v>
      </c>
      <c r="M119" s="29" t="s">
        <v>352</v>
      </c>
      <c r="N119" s="29" t="s">
        <v>1042</v>
      </c>
      <c r="O119" s="29" t="s">
        <v>1043</v>
      </c>
      <c r="P119" s="29" t="s">
        <v>1044</v>
      </c>
      <c r="Q119" s="45">
        <v>51.089999999999996</v>
      </c>
      <c r="R119" s="45">
        <v>7.01</v>
      </c>
      <c r="S119" s="45">
        <v>5.5</v>
      </c>
      <c r="T119" s="45">
        <v>42.08</v>
      </c>
      <c r="U119" s="31">
        <v>51.089999999999996</v>
      </c>
      <c r="V119" s="57">
        <v>20</v>
      </c>
      <c r="W119" s="32">
        <v>15.02</v>
      </c>
      <c r="X119" s="33" t="s">
        <v>356</v>
      </c>
      <c r="Y119" s="12">
        <v>1</v>
      </c>
      <c r="Z119" s="12">
        <v>7</v>
      </c>
      <c r="AA119" s="12">
        <v>5</v>
      </c>
      <c r="AB119" s="12">
        <v>4</v>
      </c>
      <c r="AC119" s="12" t="s">
        <v>1045</v>
      </c>
      <c r="AD119" s="16">
        <v>42.08</v>
      </c>
      <c r="AE119" s="16">
        <v>5</v>
      </c>
      <c r="AF119" s="375">
        <v>26</v>
      </c>
      <c r="AG119" s="36" t="s">
        <v>346</v>
      </c>
      <c r="AH119" s="37" t="s">
        <v>1046</v>
      </c>
      <c r="AI119" s="38">
        <v>26</v>
      </c>
      <c r="AJ119" s="36" t="s">
        <v>358</v>
      </c>
      <c r="AK119" s="37" t="s">
        <v>358</v>
      </c>
      <c r="AL119" s="39" t="s">
        <v>358</v>
      </c>
      <c r="AM119" s="326" t="s">
        <v>358</v>
      </c>
      <c r="AN119" s="37" t="s">
        <v>358</v>
      </c>
      <c r="AO119" s="39" t="s">
        <v>358</v>
      </c>
      <c r="AP119" s="326" t="s">
        <v>358</v>
      </c>
      <c r="AQ119" s="37" t="s">
        <v>358</v>
      </c>
      <c r="AR119" s="39" t="s">
        <v>358</v>
      </c>
      <c r="AS119" s="326" t="s">
        <v>358</v>
      </c>
      <c r="AT119" s="37" t="s">
        <v>358</v>
      </c>
      <c r="AU119" s="39" t="s">
        <v>358</v>
      </c>
      <c r="AV119" s="309" t="s">
        <v>358</v>
      </c>
      <c r="AW119" s="22" t="s">
        <v>358</v>
      </c>
      <c r="AX119" s="41" t="s">
        <v>358</v>
      </c>
    </row>
    <row r="120" spans="1:50" s="14" customFormat="1" ht="168">
      <c r="A120" s="264">
        <v>104</v>
      </c>
      <c r="B120" s="29" t="s">
        <v>345</v>
      </c>
      <c r="C120" s="29">
        <v>13</v>
      </c>
      <c r="D120" s="29" t="s">
        <v>580</v>
      </c>
      <c r="E120" s="29" t="s">
        <v>581</v>
      </c>
      <c r="F120" s="37" t="s">
        <v>1047</v>
      </c>
      <c r="G120" s="29" t="s">
        <v>1048</v>
      </c>
      <c r="H120" s="29">
        <v>2021</v>
      </c>
      <c r="I120" s="29" t="s">
        <v>1049</v>
      </c>
      <c r="J120" s="43">
        <v>94642</v>
      </c>
      <c r="K120" s="28" t="s">
        <v>328</v>
      </c>
      <c r="L120" s="43" t="s">
        <v>351</v>
      </c>
      <c r="M120" s="29" t="s">
        <v>352</v>
      </c>
      <c r="N120" s="29" t="s">
        <v>1050</v>
      </c>
      <c r="O120" s="29" t="s">
        <v>1051</v>
      </c>
      <c r="P120" s="29" t="s">
        <v>1052</v>
      </c>
      <c r="Q120" s="45">
        <v>48.98</v>
      </c>
      <c r="R120" s="45">
        <v>11.13</v>
      </c>
      <c r="S120" s="45">
        <v>1</v>
      </c>
      <c r="T120" s="45">
        <v>41.48</v>
      </c>
      <c r="U120" s="31">
        <v>48.98</v>
      </c>
      <c r="V120" s="57">
        <v>20</v>
      </c>
      <c r="W120" s="32">
        <v>15.02</v>
      </c>
      <c r="X120" s="33" t="s">
        <v>1053</v>
      </c>
      <c r="Y120" s="12">
        <v>1</v>
      </c>
      <c r="Z120" s="12">
        <v>7</v>
      </c>
      <c r="AA120" s="12">
        <v>6</v>
      </c>
      <c r="AB120" s="12">
        <v>44</v>
      </c>
      <c r="AC120" s="12" t="s">
        <v>1054</v>
      </c>
      <c r="AD120" s="16">
        <v>41.48</v>
      </c>
      <c r="AE120" s="16">
        <v>5</v>
      </c>
      <c r="AF120" s="375">
        <v>100</v>
      </c>
      <c r="AG120" s="36" t="s">
        <v>580</v>
      </c>
      <c r="AH120" s="37" t="s">
        <v>1055</v>
      </c>
      <c r="AI120" s="38">
        <v>100</v>
      </c>
      <c r="AJ120" s="36" t="s">
        <v>358</v>
      </c>
      <c r="AK120" s="37" t="s">
        <v>358</v>
      </c>
      <c r="AL120" s="39" t="s">
        <v>358</v>
      </c>
      <c r="AM120" s="326" t="s">
        <v>358</v>
      </c>
      <c r="AN120" s="37" t="s">
        <v>358</v>
      </c>
      <c r="AO120" s="39" t="s">
        <v>358</v>
      </c>
      <c r="AP120" s="326" t="s">
        <v>358</v>
      </c>
      <c r="AQ120" s="37" t="s">
        <v>358</v>
      </c>
      <c r="AR120" s="39" t="s">
        <v>358</v>
      </c>
      <c r="AS120" s="326" t="s">
        <v>358</v>
      </c>
      <c r="AT120" s="37" t="s">
        <v>358</v>
      </c>
      <c r="AU120" s="39" t="s">
        <v>358</v>
      </c>
      <c r="AV120" s="309" t="s">
        <v>358</v>
      </c>
      <c r="AW120" s="22" t="s">
        <v>358</v>
      </c>
      <c r="AX120" s="41" t="s">
        <v>358</v>
      </c>
    </row>
    <row r="121" spans="1:50" s="14" customFormat="1" ht="98">
      <c r="A121" s="11">
        <v>104</v>
      </c>
      <c r="B121" s="29" t="s">
        <v>345</v>
      </c>
      <c r="C121" s="12">
        <v>13</v>
      </c>
      <c r="D121" s="29" t="s">
        <v>580</v>
      </c>
      <c r="E121" s="29" t="s">
        <v>581</v>
      </c>
      <c r="F121" s="22">
        <v>25446</v>
      </c>
      <c r="G121" s="29" t="s">
        <v>1056</v>
      </c>
      <c r="H121" s="29">
        <v>2021</v>
      </c>
      <c r="I121" s="29" t="s">
        <v>1057</v>
      </c>
      <c r="J121" s="43">
        <v>227038</v>
      </c>
      <c r="K121" s="29" t="s">
        <v>328</v>
      </c>
      <c r="L121" s="29" t="s">
        <v>1058</v>
      </c>
      <c r="M121" s="29" t="s">
        <v>1059</v>
      </c>
      <c r="N121" s="29" t="s">
        <v>1060</v>
      </c>
      <c r="O121" s="29" t="s">
        <v>1061</v>
      </c>
      <c r="P121" s="12" t="s">
        <v>1062</v>
      </c>
      <c r="Q121" s="43">
        <v>72</v>
      </c>
      <c r="R121" s="45">
        <v>26.71</v>
      </c>
      <c r="S121" s="43">
        <v>24</v>
      </c>
      <c r="T121" s="43">
        <v>24</v>
      </c>
      <c r="U121" s="31">
        <v>72</v>
      </c>
      <c r="V121" s="57">
        <v>20</v>
      </c>
      <c r="W121" s="32">
        <v>6.67</v>
      </c>
      <c r="X121" s="33" t="s">
        <v>773</v>
      </c>
      <c r="Y121" s="44">
        <v>1</v>
      </c>
      <c r="Z121" s="44">
        <v>7</v>
      </c>
      <c r="AA121" s="44">
        <v>3</v>
      </c>
      <c r="AB121" s="44">
        <v>60</v>
      </c>
      <c r="AC121" s="44" t="s">
        <v>1063</v>
      </c>
      <c r="AD121" s="44">
        <v>24</v>
      </c>
      <c r="AE121" s="16">
        <v>5</v>
      </c>
      <c r="AF121" s="375">
        <v>50</v>
      </c>
      <c r="AG121" s="36" t="s">
        <v>1064</v>
      </c>
      <c r="AH121" s="37" t="s">
        <v>1065</v>
      </c>
      <c r="AI121" s="38">
        <v>50</v>
      </c>
      <c r="AJ121" s="36" t="s">
        <v>358</v>
      </c>
      <c r="AK121" s="37" t="s">
        <v>358</v>
      </c>
      <c r="AL121" s="39" t="s">
        <v>358</v>
      </c>
      <c r="AM121" s="326" t="s">
        <v>358</v>
      </c>
      <c r="AN121" s="37" t="s">
        <v>358</v>
      </c>
      <c r="AO121" s="39" t="s">
        <v>358</v>
      </c>
      <c r="AP121" s="326" t="s">
        <v>358</v>
      </c>
      <c r="AQ121" s="37" t="s">
        <v>358</v>
      </c>
      <c r="AR121" s="39" t="s">
        <v>358</v>
      </c>
      <c r="AS121" s="326" t="s">
        <v>358</v>
      </c>
      <c r="AT121" s="37" t="s">
        <v>358</v>
      </c>
      <c r="AU121" s="39" t="s">
        <v>358</v>
      </c>
      <c r="AV121" s="309" t="s">
        <v>358</v>
      </c>
      <c r="AW121" s="22" t="s">
        <v>358</v>
      </c>
      <c r="AX121" s="41" t="s">
        <v>358</v>
      </c>
    </row>
    <row r="122" spans="1:50" s="14" customFormat="1" ht="210">
      <c r="A122" s="264">
        <v>104</v>
      </c>
      <c r="B122" s="29" t="s">
        <v>345</v>
      </c>
      <c r="C122" s="29">
        <v>13</v>
      </c>
      <c r="D122" s="29" t="s">
        <v>580</v>
      </c>
      <c r="E122" s="29" t="s">
        <v>581</v>
      </c>
      <c r="F122" s="37">
        <v>25446</v>
      </c>
      <c r="G122" s="29" t="s">
        <v>1066</v>
      </c>
      <c r="H122" s="29">
        <v>2020</v>
      </c>
      <c r="I122" s="29" t="s">
        <v>1067</v>
      </c>
      <c r="J122" s="43">
        <v>95411</v>
      </c>
      <c r="K122" s="69" t="s">
        <v>9854</v>
      </c>
      <c r="L122" s="43" t="s">
        <v>584</v>
      </c>
      <c r="M122" s="29" t="s">
        <v>585</v>
      </c>
      <c r="N122" s="29" t="s">
        <v>1068</v>
      </c>
      <c r="O122" s="29" t="s">
        <v>1069</v>
      </c>
      <c r="P122" s="29" t="s">
        <v>1070</v>
      </c>
      <c r="Q122" s="45">
        <v>29.22</v>
      </c>
      <c r="R122" s="45">
        <v>11.22</v>
      </c>
      <c r="S122" s="45">
        <v>3</v>
      </c>
      <c r="T122" s="45">
        <v>15</v>
      </c>
      <c r="U122" s="31">
        <v>29.22</v>
      </c>
      <c r="V122" s="57">
        <v>20</v>
      </c>
      <c r="W122" s="32">
        <v>26.64</v>
      </c>
      <c r="X122" s="33" t="s">
        <v>1053</v>
      </c>
      <c r="Y122" s="12">
        <v>3</v>
      </c>
      <c r="Z122" s="12">
        <v>11</v>
      </c>
      <c r="AA122" s="12">
        <v>5</v>
      </c>
      <c r="AB122" s="12">
        <v>66</v>
      </c>
      <c r="AC122" s="12"/>
      <c r="AD122" s="16">
        <v>15</v>
      </c>
      <c r="AE122" s="16">
        <v>5</v>
      </c>
      <c r="AF122" s="375">
        <v>100</v>
      </c>
      <c r="AG122" s="36" t="s">
        <v>580</v>
      </c>
      <c r="AH122" s="37" t="s">
        <v>1071</v>
      </c>
      <c r="AI122" s="38">
        <v>100</v>
      </c>
      <c r="AJ122" s="36" t="s">
        <v>358</v>
      </c>
      <c r="AK122" s="37" t="s">
        <v>358</v>
      </c>
      <c r="AL122" s="39" t="s">
        <v>358</v>
      </c>
      <c r="AM122" s="326" t="s">
        <v>358</v>
      </c>
      <c r="AN122" s="37" t="s">
        <v>358</v>
      </c>
      <c r="AO122" s="39" t="s">
        <v>358</v>
      </c>
      <c r="AP122" s="326" t="s">
        <v>358</v>
      </c>
      <c r="AQ122" s="37" t="s">
        <v>358</v>
      </c>
      <c r="AR122" s="39" t="s">
        <v>358</v>
      </c>
      <c r="AS122" s="326" t="s">
        <v>358</v>
      </c>
      <c r="AT122" s="37" t="s">
        <v>358</v>
      </c>
      <c r="AU122" s="39" t="s">
        <v>358</v>
      </c>
      <c r="AV122" s="309" t="s">
        <v>358</v>
      </c>
      <c r="AW122" s="22" t="s">
        <v>358</v>
      </c>
      <c r="AX122" s="41" t="s">
        <v>358</v>
      </c>
    </row>
    <row r="123" spans="1:50" s="14" customFormat="1" ht="294">
      <c r="A123" s="264">
        <v>104</v>
      </c>
      <c r="B123" s="29" t="s">
        <v>345</v>
      </c>
      <c r="C123" s="29">
        <v>11</v>
      </c>
      <c r="D123" s="29" t="s">
        <v>436</v>
      </c>
      <c r="E123" s="29" t="s">
        <v>733</v>
      </c>
      <c r="F123" s="37">
        <v>35544</v>
      </c>
      <c r="G123" s="29" t="s">
        <v>1072</v>
      </c>
      <c r="H123" s="29">
        <v>2021</v>
      </c>
      <c r="I123" s="29" t="s">
        <v>1073</v>
      </c>
      <c r="J123" s="43">
        <v>415479</v>
      </c>
      <c r="K123" s="29" t="s">
        <v>332</v>
      </c>
      <c r="L123" s="43" t="s">
        <v>1074</v>
      </c>
      <c r="M123" s="29" t="s">
        <v>1075</v>
      </c>
      <c r="N123" s="29" t="s">
        <v>1076</v>
      </c>
      <c r="O123" s="29" t="s">
        <v>1077</v>
      </c>
      <c r="P123" s="29" t="s">
        <v>1078</v>
      </c>
      <c r="Q123" s="45">
        <v>159.52000000000001</v>
      </c>
      <c r="R123" s="45">
        <v>48.88</v>
      </c>
      <c r="S123" s="45">
        <v>10</v>
      </c>
      <c r="T123" s="45">
        <v>73.099999999999994</v>
      </c>
      <c r="U123" s="31">
        <v>159.51999999999998</v>
      </c>
      <c r="V123" s="57">
        <v>20</v>
      </c>
      <c r="W123" s="32">
        <v>8.34</v>
      </c>
      <c r="X123" s="33" t="s">
        <v>1079</v>
      </c>
      <c r="Y123" s="12">
        <v>4</v>
      </c>
      <c r="Z123" s="12">
        <v>5</v>
      </c>
      <c r="AA123" s="12">
        <v>2</v>
      </c>
      <c r="AB123" s="12">
        <v>4</v>
      </c>
      <c r="AC123" s="12" t="s">
        <v>1080</v>
      </c>
      <c r="AD123" s="16">
        <v>73.099999999999994</v>
      </c>
      <c r="AE123" s="16">
        <v>5</v>
      </c>
      <c r="AF123" s="375">
        <v>32</v>
      </c>
      <c r="AG123" s="36" t="s">
        <v>373</v>
      </c>
      <c r="AH123" s="37" t="s">
        <v>1081</v>
      </c>
      <c r="AI123" s="38">
        <v>11</v>
      </c>
      <c r="AJ123" s="36" t="s">
        <v>359</v>
      </c>
      <c r="AK123" s="37" t="s">
        <v>1082</v>
      </c>
      <c r="AL123" s="39">
        <v>21</v>
      </c>
      <c r="AM123" s="326" t="s">
        <v>358</v>
      </c>
      <c r="AN123" s="37" t="s">
        <v>358</v>
      </c>
      <c r="AO123" s="39" t="s">
        <v>358</v>
      </c>
      <c r="AP123" s="326" t="s">
        <v>358</v>
      </c>
      <c r="AQ123" s="37" t="s">
        <v>358</v>
      </c>
      <c r="AR123" s="39" t="s">
        <v>358</v>
      </c>
      <c r="AS123" s="326" t="s">
        <v>358</v>
      </c>
      <c r="AT123" s="37" t="s">
        <v>358</v>
      </c>
      <c r="AU123" s="39" t="s">
        <v>358</v>
      </c>
      <c r="AV123" s="309" t="s">
        <v>358</v>
      </c>
      <c r="AW123" s="22" t="s">
        <v>358</v>
      </c>
      <c r="AX123" s="41" t="s">
        <v>358</v>
      </c>
    </row>
    <row r="124" spans="1:50" s="14" customFormat="1" ht="364">
      <c r="A124" s="267">
        <v>105</v>
      </c>
      <c r="B124" s="12" t="s">
        <v>1083</v>
      </c>
      <c r="C124" s="15" t="s">
        <v>1084</v>
      </c>
      <c r="D124" s="15"/>
      <c r="E124" s="24" t="s">
        <v>1085</v>
      </c>
      <c r="F124" s="24">
        <v>9864</v>
      </c>
      <c r="G124" s="24" t="s">
        <v>1086</v>
      </c>
      <c r="H124" s="24">
        <v>2000</v>
      </c>
      <c r="I124" s="24" t="s">
        <v>1087</v>
      </c>
      <c r="J124" s="71">
        <v>106446</v>
      </c>
      <c r="K124" s="76" t="s">
        <v>846</v>
      </c>
      <c r="L124" s="24" t="s">
        <v>1088</v>
      </c>
      <c r="M124" s="24" t="s">
        <v>1089</v>
      </c>
      <c r="N124" s="24" t="s">
        <v>1090</v>
      </c>
      <c r="O124" s="24" t="s">
        <v>1091</v>
      </c>
      <c r="P124" s="24">
        <v>2381</v>
      </c>
      <c r="Q124" s="71">
        <v>6.39</v>
      </c>
      <c r="R124" s="71">
        <v>0</v>
      </c>
      <c r="S124" s="71">
        <v>12.876107804821018</v>
      </c>
      <c r="T124" s="71">
        <v>11.967708967816371</v>
      </c>
      <c r="U124" s="16">
        <f>SUM(R124:T124)</f>
        <v>24.843816772637389</v>
      </c>
      <c r="V124" s="115">
        <v>0.82075471698113212</v>
      </c>
      <c r="W124" s="115">
        <v>1</v>
      </c>
      <c r="X124" s="72" t="s">
        <v>1092</v>
      </c>
      <c r="Y124" s="69">
        <v>3</v>
      </c>
      <c r="Z124" s="69">
        <v>5</v>
      </c>
      <c r="AA124" s="69">
        <v>3</v>
      </c>
      <c r="AB124" s="24">
        <v>66</v>
      </c>
      <c r="AC124" s="73" t="s">
        <v>357</v>
      </c>
      <c r="AD124" s="86">
        <v>27.22</v>
      </c>
      <c r="AE124" s="109">
        <v>5</v>
      </c>
      <c r="AF124" s="290">
        <v>68</v>
      </c>
      <c r="AG124" s="116" t="s">
        <v>1093</v>
      </c>
      <c r="AH124" s="121" t="s">
        <v>1094</v>
      </c>
      <c r="AI124" s="78">
        <v>17</v>
      </c>
      <c r="AJ124" s="116" t="s">
        <v>1095</v>
      </c>
      <c r="AK124" s="121"/>
      <c r="AL124" s="79">
        <v>17</v>
      </c>
      <c r="AM124" s="305"/>
      <c r="AN124" s="121" t="s">
        <v>1096</v>
      </c>
      <c r="AO124" s="78">
        <v>34</v>
      </c>
      <c r="AP124" s="305"/>
      <c r="AQ124" s="121"/>
      <c r="AR124" s="78"/>
      <c r="AS124" s="305"/>
      <c r="AT124" s="121"/>
      <c r="AU124" s="79"/>
      <c r="AV124" s="305"/>
      <c r="AW124" s="121"/>
      <c r="AX124" s="78"/>
    </row>
    <row r="125" spans="1:50" s="14" customFormat="1" ht="87" customHeight="1">
      <c r="A125" s="267">
        <v>105</v>
      </c>
      <c r="B125" s="12" t="s">
        <v>1083</v>
      </c>
      <c r="C125" s="15" t="s">
        <v>1084</v>
      </c>
      <c r="D125" s="15" t="s">
        <v>9906</v>
      </c>
      <c r="E125" s="24" t="s">
        <v>1085</v>
      </c>
      <c r="F125" s="24">
        <v>9864</v>
      </c>
      <c r="G125" s="24" t="s">
        <v>1097</v>
      </c>
      <c r="H125" s="24">
        <v>2019</v>
      </c>
      <c r="I125" s="24" t="s">
        <v>1098</v>
      </c>
      <c r="J125" s="71">
        <v>560597.25</v>
      </c>
      <c r="K125" s="24" t="s">
        <v>69</v>
      </c>
      <c r="L125" s="24" t="s">
        <v>1088</v>
      </c>
      <c r="M125" s="24" t="s">
        <v>1089</v>
      </c>
      <c r="N125" s="24" t="s">
        <v>1099</v>
      </c>
      <c r="O125" s="24" t="s">
        <v>1100</v>
      </c>
      <c r="P125" s="24">
        <v>7522</v>
      </c>
      <c r="Q125" s="71">
        <v>41.141571263553985</v>
      </c>
      <c r="R125" s="71">
        <v>33.154447058823528</v>
      </c>
      <c r="S125" s="71">
        <v>20.931132197977377</v>
      </c>
      <c r="T125" s="71">
        <v>18.070230491321084</v>
      </c>
      <c r="U125" s="16">
        <v>72.155809748121982</v>
      </c>
      <c r="V125" s="115">
        <v>0.9088050314465409</v>
      </c>
      <c r="W125" s="115">
        <v>0.48399999999999999</v>
      </c>
      <c r="X125" s="72" t="s">
        <v>1092</v>
      </c>
      <c r="Y125" s="69">
        <v>3</v>
      </c>
      <c r="Z125" s="69">
        <v>5</v>
      </c>
      <c r="AA125" s="69">
        <v>3</v>
      </c>
      <c r="AB125" s="24">
        <v>66</v>
      </c>
      <c r="AC125" s="73" t="s">
        <v>1101</v>
      </c>
      <c r="AD125" s="86">
        <v>27.22</v>
      </c>
      <c r="AE125" s="109">
        <v>5</v>
      </c>
      <c r="AF125" s="290">
        <v>100</v>
      </c>
      <c r="AG125" s="116" t="s">
        <v>558</v>
      </c>
      <c r="AH125" s="121" t="s">
        <v>1102</v>
      </c>
      <c r="AI125" s="78">
        <v>8</v>
      </c>
      <c r="AJ125" s="116" t="s">
        <v>1103</v>
      </c>
      <c r="AK125" s="121" t="s">
        <v>1104</v>
      </c>
      <c r="AL125" s="79">
        <v>21</v>
      </c>
      <c r="AM125" s="305" t="s">
        <v>1105</v>
      </c>
      <c r="AN125" s="121" t="s">
        <v>1106</v>
      </c>
      <c r="AO125" s="78">
        <v>8</v>
      </c>
      <c r="AP125" s="305" t="s">
        <v>1107</v>
      </c>
      <c r="AQ125" s="121" t="s">
        <v>1108</v>
      </c>
      <c r="AR125" s="78">
        <v>4</v>
      </c>
      <c r="AS125" s="305" t="s">
        <v>1109</v>
      </c>
      <c r="AT125" s="121" t="s">
        <v>1110</v>
      </c>
      <c r="AU125" s="79">
        <v>4</v>
      </c>
      <c r="AV125" s="305" t="s">
        <v>1111</v>
      </c>
      <c r="AW125" s="121"/>
      <c r="AX125" s="78">
        <v>54</v>
      </c>
    </row>
    <row r="126" spans="1:50" s="14" customFormat="1" ht="336">
      <c r="A126" s="267">
        <v>105</v>
      </c>
      <c r="B126" s="12" t="s">
        <v>1083</v>
      </c>
      <c r="C126" s="15" t="s">
        <v>1084</v>
      </c>
      <c r="D126" s="15"/>
      <c r="E126" s="24" t="s">
        <v>1112</v>
      </c>
      <c r="F126" s="24">
        <v>29616</v>
      </c>
      <c r="G126" s="24" t="s">
        <v>1113</v>
      </c>
      <c r="H126" s="24">
        <v>2014</v>
      </c>
      <c r="I126" s="24" t="s">
        <v>1114</v>
      </c>
      <c r="J126" s="71">
        <v>212786</v>
      </c>
      <c r="K126" s="28" t="s">
        <v>363</v>
      </c>
      <c r="L126" s="24" t="s">
        <v>1088</v>
      </c>
      <c r="M126" s="24" t="s">
        <v>1089</v>
      </c>
      <c r="N126" s="24" t="s">
        <v>1115</v>
      </c>
      <c r="O126" s="24" t="s">
        <v>1116</v>
      </c>
      <c r="P126" s="24">
        <v>6751</v>
      </c>
      <c r="Q126" s="71">
        <v>43.89</v>
      </c>
      <c r="R126" s="71">
        <v>23.81</v>
      </c>
      <c r="S126" s="71">
        <v>12.81</v>
      </c>
      <c r="T126" s="71">
        <v>11.91</v>
      </c>
      <c r="U126" s="16">
        <v>48.52</v>
      </c>
      <c r="V126" s="115">
        <v>100</v>
      </c>
      <c r="W126" s="115">
        <v>100</v>
      </c>
      <c r="X126" s="72" t="s">
        <v>1092</v>
      </c>
      <c r="Y126" s="69">
        <v>3</v>
      </c>
      <c r="Z126" s="69">
        <v>4</v>
      </c>
      <c r="AA126" s="69">
        <v>1</v>
      </c>
      <c r="AB126" s="24">
        <v>66</v>
      </c>
      <c r="AC126" s="73" t="s">
        <v>357</v>
      </c>
      <c r="AD126" s="86">
        <v>27.22</v>
      </c>
      <c r="AE126" s="109">
        <v>5</v>
      </c>
      <c r="AF126" s="290">
        <v>100</v>
      </c>
      <c r="AG126" s="116" t="s">
        <v>1117</v>
      </c>
      <c r="AH126" s="121" t="s">
        <v>1118</v>
      </c>
      <c r="AI126" s="78">
        <v>14</v>
      </c>
      <c r="AJ126" s="116" t="s">
        <v>1103</v>
      </c>
      <c r="AK126" s="121" t="s">
        <v>1104</v>
      </c>
      <c r="AL126" s="79">
        <v>45</v>
      </c>
      <c r="AM126" s="305" t="s">
        <v>1119</v>
      </c>
      <c r="AN126" s="121" t="s">
        <v>1120</v>
      </c>
      <c r="AO126" s="78">
        <v>41</v>
      </c>
      <c r="AP126" s="305"/>
      <c r="AQ126" s="121"/>
      <c r="AR126" s="78"/>
      <c r="AS126" s="305"/>
      <c r="AT126" s="121"/>
      <c r="AU126" s="79"/>
      <c r="AV126" s="305"/>
      <c r="AW126" s="121"/>
      <c r="AX126" s="78"/>
    </row>
    <row r="127" spans="1:50" s="14" customFormat="1" ht="70">
      <c r="A127" s="267">
        <v>105</v>
      </c>
      <c r="B127" s="12" t="s">
        <v>1083</v>
      </c>
      <c r="C127" s="15" t="s">
        <v>1084</v>
      </c>
      <c r="D127" s="15"/>
      <c r="E127" s="24" t="s">
        <v>1121</v>
      </c>
      <c r="F127" s="24">
        <v>24281</v>
      </c>
      <c r="G127" s="24" t="s">
        <v>1122</v>
      </c>
      <c r="H127" s="24">
        <v>2002</v>
      </c>
      <c r="I127" s="24" t="s">
        <v>1123</v>
      </c>
      <c r="J127" s="71">
        <v>96041</v>
      </c>
      <c r="K127" s="24" t="s">
        <v>156</v>
      </c>
      <c r="L127" s="24" t="s">
        <v>1124</v>
      </c>
      <c r="M127" s="24" t="s">
        <v>1125</v>
      </c>
      <c r="N127" s="73" t="s">
        <v>357</v>
      </c>
      <c r="O127" s="73" t="s">
        <v>357</v>
      </c>
      <c r="P127" s="24">
        <v>2683</v>
      </c>
      <c r="Q127" s="350" t="s">
        <v>357</v>
      </c>
      <c r="R127" s="350" t="s">
        <v>357</v>
      </c>
      <c r="S127" s="350" t="s">
        <v>357</v>
      </c>
      <c r="T127" s="350" t="s">
        <v>357</v>
      </c>
      <c r="U127" s="350" t="s">
        <v>357</v>
      </c>
      <c r="V127" s="115" t="s">
        <v>357</v>
      </c>
      <c r="W127" s="115">
        <v>100</v>
      </c>
      <c r="X127" s="73" t="s">
        <v>357</v>
      </c>
      <c r="Y127" s="69">
        <v>4</v>
      </c>
      <c r="Z127" s="69">
        <v>6</v>
      </c>
      <c r="AA127" s="69">
        <v>2</v>
      </c>
      <c r="AB127" s="24" t="s">
        <v>1126</v>
      </c>
      <c r="AC127" s="69">
        <v>218</v>
      </c>
      <c r="AD127" s="73" t="s">
        <v>357</v>
      </c>
      <c r="AE127" s="109">
        <v>5</v>
      </c>
      <c r="AF127" s="274" t="s">
        <v>357</v>
      </c>
      <c r="AG127" s="116"/>
      <c r="AH127" s="24"/>
      <c r="AI127" s="78"/>
      <c r="AJ127" s="116"/>
      <c r="AK127" s="24"/>
      <c r="AL127" s="79"/>
      <c r="AM127" s="305"/>
      <c r="AN127" s="24"/>
      <c r="AO127" s="78"/>
      <c r="AP127" s="305"/>
      <c r="AQ127" s="24"/>
      <c r="AR127" s="78"/>
      <c r="AS127" s="305"/>
      <c r="AT127" s="24"/>
      <c r="AU127" s="79"/>
      <c r="AV127" s="305"/>
      <c r="AW127" s="24"/>
      <c r="AX127" s="78"/>
    </row>
    <row r="128" spans="1:50" s="14" customFormat="1" ht="308">
      <c r="A128" s="267">
        <v>105</v>
      </c>
      <c r="B128" s="12" t="s">
        <v>1083</v>
      </c>
      <c r="C128" s="15" t="s">
        <v>1084</v>
      </c>
      <c r="D128" s="15"/>
      <c r="E128" s="24" t="s">
        <v>1121</v>
      </c>
      <c r="F128" s="24">
        <v>24281</v>
      </c>
      <c r="G128" s="24" t="s">
        <v>1127</v>
      </c>
      <c r="H128" s="24">
        <v>2007</v>
      </c>
      <c r="I128" s="24" t="s">
        <v>1128</v>
      </c>
      <c r="J128" s="71">
        <v>73509.55</v>
      </c>
      <c r="K128" s="24" t="s">
        <v>103</v>
      </c>
      <c r="L128" s="24" t="s">
        <v>1088</v>
      </c>
      <c r="M128" s="24" t="s">
        <v>1089</v>
      </c>
      <c r="N128" s="24" t="s">
        <v>1129</v>
      </c>
      <c r="O128" s="24" t="s">
        <v>1130</v>
      </c>
      <c r="P128" s="24">
        <v>4712</v>
      </c>
      <c r="Q128" s="351">
        <v>9.2100000000000009</v>
      </c>
      <c r="R128" s="352">
        <v>8.648182352941177</v>
      </c>
      <c r="S128" s="351">
        <v>4.6539403075266961</v>
      </c>
      <c r="T128" s="351">
        <v>4.3256086387546002</v>
      </c>
      <c r="U128" s="16">
        <f t="shared" ref="U128:U149" si="9">SUM(R128:T128)</f>
        <v>17.627731299222475</v>
      </c>
      <c r="V128" s="115">
        <v>100</v>
      </c>
      <c r="W128" s="115">
        <v>100</v>
      </c>
      <c r="X128" s="72" t="s">
        <v>1092</v>
      </c>
      <c r="Y128" s="69">
        <v>4</v>
      </c>
      <c r="Z128" s="69">
        <v>6</v>
      </c>
      <c r="AA128" s="69">
        <v>2</v>
      </c>
      <c r="AB128" s="24" t="s">
        <v>1126</v>
      </c>
      <c r="AC128" s="69">
        <v>96</v>
      </c>
      <c r="AD128" s="86">
        <v>19.2</v>
      </c>
      <c r="AE128" s="109">
        <v>5</v>
      </c>
      <c r="AF128" s="290">
        <v>100</v>
      </c>
      <c r="AG128" s="116" t="s">
        <v>558</v>
      </c>
      <c r="AH128" s="121" t="s">
        <v>1102</v>
      </c>
      <c r="AI128" s="78">
        <v>7</v>
      </c>
      <c r="AJ128" s="116" t="s">
        <v>1131</v>
      </c>
      <c r="AK128" s="121" t="s">
        <v>1132</v>
      </c>
      <c r="AL128" s="79">
        <v>14</v>
      </c>
      <c r="AM128" s="305" t="s">
        <v>1133</v>
      </c>
      <c r="AN128" s="121" t="s">
        <v>1134</v>
      </c>
      <c r="AO128" s="78">
        <v>3</v>
      </c>
      <c r="AP128" s="305" t="s">
        <v>1135</v>
      </c>
      <c r="AQ128" s="121" t="s">
        <v>1136</v>
      </c>
      <c r="AR128" s="78">
        <v>34</v>
      </c>
      <c r="AS128" s="305" t="s">
        <v>1137</v>
      </c>
      <c r="AT128" s="121" t="s">
        <v>1138</v>
      </c>
      <c r="AU128" s="79">
        <v>14</v>
      </c>
      <c r="AV128" s="305" t="s">
        <v>1111</v>
      </c>
      <c r="AW128" s="121"/>
      <c r="AX128" s="78">
        <v>28</v>
      </c>
    </row>
    <row r="129" spans="1:50" s="14" customFormat="1" ht="266">
      <c r="A129" s="267">
        <v>105</v>
      </c>
      <c r="B129" s="12" t="s">
        <v>1083</v>
      </c>
      <c r="C129" s="15" t="s">
        <v>1084</v>
      </c>
      <c r="D129" s="15"/>
      <c r="E129" s="24" t="s">
        <v>1121</v>
      </c>
      <c r="F129" s="24">
        <v>24281</v>
      </c>
      <c r="G129" s="24" t="s">
        <v>1139</v>
      </c>
      <c r="H129" s="24">
        <v>2018</v>
      </c>
      <c r="I129" s="24" t="s">
        <v>1140</v>
      </c>
      <c r="J129" s="71">
        <v>53811</v>
      </c>
      <c r="K129" s="28" t="s">
        <v>363</v>
      </c>
      <c r="L129" s="24" t="s">
        <v>1088</v>
      </c>
      <c r="M129" s="24" t="s">
        <v>1089</v>
      </c>
      <c r="N129" s="24" t="s">
        <v>1129</v>
      </c>
      <c r="O129" s="24" t="s">
        <v>1130</v>
      </c>
      <c r="P129" s="24">
        <v>7148</v>
      </c>
      <c r="Q129" s="351">
        <v>6.7452235644112388</v>
      </c>
      <c r="R129" s="352">
        <v>6.3307058823529418</v>
      </c>
      <c r="S129" s="351">
        <v>3.4068115216093564</v>
      </c>
      <c r="T129" s="351">
        <v>3.1664637650485385</v>
      </c>
      <c r="U129" s="16">
        <v>12.903981169010837</v>
      </c>
      <c r="V129" s="115">
        <v>100</v>
      </c>
      <c r="W129" s="115">
        <v>78</v>
      </c>
      <c r="X129" s="72" t="s">
        <v>1092</v>
      </c>
      <c r="Y129" s="69">
        <v>4</v>
      </c>
      <c r="Z129" s="69">
        <v>6</v>
      </c>
      <c r="AA129" s="69">
        <v>2</v>
      </c>
      <c r="AB129" s="24" t="s">
        <v>1126</v>
      </c>
      <c r="AC129" s="73" t="s">
        <v>357</v>
      </c>
      <c r="AD129" s="86">
        <v>19.2</v>
      </c>
      <c r="AE129" s="109">
        <v>5</v>
      </c>
      <c r="AF129" s="290">
        <v>100</v>
      </c>
      <c r="AG129" s="116" t="s">
        <v>1117</v>
      </c>
      <c r="AH129" s="121" t="s">
        <v>1118</v>
      </c>
      <c r="AI129" s="78">
        <v>57</v>
      </c>
      <c r="AJ129" s="116" t="s">
        <v>1141</v>
      </c>
      <c r="AK129" s="121" t="s">
        <v>1142</v>
      </c>
      <c r="AL129" s="79">
        <v>19</v>
      </c>
      <c r="AM129" s="305" t="s">
        <v>1143</v>
      </c>
      <c r="AN129" s="121" t="s">
        <v>1144</v>
      </c>
      <c r="AO129" s="78">
        <v>14</v>
      </c>
      <c r="AP129" s="305" t="s">
        <v>1137</v>
      </c>
      <c r="AQ129" s="121" t="s">
        <v>1138</v>
      </c>
      <c r="AR129" s="78">
        <v>5</v>
      </c>
      <c r="AS129" s="305" t="s">
        <v>1145</v>
      </c>
      <c r="AT129" s="121"/>
      <c r="AU129" s="79">
        <v>5</v>
      </c>
      <c r="AV129" s="305"/>
      <c r="AW129" s="121"/>
      <c r="AX129" s="78"/>
    </row>
    <row r="130" spans="1:50" s="14" customFormat="1" ht="294">
      <c r="A130" s="267">
        <v>105</v>
      </c>
      <c r="B130" s="12" t="s">
        <v>1083</v>
      </c>
      <c r="C130" s="15" t="s">
        <v>1084</v>
      </c>
      <c r="D130" s="378" t="s">
        <v>9906</v>
      </c>
      <c r="E130" s="24" t="s">
        <v>1146</v>
      </c>
      <c r="F130" s="24">
        <v>29635</v>
      </c>
      <c r="G130" s="24" t="s">
        <v>1147</v>
      </c>
      <c r="H130" s="12">
        <v>2021</v>
      </c>
      <c r="I130" s="24" t="s">
        <v>1148</v>
      </c>
      <c r="J130" s="16">
        <v>147009.26</v>
      </c>
      <c r="K130" s="24" t="s">
        <v>332</v>
      </c>
      <c r="L130" s="24" t="s">
        <v>1088</v>
      </c>
      <c r="M130" s="24" t="s">
        <v>1089</v>
      </c>
      <c r="N130" s="24" t="s">
        <v>1149</v>
      </c>
      <c r="O130" s="24" t="s">
        <v>1150</v>
      </c>
      <c r="P130" s="24">
        <v>8052</v>
      </c>
      <c r="Q130" s="351">
        <v>12.502617799999999</v>
      </c>
      <c r="R130" s="352">
        <v>17.295207099999999</v>
      </c>
      <c r="S130" s="351">
        <v>3.4068115216093564</v>
      </c>
      <c r="T130" s="351">
        <v>3.1664637650485385</v>
      </c>
      <c r="U130" s="16">
        <v>23.8752</v>
      </c>
      <c r="V130" s="115">
        <v>99</v>
      </c>
      <c r="W130" s="115">
        <v>8.4</v>
      </c>
      <c r="X130" s="72" t="s">
        <v>1092</v>
      </c>
      <c r="Y130" s="69">
        <v>4</v>
      </c>
      <c r="Z130" s="69">
        <v>6</v>
      </c>
      <c r="AA130" s="69">
        <v>2</v>
      </c>
      <c r="AB130" s="24" t="s">
        <v>1126</v>
      </c>
      <c r="AC130" s="69">
        <v>139</v>
      </c>
      <c r="AD130" s="86">
        <v>19.2</v>
      </c>
      <c r="AE130" s="109">
        <v>5</v>
      </c>
      <c r="AF130" s="290">
        <v>100</v>
      </c>
      <c r="AG130" s="116" t="s">
        <v>1117</v>
      </c>
      <c r="AH130" s="121" t="s">
        <v>1118</v>
      </c>
      <c r="AI130" s="78">
        <v>61</v>
      </c>
      <c r="AJ130" s="116" t="s">
        <v>1151</v>
      </c>
      <c r="AK130" s="121" t="s">
        <v>1152</v>
      </c>
      <c r="AL130" s="79">
        <v>17</v>
      </c>
      <c r="AM130" s="305" t="s">
        <v>1119</v>
      </c>
      <c r="AN130" s="121" t="s">
        <v>1120</v>
      </c>
      <c r="AO130" s="78">
        <v>4</v>
      </c>
      <c r="AP130" s="305" t="s">
        <v>1137</v>
      </c>
      <c r="AQ130" s="121" t="s">
        <v>1138</v>
      </c>
      <c r="AR130" s="78">
        <v>13</v>
      </c>
      <c r="AS130" s="305" t="s">
        <v>1145</v>
      </c>
      <c r="AT130" s="121"/>
      <c r="AU130" s="79">
        <v>4</v>
      </c>
      <c r="AV130" s="305"/>
      <c r="AW130" s="121"/>
      <c r="AX130" s="78"/>
    </row>
    <row r="131" spans="1:50" s="14" customFormat="1" ht="266">
      <c r="A131" s="267">
        <v>105</v>
      </c>
      <c r="B131" s="12" t="s">
        <v>1083</v>
      </c>
      <c r="C131" s="15" t="s">
        <v>1084</v>
      </c>
      <c r="D131" s="15"/>
      <c r="E131" s="24" t="s">
        <v>1121</v>
      </c>
      <c r="F131" s="24">
        <v>24281</v>
      </c>
      <c r="G131" s="24" t="s">
        <v>1153</v>
      </c>
      <c r="H131" s="24">
        <v>2008</v>
      </c>
      <c r="I131" s="24" t="s">
        <v>1154</v>
      </c>
      <c r="J131" s="71">
        <v>55524.42</v>
      </c>
      <c r="K131" s="24" t="s">
        <v>846</v>
      </c>
      <c r="L131" s="74" t="s">
        <v>1088</v>
      </c>
      <c r="M131" s="74" t="s">
        <v>1089</v>
      </c>
      <c r="N131" s="24" t="s">
        <v>1129</v>
      </c>
      <c r="O131" s="24" t="s">
        <v>1130</v>
      </c>
      <c r="P131" s="24">
        <v>4928</v>
      </c>
      <c r="Q131" s="351">
        <v>6.96</v>
      </c>
      <c r="R131" s="352">
        <v>6.5322823529411762</v>
      </c>
      <c r="S131" s="351">
        <v>3.5152893234966269</v>
      </c>
      <c r="T131" s="351">
        <v>3.2672885470505357</v>
      </c>
      <c r="U131" s="16">
        <f t="shared" si="9"/>
        <v>13.314860223488338</v>
      </c>
      <c r="V131" s="115">
        <v>61</v>
      </c>
      <c r="W131" s="115">
        <v>100</v>
      </c>
      <c r="X131" s="72" t="s">
        <v>1092</v>
      </c>
      <c r="Y131" s="69">
        <v>4</v>
      </c>
      <c r="Z131" s="69">
        <v>6</v>
      </c>
      <c r="AA131" s="69">
        <v>2</v>
      </c>
      <c r="AB131" s="24" t="s">
        <v>1126</v>
      </c>
      <c r="AC131" s="73" t="s">
        <v>357</v>
      </c>
      <c r="AD131" s="86">
        <v>19.2</v>
      </c>
      <c r="AE131" s="109">
        <v>5</v>
      </c>
      <c r="AF131" s="290">
        <v>51</v>
      </c>
      <c r="AG131" s="116" t="s">
        <v>1117</v>
      </c>
      <c r="AH131" s="121" t="s">
        <v>1118</v>
      </c>
      <c r="AI131" s="78">
        <v>23</v>
      </c>
      <c r="AJ131" s="116" t="s">
        <v>1141</v>
      </c>
      <c r="AK131" s="121" t="s">
        <v>1142</v>
      </c>
      <c r="AL131" s="79">
        <v>23</v>
      </c>
      <c r="AM131" s="305" t="s">
        <v>1143</v>
      </c>
      <c r="AN131" s="121" t="s">
        <v>1144</v>
      </c>
      <c r="AO131" s="78">
        <v>6</v>
      </c>
      <c r="AP131" s="305"/>
      <c r="AQ131" s="121"/>
      <c r="AR131" s="78"/>
      <c r="AS131" s="305"/>
      <c r="AT131" s="121"/>
      <c r="AU131" s="79"/>
      <c r="AV131" s="305"/>
      <c r="AW131" s="121"/>
      <c r="AX131" s="78"/>
    </row>
    <row r="132" spans="1:50" s="14" customFormat="1" ht="70">
      <c r="A132" s="267">
        <v>105</v>
      </c>
      <c r="B132" s="12" t="s">
        <v>1083</v>
      </c>
      <c r="C132" s="15" t="s">
        <v>1084</v>
      </c>
      <c r="D132" s="15"/>
      <c r="E132" s="24" t="s">
        <v>1121</v>
      </c>
      <c r="F132" s="24">
        <v>24281</v>
      </c>
      <c r="G132" s="24" t="s">
        <v>1155</v>
      </c>
      <c r="H132" s="24">
        <v>2007</v>
      </c>
      <c r="I132" s="24" t="s">
        <v>1156</v>
      </c>
      <c r="J132" s="71">
        <v>36091.269999999997</v>
      </c>
      <c r="K132" s="24" t="s">
        <v>103</v>
      </c>
      <c r="L132" s="24" t="s">
        <v>1157</v>
      </c>
      <c r="M132" s="24" t="s">
        <v>1158</v>
      </c>
      <c r="N132" s="73" t="s">
        <v>357</v>
      </c>
      <c r="O132" s="73" t="s">
        <v>357</v>
      </c>
      <c r="P132" s="24">
        <v>4715</v>
      </c>
      <c r="Q132" s="351">
        <v>4.25</v>
      </c>
      <c r="R132" s="352">
        <v>4.2460294117647059</v>
      </c>
      <c r="S132" s="351">
        <v>2.2849631946166045</v>
      </c>
      <c r="T132" s="351">
        <v>2.1237609167193203</v>
      </c>
      <c r="U132" s="16">
        <f t="shared" si="9"/>
        <v>8.6547535231006307</v>
      </c>
      <c r="V132" s="115" t="s">
        <v>357</v>
      </c>
      <c r="W132" s="115">
        <v>100</v>
      </c>
      <c r="X132" s="72" t="s">
        <v>1092</v>
      </c>
      <c r="Y132" s="69">
        <v>4</v>
      </c>
      <c r="Z132" s="69">
        <v>6</v>
      </c>
      <c r="AA132" s="69">
        <v>2</v>
      </c>
      <c r="AB132" s="24" t="s">
        <v>1126</v>
      </c>
      <c r="AC132" s="69">
        <v>96</v>
      </c>
      <c r="AD132" s="86">
        <v>19.2</v>
      </c>
      <c r="AE132" s="109">
        <v>5</v>
      </c>
      <c r="AF132" s="274" t="s">
        <v>357</v>
      </c>
      <c r="AG132" s="116"/>
      <c r="AH132" s="24"/>
      <c r="AI132" s="78"/>
      <c r="AJ132" s="116"/>
      <c r="AK132" s="24"/>
      <c r="AL132" s="79"/>
      <c r="AM132" s="305"/>
      <c r="AN132" s="24"/>
      <c r="AO132" s="78"/>
      <c r="AP132" s="305"/>
      <c r="AQ132" s="24"/>
      <c r="AR132" s="78"/>
      <c r="AS132" s="305"/>
      <c r="AT132" s="24"/>
      <c r="AU132" s="79"/>
      <c r="AV132" s="305"/>
      <c r="AW132" s="24"/>
      <c r="AX132" s="78"/>
    </row>
    <row r="133" spans="1:50" s="14" customFormat="1" ht="182">
      <c r="A133" s="267">
        <v>105</v>
      </c>
      <c r="B133" s="12" t="s">
        <v>1083</v>
      </c>
      <c r="C133" s="15" t="s">
        <v>1084</v>
      </c>
      <c r="D133" s="15" t="s">
        <v>1117</v>
      </c>
      <c r="E133" s="24" t="s">
        <v>1121</v>
      </c>
      <c r="F133" s="24">
        <v>24281</v>
      </c>
      <c r="G133" s="24" t="s">
        <v>1159</v>
      </c>
      <c r="H133" s="24">
        <v>2015</v>
      </c>
      <c r="I133" s="24" t="s">
        <v>1160</v>
      </c>
      <c r="J133" s="71">
        <v>138713</v>
      </c>
      <c r="K133" s="24" t="s">
        <v>271</v>
      </c>
      <c r="L133" s="75" t="s">
        <v>1088</v>
      </c>
      <c r="M133" s="75" t="s">
        <v>1089</v>
      </c>
      <c r="N133" s="24" t="s">
        <v>1161</v>
      </c>
      <c r="O133" s="24" t="s">
        <v>1162</v>
      </c>
      <c r="P133" s="24">
        <v>6891</v>
      </c>
      <c r="Q133" s="351">
        <v>9.9600000000000009</v>
      </c>
      <c r="R133" s="352">
        <v>8.8800000000000008</v>
      </c>
      <c r="S133" s="351">
        <v>2.8182119307637215</v>
      </c>
      <c r="T133" s="351">
        <v>2.4330140711266699</v>
      </c>
      <c r="U133" s="16">
        <v>14.131226001890393</v>
      </c>
      <c r="V133" s="115">
        <v>92</v>
      </c>
      <c r="W133" s="115">
        <v>100</v>
      </c>
      <c r="X133" s="72" t="s">
        <v>1092</v>
      </c>
      <c r="Y133" s="69">
        <v>4</v>
      </c>
      <c r="Z133" s="69">
        <v>6</v>
      </c>
      <c r="AA133" s="69">
        <v>2</v>
      </c>
      <c r="AB133" s="24" t="s">
        <v>1126</v>
      </c>
      <c r="AC133" s="69">
        <v>17</v>
      </c>
      <c r="AD133" s="86">
        <v>19.2</v>
      </c>
      <c r="AE133" s="109">
        <v>5</v>
      </c>
      <c r="AF133" s="290">
        <v>68</v>
      </c>
      <c r="AG133" s="116" t="s">
        <v>1117</v>
      </c>
      <c r="AH133" s="121" t="s">
        <v>1118</v>
      </c>
      <c r="AI133" s="78">
        <v>68</v>
      </c>
      <c r="AJ133" s="116"/>
      <c r="AK133" s="121"/>
      <c r="AL133" s="79"/>
      <c r="AM133" s="305"/>
      <c r="AN133" s="121"/>
      <c r="AO133" s="78"/>
      <c r="AP133" s="305"/>
      <c r="AQ133" s="121"/>
      <c r="AR133" s="78"/>
      <c r="AS133" s="305"/>
      <c r="AT133" s="121"/>
      <c r="AU133" s="79"/>
      <c r="AV133" s="305"/>
      <c r="AW133" s="121"/>
      <c r="AX133" s="78"/>
    </row>
    <row r="134" spans="1:50" s="14" customFormat="1" ht="224">
      <c r="A134" s="267">
        <v>105</v>
      </c>
      <c r="B134" s="12" t="s">
        <v>1083</v>
      </c>
      <c r="C134" s="15" t="s">
        <v>1084</v>
      </c>
      <c r="D134" s="15" t="s">
        <v>9906</v>
      </c>
      <c r="E134" s="24" t="s">
        <v>1121</v>
      </c>
      <c r="F134" s="24">
        <v>24281</v>
      </c>
      <c r="G134" s="24" t="s">
        <v>1163</v>
      </c>
      <c r="H134" s="24">
        <v>2020</v>
      </c>
      <c r="I134" s="24" t="s">
        <v>1164</v>
      </c>
      <c r="J134" s="71">
        <v>243785.82</v>
      </c>
      <c r="K134" s="24" t="s">
        <v>328</v>
      </c>
      <c r="L134" s="75" t="s">
        <v>1088</v>
      </c>
      <c r="M134" s="75" t="s">
        <v>1089</v>
      </c>
      <c r="N134" s="24" t="s">
        <v>1161</v>
      </c>
      <c r="O134" s="24" t="s">
        <v>1162</v>
      </c>
      <c r="P134" s="24">
        <v>7861</v>
      </c>
      <c r="Q134" s="351">
        <v>32.15</v>
      </c>
      <c r="R134" s="352">
        <v>28.680684705882356</v>
      </c>
      <c r="S134" s="351">
        <v>9.1022801599763774</v>
      </c>
      <c r="T134" s="351">
        <v>7.858165479612528</v>
      </c>
      <c r="U134" s="16">
        <v>45.641130345471261</v>
      </c>
      <c r="V134" s="115">
        <v>84</v>
      </c>
      <c r="W134" s="365">
        <v>22</v>
      </c>
      <c r="X134" s="72" t="s">
        <v>1092</v>
      </c>
      <c r="Y134" s="69">
        <v>4</v>
      </c>
      <c r="Z134" s="69">
        <v>6</v>
      </c>
      <c r="AA134" s="69">
        <v>2</v>
      </c>
      <c r="AB134" s="24" t="s">
        <v>1126</v>
      </c>
      <c r="AC134" s="69">
        <v>159</v>
      </c>
      <c r="AD134" s="86">
        <v>19.2</v>
      </c>
      <c r="AE134" s="109">
        <v>5</v>
      </c>
      <c r="AF134" s="290">
        <v>85</v>
      </c>
      <c r="AG134" s="116" t="s">
        <v>1165</v>
      </c>
      <c r="AH134" s="121" t="s">
        <v>1166</v>
      </c>
      <c r="AI134" s="78">
        <v>51</v>
      </c>
      <c r="AJ134" s="116" t="s">
        <v>1167</v>
      </c>
      <c r="AK134" s="121"/>
      <c r="AL134" s="79">
        <v>34</v>
      </c>
      <c r="AM134" s="305"/>
      <c r="AN134" s="121"/>
      <c r="AO134" s="78"/>
      <c r="AP134" s="305"/>
      <c r="AQ134" s="121"/>
      <c r="AR134" s="78"/>
      <c r="AS134" s="305"/>
      <c r="AT134" s="121"/>
      <c r="AU134" s="79"/>
      <c r="AV134" s="305"/>
      <c r="AW134" s="121"/>
      <c r="AX134" s="78"/>
    </row>
    <row r="135" spans="1:50" s="14" customFormat="1" ht="70">
      <c r="A135" s="267">
        <v>105</v>
      </c>
      <c r="B135" s="12" t="s">
        <v>1083</v>
      </c>
      <c r="C135" s="24" t="s">
        <v>1084</v>
      </c>
      <c r="D135" s="24"/>
      <c r="E135" s="24" t="s">
        <v>1121</v>
      </c>
      <c r="F135" s="24">
        <v>24281</v>
      </c>
      <c r="G135" s="24" t="s">
        <v>1168</v>
      </c>
      <c r="H135" s="24">
        <v>2005</v>
      </c>
      <c r="I135" s="24" t="s">
        <v>1169</v>
      </c>
      <c r="J135" s="71">
        <v>84206.29</v>
      </c>
      <c r="K135" s="24" t="s">
        <v>149</v>
      </c>
      <c r="L135" s="24" t="s">
        <v>1124</v>
      </c>
      <c r="M135" s="24" t="s">
        <v>1125</v>
      </c>
      <c r="N135" s="73" t="s">
        <v>357</v>
      </c>
      <c r="O135" s="73" t="s">
        <v>357</v>
      </c>
      <c r="P135" s="24">
        <v>4545</v>
      </c>
      <c r="Q135" s="350" t="s">
        <v>357</v>
      </c>
      <c r="R135" s="350" t="s">
        <v>357</v>
      </c>
      <c r="S135" s="350" t="s">
        <v>357</v>
      </c>
      <c r="T135" s="350" t="s">
        <v>357</v>
      </c>
      <c r="U135" s="350" t="s">
        <v>357</v>
      </c>
      <c r="V135" s="115" t="s">
        <v>357</v>
      </c>
      <c r="W135" s="115">
        <v>100</v>
      </c>
      <c r="X135" s="73" t="s">
        <v>357</v>
      </c>
      <c r="Y135" s="69" t="s">
        <v>1170</v>
      </c>
      <c r="Z135" s="69" t="s">
        <v>1170</v>
      </c>
      <c r="AA135" s="69" t="s">
        <v>1170</v>
      </c>
      <c r="AB135" s="24" t="s">
        <v>1126</v>
      </c>
      <c r="AC135" s="69">
        <v>188</v>
      </c>
      <c r="AD135" s="73" t="s">
        <v>357</v>
      </c>
      <c r="AE135" s="109">
        <v>5</v>
      </c>
      <c r="AF135" s="274" t="s">
        <v>357</v>
      </c>
      <c r="AG135" s="116"/>
      <c r="AH135" s="24"/>
      <c r="AI135" s="78"/>
      <c r="AJ135" s="116"/>
      <c r="AK135" s="24"/>
      <c r="AL135" s="79"/>
      <c r="AM135" s="305"/>
      <c r="AN135" s="24"/>
      <c r="AO135" s="78"/>
      <c r="AP135" s="305"/>
      <c r="AQ135" s="24"/>
      <c r="AR135" s="78"/>
      <c r="AS135" s="305"/>
      <c r="AT135" s="24"/>
      <c r="AU135" s="79"/>
      <c r="AV135" s="305"/>
      <c r="AW135" s="24"/>
      <c r="AX135" s="78"/>
    </row>
    <row r="136" spans="1:50" s="14" customFormat="1" ht="266">
      <c r="A136" s="267">
        <v>105</v>
      </c>
      <c r="B136" s="12" t="s">
        <v>1083</v>
      </c>
      <c r="C136" s="24" t="s">
        <v>1084</v>
      </c>
      <c r="D136" s="24"/>
      <c r="E136" s="24" t="s">
        <v>1121</v>
      </c>
      <c r="F136" s="24">
        <v>24281</v>
      </c>
      <c r="G136" s="24" t="s">
        <v>1171</v>
      </c>
      <c r="H136" s="24">
        <v>2016</v>
      </c>
      <c r="I136" s="24" t="s">
        <v>1172</v>
      </c>
      <c r="J136" s="71">
        <v>78400</v>
      </c>
      <c r="K136" s="76" t="s">
        <v>846</v>
      </c>
      <c r="L136" s="24" t="s">
        <v>1088</v>
      </c>
      <c r="M136" s="24" t="s">
        <v>1089</v>
      </c>
      <c r="N136" s="24" t="s">
        <v>1173</v>
      </c>
      <c r="O136" s="24" t="s">
        <v>1174</v>
      </c>
      <c r="P136" s="24">
        <v>6954</v>
      </c>
      <c r="Q136" s="351">
        <v>12.89</v>
      </c>
      <c r="R136" s="352">
        <v>9.5685941176470592</v>
      </c>
      <c r="S136" s="351">
        <v>5.1492514881275184</v>
      </c>
      <c r="T136" s="351">
        <v>4.7859760221122265</v>
      </c>
      <c r="U136" s="16">
        <f>SUM(R136:T136)</f>
        <v>19.503821627886804</v>
      </c>
      <c r="V136" s="115">
        <v>75</v>
      </c>
      <c r="W136" s="115">
        <v>100</v>
      </c>
      <c r="X136" s="72" t="s">
        <v>1092</v>
      </c>
      <c r="Y136" s="69" t="s">
        <v>1170</v>
      </c>
      <c r="Z136" s="69" t="s">
        <v>1170</v>
      </c>
      <c r="AA136" s="69" t="s">
        <v>1170</v>
      </c>
      <c r="AB136" s="24" t="s">
        <v>1126</v>
      </c>
      <c r="AC136" s="69">
        <v>188</v>
      </c>
      <c r="AD136" s="86">
        <v>19.2</v>
      </c>
      <c r="AE136" s="109">
        <v>5</v>
      </c>
      <c r="AF136" s="290">
        <v>100</v>
      </c>
      <c r="AG136" s="116" t="s">
        <v>1117</v>
      </c>
      <c r="AH136" s="121" t="s">
        <v>1118</v>
      </c>
      <c r="AI136" s="78">
        <v>18</v>
      </c>
      <c r="AJ136" s="116" t="s">
        <v>1175</v>
      </c>
      <c r="AK136" s="121" t="s">
        <v>1176</v>
      </c>
      <c r="AL136" s="79">
        <v>27</v>
      </c>
      <c r="AM136" s="305" t="s">
        <v>1143</v>
      </c>
      <c r="AN136" s="121" t="s">
        <v>1144</v>
      </c>
      <c r="AO136" s="78">
        <v>55</v>
      </c>
      <c r="AP136" s="305"/>
      <c r="AQ136" s="121"/>
      <c r="AR136" s="78"/>
      <c r="AS136" s="305"/>
      <c r="AT136" s="121"/>
      <c r="AU136" s="79"/>
      <c r="AV136" s="305"/>
      <c r="AW136" s="121"/>
      <c r="AX136" s="78"/>
    </row>
    <row r="137" spans="1:50" s="14" customFormat="1" ht="49.5" customHeight="1">
      <c r="A137" s="267">
        <v>105</v>
      </c>
      <c r="B137" s="12" t="s">
        <v>1083</v>
      </c>
      <c r="C137" s="15" t="s">
        <v>1084</v>
      </c>
      <c r="D137" s="378" t="s">
        <v>1117</v>
      </c>
      <c r="E137" s="74" t="s">
        <v>1177</v>
      </c>
      <c r="F137" s="74">
        <v>28043</v>
      </c>
      <c r="G137" s="74" t="s">
        <v>1178</v>
      </c>
      <c r="H137" s="74">
        <v>2020</v>
      </c>
      <c r="I137" s="74" t="s">
        <v>1179</v>
      </c>
      <c r="J137" s="71">
        <v>168447.8</v>
      </c>
      <c r="K137" s="24" t="s">
        <v>328</v>
      </c>
      <c r="L137" s="75" t="s">
        <v>1088</v>
      </c>
      <c r="M137" s="75" t="s">
        <v>1089</v>
      </c>
      <c r="N137" s="74" t="s">
        <v>1180</v>
      </c>
      <c r="O137" s="74" t="s">
        <v>1181</v>
      </c>
      <c r="P137" s="74">
        <v>7857</v>
      </c>
      <c r="Q137" s="351">
        <v>22.22</v>
      </c>
      <c r="R137" s="352">
        <v>19.817388235294118</v>
      </c>
      <c r="S137" s="351">
        <v>6.2893693650092874</v>
      </c>
      <c r="T137" s="351">
        <v>5.4297279762894943</v>
      </c>
      <c r="U137" s="16">
        <v>31.536485576592899</v>
      </c>
      <c r="V137" s="115">
        <v>82</v>
      </c>
      <c r="W137" s="365">
        <v>23</v>
      </c>
      <c r="X137" s="72" t="s">
        <v>1092</v>
      </c>
      <c r="Y137" s="69">
        <v>2</v>
      </c>
      <c r="Z137" s="69">
        <v>1</v>
      </c>
      <c r="AA137" s="69">
        <v>1</v>
      </c>
      <c r="AB137" s="24">
        <v>60</v>
      </c>
      <c r="AC137" s="69">
        <v>24</v>
      </c>
      <c r="AD137" s="86">
        <v>16.510000000000002</v>
      </c>
      <c r="AE137" s="109">
        <v>5</v>
      </c>
      <c r="AF137" s="290">
        <v>100</v>
      </c>
      <c r="AG137" s="116" t="s">
        <v>1182</v>
      </c>
      <c r="AH137" s="121" t="s">
        <v>1183</v>
      </c>
      <c r="AI137" s="78">
        <v>47</v>
      </c>
      <c r="AJ137" s="116" t="s">
        <v>1117</v>
      </c>
      <c r="AK137" s="121" t="s">
        <v>1118</v>
      </c>
      <c r="AL137" s="79">
        <v>21</v>
      </c>
      <c r="AM137" s="305" t="s">
        <v>558</v>
      </c>
      <c r="AN137" s="121" t="s">
        <v>1102</v>
      </c>
      <c r="AO137" s="78">
        <v>5</v>
      </c>
      <c r="AP137" s="305" t="s">
        <v>1184</v>
      </c>
      <c r="AQ137" s="121" t="s">
        <v>1185</v>
      </c>
      <c r="AR137" s="78">
        <v>11</v>
      </c>
      <c r="AS137" s="305" t="s">
        <v>1186</v>
      </c>
      <c r="AT137" s="121" t="s">
        <v>1187</v>
      </c>
      <c r="AU137" s="79">
        <v>11</v>
      </c>
      <c r="AV137" s="305" t="s">
        <v>1137</v>
      </c>
      <c r="AW137" s="121" t="s">
        <v>1138</v>
      </c>
      <c r="AX137" s="78">
        <v>5</v>
      </c>
    </row>
    <row r="138" spans="1:50" s="14" customFormat="1" ht="294">
      <c r="A138" s="267">
        <v>105</v>
      </c>
      <c r="B138" s="12" t="s">
        <v>1083</v>
      </c>
      <c r="C138" s="74" t="s">
        <v>1084</v>
      </c>
      <c r="D138" s="74"/>
      <c r="E138" s="74" t="s">
        <v>1188</v>
      </c>
      <c r="F138" s="74">
        <v>18343</v>
      </c>
      <c r="G138" s="24" t="s">
        <v>1189</v>
      </c>
      <c r="H138" s="24">
        <v>2001</v>
      </c>
      <c r="I138" s="24" t="s">
        <v>1190</v>
      </c>
      <c r="J138" s="71">
        <v>144422.72</v>
      </c>
      <c r="K138" s="76" t="s">
        <v>846</v>
      </c>
      <c r="L138" s="24" t="s">
        <v>1191</v>
      </c>
      <c r="M138" s="24" t="s">
        <v>1192</v>
      </c>
      <c r="N138" s="24" t="s">
        <v>1193</v>
      </c>
      <c r="O138" s="24" t="s">
        <v>1194</v>
      </c>
      <c r="P138" s="24">
        <v>5064</v>
      </c>
      <c r="Q138" s="351">
        <v>18.04</v>
      </c>
      <c r="R138" s="352">
        <v>16.929550588235294</v>
      </c>
      <c r="S138" s="351">
        <v>9.1104829495304287</v>
      </c>
      <c r="T138" s="351">
        <v>8.4677458552661626</v>
      </c>
      <c r="U138" s="16">
        <f t="shared" si="9"/>
        <v>34.507779393031882</v>
      </c>
      <c r="V138" s="115">
        <v>100</v>
      </c>
      <c r="W138" s="115">
        <v>100</v>
      </c>
      <c r="X138" s="72" t="s">
        <v>1092</v>
      </c>
      <c r="Y138" s="69">
        <v>2</v>
      </c>
      <c r="Z138" s="69">
        <v>1</v>
      </c>
      <c r="AA138" s="69" t="s">
        <v>1170</v>
      </c>
      <c r="AB138" s="24">
        <v>60</v>
      </c>
      <c r="AC138" s="73" t="s">
        <v>357</v>
      </c>
      <c r="AD138" s="86">
        <v>16.510000000000002</v>
      </c>
      <c r="AE138" s="109">
        <v>5</v>
      </c>
      <c r="AF138" s="290">
        <v>100</v>
      </c>
      <c r="AG138" s="116" t="s">
        <v>1117</v>
      </c>
      <c r="AH138" s="121" t="s">
        <v>1118</v>
      </c>
      <c r="AI138" s="78">
        <v>52</v>
      </c>
      <c r="AJ138" s="116" t="s">
        <v>1137</v>
      </c>
      <c r="AK138" s="121" t="s">
        <v>1138</v>
      </c>
      <c r="AL138" s="79">
        <v>25</v>
      </c>
      <c r="AM138" s="305" t="s">
        <v>1119</v>
      </c>
      <c r="AN138" s="121" t="s">
        <v>1120</v>
      </c>
      <c r="AO138" s="78">
        <v>8</v>
      </c>
      <c r="AP138" s="305" t="s">
        <v>1103</v>
      </c>
      <c r="AQ138" s="121" t="s">
        <v>1104</v>
      </c>
      <c r="AR138" s="78">
        <v>4</v>
      </c>
      <c r="AS138" s="305" t="s">
        <v>1175</v>
      </c>
      <c r="AT138" s="121" t="s">
        <v>1176</v>
      </c>
      <c r="AU138" s="79">
        <v>4</v>
      </c>
      <c r="AV138" s="305" t="s">
        <v>1195</v>
      </c>
      <c r="AW138" s="121"/>
      <c r="AX138" s="78">
        <v>6</v>
      </c>
    </row>
    <row r="139" spans="1:50" s="14" customFormat="1" ht="182">
      <c r="A139" s="267">
        <v>105</v>
      </c>
      <c r="B139" s="12" t="s">
        <v>1083</v>
      </c>
      <c r="C139" s="74" t="s">
        <v>1084</v>
      </c>
      <c r="D139" s="74"/>
      <c r="E139" s="74" t="s">
        <v>1188</v>
      </c>
      <c r="F139" s="74">
        <v>18343</v>
      </c>
      <c r="G139" s="74" t="s">
        <v>1196</v>
      </c>
      <c r="H139" s="71" t="s">
        <v>1197</v>
      </c>
      <c r="I139" s="74" t="s">
        <v>1198</v>
      </c>
      <c r="J139" s="71">
        <v>44833</v>
      </c>
      <c r="K139" s="28" t="s">
        <v>363</v>
      </c>
      <c r="L139" s="24" t="s">
        <v>1191</v>
      </c>
      <c r="M139" s="24" t="s">
        <v>1192</v>
      </c>
      <c r="N139" s="74" t="s">
        <v>1199</v>
      </c>
      <c r="O139" s="74" t="s">
        <v>1200</v>
      </c>
      <c r="P139" s="74" t="s">
        <v>1201</v>
      </c>
      <c r="Q139" s="351">
        <v>8.5500000000000007</v>
      </c>
      <c r="R139" s="352">
        <v>8.0301600000000004</v>
      </c>
      <c r="S139" s="351">
        <v>4.3213572256809201</v>
      </c>
      <c r="T139" s="351">
        <v>4.0164890203510151</v>
      </c>
      <c r="U139" s="16">
        <f t="shared" si="9"/>
        <v>16.368006246031936</v>
      </c>
      <c r="V139" s="115">
        <v>100</v>
      </c>
      <c r="W139" s="115">
        <v>100</v>
      </c>
      <c r="X139" s="72" t="s">
        <v>1092</v>
      </c>
      <c r="Y139" s="69">
        <v>2</v>
      </c>
      <c r="Z139" s="69">
        <v>1</v>
      </c>
      <c r="AA139" s="69" t="s">
        <v>1170</v>
      </c>
      <c r="AB139" s="24">
        <v>60</v>
      </c>
      <c r="AC139" s="73" t="s">
        <v>357</v>
      </c>
      <c r="AD139" s="86">
        <v>16.510000000000002</v>
      </c>
      <c r="AE139" s="109">
        <v>5</v>
      </c>
      <c r="AF139" s="290">
        <v>100</v>
      </c>
      <c r="AG139" s="116" t="s">
        <v>1117</v>
      </c>
      <c r="AH139" s="121" t="s">
        <v>1118</v>
      </c>
      <c r="AI139" s="78">
        <v>33</v>
      </c>
      <c r="AJ139" s="116" t="s">
        <v>1202</v>
      </c>
      <c r="AK139" s="121" t="s">
        <v>1203</v>
      </c>
      <c r="AL139" s="79">
        <v>33</v>
      </c>
      <c r="AM139" s="305" t="s">
        <v>1137</v>
      </c>
      <c r="AN139" s="121" t="s">
        <v>1138</v>
      </c>
      <c r="AO139" s="78">
        <v>33</v>
      </c>
      <c r="AP139" s="305"/>
      <c r="AQ139" s="121"/>
      <c r="AR139" s="78"/>
      <c r="AS139" s="305"/>
      <c r="AT139" s="121"/>
      <c r="AU139" s="79"/>
      <c r="AV139" s="305"/>
      <c r="AW139" s="121"/>
      <c r="AX139" s="78"/>
    </row>
    <row r="140" spans="1:50" s="14" customFormat="1" ht="238">
      <c r="A140" s="267">
        <v>105</v>
      </c>
      <c r="B140" s="12" t="s">
        <v>1083</v>
      </c>
      <c r="C140" s="24" t="s">
        <v>1084</v>
      </c>
      <c r="D140" s="24"/>
      <c r="E140" s="24" t="s">
        <v>1188</v>
      </c>
      <c r="F140" s="24">
        <v>18343</v>
      </c>
      <c r="G140" s="24" t="s">
        <v>1204</v>
      </c>
      <c r="H140" s="24">
        <v>2005</v>
      </c>
      <c r="I140" s="24" t="s">
        <v>1205</v>
      </c>
      <c r="J140" s="71">
        <v>158025</v>
      </c>
      <c r="K140" s="24" t="s">
        <v>156</v>
      </c>
      <c r="L140" s="24" t="s">
        <v>1191</v>
      </c>
      <c r="M140" s="24" t="s">
        <v>1192</v>
      </c>
      <c r="N140" s="24" t="s">
        <v>1206</v>
      </c>
      <c r="O140" s="24" t="s">
        <v>1207</v>
      </c>
      <c r="P140" s="24">
        <v>3549</v>
      </c>
      <c r="Q140" s="351">
        <v>5.0999999999999996</v>
      </c>
      <c r="R140" s="352">
        <v>4.0422470588235289</v>
      </c>
      <c r="S140" s="351">
        <v>8.7011989671544665</v>
      </c>
      <c r="T140" s="351">
        <v>8.0873365219091955</v>
      </c>
      <c r="U140" s="16">
        <f t="shared" si="9"/>
        <v>20.830782547887189</v>
      </c>
      <c r="V140" s="115">
        <v>100</v>
      </c>
      <c r="W140" s="115">
        <v>76</v>
      </c>
      <c r="X140" s="72" t="s">
        <v>1092</v>
      </c>
      <c r="Y140" s="69">
        <v>2</v>
      </c>
      <c r="Z140" s="69">
        <v>1</v>
      </c>
      <c r="AA140" s="69" t="s">
        <v>1170</v>
      </c>
      <c r="AB140" s="24">
        <v>60</v>
      </c>
      <c r="AC140" s="69">
        <v>218</v>
      </c>
      <c r="AD140" s="86">
        <v>16.510000000000002</v>
      </c>
      <c r="AE140" s="109">
        <v>20</v>
      </c>
      <c r="AF140" s="290">
        <v>100</v>
      </c>
      <c r="AG140" s="116" t="s">
        <v>1151</v>
      </c>
      <c r="AH140" s="121" t="s">
        <v>1152</v>
      </c>
      <c r="AI140" s="78">
        <v>25</v>
      </c>
      <c r="AJ140" s="116" t="s">
        <v>1103</v>
      </c>
      <c r="AK140" s="121" t="s">
        <v>1104</v>
      </c>
      <c r="AL140" s="79">
        <v>17</v>
      </c>
      <c r="AM140" s="305" t="s">
        <v>1208</v>
      </c>
      <c r="AN140" s="121" t="s">
        <v>1209</v>
      </c>
      <c r="AO140" s="78">
        <v>8</v>
      </c>
      <c r="AP140" s="305" t="s">
        <v>1137</v>
      </c>
      <c r="AQ140" s="121" t="s">
        <v>1138</v>
      </c>
      <c r="AR140" s="78">
        <v>25</v>
      </c>
      <c r="AS140" s="305" t="s">
        <v>1133</v>
      </c>
      <c r="AT140" s="121" t="s">
        <v>1134</v>
      </c>
      <c r="AU140" s="79">
        <v>17</v>
      </c>
      <c r="AV140" s="305" t="s">
        <v>1210</v>
      </c>
      <c r="AW140" s="121"/>
      <c r="AX140" s="78">
        <v>8</v>
      </c>
    </row>
    <row r="141" spans="1:50" s="14" customFormat="1" ht="210">
      <c r="A141" s="267">
        <v>105</v>
      </c>
      <c r="B141" s="12" t="s">
        <v>1083</v>
      </c>
      <c r="C141" s="74" t="s">
        <v>1084</v>
      </c>
      <c r="D141" s="15" t="s">
        <v>1117</v>
      </c>
      <c r="E141" s="74" t="s">
        <v>1188</v>
      </c>
      <c r="F141" s="74">
        <v>18343</v>
      </c>
      <c r="G141" s="74" t="s">
        <v>1211</v>
      </c>
      <c r="H141" s="74">
        <v>2011</v>
      </c>
      <c r="I141" s="74" t="s">
        <v>1212</v>
      </c>
      <c r="J141" s="242">
        <v>317985</v>
      </c>
      <c r="K141" s="74" t="s">
        <v>1213</v>
      </c>
      <c r="L141" s="24" t="s">
        <v>1191</v>
      </c>
      <c r="M141" s="24" t="s">
        <v>1192</v>
      </c>
      <c r="N141" s="74" t="s">
        <v>1214</v>
      </c>
      <c r="O141" s="74" t="s">
        <v>1215</v>
      </c>
      <c r="P141" s="74">
        <v>6269</v>
      </c>
      <c r="Q141" s="351">
        <v>10.25</v>
      </c>
      <c r="R141" s="352">
        <v>9.1919320588235287</v>
      </c>
      <c r="S141" s="351">
        <v>8.7011989671544665</v>
      </c>
      <c r="T141" s="351">
        <v>8.0873365219091955</v>
      </c>
      <c r="U141" s="16">
        <f t="shared" si="9"/>
        <v>25.980467547887187</v>
      </c>
      <c r="V141" s="115">
        <v>100</v>
      </c>
      <c r="W141" s="115">
        <v>48</v>
      </c>
      <c r="X141" s="72" t="s">
        <v>1092</v>
      </c>
      <c r="Y141" s="69">
        <v>2</v>
      </c>
      <c r="Z141" s="69">
        <v>1</v>
      </c>
      <c r="AA141" s="69" t="s">
        <v>1170</v>
      </c>
      <c r="AB141" s="24">
        <v>60</v>
      </c>
      <c r="AC141" s="69">
        <v>13.2</v>
      </c>
      <c r="AD141" s="86">
        <v>16.510000000000002</v>
      </c>
      <c r="AE141" s="109">
        <v>20</v>
      </c>
      <c r="AF141" s="290">
        <v>100</v>
      </c>
      <c r="AG141" s="116" t="s">
        <v>1117</v>
      </c>
      <c r="AH141" s="121" t="s">
        <v>1118</v>
      </c>
      <c r="AI141" s="78">
        <v>25</v>
      </c>
      <c r="AJ141" s="116" t="s">
        <v>1137</v>
      </c>
      <c r="AK141" s="121" t="s">
        <v>1138</v>
      </c>
      <c r="AL141" s="79">
        <v>75</v>
      </c>
      <c r="AM141" s="305"/>
      <c r="AN141" s="121"/>
      <c r="AO141" s="78"/>
      <c r="AP141" s="305"/>
      <c r="AQ141" s="121"/>
      <c r="AR141" s="78"/>
      <c r="AS141" s="305"/>
      <c r="AT141" s="121"/>
      <c r="AU141" s="79"/>
      <c r="AV141" s="305"/>
      <c r="AW141" s="121"/>
      <c r="AX141" s="78"/>
    </row>
    <row r="142" spans="1:50" s="14" customFormat="1" ht="56">
      <c r="A142" s="267">
        <v>105</v>
      </c>
      <c r="B142" s="12" t="s">
        <v>1083</v>
      </c>
      <c r="C142" s="15" t="s">
        <v>1084</v>
      </c>
      <c r="D142" s="15" t="s">
        <v>1117</v>
      </c>
      <c r="E142" s="24" t="s">
        <v>1216</v>
      </c>
      <c r="F142" s="24">
        <v>23611</v>
      </c>
      <c r="G142" s="24" t="s">
        <v>1217</v>
      </c>
      <c r="H142" s="24">
        <v>2009</v>
      </c>
      <c r="I142" s="24" t="s">
        <v>1218</v>
      </c>
      <c r="J142" s="71">
        <v>82742.559999999998</v>
      </c>
      <c r="K142" s="24" t="s">
        <v>81</v>
      </c>
      <c r="L142" s="24" t="s">
        <v>1157</v>
      </c>
      <c r="M142" s="24" t="s">
        <v>1158</v>
      </c>
      <c r="N142" s="73" t="s">
        <v>357</v>
      </c>
      <c r="O142" s="73" t="s">
        <v>357</v>
      </c>
      <c r="P142" s="24">
        <v>5980</v>
      </c>
      <c r="Q142" s="351">
        <v>1.65</v>
      </c>
      <c r="R142" s="351">
        <v>9.7344188235294116</v>
      </c>
      <c r="S142" s="351">
        <v>5.2384885383184372</v>
      </c>
      <c r="T142" s="351">
        <v>4.8689174716573671</v>
      </c>
      <c r="U142" s="16">
        <f t="shared" si="9"/>
        <v>19.841824833505214</v>
      </c>
      <c r="V142" s="115" t="s">
        <v>357</v>
      </c>
      <c r="W142" s="115">
        <v>100</v>
      </c>
      <c r="X142" s="72" t="s">
        <v>1092</v>
      </c>
      <c r="Y142" s="69">
        <v>2</v>
      </c>
      <c r="Z142" s="69">
        <v>5</v>
      </c>
      <c r="AA142" s="69">
        <v>6</v>
      </c>
      <c r="AB142" s="24">
        <v>4</v>
      </c>
      <c r="AC142" s="69">
        <v>13.1</v>
      </c>
      <c r="AD142" s="86">
        <v>22.94</v>
      </c>
      <c r="AE142" s="109">
        <v>5</v>
      </c>
      <c r="AF142" s="274" t="s">
        <v>357</v>
      </c>
      <c r="AG142" s="116"/>
      <c r="AH142" s="121"/>
      <c r="AI142" s="78"/>
      <c r="AJ142" s="116"/>
      <c r="AK142" s="121"/>
      <c r="AL142" s="79"/>
      <c r="AM142" s="305"/>
      <c r="AN142" s="121"/>
      <c r="AO142" s="78"/>
      <c r="AP142" s="305"/>
      <c r="AQ142" s="121"/>
      <c r="AR142" s="78"/>
      <c r="AS142" s="305"/>
      <c r="AT142" s="121"/>
      <c r="AU142" s="79"/>
      <c r="AV142" s="305"/>
      <c r="AW142" s="121"/>
      <c r="AX142" s="78"/>
    </row>
    <row r="143" spans="1:50" s="14" customFormat="1" ht="154">
      <c r="A143" s="267">
        <v>105</v>
      </c>
      <c r="B143" s="12" t="s">
        <v>1083</v>
      </c>
      <c r="C143" s="15" t="s">
        <v>1219</v>
      </c>
      <c r="D143" s="24"/>
      <c r="E143" s="24" t="s">
        <v>1220</v>
      </c>
      <c r="F143" s="24">
        <v>5221</v>
      </c>
      <c r="G143" s="24" t="s">
        <v>1221</v>
      </c>
      <c r="H143" s="24" t="s">
        <v>1222</v>
      </c>
      <c r="I143" s="24" t="s">
        <v>1223</v>
      </c>
      <c r="J143" s="71">
        <v>55572</v>
      </c>
      <c r="K143" s="24" t="s">
        <v>149</v>
      </c>
      <c r="L143" s="24" t="s">
        <v>1224</v>
      </c>
      <c r="M143" s="24" t="s">
        <v>1225</v>
      </c>
      <c r="N143" s="24" t="s">
        <v>1226</v>
      </c>
      <c r="O143" s="24" t="s">
        <v>1227</v>
      </c>
      <c r="P143" s="24">
        <v>3282</v>
      </c>
      <c r="Q143" s="353">
        <v>22.996035294117643</v>
      </c>
      <c r="R143" s="353">
        <v>6.5376823529411761</v>
      </c>
      <c r="S143" s="353">
        <v>3.1983529411764704</v>
      </c>
      <c r="T143" s="353">
        <v>13.26</v>
      </c>
      <c r="U143" s="16">
        <f t="shared" si="9"/>
        <v>22.996035294117647</v>
      </c>
      <c r="V143" s="115">
        <v>80</v>
      </c>
      <c r="W143" s="115">
        <v>100</v>
      </c>
      <c r="X143" s="72" t="s">
        <v>1228</v>
      </c>
      <c r="Y143" s="69">
        <v>3</v>
      </c>
      <c r="Z143" s="69">
        <v>11</v>
      </c>
      <c r="AA143" s="69">
        <v>5</v>
      </c>
      <c r="AB143" s="24">
        <v>60</v>
      </c>
      <c r="AC143" s="69">
        <v>189</v>
      </c>
      <c r="AD143" s="243">
        <v>23</v>
      </c>
      <c r="AE143" s="109">
        <v>5</v>
      </c>
      <c r="AF143" s="275">
        <v>80</v>
      </c>
      <c r="AG143" s="11" t="s">
        <v>1229</v>
      </c>
      <c r="AH143" s="12" t="s">
        <v>1230</v>
      </c>
      <c r="AI143" s="78">
        <v>40</v>
      </c>
      <c r="AJ143" s="11" t="s">
        <v>1231</v>
      </c>
      <c r="AK143" s="12" t="s">
        <v>1230</v>
      </c>
      <c r="AL143" s="79">
        <v>40</v>
      </c>
      <c r="AM143" s="300"/>
      <c r="AN143" s="12"/>
      <c r="AO143" s="41"/>
      <c r="AP143" s="300"/>
      <c r="AQ143" s="12"/>
      <c r="AR143" s="41"/>
      <c r="AS143" s="300"/>
      <c r="AT143" s="12"/>
      <c r="AU143" s="80"/>
      <c r="AV143" s="300"/>
      <c r="AW143" s="12"/>
      <c r="AX143" s="41"/>
    </row>
    <row r="144" spans="1:50" s="14" customFormat="1" ht="224">
      <c r="A144" s="267">
        <v>105</v>
      </c>
      <c r="B144" s="12" t="s">
        <v>1083</v>
      </c>
      <c r="C144" s="15" t="s">
        <v>1219</v>
      </c>
      <c r="D144" s="24"/>
      <c r="E144" s="24" t="s">
        <v>1232</v>
      </c>
      <c r="F144" s="24">
        <v>691</v>
      </c>
      <c r="G144" s="24" t="s">
        <v>1233</v>
      </c>
      <c r="H144" s="24">
        <v>2003</v>
      </c>
      <c r="I144" s="24" t="s">
        <v>1234</v>
      </c>
      <c r="J144" s="71">
        <v>69393.31</v>
      </c>
      <c r="K144" s="24" t="s">
        <v>156</v>
      </c>
      <c r="L144" s="24" t="s">
        <v>1235</v>
      </c>
      <c r="M144" s="24" t="s">
        <v>1236</v>
      </c>
      <c r="N144" s="24" t="s">
        <v>1237</v>
      </c>
      <c r="O144" s="24" t="s">
        <v>1238</v>
      </c>
      <c r="P144" s="24">
        <v>2785</v>
      </c>
      <c r="Q144" s="353">
        <v>10.516858823529411</v>
      </c>
      <c r="R144" s="353">
        <v>8.1639176470588239</v>
      </c>
      <c r="S144" s="353">
        <v>1.1764705882352942</v>
      </c>
      <c r="T144" s="353">
        <v>1.1764705882352942</v>
      </c>
      <c r="U144" s="16">
        <f t="shared" si="9"/>
        <v>10.516858823529411</v>
      </c>
      <c r="V144" s="115">
        <v>55</v>
      </c>
      <c r="W144" s="115">
        <v>100</v>
      </c>
      <c r="X144" s="72" t="s">
        <v>1228</v>
      </c>
      <c r="Y144" s="69">
        <v>6</v>
      </c>
      <c r="Z144" s="69">
        <v>4</v>
      </c>
      <c r="AA144" s="69">
        <v>8</v>
      </c>
      <c r="AB144" s="69">
        <v>4.66</v>
      </c>
      <c r="AC144" s="73" t="s">
        <v>357</v>
      </c>
      <c r="AD144" s="243">
        <v>22.21</v>
      </c>
      <c r="AE144" s="109">
        <v>5</v>
      </c>
      <c r="AF144" s="275">
        <v>50</v>
      </c>
      <c r="AG144" s="11" t="s">
        <v>1239</v>
      </c>
      <c r="AH144" s="12" t="s">
        <v>1240</v>
      </c>
      <c r="AI144" s="41">
        <v>40</v>
      </c>
      <c r="AJ144" s="11"/>
      <c r="AK144" s="12"/>
      <c r="AL144" s="80"/>
      <c r="AM144" s="300"/>
      <c r="AN144" s="12"/>
      <c r="AO144" s="41"/>
      <c r="AP144" s="300"/>
      <c r="AQ144" s="12"/>
      <c r="AR144" s="41"/>
      <c r="AS144" s="300"/>
      <c r="AT144" s="12"/>
      <c r="AU144" s="80"/>
      <c r="AV144" s="300"/>
      <c r="AW144" s="12"/>
      <c r="AX144" s="41"/>
    </row>
    <row r="145" spans="1:50" s="14" customFormat="1" ht="182">
      <c r="A145" s="267">
        <v>105</v>
      </c>
      <c r="B145" s="12" t="s">
        <v>1083</v>
      </c>
      <c r="C145" s="15" t="s">
        <v>1219</v>
      </c>
      <c r="D145" s="15"/>
      <c r="E145" s="24" t="s">
        <v>1232</v>
      </c>
      <c r="F145" s="24">
        <v>691</v>
      </c>
      <c r="G145" s="24" t="s">
        <v>1241</v>
      </c>
      <c r="H145" s="24">
        <v>2007</v>
      </c>
      <c r="I145" s="24" t="s">
        <v>1242</v>
      </c>
      <c r="J145" s="71">
        <v>93709</v>
      </c>
      <c r="K145" s="76" t="s">
        <v>103</v>
      </c>
      <c r="L145" s="24" t="s">
        <v>1243</v>
      </c>
      <c r="M145" s="24" t="s">
        <v>1244</v>
      </c>
      <c r="N145" s="24" t="s">
        <v>1245</v>
      </c>
      <c r="O145" s="24" t="s">
        <v>1246</v>
      </c>
      <c r="P145" s="24">
        <v>4814</v>
      </c>
      <c r="Q145" s="353">
        <v>13.083411764705883</v>
      </c>
      <c r="R145" s="353">
        <v>11.024588235294118</v>
      </c>
      <c r="S145" s="353">
        <v>0.88235294117647056</v>
      </c>
      <c r="T145" s="353">
        <v>1.1764705882352942</v>
      </c>
      <c r="U145" s="16">
        <f t="shared" si="9"/>
        <v>13.083411764705883</v>
      </c>
      <c r="V145" s="115">
        <v>100</v>
      </c>
      <c r="W145" s="115">
        <v>100</v>
      </c>
      <c r="X145" s="72" t="s">
        <v>1228</v>
      </c>
      <c r="Y145" s="69">
        <v>3</v>
      </c>
      <c r="Z145" s="69">
        <v>10</v>
      </c>
      <c r="AA145" s="69">
        <v>6</v>
      </c>
      <c r="AB145" s="69" t="s">
        <v>1247</v>
      </c>
      <c r="AC145" s="73" t="s">
        <v>357</v>
      </c>
      <c r="AD145" s="243">
        <v>13.27</v>
      </c>
      <c r="AE145" s="109">
        <v>5</v>
      </c>
      <c r="AF145" s="275">
        <v>100</v>
      </c>
      <c r="AG145" s="11" t="s">
        <v>1248</v>
      </c>
      <c r="AH145" s="12" t="s">
        <v>1249</v>
      </c>
      <c r="AI145" s="78">
        <v>30</v>
      </c>
      <c r="AJ145" s="11" t="s">
        <v>1250</v>
      </c>
      <c r="AK145" s="12" t="s">
        <v>1251</v>
      </c>
      <c r="AL145" s="79">
        <v>30</v>
      </c>
      <c r="AM145" s="300" t="s">
        <v>1252</v>
      </c>
      <c r="AN145" s="12" t="s">
        <v>1253</v>
      </c>
      <c r="AO145" s="78">
        <v>40</v>
      </c>
      <c r="AP145" s="300" t="s">
        <v>1231</v>
      </c>
      <c r="AQ145" s="12" t="s">
        <v>1254</v>
      </c>
      <c r="AR145" s="41">
        <v>10</v>
      </c>
      <c r="AS145" s="300"/>
      <c r="AT145" s="12"/>
      <c r="AU145" s="80"/>
      <c r="AV145" s="300"/>
      <c r="AW145" s="12"/>
      <c r="AX145" s="41"/>
    </row>
    <row r="146" spans="1:50" s="14" customFormat="1" ht="350">
      <c r="A146" s="267">
        <v>105</v>
      </c>
      <c r="B146" s="12" t="s">
        <v>1083</v>
      </c>
      <c r="C146" s="15" t="s">
        <v>1255</v>
      </c>
      <c r="D146" s="15"/>
      <c r="E146" s="24" t="s">
        <v>1256</v>
      </c>
      <c r="F146" s="24">
        <v>9892</v>
      </c>
      <c r="G146" s="24" t="s">
        <v>1257</v>
      </c>
      <c r="H146" s="69" t="s">
        <v>1258</v>
      </c>
      <c r="I146" s="24" t="s">
        <v>1259</v>
      </c>
      <c r="J146" s="71">
        <v>152301</v>
      </c>
      <c r="K146" s="76" t="s">
        <v>846</v>
      </c>
      <c r="L146" s="81" t="s">
        <v>1260</v>
      </c>
      <c r="M146" s="81" t="s">
        <v>1261</v>
      </c>
      <c r="N146" s="24" t="s">
        <v>1262</v>
      </c>
      <c r="O146" s="24" t="s">
        <v>1263</v>
      </c>
      <c r="P146" s="24" t="s">
        <v>1264</v>
      </c>
      <c r="Q146" s="71">
        <v>21.559729908864956</v>
      </c>
      <c r="R146" s="71">
        <v>11.556788732394367</v>
      </c>
      <c r="S146" s="71">
        <v>2.3529411764705883</v>
      </c>
      <c r="T146" s="71">
        <v>7.65</v>
      </c>
      <c r="U146" s="16">
        <f t="shared" si="9"/>
        <v>21.559729908864956</v>
      </c>
      <c r="V146" s="115">
        <v>100</v>
      </c>
      <c r="W146" s="115">
        <v>100</v>
      </c>
      <c r="X146" s="72" t="s">
        <v>1265</v>
      </c>
      <c r="Y146" s="69">
        <v>3</v>
      </c>
      <c r="Z146" s="69">
        <v>4</v>
      </c>
      <c r="AA146" s="69">
        <v>7</v>
      </c>
      <c r="AB146" s="69" t="s">
        <v>1266</v>
      </c>
      <c r="AC146" s="73" t="s">
        <v>357</v>
      </c>
      <c r="AD146" s="243">
        <v>19.128</v>
      </c>
      <c r="AE146" s="109">
        <v>5</v>
      </c>
      <c r="AF146" s="275">
        <v>100</v>
      </c>
      <c r="AG146" s="82" t="s">
        <v>291</v>
      </c>
      <c r="AH146" s="69" t="s">
        <v>1267</v>
      </c>
      <c r="AI146" s="78">
        <v>30</v>
      </c>
      <c r="AJ146" s="83" t="s">
        <v>1250</v>
      </c>
      <c r="AK146" s="69" t="s">
        <v>1268</v>
      </c>
      <c r="AL146" s="80">
        <v>10</v>
      </c>
      <c r="AM146" s="327" t="s">
        <v>1269</v>
      </c>
      <c r="AN146" s="69" t="s">
        <v>1270</v>
      </c>
      <c r="AO146" s="78">
        <v>30</v>
      </c>
      <c r="AP146" s="301" t="s">
        <v>1252</v>
      </c>
      <c r="AQ146" s="69" t="s">
        <v>1271</v>
      </c>
      <c r="AR146" s="78">
        <v>30</v>
      </c>
      <c r="AS146" s="301" t="s">
        <v>1252</v>
      </c>
      <c r="AT146" s="69" t="s">
        <v>1272</v>
      </c>
      <c r="AU146" s="80">
        <v>10</v>
      </c>
      <c r="AV146" s="301"/>
      <c r="AW146" s="69" t="s">
        <v>1273</v>
      </c>
      <c r="AX146" s="41">
        <v>10</v>
      </c>
    </row>
    <row r="147" spans="1:50" s="14" customFormat="1" ht="56">
      <c r="A147" s="267">
        <v>105</v>
      </c>
      <c r="B147" s="12" t="s">
        <v>1083</v>
      </c>
      <c r="C147" s="15" t="s">
        <v>1255</v>
      </c>
      <c r="D147" s="15"/>
      <c r="E147" s="24" t="s">
        <v>1256</v>
      </c>
      <c r="F147" s="24">
        <v>9892</v>
      </c>
      <c r="G147" s="24" t="s">
        <v>1274</v>
      </c>
      <c r="H147" s="24">
        <v>2006</v>
      </c>
      <c r="I147" s="24" t="s">
        <v>1275</v>
      </c>
      <c r="J147" s="71">
        <v>64171</v>
      </c>
      <c r="K147" s="24" t="s">
        <v>846</v>
      </c>
      <c r="L147" s="24" t="s">
        <v>1157</v>
      </c>
      <c r="M147" s="24" t="s">
        <v>1158</v>
      </c>
      <c r="N147" s="73" t="s">
        <v>357</v>
      </c>
      <c r="O147" s="73" t="s">
        <v>357</v>
      </c>
      <c r="P147" s="24">
        <v>4547</v>
      </c>
      <c r="Q147" s="71">
        <v>13.794922673294668</v>
      </c>
      <c r="R147" s="71">
        <v>8.8578638497652573</v>
      </c>
      <c r="S147" s="71">
        <v>2.6470588235294117</v>
      </c>
      <c r="T147" s="71">
        <v>2.29</v>
      </c>
      <c r="U147" s="16">
        <f t="shared" si="9"/>
        <v>13.794922673294668</v>
      </c>
      <c r="V147" s="115" t="s">
        <v>357</v>
      </c>
      <c r="W147" s="115">
        <v>100</v>
      </c>
      <c r="X147" s="72" t="s">
        <v>1265</v>
      </c>
      <c r="Y147" s="69">
        <v>2</v>
      </c>
      <c r="Z147" s="69">
        <v>5</v>
      </c>
      <c r="AA147" s="69">
        <v>4</v>
      </c>
      <c r="AB147" s="69">
        <v>4.1100000000000003</v>
      </c>
      <c r="AC147" s="73" t="s">
        <v>357</v>
      </c>
      <c r="AD147" s="243">
        <v>19.128</v>
      </c>
      <c r="AE147" s="109">
        <v>5</v>
      </c>
      <c r="AF147" s="274" t="s">
        <v>357</v>
      </c>
      <c r="AG147" s="83"/>
      <c r="AH147" s="69"/>
      <c r="AI147" s="78"/>
      <c r="AJ147" s="84"/>
      <c r="AK147" s="69"/>
      <c r="AL147" s="79"/>
      <c r="AM147" s="302"/>
      <c r="AN147" s="24"/>
      <c r="AO147" s="78"/>
      <c r="AP147" s="302"/>
      <c r="AQ147" s="69"/>
      <c r="AR147" s="78"/>
      <c r="AS147" s="302"/>
      <c r="AT147" s="69"/>
      <c r="AU147" s="79"/>
      <c r="AV147" s="301"/>
      <c r="AW147" s="69"/>
      <c r="AX147" s="78"/>
    </row>
    <row r="148" spans="1:50" s="14" customFormat="1" ht="126">
      <c r="A148" s="267">
        <v>105</v>
      </c>
      <c r="B148" s="12" t="s">
        <v>1083</v>
      </c>
      <c r="C148" s="15" t="s">
        <v>1255</v>
      </c>
      <c r="D148" s="15"/>
      <c r="E148" s="24" t="s">
        <v>1256</v>
      </c>
      <c r="F148" s="24">
        <v>9892</v>
      </c>
      <c r="G148" s="24" t="s">
        <v>1276</v>
      </c>
      <c r="H148" s="24">
        <v>2016</v>
      </c>
      <c r="I148" s="24" t="s">
        <v>1277</v>
      </c>
      <c r="J148" s="71">
        <v>105230</v>
      </c>
      <c r="K148" s="28" t="s">
        <v>363</v>
      </c>
      <c r="L148" s="24" t="s">
        <v>1278</v>
      </c>
      <c r="M148" s="24" t="s">
        <v>1279</v>
      </c>
      <c r="N148" s="24" t="s">
        <v>1280</v>
      </c>
      <c r="O148" s="24" t="s">
        <v>1281</v>
      </c>
      <c r="P148" s="24">
        <v>6968</v>
      </c>
      <c r="Q148" s="71">
        <v>13.794922673294668</v>
      </c>
      <c r="R148" s="71">
        <v>8.8578638497652573</v>
      </c>
      <c r="S148" s="71">
        <v>2.6470588235294117</v>
      </c>
      <c r="T148" s="71">
        <v>2.29</v>
      </c>
      <c r="U148" s="16">
        <f t="shared" si="9"/>
        <v>13.794922673294668</v>
      </c>
      <c r="V148" s="115">
        <v>100</v>
      </c>
      <c r="W148" s="115">
        <v>100</v>
      </c>
      <c r="X148" s="72" t="s">
        <v>1265</v>
      </c>
      <c r="Y148" s="69">
        <v>2</v>
      </c>
      <c r="Z148" s="69">
        <v>5</v>
      </c>
      <c r="AA148" s="69">
        <v>4</v>
      </c>
      <c r="AB148" s="69">
        <v>4.1100000000000003</v>
      </c>
      <c r="AC148" s="73" t="s">
        <v>357</v>
      </c>
      <c r="AD148" s="243">
        <v>19.128</v>
      </c>
      <c r="AE148" s="109">
        <v>5</v>
      </c>
      <c r="AF148" s="275">
        <v>100</v>
      </c>
      <c r="AG148" s="84" t="s">
        <v>1282</v>
      </c>
      <c r="AH148" s="69" t="s">
        <v>1283</v>
      </c>
      <c r="AI148" s="78">
        <v>20</v>
      </c>
      <c r="AJ148" s="84" t="s">
        <v>1284</v>
      </c>
      <c r="AK148" s="69" t="s">
        <v>1285</v>
      </c>
      <c r="AL148" s="80">
        <v>10</v>
      </c>
      <c r="AM148" s="327" t="s">
        <v>1269</v>
      </c>
      <c r="AN148" s="69" t="s">
        <v>1270</v>
      </c>
      <c r="AO148" s="78">
        <v>20</v>
      </c>
      <c r="AP148" s="301" t="s">
        <v>1252</v>
      </c>
      <c r="AQ148" s="69" t="s">
        <v>1272</v>
      </c>
      <c r="AR148" s="78">
        <v>30</v>
      </c>
      <c r="AS148" s="327" t="s">
        <v>1269</v>
      </c>
      <c r="AT148" s="69" t="s">
        <v>1286</v>
      </c>
      <c r="AU148" s="80">
        <v>10</v>
      </c>
      <c r="AV148" s="301"/>
      <c r="AW148" s="69" t="s">
        <v>1273</v>
      </c>
      <c r="AX148" s="41">
        <v>10</v>
      </c>
    </row>
    <row r="149" spans="1:50" s="14" customFormat="1" ht="56">
      <c r="A149" s="267">
        <v>105</v>
      </c>
      <c r="B149" s="12" t="s">
        <v>1083</v>
      </c>
      <c r="C149" s="15" t="s">
        <v>1255</v>
      </c>
      <c r="D149" s="15"/>
      <c r="E149" s="24" t="s">
        <v>1256</v>
      </c>
      <c r="F149" s="24">
        <v>9892</v>
      </c>
      <c r="G149" s="24" t="s">
        <v>1287</v>
      </c>
      <c r="H149" s="24">
        <v>2000</v>
      </c>
      <c r="I149" s="24" t="s">
        <v>1288</v>
      </c>
      <c r="J149" s="71">
        <v>56612</v>
      </c>
      <c r="K149" s="76" t="s">
        <v>51</v>
      </c>
      <c r="L149" s="24" t="s">
        <v>1157</v>
      </c>
      <c r="M149" s="24" t="s">
        <v>1158</v>
      </c>
      <c r="N149" s="73" t="s">
        <v>357</v>
      </c>
      <c r="O149" s="73" t="s">
        <v>357</v>
      </c>
      <c r="P149" s="24">
        <v>2467</v>
      </c>
      <c r="Q149" s="71">
        <v>10.714916470588236</v>
      </c>
      <c r="R149" s="71">
        <v>6.6602105882352944</v>
      </c>
      <c r="S149" s="71">
        <v>1.7647058823529411</v>
      </c>
      <c r="T149" s="71">
        <v>2.29</v>
      </c>
      <c r="U149" s="16">
        <f t="shared" si="9"/>
        <v>10.714916470588236</v>
      </c>
      <c r="V149" s="115">
        <v>90</v>
      </c>
      <c r="W149" s="115">
        <v>100</v>
      </c>
      <c r="X149" s="72" t="s">
        <v>1265</v>
      </c>
      <c r="Y149" s="69">
        <v>3</v>
      </c>
      <c r="Z149" s="69">
        <v>4</v>
      </c>
      <c r="AA149" s="69">
        <v>7</v>
      </c>
      <c r="AB149" s="69" t="s">
        <v>1266</v>
      </c>
      <c r="AC149" s="69">
        <v>143</v>
      </c>
      <c r="AD149" s="243">
        <v>19.128</v>
      </c>
      <c r="AE149" s="109">
        <v>5</v>
      </c>
      <c r="AF149" s="274" t="s">
        <v>357</v>
      </c>
      <c r="AG149" s="82"/>
      <c r="AH149" s="69"/>
      <c r="AI149" s="78"/>
      <c r="AJ149" s="83"/>
      <c r="AK149" s="69"/>
      <c r="AL149" s="79"/>
      <c r="AM149" s="302"/>
      <c r="AN149" s="69"/>
      <c r="AO149" s="78"/>
      <c r="AP149" s="301"/>
      <c r="AQ149" s="69"/>
      <c r="AR149" s="78"/>
      <c r="AS149" s="300"/>
      <c r="AT149" s="12"/>
      <c r="AU149" s="79"/>
      <c r="AV149" s="301"/>
      <c r="AW149" s="69"/>
      <c r="AX149" s="78"/>
    </row>
    <row r="150" spans="1:50" s="14" customFormat="1" ht="154">
      <c r="A150" s="267">
        <v>105</v>
      </c>
      <c r="B150" s="12" t="s">
        <v>1083</v>
      </c>
      <c r="C150" s="15" t="s">
        <v>1255</v>
      </c>
      <c r="D150" s="15" t="s">
        <v>1182</v>
      </c>
      <c r="E150" s="12" t="s">
        <v>1256</v>
      </c>
      <c r="F150" s="12">
        <v>9892</v>
      </c>
      <c r="G150" s="12" t="s">
        <v>1289</v>
      </c>
      <c r="H150" s="24">
        <v>2020</v>
      </c>
      <c r="I150" s="12" t="s">
        <v>1290</v>
      </c>
      <c r="J150" s="71">
        <v>98049.54</v>
      </c>
      <c r="K150" s="76" t="s">
        <v>328</v>
      </c>
      <c r="L150" s="12" t="s">
        <v>1278</v>
      </c>
      <c r="M150" s="12" t="s">
        <v>1291</v>
      </c>
      <c r="N150" s="12" t="s">
        <v>9877</v>
      </c>
      <c r="O150" s="12" t="s">
        <v>1292</v>
      </c>
      <c r="P150" s="12">
        <v>7934</v>
      </c>
      <c r="Q150" s="351">
        <v>8.5500000000000007</v>
      </c>
      <c r="R150" s="352">
        <v>8.0301600000000004</v>
      </c>
      <c r="S150" s="351">
        <v>4.3213572256809201</v>
      </c>
      <c r="T150" s="351">
        <v>4.0164890203510151</v>
      </c>
      <c r="U150" s="16">
        <f>SUM(R150:T150)</f>
        <v>16.368006246031936</v>
      </c>
      <c r="V150" s="115">
        <v>100</v>
      </c>
      <c r="W150" s="365">
        <v>20</v>
      </c>
      <c r="X150" s="72" t="s">
        <v>1265</v>
      </c>
      <c r="Y150" s="69">
        <v>2</v>
      </c>
      <c r="Z150" s="69">
        <v>1</v>
      </c>
      <c r="AA150" s="69">
        <v>3</v>
      </c>
      <c r="AB150" s="69">
        <v>11</v>
      </c>
      <c r="AC150" s="69">
        <v>35</v>
      </c>
      <c r="AD150" s="243">
        <v>19.13</v>
      </c>
      <c r="AE150" s="109">
        <v>5</v>
      </c>
      <c r="AF150" s="275">
        <v>100</v>
      </c>
      <c r="AG150" s="82" t="s">
        <v>1269</v>
      </c>
      <c r="AH150" s="69" t="s">
        <v>1293</v>
      </c>
      <c r="AI150" s="78">
        <v>30</v>
      </c>
      <c r="AJ150" s="84" t="s">
        <v>1284</v>
      </c>
      <c r="AK150" s="69" t="s">
        <v>1267</v>
      </c>
      <c r="AL150" s="80">
        <v>10</v>
      </c>
      <c r="AM150" s="302" t="s">
        <v>1294</v>
      </c>
      <c r="AN150" s="69" t="s">
        <v>1295</v>
      </c>
      <c r="AO150" s="78">
        <v>20</v>
      </c>
      <c r="AP150" s="301" t="s">
        <v>1252</v>
      </c>
      <c r="AQ150" s="69" t="s">
        <v>1271</v>
      </c>
      <c r="AR150" s="78">
        <v>30</v>
      </c>
      <c r="AS150" s="327" t="s">
        <v>1296</v>
      </c>
      <c r="AT150" s="69" t="s">
        <v>1283</v>
      </c>
      <c r="AU150" s="80">
        <v>10</v>
      </c>
      <c r="AV150" s="301"/>
      <c r="AW150" s="69" t="s">
        <v>1273</v>
      </c>
      <c r="AX150" s="41">
        <v>10</v>
      </c>
    </row>
    <row r="151" spans="1:50" s="14" customFormat="1" ht="210">
      <c r="A151" s="267">
        <v>105</v>
      </c>
      <c r="B151" s="12" t="s">
        <v>1083</v>
      </c>
      <c r="C151" s="15" t="s">
        <v>1255</v>
      </c>
      <c r="D151" s="378" t="s">
        <v>1182</v>
      </c>
      <c r="E151" s="12" t="s">
        <v>1267</v>
      </c>
      <c r="F151" s="12">
        <v>20767</v>
      </c>
      <c r="G151" s="12" t="s">
        <v>1297</v>
      </c>
      <c r="H151" s="24">
        <v>2021</v>
      </c>
      <c r="I151" s="12" t="s">
        <v>1298</v>
      </c>
      <c r="J151" s="71">
        <v>141572.45000000001</v>
      </c>
      <c r="K151" s="76" t="s">
        <v>332</v>
      </c>
      <c r="L151" s="12" t="s">
        <v>1299</v>
      </c>
      <c r="M151" s="12" t="s">
        <v>1291</v>
      </c>
      <c r="N151" s="24" t="s">
        <v>1300</v>
      </c>
      <c r="O151" s="12" t="s">
        <v>1301</v>
      </c>
      <c r="P151" s="12">
        <v>8102</v>
      </c>
      <c r="Q151" s="351">
        <v>12.502617799999999</v>
      </c>
      <c r="R151" s="352">
        <v>17.295207099999999</v>
      </c>
      <c r="S151" s="351">
        <v>3.4068115216093564</v>
      </c>
      <c r="T151" s="351">
        <v>3.1664637650485385</v>
      </c>
      <c r="U151" s="16">
        <v>23.8752</v>
      </c>
      <c r="V151" s="115">
        <v>100</v>
      </c>
      <c r="W151" s="115">
        <v>0</v>
      </c>
      <c r="X151" s="72" t="s">
        <v>1265</v>
      </c>
      <c r="Y151" s="69">
        <v>3</v>
      </c>
      <c r="Z151" s="69">
        <v>3</v>
      </c>
      <c r="AA151" s="69">
        <v>5</v>
      </c>
      <c r="AB151" s="69">
        <v>11</v>
      </c>
      <c r="AC151" s="69"/>
      <c r="AD151" s="243">
        <v>19.2</v>
      </c>
      <c r="AE151" s="109">
        <v>5</v>
      </c>
      <c r="AF151" s="276">
        <v>100</v>
      </c>
      <c r="AG151" s="82" t="s">
        <v>1269</v>
      </c>
      <c r="AH151" s="69" t="s">
        <v>1302</v>
      </c>
      <c r="AI151" s="85">
        <v>30</v>
      </c>
      <c r="AJ151" s="84" t="s">
        <v>1303</v>
      </c>
      <c r="AK151" s="69" t="s">
        <v>1293</v>
      </c>
      <c r="AL151" s="85">
        <v>10</v>
      </c>
      <c r="AM151" s="302" t="s">
        <v>1282</v>
      </c>
      <c r="AN151" s="69" t="s">
        <v>1283</v>
      </c>
      <c r="AO151" s="85">
        <v>20</v>
      </c>
      <c r="AP151" s="301" t="s">
        <v>1252</v>
      </c>
      <c r="AQ151" s="69" t="s">
        <v>1271</v>
      </c>
      <c r="AR151" s="85">
        <v>20</v>
      </c>
      <c r="AS151" s="327" t="s">
        <v>1269</v>
      </c>
      <c r="AT151" s="69" t="s">
        <v>1304</v>
      </c>
      <c r="AU151" s="85">
        <v>10</v>
      </c>
      <c r="AV151" s="301"/>
      <c r="AW151" s="69" t="s">
        <v>1273</v>
      </c>
      <c r="AX151" s="85">
        <v>10</v>
      </c>
    </row>
    <row r="152" spans="1:50" s="14" customFormat="1" ht="112">
      <c r="A152" s="267">
        <v>105</v>
      </c>
      <c r="B152" s="12" t="s">
        <v>1083</v>
      </c>
      <c r="C152" s="81" t="s">
        <v>1305</v>
      </c>
      <c r="D152" s="81"/>
      <c r="E152" s="81" t="s">
        <v>1306</v>
      </c>
      <c r="F152" s="81">
        <v>4650</v>
      </c>
      <c r="G152" s="81" t="s">
        <v>1307</v>
      </c>
      <c r="H152" s="81">
        <v>2001</v>
      </c>
      <c r="I152" s="81" t="s">
        <v>1308</v>
      </c>
      <c r="J152" s="244">
        <v>66453</v>
      </c>
      <c r="K152" s="81" t="s">
        <v>51</v>
      </c>
      <c r="L152" s="24" t="s">
        <v>1157</v>
      </c>
      <c r="M152" s="24" t="s">
        <v>1158</v>
      </c>
      <c r="N152" s="73" t="s">
        <v>357</v>
      </c>
      <c r="O152" s="73" t="s">
        <v>357</v>
      </c>
      <c r="P152" s="81">
        <v>2529</v>
      </c>
      <c r="Q152" s="244">
        <v>10</v>
      </c>
      <c r="R152" s="244">
        <v>8</v>
      </c>
      <c r="S152" s="244">
        <v>2</v>
      </c>
      <c r="T152" s="244">
        <v>0</v>
      </c>
      <c r="U152" s="16">
        <v>10</v>
      </c>
      <c r="V152" s="115" t="s">
        <v>357</v>
      </c>
      <c r="W152" s="115">
        <v>100</v>
      </c>
      <c r="X152" s="72" t="s">
        <v>1309</v>
      </c>
      <c r="Y152" s="69">
        <v>3</v>
      </c>
      <c r="Z152" s="69">
        <v>11</v>
      </c>
      <c r="AA152" s="69">
        <v>5</v>
      </c>
      <c r="AB152" s="69">
        <v>4</v>
      </c>
      <c r="AC152" s="73" t="s">
        <v>357</v>
      </c>
      <c r="AD152" s="73" t="s">
        <v>357</v>
      </c>
      <c r="AE152" s="109">
        <v>5</v>
      </c>
      <c r="AF152" s="274" t="s">
        <v>357</v>
      </c>
      <c r="AG152" s="11"/>
      <c r="AH152" s="12"/>
      <c r="AI152" s="41"/>
      <c r="AJ152" s="11"/>
      <c r="AK152" s="12"/>
      <c r="AL152" s="80"/>
      <c r="AM152" s="300"/>
      <c r="AN152" s="12"/>
      <c r="AO152" s="41"/>
      <c r="AP152" s="300"/>
      <c r="AQ152" s="12"/>
      <c r="AR152" s="41"/>
      <c r="AS152" s="300"/>
      <c r="AT152" s="12"/>
      <c r="AU152" s="80"/>
      <c r="AV152" s="300"/>
      <c r="AW152" s="12"/>
      <c r="AX152" s="41"/>
    </row>
    <row r="153" spans="1:50" s="14" customFormat="1" ht="126">
      <c r="A153" s="267">
        <v>105</v>
      </c>
      <c r="B153" s="12" t="s">
        <v>1083</v>
      </c>
      <c r="C153" s="81" t="s">
        <v>1305</v>
      </c>
      <c r="D153" s="24"/>
      <c r="E153" s="69" t="s">
        <v>1310</v>
      </c>
      <c r="F153" s="22" t="s">
        <v>1311</v>
      </c>
      <c r="G153" s="24" t="s">
        <v>1312</v>
      </c>
      <c r="H153" s="69">
        <v>2011</v>
      </c>
      <c r="I153" s="24" t="s">
        <v>1313</v>
      </c>
      <c r="J153" s="16">
        <v>57864</v>
      </c>
      <c r="K153" s="69" t="s">
        <v>8402</v>
      </c>
      <c r="L153" s="81" t="s">
        <v>1314</v>
      </c>
      <c r="M153" s="81" t="s">
        <v>1291</v>
      </c>
      <c r="N153" s="81" t="s">
        <v>1315</v>
      </c>
      <c r="O153" s="81" t="s">
        <v>1316</v>
      </c>
      <c r="P153" s="69">
        <v>6317</v>
      </c>
      <c r="Q153" s="16">
        <v>8</v>
      </c>
      <c r="R153" s="16">
        <v>6.82</v>
      </c>
      <c r="S153" s="16">
        <v>1.18</v>
      </c>
      <c r="T153" s="16">
        <v>0</v>
      </c>
      <c r="U153" s="16">
        <v>8</v>
      </c>
      <c r="V153" s="115">
        <v>38</v>
      </c>
      <c r="W153" s="115">
        <v>100</v>
      </c>
      <c r="X153" s="72" t="s">
        <v>1309</v>
      </c>
      <c r="Y153" s="69">
        <v>3</v>
      </c>
      <c r="Z153" s="69">
        <v>11</v>
      </c>
      <c r="AA153" s="69">
        <v>5</v>
      </c>
      <c r="AB153" s="69">
        <v>4</v>
      </c>
      <c r="AC153" s="73" t="s">
        <v>357</v>
      </c>
      <c r="AD153" s="73" t="s">
        <v>357</v>
      </c>
      <c r="AE153" s="109">
        <v>5</v>
      </c>
      <c r="AF153" s="275">
        <v>10</v>
      </c>
      <c r="AG153" s="11" t="s">
        <v>1317</v>
      </c>
      <c r="AH153" s="12" t="s">
        <v>1310</v>
      </c>
      <c r="AI153" s="41">
        <v>10</v>
      </c>
      <c r="AJ153" s="11"/>
      <c r="AK153" s="12"/>
      <c r="AL153" s="80"/>
      <c r="AM153" s="300"/>
      <c r="AN153" s="12"/>
      <c r="AO153" s="41"/>
      <c r="AP153" s="300"/>
      <c r="AQ153" s="12"/>
      <c r="AR153" s="41"/>
      <c r="AS153" s="300"/>
      <c r="AT153" s="12"/>
      <c r="AU153" s="80"/>
      <c r="AV153" s="300"/>
      <c r="AW153" s="12"/>
      <c r="AX153" s="41"/>
    </row>
    <row r="154" spans="1:50" s="14" customFormat="1" ht="112">
      <c r="A154" s="267">
        <v>105</v>
      </c>
      <c r="B154" s="12" t="s">
        <v>1083</v>
      </c>
      <c r="C154" s="81" t="s">
        <v>1305</v>
      </c>
      <c r="D154" s="24"/>
      <c r="E154" s="69" t="s">
        <v>1318</v>
      </c>
      <c r="F154" s="22" t="s">
        <v>1319</v>
      </c>
      <c r="G154" s="24" t="s">
        <v>1320</v>
      </c>
      <c r="H154" s="69">
        <v>2000</v>
      </c>
      <c r="I154" s="69" t="s">
        <v>1321</v>
      </c>
      <c r="J154" s="16">
        <v>612342</v>
      </c>
      <c r="K154" s="69" t="s">
        <v>9856</v>
      </c>
      <c r="L154" s="24" t="s">
        <v>1322</v>
      </c>
      <c r="M154" s="24" t="s">
        <v>1323</v>
      </c>
      <c r="N154" s="81" t="s">
        <v>1324</v>
      </c>
      <c r="O154" s="81" t="s">
        <v>1325</v>
      </c>
      <c r="P154" s="69">
        <v>2413</v>
      </c>
      <c r="Q154" s="16">
        <v>181.53375</v>
      </c>
      <c r="R154" s="16">
        <v>18.842025572005387</v>
      </c>
      <c r="S154" s="16">
        <v>114.35149730820996</v>
      </c>
      <c r="T154" s="16">
        <v>62.266924629878872</v>
      </c>
      <c r="U154" s="16">
        <v>195.46</v>
      </c>
      <c r="V154" s="115"/>
      <c r="W154" s="115">
        <v>100</v>
      </c>
      <c r="X154" s="72" t="s">
        <v>1309</v>
      </c>
      <c r="Y154" s="69">
        <v>6</v>
      </c>
      <c r="Z154" s="69">
        <v>6</v>
      </c>
      <c r="AA154" s="69">
        <v>2</v>
      </c>
      <c r="AB154" s="69">
        <v>43</v>
      </c>
      <c r="AC154" s="73" t="s">
        <v>357</v>
      </c>
      <c r="AD154" s="243">
        <v>100</v>
      </c>
      <c r="AE154" s="109">
        <v>14.2</v>
      </c>
      <c r="AF154" s="275">
        <v>50</v>
      </c>
      <c r="AG154" s="11" t="s">
        <v>1317</v>
      </c>
      <c r="AH154" s="12" t="s">
        <v>1318</v>
      </c>
      <c r="AI154" s="41">
        <v>25</v>
      </c>
      <c r="AJ154" s="84" t="s">
        <v>1326</v>
      </c>
      <c r="AK154" s="12" t="s">
        <v>1318</v>
      </c>
      <c r="AL154" s="80">
        <v>25</v>
      </c>
      <c r="AM154" s="300"/>
      <c r="AN154" s="12"/>
      <c r="AO154" s="41"/>
      <c r="AP154" s="300"/>
      <c r="AQ154" s="12"/>
      <c r="AR154" s="41"/>
      <c r="AS154" s="300"/>
      <c r="AT154" s="12"/>
      <c r="AU154" s="80"/>
      <c r="AV154" s="300"/>
      <c r="AW154" s="12"/>
      <c r="AX154" s="41"/>
    </row>
    <row r="155" spans="1:50" s="14" customFormat="1" ht="154">
      <c r="A155" s="267">
        <v>105</v>
      </c>
      <c r="B155" s="12" t="s">
        <v>1083</v>
      </c>
      <c r="C155" s="81" t="s">
        <v>1305</v>
      </c>
      <c r="D155" s="24"/>
      <c r="E155" s="69" t="s">
        <v>1327</v>
      </c>
      <c r="F155" s="22" t="s">
        <v>1328</v>
      </c>
      <c r="G155" s="24" t="s">
        <v>1329</v>
      </c>
      <c r="H155" s="69">
        <v>2007</v>
      </c>
      <c r="I155" s="69" t="s">
        <v>1330</v>
      </c>
      <c r="J155" s="16">
        <v>78803</v>
      </c>
      <c r="K155" s="69" t="s">
        <v>8402</v>
      </c>
      <c r="L155" s="24" t="s">
        <v>1331</v>
      </c>
      <c r="M155" s="24" t="s">
        <v>1332</v>
      </c>
      <c r="N155" s="81" t="s">
        <v>1333</v>
      </c>
      <c r="O155" s="81" t="s">
        <v>1334</v>
      </c>
      <c r="P155" s="69">
        <v>4821</v>
      </c>
      <c r="Q155" s="16">
        <v>80.87</v>
      </c>
      <c r="R155" s="16">
        <v>10.37</v>
      </c>
      <c r="S155" s="16">
        <v>1.97</v>
      </c>
      <c r="T155" s="16">
        <v>75</v>
      </c>
      <c r="U155" s="16">
        <v>87.34</v>
      </c>
      <c r="V155" s="115"/>
      <c r="W155" s="115">
        <v>100</v>
      </c>
      <c r="X155" s="72" t="s">
        <v>1309</v>
      </c>
      <c r="Y155" s="69">
        <v>4</v>
      </c>
      <c r="Z155" s="69">
        <v>9</v>
      </c>
      <c r="AA155" s="69">
        <v>2</v>
      </c>
      <c r="AB155" s="69">
        <v>40</v>
      </c>
      <c r="AC155" s="73" t="s">
        <v>357</v>
      </c>
      <c r="AD155" s="73" t="s">
        <v>357</v>
      </c>
      <c r="AE155" s="109">
        <v>5</v>
      </c>
      <c r="AF155" s="275">
        <v>50</v>
      </c>
      <c r="AG155" s="11" t="s">
        <v>1317</v>
      </c>
      <c r="AH155" s="12" t="s">
        <v>1327</v>
      </c>
      <c r="AI155" s="41">
        <v>25</v>
      </c>
      <c r="AJ155" s="84" t="s">
        <v>1326</v>
      </c>
      <c r="AK155" s="12" t="s">
        <v>1327</v>
      </c>
      <c r="AL155" s="80">
        <v>25</v>
      </c>
      <c r="AM155" s="300"/>
      <c r="AN155" s="12"/>
      <c r="AO155" s="41"/>
      <c r="AP155" s="300"/>
      <c r="AQ155" s="12"/>
      <c r="AR155" s="41"/>
      <c r="AS155" s="300"/>
      <c r="AT155" s="12"/>
      <c r="AU155" s="80"/>
      <c r="AV155" s="300"/>
      <c r="AW155" s="12"/>
      <c r="AX155" s="41"/>
    </row>
    <row r="156" spans="1:50" s="14" customFormat="1" ht="168">
      <c r="A156" s="267">
        <v>105</v>
      </c>
      <c r="B156" s="12" t="s">
        <v>1083</v>
      </c>
      <c r="C156" s="81" t="s">
        <v>1305</v>
      </c>
      <c r="D156" s="24"/>
      <c r="E156" s="69" t="s">
        <v>1335</v>
      </c>
      <c r="F156" s="24">
        <v>34499</v>
      </c>
      <c r="G156" s="24" t="s">
        <v>1336</v>
      </c>
      <c r="H156" s="69">
        <v>2008</v>
      </c>
      <c r="I156" s="69" t="s">
        <v>1337</v>
      </c>
      <c r="J156" s="16">
        <v>252280</v>
      </c>
      <c r="K156" s="76" t="s">
        <v>846</v>
      </c>
      <c r="L156" s="24" t="s">
        <v>1338</v>
      </c>
      <c r="M156" s="24" t="s">
        <v>1339</v>
      </c>
      <c r="N156" s="69" t="s">
        <v>1340</v>
      </c>
      <c r="O156" s="69" t="s">
        <v>1341</v>
      </c>
      <c r="P156" s="69">
        <v>4957</v>
      </c>
      <c r="Q156" s="16">
        <v>18.48</v>
      </c>
      <c r="R156" s="16">
        <v>6.0360605022831049</v>
      </c>
      <c r="S156" s="16">
        <v>5.0013173515981739</v>
      </c>
      <c r="T156" s="16">
        <v>8.9183504566210043</v>
      </c>
      <c r="U156" s="16">
        <v>19.95572831050228</v>
      </c>
      <c r="V156" s="115">
        <v>95</v>
      </c>
      <c r="W156" s="115">
        <v>100</v>
      </c>
      <c r="X156" s="72" t="s">
        <v>1309</v>
      </c>
      <c r="Y156" s="69">
        <v>6</v>
      </c>
      <c r="Z156" s="69">
        <v>4</v>
      </c>
      <c r="AA156" s="69">
        <v>8</v>
      </c>
      <c r="AB156" s="69">
        <v>40</v>
      </c>
      <c r="AC156" s="73" t="s">
        <v>357</v>
      </c>
      <c r="AD156" s="73" t="s">
        <v>357</v>
      </c>
      <c r="AE156" s="109">
        <v>5</v>
      </c>
      <c r="AF156" s="275">
        <v>95</v>
      </c>
      <c r="AG156" s="11" t="s">
        <v>1342</v>
      </c>
      <c r="AH156" s="12" t="s">
        <v>1335</v>
      </c>
      <c r="AI156" s="41">
        <v>50</v>
      </c>
      <c r="AJ156" s="11" t="s">
        <v>1317</v>
      </c>
      <c r="AK156" s="12" t="s">
        <v>1335</v>
      </c>
      <c r="AL156" s="80">
        <v>45</v>
      </c>
      <c r="AM156" s="302"/>
      <c r="AN156" s="12"/>
      <c r="AO156" s="41"/>
      <c r="AP156" s="300"/>
      <c r="AQ156" s="12"/>
      <c r="AR156" s="41"/>
      <c r="AS156" s="300"/>
      <c r="AT156" s="12"/>
      <c r="AU156" s="80"/>
      <c r="AV156" s="300"/>
      <c r="AW156" s="12"/>
      <c r="AX156" s="41"/>
    </row>
    <row r="157" spans="1:50" s="14" customFormat="1" ht="112">
      <c r="A157" s="267">
        <v>105</v>
      </c>
      <c r="B157" s="12" t="s">
        <v>1083</v>
      </c>
      <c r="C157" s="81" t="s">
        <v>1305</v>
      </c>
      <c r="D157" s="24"/>
      <c r="E157" s="69" t="s">
        <v>1343</v>
      </c>
      <c r="F157" s="22" t="s">
        <v>1344</v>
      </c>
      <c r="G157" s="24" t="s">
        <v>1345</v>
      </c>
      <c r="H157" s="69">
        <v>2012</v>
      </c>
      <c r="I157" s="69" t="s">
        <v>1346</v>
      </c>
      <c r="J157" s="16">
        <v>62875</v>
      </c>
      <c r="K157" s="69" t="s">
        <v>8402</v>
      </c>
      <c r="L157" s="24" t="s">
        <v>1157</v>
      </c>
      <c r="M157" s="24" t="s">
        <v>1158</v>
      </c>
      <c r="N157" s="73" t="s">
        <v>357</v>
      </c>
      <c r="O157" s="73" t="s">
        <v>357</v>
      </c>
      <c r="P157" s="69">
        <v>6357</v>
      </c>
      <c r="Q157" s="16">
        <v>8.4</v>
      </c>
      <c r="R157" s="16">
        <v>7.4</v>
      </c>
      <c r="S157" s="16">
        <v>1</v>
      </c>
      <c r="T157" s="16">
        <v>0</v>
      </c>
      <c r="U157" s="16">
        <v>8.4</v>
      </c>
      <c r="V157" s="115" t="s">
        <v>357</v>
      </c>
      <c r="W157" s="115">
        <v>100</v>
      </c>
      <c r="X157" s="72" t="s">
        <v>1309</v>
      </c>
      <c r="Y157" s="69">
        <v>6</v>
      </c>
      <c r="Z157" s="69">
        <v>4</v>
      </c>
      <c r="AA157" s="69">
        <v>8</v>
      </c>
      <c r="AB157" s="69">
        <v>40</v>
      </c>
      <c r="AC157" s="73" t="s">
        <v>357</v>
      </c>
      <c r="AD157" s="73" t="s">
        <v>357</v>
      </c>
      <c r="AE157" s="109">
        <v>5</v>
      </c>
      <c r="AF157" s="274" t="s">
        <v>357</v>
      </c>
      <c r="AG157" s="11"/>
      <c r="AH157" s="12"/>
      <c r="AI157" s="41"/>
      <c r="AJ157" s="87"/>
      <c r="AK157" s="12"/>
      <c r="AL157" s="79"/>
      <c r="AM157" s="300"/>
      <c r="AN157" s="12"/>
      <c r="AO157" s="41"/>
      <c r="AP157" s="300"/>
      <c r="AQ157" s="12"/>
      <c r="AR157" s="41"/>
      <c r="AS157" s="300"/>
      <c r="AT157" s="12"/>
      <c r="AU157" s="80"/>
      <c r="AV157" s="300"/>
      <c r="AW157" s="12"/>
      <c r="AX157" s="41"/>
    </row>
    <row r="158" spans="1:50" s="14" customFormat="1" ht="126">
      <c r="A158" s="267">
        <v>105</v>
      </c>
      <c r="B158" s="12" t="s">
        <v>1083</v>
      </c>
      <c r="C158" s="81" t="s">
        <v>1305</v>
      </c>
      <c r="D158" s="24"/>
      <c r="E158" s="69" t="s">
        <v>1347</v>
      </c>
      <c r="F158" s="22" t="s">
        <v>1348</v>
      </c>
      <c r="G158" s="24" t="s">
        <v>1349</v>
      </c>
      <c r="H158" s="69">
        <v>2011</v>
      </c>
      <c r="I158" s="69" t="s">
        <v>1350</v>
      </c>
      <c r="J158" s="16">
        <v>55543</v>
      </c>
      <c r="K158" s="69" t="s">
        <v>8402</v>
      </c>
      <c r="L158" s="81" t="s">
        <v>1314</v>
      </c>
      <c r="M158" s="81" t="s">
        <v>1291</v>
      </c>
      <c r="N158" s="69" t="s">
        <v>1351</v>
      </c>
      <c r="O158" s="69" t="s">
        <v>1352</v>
      </c>
      <c r="P158" s="69">
        <v>6189</v>
      </c>
      <c r="Q158" s="16">
        <v>7.73</v>
      </c>
      <c r="R158" s="16">
        <v>6.55</v>
      </c>
      <c r="S158" s="16">
        <v>1.18</v>
      </c>
      <c r="T158" s="16">
        <v>0</v>
      </c>
      <c r="U158" s="16">
        <v>7.7299999999999995</v>
      </c>
      <c r="V158" s="115">
        <v>58</v>
      </c>
      <c r="W158" s="115">
        <v>100</v>
      </c>
      <c r="X158" s="72" t="s">
        <v>1309</v>
      </c>
      <c r="Y158" s="69">
        <v>3</v>
      </c>
      <c r="Z158" s="69">
        <v>4</v>
      </c>
      <c r="AA158" s="69">
        <v>4</v>
      </c>
      <c r="AB158" s="69">
        <v>30</v>
      </c>
      <c r="AC158" s="73" t="s">
        <v>357</v>
      </c>
      <c r="AD158" s="73" t="s">
        <v>357</v>
      </c>
      <c r="AE158" s="109">
        <v>5</v>
      </c>
      <c r="AF158" s="275">
        <v>60</v>
      </c>
      <c r="AG158" s="11" t="s">
        <v>1353</v>
      </c>
      <c r="AH158" s="12" t="s">
        <v>1354</v>
      </c>
      <c r="AI158" s="41">
        <v>20</v>
      </c>
      <c r="AJ158" s="11" t="s">
        <v>1355</v>
      </c>
      <c r="AK158" s="12" t="s">
        <v>1356</v>
      </c>
      <c r="AL158" s="80">
        <v>10</v>
      </c>
      <c r="AM158" s="300" t="s">
        <v>1357</v>
      </c>
      <c r="AN158" s="12" t="s">
        <v>1358</v>
      </c>
      <c r="AO158" s="41">
        <v>30</v>
      </c>
      <c r="AP158" s="302"/>
      <c r="AQ158" s="24"/>
      <c r="AR158" s="41"/>
      <c r="AS158" s="300"/>
      <c r="AT158" s="12"/>
      <c r="AU158" s="80"/>
      <c r="AV158" s="300"/>
      <c r="AW158" s="12"/>
      <c r="AX158" s="41"/>
    </row>
    <row r="159" spans="1:50" s="14" customFormat="1" ht="140">
      <c r="A159" s="267">
        <v>105</v>
      </c>
      <c r="B159" s="12" t="s">
        <v>1083</v>
      </c>
      <c r="C159" s="81" t="s">
        <v>1305</v>
      </c>
      <c r="D159" s="24"/>
      <c r="E159" s="69" t="s">
        <v>1335</v>
      </c>
      <c r="F159" s="24">
        <v>34499</v>
      </c>
      <c r="G159" s="69" t="s">
        <v>1359</v>
      </c>
      <c r="H159" s="69">
        <v>2010</v>
      </c>
      <c r="I159" s="69" t="s">
        <v>1360</v>
      </c>
      <c r="J159" s="16">
        <v>40106</v>
      </c>
      <c r="K159" s="69" t="s">
        <v>8402</v>
      </c>
      <c r="L159" s="24" t="s">
        <v>1361</v>
      </c>
      <c r="M159" s="24" t="s">
        <v>1362</v>
      </c>
      <c r="N159" s="69" t="s">
        <v>1363</v>
      </c>
      <c r="O159" s="69" t="s">
        <v>1364</v>
      </c>
      <c r="P159" s="69">
        <v>5985</v>
      </c>
      <c r="Q159" s="16">
        <v>46.76</v>
      </c>
      <c r="R159" s="16">
        <v>9.9364687499999995</v>
      </c>
      <c r="S159" s="16">
        <v>25.973281250000003</v>
      </c>
      <c r="T159" s="16">
        <v>14.595531249999999</v>
      </c>
      <c r="U159" s="16">
        <v>50.505000000000003</v>
      </c>
      <c r="V159" s="115">
        <v>83</v>
      </c>
      <c r="W159" s="115">
        <v>84</v>
      </c>
      <c r="X159" s="72" t="s">
        <v>1309</v>
      </c>
      <c r="Y159" s="69">
        <v>6</v>
      </c>
      <c r="Z159" s="69">
        <v>6</v>
      </c>
      <c r="AA159" s="69">
        <v>2</v>
      </c>
      <c r="AB159" s="69">
        <v>43</v>
      </c>
      <c r="AC159" s="73" t="s">
        <v>357</v>
      </c>
      <c r="AD159" s="73" t="s">
        <v>357</v>
      </c>
      <c r="AE159" s="109">
        <v>14.2</v>
      </c>
      <c r="AF159" s="275">
        <v>95</v>
      </c>
      <c r="AG159" s="11" t="s">
        <v>1342</v>
      </c>
      <c r="AH159" s="12" t="s">
        <v>1335</v>
      </c>
      <c r="AI159" s="41">
        <v>50</v>
      </c>
      <c r="AJ159" s="11" t="s">
        <v>1317</v>
      </c>
      <c r="AK159" s="12" t="s">
        <v>1335</v>
      </c>
      <c r="AL159" s="80">
        <v>45</v>
      </c>
      <c r="AM159" s="302"/>
      <c r="AN159" s="24"/>
      <c r="AO159" s="41"/>
      <c r="AP159" s="300"/>
      <c r="AQ159" s="12"/>
      <c r="AR159" s="41"/>
      <c r="AS159" s="300"/>
      <c r="AT159" s="12"/>
      <c r="AU159" s="80"/>
      <c r="AV159" s="300"/>
      <c r="AW159" s="12"/>
      <c r="AX159" s="41"/>
    </row>
    <row r="160" spans="1:50" s="14" customFormat="1" ht="252">
      <c r="A160" s="267">
        <v>105</v>
      </c>
      <c r="B160" s="12" t="s">
        <v>1083</v>
      </c>
      <c r="C160" s="81" t="s">
        <v>1305</v>
      </c>
      <c r="D160" s="24"/>
      <c r="E160" s="69" t="s">
        <v>1365</v>
      </c>
      <c r="F160" s="22" t="s">
        <v>1366</v>
      </c>
      <c r="G160" s="24" t="s">
        <v>1367</v>
      </c>
      <c r="H160" s="69">
        <v>2014</v>
      </c>
      <c r="I160" s="69" t="s">
        <v>1368</v>
      </c>
      <c r="J160" s="16">
        <v>165755</v>
      </c>
      <c r="K160" s="76" t="s">
        <v>846</v>
      </c>
      <c r="L160" s="81" t="s">
        <v>1369</v>
      </c>
      <c r="M160" s="81" t="s">
        <v>1370</v>
      </c>
      <c r="N160" s="69" t="s">
        <v>1371</v>
      </c>
      <c r="O160" s="69" t="s">
        <v>1372</v>
      </c>
      <c r="P160" s="69">
        <v>6756</v>
      </c>
      <c r="Q160" s="16">
        <v>41.62</v>
      </c>
      <c r="R160" s="16">
        <v>19.500588235294117</v>
      </c>
      <c r="S160" s="16">
        <v>0.95182352941176462</v>
      </c>
      <c r="T160" s="16">
        <v>24.5</v>
      </c>
      <c r="U160" s="16">
        <v>44.95</v>
      </c>
      <c r="V160" s="115">
        <v>95</v>
      </c>
      <c r="W160" s="115">
        <v>100</v>
      </c>
      <c r="X160" s="72" t="s">
        <v>1373</v>
      </c>
      <c r="Y160" s="69">
        <v>6</v>
      </c>
      <c r="Z160" s="69">
        <v>6</v>
      </c>
      <c r="AA160" s="69">
        <v>2</v>
      </c>
      <c r="AB160" s="69">
        <v>43</v>
      </c>
      <c r="AC160" s="73" t="s">
        <v>357</v>
      </c>
      <c r="AD160" s="73" t="s">
        <v>357</v>
      </c>
      <c r="AE160" s="109">
        <v>5</v>
      </c>
      <c r="AF160" s="275">
        <v>95</v>
      </c>
      <c r="AG160" s="11" t="s">
        <v>1342</v>
      </c>
      <c r="AH160" s="12" t="s">
        <v>1365</v>
      </c>
      <c r="AI160" s="41">
        <v>95</v>
      </c>
      <c r="AJ160" s="11"/>
      <c r="AK160" s="12"/>
      <c r="AL160" s="80"/>
      <c r="AM160" s="300"/>
      <c r="AN160" s="12"/>
      <c r="AO160" s="41"/>
      <c r="AP160" s="300"/>
      <c r="AQ160" s="12"/>
      <c r="AR160" s="41"/>
      <c r="AS160" s="300"/>
      <c r="AT160" s="12"/>
      <c r="AU160" s="80"/>
      <c r="AV160" s="300"/>
      <c r="AW160" s="12"/>
      <c r="AX160" s="41"/>
    </row>
    <row r="161" spans="1:50" s="14" customFormat="1" ht="126">
      <c r="A161" s="267">
        <v>105</v>
      </c>
      <c r="B161" s="12" t="s">
        <v>1083</v>
      </c>
      <c r="C161" s="81" t="s">
        <v>1305</v>
      </c>
      <c r="D161" s="24"/>
      <c r="E161" s="69" t="s">
        <v>1335</v>
      </c>
      <c r="F161" s="24">
        <v>34499</v>
      </c>
      <c r="G161" s="24" t="s">
        <v>1374</v>
      </c>
      <c r="H161" s="69">
        <v>2013</v>
      </c>
      <c r="I161" s="69" t="s">
        <v>1375</v>
      </c>
      <c r="J161" s="16">
        <v>65409.279999999999</v>
      </c>
      <c r="K161" s="69" t="s">
        <v>8402</v>
      </c>
      <c r="L161" s="81" t="s">
        <v>1314</v>
      </c>
      <c r="M161" s="81" t="s">
        <v>1291</v>
      </c>
      <c r="N161" s="69" t="s">
        <v>1376</v>
      </c>
      <c r="O161" s="69" t="s">
        <v>1377</v>
      </c>
      <c r="P161" s="69">
        <v>6638</v>
      </c>
      <c r="Q161" s="16">
        <v>9.84</v>
      </c>
      <c r="R161" s="16">
        <v>7.6952094117647061</v>
      </c>
      <c r="S161" s="16">
        <v>2.1454117647058824</v>
      </c>
      <c r="T161" s="16">
        <v>0</v>
      </c>
      <c r="U161" s="16">
        <v>9.84</v>
      </c>
      <c r="V161" s="115">
        <v>87</v>
      </c>
      <c r="W161" s="115">
        <v>100</v>
      </c>
      <c r="X161" s="72" t="s">
        <v>1373</v>
      </c>
      <c r="Y161" s="69">
        <v>3</v>
      </c>
      <c r="Z161" s="69">
        <v>11</v>
      </c>
      <c r="AA161" s="69">
        <v>3</v>
      </c>
      <c r="AB161" s="69">
        <v>4</v>
      </c>
      <c r="AC161" s="73" t="s">
        <v>357</v>
      </c>
      <c r="AD161" s="73" t="s">
        <v>357</v>
      </c>
      <c r="AE161" s="109">
        <v>5</v>
      </c>
      <c r="AF161" s="275">
        <v>90</v>
      </c>
      <c r="AG161" s="11" t="s">
        <v>1317</v>
      </c>
      <c r="AH161" s="12" t="s">
        <v>1378</v>
      </c>
      <c r="AI161" s="41">
        <v>90</v>
      </c>
      <c r="AJ161" s="11"/>
      <c r="AK161" s="12"/>
      <c r="AL161" s="80"/>
      <c r="AM161" s="300"/>
      <c r="AN161" s="12"/>
      <c r="AO161" s="41"/>
      <c r="AP161" s="300"/>
      <c r="AQ161" s="12"/>
      <c r="AR161" s="41"/>
      <c r="AS161" s="300"/>
      <c r="AT161" s="12"/>
      <c r="AU161" s="80"/>
      <c r="AV161" s="300"/>
      <c r="AW161" s="12"/>
      <c r="AX161" s="41"/>
    </row>
    <row r="162" spans="1:50" s="14" customFormat="1" ht="406">
      <c r="A162" s="267">
        <v>105</v>
      </c>
      <c r="B162" s="12" t="s">
        <v>1083</v>
      </c>
      <c r="C162" s="81" t="s">
        <v>1305</v>
      </c>
      <c r="D162" s="24"/>
      <c r="E162" s="69" t="s">
        <v>1379</v>
      </c>
      <c r="F162" s="24">
        <v>11360</v>
      </c>
      <c r="G162" s="24" t="s">
        <v>1380</v>
      </c>
      <c r="H162" s="69">
        <v>2020</v>
      </c>
      <c r="I162" s="24" t="s">
        <v>1381</v>
      </c>
      <c r="J162" s="16">
        <v>235704</v>
      </c>
      <c r="K162" s="76" t="s">
        <v>846</v>
      </c>
      <c r="L162" s="81" t="s">
        <v>1382</v>
      </c>
      <c r="M162" s="81" t="s">
        <v>1383</v>
      </c>
      <c r="N162" s="69" t="s">
        <v>1384</v>
      </c>
      <c r="O162" s="69" t="s">
        <v>1385</v>
      </c>
      <c r="P162" s="69">
        <v>7858</v>
      </c>
      <c r="Q162" s="16">
        <v>13.64</v>
      </c>
      <c r="R162" s="16">
        <v>27.73</v>
      </c>
      <c r="S162" s="16">
        <v>4.3</v>
      </c>
      <c r="T162" s="16">
        <v>8.92</v>
      </c>
      <c r="U162" s="16">
        <v>40.950000000000003</v>
      </c>
      <c r="V162" s="115">
        <v>12.6</v>
      </c>
      <c r="W162" s="115">
        <v>40</v>
      </c>
      <c r="X162" s="72" t="s">
        <v>1309</v>
      </c>
      <c r="Y162" s="69">
        <v>3</v>
      </c>
      <c r="Z162" s="69">
        <v>5</v>
      </c>
      <c r="AA162" s="69">
        <v>1</v>
      </c>
      <c r="AB162" s="69">
        <v>4.66</v>
      </c>
      <c r="AC162" s="73"/>
      <c r="AD162" s="73">
        <v>23.54</v>
      </c>
      <c r="AE162" s="109">
        <v>5</v>
      </c>
      <c r="AF162" s="276">
        <v>26</v>
      </c>
      <c r="AG162" s="11" t="s">
        <v>1357</v>
      </c>
      <c r="AH162" s="12" t="s">
        <v>1386</v>
      </c>
      <c r="AI162" s="88">
        <v>26</v>
      </c>
      <c r="AJ162" s="11"/>
      <c r="AK162" s="12"/>
      <c r="AL162" s="89"/>
      <c r="AM162" s="300"/>
      <c r="AN162" s="12"/>
      <c r="AO162" s="13"/>
      <c r="AP162" s="300"/>
      <c r="AQ162" s="12"/>
      <c r="AR162" s="13"/>
      <c r="AS162" s="300"/>
      <c r="AT162" s="12"/>
      <c r="AU162" s="13"/>
      <c r="AV162" s="300"/>
      <c r="AW162" s="12"/>
      <c r="AX162" s="13"/>
    </row>
    <row r="163" spans="1:50" s="14" customFormat="1" ht="126">
      <c r="A163" s="11">
        <v>106</v>
      </c>
      <c r="B163" s="12" t="s">
        <v>1387</v>
      </c>
      <c r="C163" s="12"/>
      <c r="D163" s="29" t="s">
        <v>59</v>
      </c>
      <c r="E163" s="29" t="s">
        <v>1388</v>
      </c>
      <c r="F163" s="29">
        <v>1120</v>
      </c>
      <c r="G163" s="29" t="s">
        <v>1389</v>
      </c>
      <c r="H163" s="29">
        <v>2002</v>
      </c>
      <c r="I163" s="29" t="s">
        <v>1390</v>
      </c>
      <c r="J163" s="43">
        <v>53056</v>
      </c>
      <c r="K163" s="29" t="s">
        <v>156</v>
      </c>
      <c r="L163" s="29" t="s">
        <v>1391</v>
      </c>
      <c r="M163" s="29" t="s">
        <v>1392</v>
      </c>
      <c r="N163" s="29" t="s">
        <v>1393</v>
      </c>
      <c r="O163" s="29" t="s">
        <v>1394</v>
      </c>
      <c r="P163" s="29">
        <v>39555</v>
      </c>
      <c r="Q163" s="16">
        <v>36.5</v>
      </c>
      <c r="R163" s="43">
        <v>6.24</v>
      </c>
      <c r="S163" s="16">
        <v>17.88</v>
      </c>
      <c r="T163" s="16">
        <v>12.38</v>
      </c>
      <c r="U163" s="16">
        <v>36.5</v>
      </c>
      <c r="V163" s="109">
        <v>100</v>
      </c>
      <c r="W163" s="241">
        <v>100</v>
      </c>
      <c r="X163" s="90" t="s">
        <v>1395</v>
      </c>
      <c r="Y163" s="12">
        <v>4</v>
      </c>
      <c r="Z163" s="12">
        <v>5</v>
      </c>
      <c r="AA163" s="12">
        <v>3</v>
      </c>
      <c r="AB163" s="12">
        <v>44</v>
      </c>
      <c r="AC163" s="29" t="s">
        <v>1396</v>
      </c>
      <c r="AD163" s="12"/>
      <c r="AE163" s="29">
        <v>5</v>
      </c>
      <c r="AF163" s="236">
        <f t="shared" ref="AF163:AF226" si="10">(AI163+AL163+AO163+AR163+AU163+AX163)</f>
        <v>100</v>
      </c>
      <c r="AG163" s="11" t="s">
        <v>1397</v>
      </c>
      <c r="AH163" s="12" t="s">
        <v>1398</v>
      </c>
      <c r="AI163" s="13">
        <v>100</v>
      </c>
      <c r="AJ163" s="11"/>
      <c r="AK163" s="12"/>
      <c r="AL163" s="13"/>
      <c r="AM163" s="300"/>
      <c r="AN163" s="12"/>
      <c r="AO163" s="13"/>
      <c r="AP163" s="300"/>
      <c r="AQ163" s="12"/>
      <c r="AR163" s="13"/>
      <c r="AS163" s="300"/>
      <c r="AT163" s="12"/>
      <c r="AU163" s="13"/>
      <c r="AV163" s="300"/>
      <c r="AW163" s="12"/>
      <c r="AX163" s="13"/>
    </row>
    <row r="164" spans="1:50" s="14" customFormat="1" ht="126">
      <c r="A164" s="11">
        <v>106</v>
      </c>
      <c r="B164" s="12" t="s">
        <v>1387</v>
      </c>
      <c r="C164" s="12"/>
      <c r="D164" s="29" t="s">
        <v>59</v>
      </c>
      <c r="E164" s="29" t="s">
        <v>1399</v>
      </c>
      <c r="F164" s="29">
        <v>18274</v>
      </c>
      <c r="G164" s="29" t="s">
        <v>1400</v>
      </c>
      <c r="H164" s="29">
        <v>2009</v>
      </c>
      <c r="I164" s="29" t="s">
        <v>1401</v>
      </c>
      <c r="J164" s="43">
        <v>113192.3</v>
      </c>
      <c r="K164" s="29" t="s">
        <v>81</v>
      </c>
      <c r="L164" s="29" t="s">
        <v>1402</v>
      </c>
      <c r="M164" s="29" t="s">
        <v>1403</v>
      </c>
      <c r="N164" s="29" t="s">
        <v>1404</v>
      </c>
      <c r="O164" s="29" t="s">
        <v>1405</v>
      </c>
      <c r="P164" s="29" t="s">
        <v>1406</v>
      </c>
      <c r="Q164" s="16">
        <v>44.15</v>
      </c>
      <c r="R164" s="43">
        <v>13.89</v>
      </c>
      <c r="S164" s="16">
        <v>17.88</v>
      </c>
      <c r="T164" s="16">
        <v>12.38</v>
      </c>
      <c r="U164" s="16">
        <v>44.15</v>
      </c>
      <c r="V164" s="109">
        <v>100</v>
      </c>
      <c r="W164" s="241">
        <v>100</v>
      </c>
      <c r="X164" s="90" t="s">
        <v>1395</v>
      </c>
      <c r="Y164" s="12">
        <v>3</v>
      </c>
      <c r="Z164" s="12">
        <v>1</v>
      </c>
      <c r="AA164" s="12">
        <v>2</v>
      </c>
      <c r="AB164" s="12">
        <v>47</v>
      </c>
      <c r="AC164" s="29" t="s">
        <v>1407</v>
      </c>
      <c r="AD164" s="12"/>
      <c r="AE164" s="29">
        <v>5</v>
      </c>
      <c r="AF164" s="236">
        <f t="shared" si="10"/>
        <v>0</v>
      </c>
      <c r="AG164" s="11"/>
      <c r="AH164" s="12" t="s">
        <v>1408</v>
      </c>
      <c r="AI164" s="13"/>
      <c r="AJ164" s="11"/>
      <c r="AK164" s="12"/>
      <c r="AL164" s="13"/>
      <c r="AM164" s="300"/>
      <c r="AN164" s="12"/>
      <c r="AO164" s="13"/>
      <c r="AP164" s="300"/>
      <c r="AQ164" s="12"/>
      <c r="AR164" s="13"/>
      <c r="AS164" s="300"/>
      <c r="AT164" s="12"/>
      <c r="AU164" s="13"/>
      <c r="AV164" s="300"/>
      <c r="AW164" s="12"/>
      <c r="AX164" s="13"/>
    </row>
    <row r="165" spans="1:50" s="14" customFormat="1" ht="126">
      <c r="A165" s="11">
        <v>106</v>
      </c>
      <c r="B165" s="12" t="s">
        <v>1387</v>
      </c>
      <c r="C165" s="12"/>
      <c r="D165" s="29" t="s">
        <v>289</v>
      </c>
      <c r="E165" s="29" t="s">
        <v>1409</v>
      </c>
      <c r="F165" s="29">
        <v>7561</v>
      </c>
      <c r="G165" s="29" t="s">
        <v>1410</v>
      </c>
      <c r="H165" s="29">
        <v>2006</v>
      </c>
      <c r="I165" s="29" t="s">
        <v>1411</v>
      </c>
      <c r="J165" s="43">
        <v>127191.87</v>
      </c>
      <c r="K165" s="29" t="s">
        <v>149</v>
      </c>
      <c r="L165" s="29" t="s">
        <v>1412</v>
      </c>
      <c r="M165" s="29" t="s">
        <v>1413</v>
      </c>
      <c r="N165" s="29" t="s">
        <v>1414</v>
      </c>
      <c r="O165" s="29"/>
      <c r="P165" s="29">
        <v>43218</v>
      </c>
      <c r="Q165" s="16">
        <v>45.22</v>
      </c>
      <c r="R165" s="43">
        <v>14.96</v>
      </c>
      <c r="S165" s="16">
        <v>17.88</v>
      </c>
      <c r="T165" s="16">
        <v>12.38</v>
      </c>
      <c r="U165" s="16">
        <v>45.22</v>
      </c>
      <c r="V165" s="109">
        <v>100</v>
      </c>
      <c r="W165" s="241">
        <v>100</v>
      </c>
      <c r="X165" s="90" t="s">
        <v>1395</v>
      </c>
      <c r="Y165" s="12">
        <v>4</v>
      </c>
      <c r="Z165" s="12">
        <v>6</v>
      </c>
      <c r="AA165" s="12">
        <v>3</v>
      </c>
      <c r="AB165" s="12">
        <v>66</v>
      </c>
      <c r="AC165" s="29" t="s">
        <v>1415</v>
      </c>
      <c r="AD165" s="12">
        <v>0</v>
      </c>
      <c r="AE165" s="29">
        <v>5</v>
      </c>
      <c r="AF165" s="236">
        <f t="shared" si="10"/>
        <v>100</v>
      </c>
      <c r="AG165" s="11" t="s">
        <v>289</v>
      </c>
      <c r="AH165" s="12" t="s">
        <v>1409</v>
      </c>
      <c r="AI165" s="13">
        <v>25</v>
      </c>
      <c r="AJ165" s="11" t="s">
        <v>1416</v>
      </c>
      <c r="AK165" s="12" t="s">
        <v>1417</v>
      </c>
      <c r="AL165" s="13">
        <v>25</v>
      </c>
      <c r="AM165" s="300" t="s">
        <v>219</v>
      </c>
      <c r="AN165" s="12" t="s">
        <v>1418</v>
      </c>
      <c r="AO165" s="13">
        <v>25</v>
      </c>
      <c r="AP165" s="300" t="s">
        <v>1419</v>
      </c>
      <c r="AQ165" s="12" t="s">
        <v>1420</v>
      </c>
      <c r="AR165" s="13">
        <v>25</v>
      </c>
      <c r="AS165" s="300"/>
      <c r="AT165" s="12"/>
      <c r="AU165" s="13"/>
      <c r="AV165" s="300"/>
      <c r="AW165" s="12"/>
      <c r="AX165" s="13"/>
    </row>
    <row r="166" spans="1:50" s="14" customFormat="1" ht="126">
      <c r="A166" s="11">
        <v>106</v>
      </c>
      <c r="B166" s="12" t="s">
        <v>1387</v>
      </c>
      <c r="C166" s="12"/>
      <c r="D166" s="29" t="s">
        <v>1421</v>
      </c>
      <c r="E166" s="29" t="s">
        <v>1422</v>
      </c>
      <c r="F166" s="29">
        <v>9081</v>
      </c>
      <c r="G166" s="29" t="s">
        <v>1423</v>
      </c>
      <c r="H166" s="29">
        <v>2010</v>
      </c>
      <c r="I166" s="29" t="s">
        <v>1424</v>
      </c>
      <c r="J166" s="43">
        <v>109209.9</v>
      </c>
      <c r="K166" s="29" t="s">
        <v>81</v>
      </c>
      <c r="L166" s="29" t="s">
        <v>1425</v>
      </c>
      <c r="M166" s="29" t="s">
        <v>1426</v>
      </c>
      <c r="N166" s="29" t="s">
        <v>1427</v>
      </c>
      <c r="O166" s="29" t="s">
        <v>1428</v>
      </c>
      <c r="P166" s="29" t="s">
        <v>1429</v>
      </c>
      <c r="Q166" s="16">
        <v>43.64</v>
      </c>
      <c r="R166" s="43">
        <v>13.38</v>
      </c>
      <c r="S166" s="16">
        <v>17.88</v>
      </c>
      <c r="T166" s="16">
        <v>12.38</v>
      </c>
      <c r="U166" s="16">
        <v>43.64</v>
      </c>
      <c r="V166" s="109">
        <v>100</v>
      </c>
      <c r="W166" s="241">
        <v>100</v>
      </c>
      <c r="X166" s="90" t="s">
        <v>1395</v>
      </c>
      <c r="Y166" s="12">
        <v>1</v>
      </c>
      <c r="Z166" s="12">
        <v>5</v>
      </c>
      <c r="AA166" s="12">
        <v>1</v>
      </c>
      <c r="AB166" s="12">
        <v>46</v>
      </c>
      <c r="AC166" s="29" t="s">
        <v>1430</v>
      </c>
      <c r="AD166" s="12"/>
      <c r="AE166" s="29">
        <v>5</v>
      </c>
      <c r="AF166" s="236">
        <f t="shared" si="10"/>
        <v>0</v>
      </c>
      <c r="AG166" s="11"/>
      <c r="AH166" s="12" t="s">
        <v>1408</v>
      </c>
      <c r="AI166" s="13"/>
      <c r="AJ166" s="11"/>
      <c r="AK166" s="12"/>
      <c r="AL166" s="13"/>
      <c r="AM166" s="300"/>
      <c r="AN166" s="12"/>
      <c r="AO166" s="13"/>
      <c r="AP166" s="300"/>
      <c r="AQ166" s="12"/>
      <c r="AR166" s="13"/>
      <c r="AS166" s="300"/>
      <c r="AT166" s="12"/>
      <c r="AU166" s="13"/>
      <c r="AV166" s="300"/>
      <c r="AW166" s="12"/>
      <c r="AX166" s="13"/>
    </row>
    <row r="167" spans="1:50" s="14" customFormat="1" ht="126">
      <c r="A167" s="11">
        <v>106</v>
      </c>
      <c r="B167" s="12" t="s">
        <v>1387</v>
      </c>
      <c r="C167" s="12"/>
      <c r="D167" s="29" t="s">
        <v>1431</v>
      </c>
      <c r="E167" s="29" t="s">
        <v>1432</v>
      </c>
      <c r="F167" s="29">
        <v>1489</v>
      </c>
      <c r="G167" s="29" t="s">
        <v>1433</v>
      </c>
      <c r="H167" s="29">
        <v>2005</v>
      </c>
      <c r="I167" s="29" t="s">
        <v>1434</v>
      </c>
      <c r="J167" s="43">
        <v>89284.57</v>
      </c>
      <c r="K167" s="29" t="s">
        <v>149</v>
      </c>
      <c r="L167" s="29" t="s">
        <v>1435</v>
      </c>
      <c r="M167" s="29" t="s">
        <v>1436</v>
      </c>
      <c r="N167" s="29" t="s">
        <v>1437</v>
      </c>
      <c r="O167" s="29" t="s">
        <v>1438</v>
      </c>
      <c r="P167" s="29">
        <v>36659</v>
      </c>
      <c r="Q167" s="16">
        <v>40.76</v>
      </c>
      <c r="R167" s="43">
        <v>10.5</v>
      </c>
      <c r="S167" s="16">
        <v>17.88</v>
      </c>
      <c r="T167" s="16">
        <v>12.38</v>
      </c>
      <c r="U167" s="16">
        <v>40.76</v>
      </c>
      <c r="V167" s="109">
        <v>100</v>
      </c>
      <c r="W167" s="241">
        <v>100</v>
      </c>
      <c r="X167" s="90" t="s">
        <v>1395</v>
      </c>
      <c r="Y167" s="12">
        <v>6</v>
      </c>
      <c r="Z167" s="12">
        <v>4</v>
      </c>
      <c r="AA167" s="12">
        <v>7</v>
      </c>
      <c r="AB167" s="12">
        <v>42</v>
      </c>
      <c r="AC167" s="29" t="s">
        <v>1439</v>
      </c>
      <c r="AD167" s="12"/>
      <c r="AE167" s="29">
        <v>5</v>
      </c>
      <c r="AF167" s="236">
        <f t="shared" si="10"/>
        <v>99</v>
      </c>
      <c r="AG167" s="11" t="s">
        <v>1431</v>
      </c>
      <c r="AH167" s="12" t="s">
        <v>1440</v>
      </c>
      <c r="AI167" s="13">
        <v>33</v>
      </c>
      <c r="AJ167" s="11" t="s">
        <v>1441</v>
      </c>
      <c r="AK167" s="12" t="s">
        <v>1442</v>
      </c>
      <c r="AL167" s="13">
        <v>33</v>
      </c>
      <c r="AM167" s="300" t="s">
        <v>1443</v>
      </c>
      <c r="AN167" s="12" t="s">
        <v>1444</v>
      </c>
      <c r="AO167" s="13">
        <v>33</v>
      </c>
      <c r="AP167" s="300"/>
      <c r="AQ167" s="12"/>
      <c r="AR167" s="13"/>
      <c r="AS167" s="300"/>
      <c r="AT167" s="12"/>
      <c r="AU167" s="13"/>
      <c r="AV167" s="300"/>
      <c r="AW167" s="12"/>
      <c r="AX167" s="13"/>
    </row>
    <row r="168" spans="1:50" s="14" customFormat="1" ht="154">
      <c r="A168" s="11">
        <v>106</v>
      </c>
      <c r="B168" s="12" t="s">
        <v>1387</v>
      </c>
      <c r="C168" s="12"/>
      <c r="D168" s="29" t="s">
        <v>1431</v>
      </c>
      <c r="E168" s="29" t="s">
        <v>1445</v>
      </c>
      <c r="F168" s="29">
        <v>12314</v>
      </c>
      <c r="G168" s="29" t="s">
        <v>1446</v>
      </c>
      <c r="H168" s="29">
        <v>2001</v>
      </c>
      <c r="I168" s="29" t="s">
        <v>1447</v>
      </c>
      <c r="J168" s="43">
        <v>65391.41</v>
      </c>
      <c r="K168" s="29" t="s">
        <v>51</v>
      </c>
      <c r="L168" s="29" t="s">
        <v>1435</v>
      </c>
      <c r="M168" s="29" t="s">
        <v>1436</v>
      </c>
      <c r="N168" s="29" t="s">
        <v>1448</v>
      </c>
      <c r="O168" s="29" t="s">
        <v>1449</v>
      </c>
      <c r="P168" s="29">
        <v>38155</v>
      </c>
      <c r="Q168" s="16">
        <v>37.950000000000003</v>
      </c>
      <c r="R168" s="43">
        <v>7.69</v>
      </c>
      <c r="S168" s="16">
        <v>17.88</v>
      </c>
      <c r="T168" s="16">
        <v>12.38</v>
      </c>
      <c r="U168" s="16">
        <v>37.950000000000003</v>
      </c>
      <c r="V168" s="109">
        <v>100</v>
      </c>
      <c r="W168" s="241">
        <v>100</v>
      </c>
      <c r="X168" s="90" t="s">
        <v>1395</v>
      </c>
      <c r="Y168" s="12">
        <v>3</v>
      </c>
      <c r="Z168" s="12">
        <v>1</v>
      </c>
      <c r="AA168" s="12">
        <v>6</v>
      </c>
      <c r="AB168" s="12">
        <v>41</v>
      </c>
      <c r="AC168" s="29" t="s">
        <v>1450</v>
      </c>
      <c r="AD168" s="12"/>
      <c r="AE168" s="29">
        <v>5</v>
      </c>
      <c r="AF168" s="236">
        <f t="shared" si="10"/>
        <v>99</v>
      </c>
      <c r="AG168" s="11" t="s">
        <v>1431</v>
      </c>
      <c r="AH168" s="12" t="s">
        <v>1440</v>
      </c>
      <c r="AI168" s="13">
        <v>33</v>
      </c>
      <c r="AJ168" s="11" t="s">
        <v>1441</v>
      </c>
      <c r="AK168" s="12" t="s">
        <v>1442</v>
      </c>
      <c r="AL168" s="13">
        <v>33</v>
      </c>
      <c r="AM168" s="300" t="s">
        <v>1443</v>
      </c>
      <c r="AN168" s="12" t="s">
        <v>1444</v>
      </c>
      <c r="AO168" s="13">
        <v>33</v>
      </c>
      <c r="AP168" s="300"/>
      <c r="AQ168" s="12"/>
      <c r="AR168" s="13"/>
      <c r="AS168" s="300"/>
      <c r="AT168" s="12"/>
      <c r="AU168" s="13"/>
      <c r="AV168" s="300"/>
      <c r="AW168" s="12"/>
      <c r="AX168" s="13"/>
    </row>
    <row r="169" spans="1:50" s="14" customFormat="1" ht="336">
      <c r="A169" s="11">
        <v>106</v>
      </c>
      <c r="B169" s="12" t="s">
        <v>1387</v>
      </c>
      <c r="C169" s="12"/>
      <c r="D169" s="29" t="s">
        <v>474</v>
      </c>
      <c r="E169" s="29" t="s">
        <v>1451</v>
      </c>
      <c r="F169" s="29">
        <v>4587</v>
      </c>
      <c r="G169" s="29" t="s">
        <v>1452</v>
      </c>
      <c r="H169" s="29">
        <v>2008</v>
      </c>
      <c r="I169" s="29" t="s">
        <v>1453</v>
      </c>
      <c r="J169" s="43">
        <v>61000</v>
      </c>
      <c r="K169" s="29" t="s">
        <v>103</v>
      </c>
      <c r="L169" s="29" t="s">
        <v>1454</v>
      </c>
      <c r="M169" s="29" t="s">
        <v>1455</v>
      </c>
      <c r="N169" s="29" t="s">
        <v>1456</v>
      </c>
      <c r="O169" s="29" t="s">
        <v>1457</v>
      </c>
      <c r="P169" s="29">
        <v>44888</v>
      </c>
      <c r="Q169" s="16">
        <v>37.44</v>
      </c>
      <c r="R169" s="43">
        <v>7.18</v>
      </c>
      <c r="S169" s="16">
        <v>17.88</v>
      </c>
      <c r="T169" s="16">
        <v>12.38</v>
      </c>
      <c r="U169" s="16">
        <v>37.44</v>
      </c>
      <c r="V169" s="109">
        <v>100</v>
      </c>
      <c r="W169" s="241">
        <v>100</v>
      </c>
      <c r="X169" s="90" t="s">
        <v>1395</v>
      </c>
      <c r="Y169" s="12">
        <v>3</v>
      </c>
      <c r="Z169" s="12">
        <v>12</v>
      </c>
      <c r="AA169" s="12">
        <v>3</v>
      </c>
      <c r="AB169" s="12">
        <v>44</v>
      </c>
      <c r="AC169" s="29" t="s">
        <v>1458</v>
      </c>
      <c r="AD169" s="12"/>
      <c r="AE169" s="29">
        <v>5</v>
      </c>
      <c r="AF169" s="236">
        <f t="shared" si="10"/>
        <v>99</v>
      </c>
      <c r="AG169" s="11" t="s">
        <v>474</v>
      </c>
      <c r="AH169" s="12" t="s">
        <v>1459</v>
      </c>
      <c r="AI169" s="13">
        <v>33</v>
      </c>
      <c r="AJ169" s="11" t="s">
        <v>1460</v>
      </c>
      <c r="AK169" s="12" t="s">
        <v>1451</v>
      </c>
      <c r="AL169" s="13">
        <v>33</v>
      </c>
      <c r="AM169" s="300" t="s">
        <v>1461</v>
      </c>
      <c r="AN169" s="12" t="s">
        <v>1462</v>
      </c>
      <c r="AO169" s="13">
        <v>33</v>
      </c>
      <c r="AP169" s="300"/>
      <c r="AQ169" s="12"/>
      <c r="AR169" s="13"/>
      <c r="AS169" s="300"/>
      <c r="AT169" s="12"/>
      <c r="AU169" s="13"/>
      <c r="AV169" s="300"/>
      <c r="AW169" s="12"/>
      <c r="AX169" s="13"/>
    </row>
    <row r="170" spans="1:50" s="14" customFormat="1" ht="210">
      <c r="A170" s="11">
        <v>106</v>
      </c>
      <c r="B170" s="12" t="s">
        <v>1387</v>
      </c>
      <c r="C170" s="12"/>
      <c r="D170" s="29" t="s">
        <v>1463</v>
      </c>
      <c r="E170" s="29" t="s">
        <v>1464</v>
      </c>
      <c r="F170" s="29">
        <v>2830</v>
      </c>
      <c r="G170" s="29" t="s">
        <v>1465</v>
      </c>
      <c r="H170" s="29">
        <v>2007</v>
      </c>
      <c r="I170" s="29" t="s">
        <v>1466</v>
      </c>
      <c r="J170" s="43">
        <v>78196.350000000006</v>
      </c>
      <c r="K170" s="29" t="s">
        <v>103</v>
      </c>
      <c r="L170" s="29" t="s">
        <v>1467</v>
      </c>
      <c r="M170" s="29" t="s">
        <v>1468</v>
      </c>
      <c r="N170" s="29" t="s">
        <v>1469</v>
      </c>
      <c r="O170" s="29" t="s">
        <v>1470</v>
      </c>
      <c r="P170" s="29" t="s">
        <v>1471</v>
      </c>
      <c r="Q170" s="16">
        <v>47.67</v>
      </c>
      <c r="R170" s="43">
        <v>17.41</v>
      </c>
      <c r="S170" s="16">
        <v>17.88</v>
      </c>
      <c r="T170" s="16">
        <v>12.38</v>
      </c>
      <c r="U170" s="16">
        <v>47.67</v>
      </c>
      <c r="V170" s="109">
        <v>100</v>
      </c>
      <c r="W170" s="241">
        <v>100</v>
      </c>
      <c r="X170" s="90" t="s">
        <v>1395</v>
      </c>
      <c r="Y170" s="12">
        <v>6</v>
      </c>
      <c r="Z170" s="12">
        <v>4</v>
      </c>
      <c r="AA170" s="12"/>
      <c r="AB170" s="12">
        <v>46</v>
      </c>
      <c r="AC170" s="29" t="s">
        <v>1472</v>
      </c>
      <c r="AD170" s="12"/>
      <c r="AE170" s="29">
        <v>5</v>
      </c>
      <c r="AF170" s="236">
        <f t="shared" si="10"/>
        <v>99</v>
      </c>
      <c r="AG170" s="11" t="s">
        <v>1473</v>
      </c>
      <c r="AH170" s="12" t="s">
        <v>1474</v>
      </c>
      <c r="AI170" s="13">
        <v>33</v>
      </c>
      <c r="AJ170" s="11" t="s">
        <v>1475</v>
      </c>
      <c r="AK170" s="12" t="s">
        <v>1408</v>
      </c>
      <c r="AL170" s="13">
        <v>33</v>
      </c>
      <c r="AM170" s="300" t="s">
        <v>1476</v>
      </c>
      <c r="AN170" s="12" t="s">
        <v>1408</v>
      </c>
      <c r="AO170" s="13">
        <v>33</v>
      </c>
      <c r="AP170" s="300"/>
      <c r="AQ170" s="12"/>
      <c r="AR170" s="13"/>
      <c r="AS170" s="300"/>
      <c r="AT170" s="12"/>
      <c r="AU170" s="13"/>
      <c r="AV170" s="300"/>
      <c r="AW170" s="12"/>
      <c r="AX170" s="13"/>
    </row>
    <row r="171" spans="1:50" s="14" customFormat="1" ht="126">
      <c r="A171" s="11">
        <v>106</v>
      </c>
      <c r="B171" s="12" t="s">
        <v>1387</v>
      </c>
      <c r="C171" s="12"/>
      <c r="D171" s="29" t="s">
        <v>63</v>
      </c>
      <c r="E171" s="29" t="s">
        <v>64</v>
      </c>
      <c r="F171" s="29">
        <v>4540</v>
      </c>
      <c r="G171" s="29" t="s">
        <v>1477</v>
      </c>
      <c r="H171" s="29">
        <v>2002</v>
      </c>
      <c r="I171" s="29" t="s">
        <v>1478</v>
      </c>
      <c r="J171" s="43">
        <v>141575.19</v>
      </c>
      <c r="K171" s="29" t="s">
        <v>156</v>
      </c>
      <c r="L171" s="29" t="s">
        <v>1479</v>
      </c>
      <c r="M171" s="29" t="s">
        <v>1480</v>
      </c>
      <c r="N171" s="29" t="s">
        <v>1481</v>
      </c>
      <c r="O171" s="29" t="s">
        <v>1482</v>
      </c>
      <c r="P171" s="29">
        <v>39116</v>
      </c>
      <c r="Q171" s="16">
        <v>46.92</v>
      </c>
      <c r="R171" s="43">
        <v>16.66</v>
      </c>
      <c r="S171" s="16">
        <v>17.88</v>
      </c>
      <c r="T171" s="16">
        <v>12.38</v>
      </c>
      <c r="U171" s="16">
        <v>46.92</v>
      </c>
      <c r="V171" s="109">
        <v>100</v>
      </c>
      <c r="W171" s="241">
        <v>100</v>
      </c>
      <c r="X171" s="90" t="s">
        <v>1395</v>
      </c>
      <c r="Y171" s="12">
        <v>3</v>
      </c>
      <c r="Z171" s="12">
        <v>1</v>
      </c>
      <c r="AA171" s="12">
        <v>4</v>
      </c>
      <c r="AB171" s="12">
        <v>30</v>
      </c>
      <c r="AC171" s="29" t="s">
        <v>1483</v>
      </c>
      <c r="AD171" s="12"/>
      <c r="AE171" s="29">
        <v>5</v>
      </c>
      <c r="AF171" s="236">
        <f t="shared" si="10"/>
        <v>100</v>
      </c>
      <c r="AG171" s="11" t="s">
        <v>63</v>
      </c>
      <c r="AH171" s="12" t="s">
        <v>1484</v>
      </c>
      <c r="AI171" s="13">
        <v>50</v>
      </c>
      <c r="AJ171" s="11" t="s">
        <v>1485</v>
      </c>
      <c r="AK171" s="12" t="s">
        <v>1486</v>
      </c>
      <c r="AL171" s="13">
        <v>50</v>
      </c>
      <c r="AM171" s="300"/>
      <c r="AN171" s="12"/>
      <c r="AO171" s="13"/>
      <c r="AP171" s="300"/>
      <c r="AQ171" s="12"/>
      <c r="AR171" s="13"/>
      <c r="AS171" s="300"/>
      <c r="AT171" s="12"/>
      <c r="AU171" s="13"/>
      <c r="AV171" s="300"/>
      <c r="AW171" s="12"/>
      <c r="AX171" s="13"/>
    </row>
    <row r="172" spans="1:50" s="14" customFormat="1" ht="126">
      <c r="A172" s="11">
        <v>106</v>
      </c>
      <c r="B172" s="12" t="s">
        <v>1387</v>
      </c>
      <c r="C172" s="12"/>
      <c r="D172" s="29" t="s">
        <v>1485</v>
      </c>
      <c r="E172" s="29" t="s">
        <v>1486</v>
      </c>
      <c r="F172" s="29">
        <v>3470</v>
      </c>
      <c r="G172" s="29" t="s">
        <v>1487</v>
      </c>
      <c r="H172" s="29">
        <v>2004</v>
      </c>
      <c r="I172" s="29" t="s">
        <v>1488</v>
      </c>
      <c r="J172" s="43">
        <v>121964.78</v>
      </c>
      <c r="K172" s="29" t="s">
        <v>149</v>
      </c>
      <c r="L172" s="29" t="s">
        <v>1479</v>
      </c>
      <c r="M172" s="29" t="s">
        <v>1480</v>
      </c>
      <c r="N172" s="29" t="s">
        <v>1489</v>
      </c>
      <c r="O172" s="29" t="s">
        <v>1490</v>
      </c>
      <c r="P172" s="29">
        <v>41008</v>
      </c>
      <c r="Q172" s="16">
        <v>44.61</v>
      </c>
      <c r="R172" s="43">
        <v>14.35</v>
      </c>
      <c r="S172" s="16">
        <v>17.88</v>
      </c>
      <c r="T172" s="16">
        <v>12.38</v>
      </c>
      <c r="U172" s="16">
        <v>44.61</v>
      </c>
      <c r="V172" s="109">
        <v>100</v>
      </c>
      <c r="W172" s="241">
        <v>100</v>
      </c>
      <c r="X172" s="90" t="s">
        <v>1395</v>
      </c>
      <c r="Y172" s="12">
        <v>3</v>
      </c>
      <c r="Z172" s="12">
        <v>1</v>
      </c>
      <c r="AA172" s="12">
        <v>4</v>
      </c>
      <c r="AB172" s="12">
        <v>30</v>
      </c>
      <c r="AC172" s="29" t="s">
        <v>1491</v>
      </c>
      <c r="AD172" s="12"/>
      <c r="AE172" s="29">
        <v>5</v>
      </c>
      <c r="AF172" s="236">
        <f t="shared" si="10"/>
        <v>100</v>
      </c>
      <c r="AG172" s="11" t="s">
        <v>1485</v>
      </c>
      <c r="AH172" s="12" t="s">
        <v>1486</v>
      </c>
      <c r="AI172" s="13">
        <v>50</v>
      </c>
      <c r="AJ172" s="11" t="s">
        <v>63</v>
      </c>
      <c r="AK172" s="12" t="s">
        <v>1484</v>
      </c>
      <c r="AL172" s="13">
        <v>50</v>
      </c>
      <c r="AM172" s="300"/>
      <c r="AN172" s="12"/>
      <c r="AO172" s="13"/>
      <c r="AP172" s="300"/>
      <c r="AQ172" s="12"/>
      <c r="AR172" s="13"/>
      <c r="AS172" s="300"/>
      <c r="AT172" s="12"/>
      <c r="AU172" s="13"/>
      <c r="AV172" s="300"/>
      <c r="AW172" s="12"/>
      <c r="AX172" s="13"/>
    </row>
    <row r="173" spans="1:50" s="14" customFormat="1" ht="154">
      <c r="A173" s="11">
        <v>106</v>
      </c>
      <c r="B173" s="12" t="s">
        <v>1387</v>
      </c>
      <c r="C173" s="12"/>
      <c r="D173" s="29" t="s">
        <v>65</v>
      </c>
      <c r="E173" s="29" t="s">
        <v>1492</v>
      </c>
      <c r="F173" s="29">
        <v>2757</v>
      </c>
      <c r="G173" s="29" t="s">
        <v>1493</v>
      </c>
      <c r="H173" s="29">
        <v>2004</v>
      </c>
      <c r="I173" s="29" t="s">
        <v>1494</v>
      </c>
      <c r="J173" s="43">
        <v>70905.759999999995</v>
      </c>
      <c r="K173" s="29" t="s">
        <v>149</v>
      </c>
      <c r="L173" s="29" t="s">
        <v>1495</v>
      </c>
      <c r="M173" s="29" t="s">
        <v>1496</v>
      </c>
      <c r="N173" s="29" t="s">
        <v>1497</v>
      </c>
      <c r="O173" s="29" t="s">
        <v>1498</v>
      </c>
      <c r="P173" s="29">
        <v>41282</v>
      </c>
      <c r="Q173" s="16">
        <v>38.6</v>
      </c>
      <c r="R173" s="43">
        <v>8.34</v>
      </c>
      <c r="S173" s="16">
        <v>17.88</v>
      </c>
      <c r="T173" s="16">
        <v>12.38</v>
      </c>
      <c r="U173" s="16">
        <v>38.6</v>
      </c>
      <c r="V173" s="109">
        <v>100</v>
      </c>
      <c r="W173" s="241">
        <v>100</v>
      </c>
      <c r="X173" s="90" t="s">
        <v>1395</v>
      </c>
      <c r="Y173" s="12">
        <v>3</v>
      </c>
      <c r="Z173" s="12">
        <v>1</v>
      </c>
      <c r="AA173" s="12">
        <v>2</v>
      </c>
      <c r="AB173" s="12">
        <v>4</v>
      </c>
      <c r="AC173" s="29" t="s">
        <v>1499</v>
      </c>
      <c r="AD173" s="12"/>
      <c r="AE173" s="29">
        <v>5</v>
      </c>
      <c r="AF173" s="236">
        <f t="shared" si="10"/>
        <v>100</v>
      </c>
      <c r="AG173" s="11" t="s">
        <v>1500</v>
      </c>
      <c r="AH173" s="12" t="s">
        <v>1501</v>
      </c>
      <c r="AI173" s="13">
        <v>25</v>
      </c>
      <c r="AJ173" s="11" t="s">
        <v>1502</v>
      </c>
      <c r="AK173" s="12" t="s">
        <v>1501</v>
      </c>
      <c r="AL173" s="13">
        <v>25</v>
      </c>
      <c r="AM173" s="300" t="s">
        <v>1503</v>
      </c>
      <c r="AN173" s="12" t="s">
        <v>1504</v>
      </c>
      <c r="AO173" s="13">
        <v>25</v>
      </c>
      <c r="AP173" s="300" t="s">
        <v>1505</v>
      </c>
      <c r="AQ173" s="12" t="s">
        <v>1504</v>
      </c>
      <c r="AR173" s="13">
        <v>25</v>
      </c>
      <c r="AS173" s="300"/>
      <c r="AT173" s="12"/>
      <c r="AU173" s="13"/>
      <c r="AV173" s="300"/>
      <c r="AW173" s="12"/>
      <c r="AX173" s="13"/>
    </row>
    <row r="174" spans="1:50" s="14" customFormat="1" ht="126">
      <c r="A174" s="11">
        <v>106</v>
      </c>
      <c r="B174" s="12" t="s">
        <v>1387</v>
      </c>
      <c r="C174" s="12"/>
      <c r="D174" s="29" t="s">
        <v>1506</v>
      </c>
      <c r="E174" s="29" t="s">
        <v>1507</v>
      </c>
      <c r="F174" s="29">
        <v>5027</v>
      </c>
      <c r="G174" s="29" t="s">
        <v>1508</v>
      </c>
      <c r="H174" s="29">
        <v>2005</v>
      </c>
      <c r="I174" s="29" t="s">
        <v>1509</v>
      </c>
      <c r="J174" s="43">
        <v>251649.53</v>
      </c>
      <c r="K174" s="29" t="s">
        <v>149</v>
      </c>
      <c r="L174" s="29" t="s">
        <v>1510</v>
      </c>
      <c r="M174" s="29" t="s">
        <v>1511</v>
      </c>
      <c r="N174" s="29" t="s">
        <v>1512</v>
      </c>
      <c r="O174" s="29" t="s">
        <v>1513</v>
      </c>
      <c r="P174" s="29">
        <v>43605</v>
      </c>
      <c r="Q174" s="16">
        <v>59.87</v>
      </c>
      <c r="R174" s="43">
        <v>29.61</v>
      </c>
      <c r="S174" s="16">
        <v>17.88</v>
      </c>
      <c r="T174" s="16">
        <v>12.38</v>
      </c>
      <c r="U174" s="16">
        <v>59.87</v>
      </c>
      <c r="V174" s="109">
        <v>100</v>
      </c>
      <c r="W174" s="241">
        <v>100</v>
      </c>
      <c r="X174" s="90" t="s">
        <v>1395</v>
      </c>
      <c r="Y174" s="12">
        <v>3</v>
      </c>
      <c r="Z174" s="12">
        <v>2</v>
      </c>
      <c r="AA174" s="12">
        <v>3</v>
      </c>
      <c r="AB174" s="12">
        <v>32</v>
      </c>
      <c r="AC174" s="29" t="s">
        <v>1514</v>
      </c>
      <c r="AD174" s="12"/>
      <c r="AE174" s="29">
        <v>5</v>
      </c>
      <c r="AF174" s="236">
        <f t="shared" si="10"/>
        <v>100</v>
      </c>
      <c r="AG174" s="11" t="s">
        <v>1515</v>
      </c>
      <c r="AH174" s="12" t="s">
        <v>1408</v>
      </c>
      <c r="AI174" s="13">
        <v>25</v>
      </c>
      <c r="AJ174" s="11" t="s">
        <v>1516</v>
      </c>
      <c r="AK174" s="12" t="s">
        <v>1408</v>
      </c>
      <c r="AL174" s="13">
        <v>25</v>
      </c>
      <c r="AM174" s="300" t="s">
        <v>1517</v>
      </c>
      <c r="AN174" s="12"/>
      <c r="AO174" s="13">
        <v>25</v>
      </c>
      <c r="AP174" s="300" t="s">
        <v>1518</v>
      </c>
      <c r="AQ174" s="12" t="s">
        <v>1408</v>
      </c>
      <c r="AR174" s="13">
        <v>25</v>
      </c>
      <c r="AS174" s="300"/>
      <c r="AT174" s="12"/>
      <c r="AU174" s="13"/>
      <c r="AV174" s="300"/>
      <c r="AW174" s="12"/>
      <c r="AX174" s="13"/>
    </row>
    <row r="175" spans="1:50" s="14" customFormat="1" ht="126">
      <c r="A175" s="11">
        <v>106</v>
      </c>
      <c r="B175" s="12" t="s">
        <v>1387</v>
      </c>
      <c r="C175" s="12"/>
      <c r="D175" s="29" t="s">
        <v>1506</v>
      </c>
      <c r="E175" s="29" t="s">
        <v>1507</v>
      </c>
      <c r="F175" s="29">
        <v>5027</v>
      </c>
      <c r="G175" s="29" t="s">
        <v>1519</v>
      </c>
      <c r="H175" s="29">
        <v>2004</v>
      </c>
      <c r="I175" s="29" t="s">
        <v>1520</v>
      </c>
      <c r="J175" s="43">
        <v>243141.67</v>
      </c>
      <c r="K175" s="29" t="s">
        <v>156</v>
      </c>
      <c r="L175" s="29" t="s">
        <v>1510</v>
      </c>
      <c r="M175" s="29" t="s">
        <v>1521</v>
      </c>
      <c r="N175" s="29" t="s">
        <v>1522</v>
      </c>
      <c r="O175" s="29" t="s">
        <v>1523</v>
      </c>
      <c r="P175" s="29">
        <v>39850</v>
      </c>
      <c r="Q175" s="16">
        <v>58.86</v>
      </c>
      <c r="R175" s="43">
        <v>28.6</v>
      </c>
      <c r="S175" s="16">
        <v>17.88</v>
      </c>
      <c r="T175" s="16">
        <v>12.38</v>
      </c>
      <c r="U175" s="16">
        <v>58.86</v>
      </c>
      <c r="V175" s="109">
        <v>100</v>
      </c>
      <c r="W175" s="241">
        <v>100</v>
      </c>
      <c r="X175" s="90" t="s">
        <v>1395</v>
      </c>
      <c r="Y175" s="12">
        <v>3</v>
      </c>
      <c r="Z175" s="12">
        <v>2</v>
      </c>
      <c r="AA175" s="12">
        <v>3</v>
      </c>
      <c r="AB175" s="12">
        <v>32</v>
      </c>
      <c r="AC175" s="29" t="s">
        <v>1524</v>
      </c>
      <c r="AD175" s="12"/>
      <c r="AE175" s="29">
        <v>5</v>
      </c>
      <c r="AF175" s="236">
        <f t="shared" si="10"/>
        <v>100</v>
      </c>
      <c r="AG175" s="11" t="s">
        <v>1506</v>
      </c>
      <c r="AH175" s="12" t="s">
        <v>1507</v>
      </c>
      <c r="AI175" s="13">
        <v>25</v>
      </c>
      <c r="AJ175" s="11" t="s">
        <v>1525</v>
      </c>
      <c r="AK175" s="12" t="s">
        <v>1526</v>
      </c>
      <c r="AL175" s="13">
        <v>25</v>
      </c>
      <c r="AM175" s="300" t="s">
        <v>1527</v>
      </c>
      <c r="AN175" s="12" t="s">
        <v>1528</v>
      </c>
      <c r="AO175" s="13">
        <v>25</v>
      </c>
      <c r="AP175" s="300" t="s">
        <v>1529</v>
      </c>
      <c r="AQ175" s="12" t="s">
        <v>1530</v>
      </c>
      <c r="AR175" s="13">
        <v>25</v>
      </c>
      <c r="AS175" s="300"/>
      <c r="AT175" s="12"/>
      <c r="AU175" s="13"/>
      <c r="AV175" s="300"/>
      <c r="AW175" s="12"/>
      <c r="AX175" s="13"/>
    </row>
    <row r="176" spans="1:50" s="14" customFormat="1" ht="126">
      <c r="A176" s="11">
        <v>106</v>
      </c>
      <c r="B176" s="12" t="s">
        <v>1387</v>
      </c>
      <c r="C176" s="12"/>
      <c r="D176" s="29" t="s">
        <v>1531</v>
      </c>
      <c r="E176" s="29" t="s">
        <v>1532</v>
      </c>
      <c r="F176" s="29">
        <v>14130</v>
      </c>
      <c r="G176" s="29" t="s">
        <v>1533</v>
      </c>
      <c r="H176" s="29">
        <v>2008</v>
      </c>
      <c r="I176" s="29" t="s">
        <v>1534</v>
      </c>
      <c r="J176" s="43">
        <v>210000</v>
      </c>
      <c r="K176" s="29" t="s">
        <v>103</v>
      </c>
      <c r="L176" s="29" t="s">
        <v>115</v>
      </c>
      <c r="M176" s="29" t="s">
        <v>1535</v>
      </c>
      <c r="N176" s="29" t="s">
        <v>1536</v>
      </c>
      <c r="O176" s="29" t="s">
        <v>1537</v>
      </c>
      <c r="P176" s="29" t="s">
        <v>1538</v>
      </c>
      <c r="Q176" s="16">
        <v>54.97</v>
      </c>
      <c r="R176" s="43">
        <v>24.71</v>
      </c>
      <c r="S176" s="16">
        <v>17.88</v>
      </c>
      <c r="T176" s="16">
        <v>12.38</v>
      </c>
      <c r="U176" s="16">
        <v>54.97</v>
      </c>
      <c r="V176" s="109">
        <v>100</v>
      </c>
      <c r="W176" s="241">
        <v>100</v>
      </c>
      <c r="X176" s="90" t="s">
        <v>1395</v>
      </c>
      <c r="Y176" s="12">
        <v>6</v>
      </c>
      <c r="Z176" s="12">
        <v>1</v>
      </c>
      <c r="AA176" s="12">
        <v>1</v>
      </c>
      <c r="AB176" s="12">
        <v>45</v>
      </c>
      <c r="AC176" s="29" t="s">
        <v>1539</v>
      </c>
      <c r="AD176" s="12"/>
      <c r="AE176" s="29">
        <v>5</v>
      </c>
      <c r="AF176" s="236">
        <f t="shared" si="10"/>
        <v>99</v>
      </c>
      <c r="AG176" s="11" t="s">
        <v>1531</v>
      </c>
      <c r="AH176" s="12" t="s">
        <v>1532</v>
      </c>
      <c r="AI176" s="13">
        <v>33</v>
      </c>
      <c r="AJ176" s="11" t="s">
        <v>1540</v>
      </c>
      <c r="AK176" s="12" t="s">
        <v>1541</v>
      </c>
      <c r="AL176" s="13">
        <v>33</v>
      </c>
      <c r="AM176" s="300" t="s">
        <v>1542</v>
      </c>
      <c r="AN176" s="12" t="s">
        <v>1543</v>
      </c>
      <c r="AO176" s="13">
        <v>33</v>
      </c>
      <c r="AP176" s="300"/>
      <c r="AQ176" s="12"/>
      <c r="AR176" s="13"/>
      <c r="AS176" s="300"/>
      <c r="AT176" s="12"/>
      <c r="AU176" s="13"/>
      <c r="AV176" s="300"/>
      <c r="AW176" s="12"/>
      <c r="AX176" s="13"/>
    </row>
    <row r="177" spans="1:50" s="14" customFormat="1" ht="168">
      <c r="A177" s="11">
        <v>106</v>
      </c>
      <c r="B177" s="12" t="s">
        <v>1387</v>
      </c>
      <c r="C177" s="12"/>
      <c r="D177" s="29" t="s">
        <v>1544</v>
      </c>
      <c r="E177" s="29" t="s">
        <v>1545</v>
      </c>
      <c r="F177" s="29">
        <v>3332</v>
      </c>
      <c r="G177" s="29" t="s">
        <v>1546</v>
      </c>
      <c r="H177" s="29">
        <v>2007</v>
      </c>
      <c r="I177" s="29" t="s">
        <v>1547</v>
      </c>
      <c r="J177" s="43">
        <v>76157.899999999994</v>
      </c>
      <c r="K177" s="29" t="s">
        <v>103</v>
      </c>
      <c r="L177" s="29" t="s">
        <v>1548</v>
      </c>
      <c r="M177" s="29" t="s">
        <v>1549</v>
      </c>
      <c r="N177" s="29" t="s">
        <v>1550</v>
      </c>
      <c r="O177" s="29" t="s">
        <v>1551</v>
      </c>
      <c r="P177" s="29" t="s">
        <v>1552</v>
      </c>
      <c r="Q177" s="16">
        <v>39.22</v>
      </c>
      <c r="R177" s="43">
        <v>8.9600000000000009</v>
      </c>
      <c r="S177" s="16">
        <v>17.88</v>
      </c>
      <c r="T177" s="16">
        <v>12.38</v>
      </c>
      <c r="U177" s="16">
        <v>39.22</v>
      </c>
      <c r="V177" s="109">
        <v>100</v>
      </c>
      <c r="W177" s="241">
        <v>100</v>
      </c>
      <c r="X177" s="90" t="s">
        <v>1395</v>
      </c>
      <c r="Y177" s="12">
        <v>6</v>
      </c>
      <c r="Z177" s="12">
        <v>1</v>
      </c>
      <c r="AA177" s="12">
        <v>1</v>
      </c>
      <c r="AB177" s="12">
        <v>46</v>
      </c>
      <c r="AC177" s="29" t="s">
        <v>1553</v>
      </c>
      <c r="AD177" s="12"/>
      <c r="AE177" s="29">
        <v>5</v>
      </c>
      <c r="AF177" s="236">
        <f t="shared" si="10"/>
        <v>100</v>
      </c>
      <c r="AG177" s="11" t="s">
        <v>1554</v>
      </c>
      <c r="AH177" s="12" t="s">
        <v>1408</v>
      </c>
      <c r="AI177" s="13">
        <v>50</v>
      </c>
      <c r="AJ177" s="11" t="s">
        <v>1544</v>
      </c>
      <c r="AK177" s="12" t="s">
        <v>1555</v>
      </c>
      <c r="AL177" s="13">
        <v>50</v>
      </c>
      <c r="AM177" s="300"/>
      <c r="AN177" s="12"/>
      <c r="AO177" s="13"/>
      <c r="AP177" s="300"/>
      <c r="AQ177" s="12"/>
      <c r="AR177" s="13"/>
      <c r="AS177" s="300"/>
      <c r="AT177" s="12"/>
      <c r="AU177" s="13"/>
      <c r="AV177" s="300"/>
      <c r="AW177" s="12"/>
      <c r="AX177" s="13"/>
    </row>
    <row r="178" spans="1:50" s="14" customFormat="1" ht="154">
      <c r="A178" s="11">
        <v>106</v>
      </c>
      <c r="B178" s="12" t="s">
        <v>1387</v>
      </c>
      <c r="C178" s="12"/>
      <c r="D178" s="29" t="s">
        <v>1441</v>
      </c>
      <c r="E178" s="29" t="s">
        <v>1445</v>
      </c>
      <c r="F178" s="29">
        <v>12314</v>
      </c>
      <c r="G178" s="29" t="s">
        <v>1556</v>
      </c>
      <c r="H178" s="29">
        <v>2012</v>
      </c>
      <c r="I178" s="29" t="s">
        <v>1557</v>
      </c>
      <c r="J178" s="43">
        <v>567120</v>
      </c>
      <c r="K178" s="29" t="s">
        <v>81</v>
      </c>
      <c r="L178" s="29" t="s">
        <v>1558</v>
      </c>
      <c r="M178" s="29" t="s">
        <v>1559</v>
      </c>
      <c r="N178" s="29" t="s">
        <v>1560</v>
      </c>
      <c r="O178" s="29" t="s">
        <v>1561</v>
      </c>
      <c r="P178" s="29" t="s">
        <v>1562</v>
      </c>
      <c r="Q178" s="16">
        <v>88.6</v>
      </c>
      <c r="R178" s="43">
        <v>66.72</v>
      </c>
      <c r="S178" s="16">
        <v>7.78</v>
      </c>
      <c r="T178" s="16">
        <v>14.1</v>
      </c>
      <c r="U178" s="16">
        <v>88.6</v>
      </c>
      <c r="V178" s="109">
        <v>100</v>
      </c>
      <c r="W178" s="241">
        <v>100</v>
      </c>
      <c r="X178" s="90" t="s">
        <v>1395</v>
      </c>
      <c r="Y178" s="12">
        <v>1</v>
      </c>
      <c r="Z178" s="12">
        <v>1</v>
      </c>
      <c r="AA178" s="12">
        <v>7</v>
      </c>
      <c r="AB178" s="12">
        <v>41</v>
      </c>
      <c r="AC178" s="29" t="s">
        <v>1563</v>
      </c>
      <c r="AD178" s="12"/>
      <c r="AE178" s="29">
        <v>5</v>
      </c>
      <c r="AF178" s="236">
        <f t="shared" si="10"/>
        <v>99</v>
      </c>
      <c r="AG178" s="11" t="s">
        <v>1441</v>
      </c>
      <c r="AH178" s="12" t="s">
        <v>1442</v>
      </c>
      <c r="AI178" s="13">
        <v>33</v>
      </c>
      <c r="AJ178" s="11" t="s">
        <v>1431</v>
      </c>
      <c r="AK178" s="12" t="s">
        <v>1440</v>
      </c>
      <c r="AL178" s="13">
        <v>33</v>
      </c>
      <c r="AM178" s="300" t="s">
        <v>1564</v>
      </c>
      <c r="AN178" s="12" t="s">
        <v>1565</v>
      </c>
      <c r="AO178" s="13">
        <v>33</v>
      </c>
      <c r="AP178" s="300"/>
      <c r="AQ178" s="12"/>
      <c r="AR178" s="13"/>
      <c r="AS178" s="300"/>
      <c r="AT178" s="12"/>
      <c r="AU178" s="13"/>
      <c r="AV178" s="300"/>
      <c r="AW178" s="12"/>
      <c r="AX178" s="13"/>
    </row>
    <row r="179" spans="1:50" s="14" customFormat="1" ht="126">
      <c r="A179" s="11">
        <v>106</v>
      </c>
      <c r="B179" s="12" t="s">
        <v>1387</v>
      </c>
      <c r="C179" s="12"/>
      <c r="D179" s="29" t="s">
        <v>1506</v>
      </c>
      <c r="E179" s="29" t="s">
        <v>1507</v>
      </c>
      <c r="F179" s="29">
        <v>5027</v>
      </c>
      <c r="G179" s="29" t="s">
        <v>1566</v>
      </c>
      <c r="H179" s="29">
        <v>2008</v>
      </c>
      <c r="I179" s="29" t="s">
        <v>1567</v>
      </c>
      <c r="J179" s="43">
        <v>78200</v>
      </c>
      <c r="K179" s="29" t="s">
        <v>103</v>
      </c>
      <c r="L179" s="29" t="s">
        <v>1510</v>
      </c>
      <c r="M179" s="29" t="s">
        <v>1568</v>
      </c>
      <c r="N179" s="29" t="s">
        <v>1569</v>
      </c>
      <c r="O179" s="29" t="s">
        <v>1570</v>
      </c>
      <c r="P179" s="29" t="s">
        <v>1571</v>
      </c>
      <c r="Q179" s="16">
        <v>39.46</v>
      </c>
      <c r="R179" s="43">
        <v>9.1999999999999993</v>
      </c>
      <c r="S179" s="16">
        <v>17.88</v>
      </c>
      <c r="T179" s="16">
        <v>12.38</v>
      </c>
      <c r="U179" s="16">
        <v>39.46</v>
      </c>
      <c r="V179" s="109">
        <v>100</v>
      </c>
      <c r="W179" s="241">
        <v>100</v>
      </c>
      <c r="X179" s="90" t="s">
        <v>1395</v>
      </c>
      <c r="Y179" s="12">
        <v>3</v>
      </c>
      <c r="Z179" s="12">
        <v>11</v>
      </c>
      <c r="AA179" s="12">
        <v>3</v>
      </c>
      <c r="AB179" s="12">
        <v>32</v>
      </c>
      <c r="AC179" s="29" t="s">
        <v>1572</v>
      </c>
      <c r="AD179" s="12"/>
      <c r="AE179" s="29">
        <v>5</v>
      </c>
      <c r="AF179" s="236">
        <f t="shared" si="10"/>
        <v>100</v>
      </c>
      <c r="AG179" s="11" t="s">
        <v>1506</v>
      </c>
      <c r="AH179" s="12" t="s">
        <v>1507</v>
      </c>
      <c r="AI179" s="13">
        <v>25</v>
      </c>
      <c r="AJ179" s="11" t="s">
        <v>1573</v>
      </c>
      <c r="AK179" s="12" t="s">
        <v>1574</v>
      </c>
      <c r="AL179" s="13">
        <v>25</v>
      </c>
      <c r="AM179" s="300" t="s">
        <v>1575</v>
      </c>
      <c r="AN179" s="12" t="s">
        <v>1576</v>
      </c>
      <c r="AO179" s="13">
        <v>25</v>
      </c>
      <c r="AP179" s="300" t="s">
        <v>1577</v>
      </c>
      <c r="AQ179" s="12" t="s">
        <v>1578</v>
      </c>
      <c r="AR179" s="13">
        <v>25</v>
      </c>
      <c r="AS179" s="300"/>
      <c r="AT179" s="12"/>
      <c r="AU179" s="13"/>
      <c r="AV179" s="300"/>
      <c r="AW179" s="12"/>
      <c r="AX179" s="13"/>
    </row>
    <row r="180" spans="1:50" s="14" customFormat="1" ht="308">
      <c r="A180" s="11">
        <v>106</v>
      </c>
      <c r="B180" s="12" t="s">
        <v>1387</v>
      </c>
      <c r="C180" s="12"/>
      <c r="D180" s="29" t="s">
        <v>1544</v>
      </c>
      <c r="E180" s="29" t="s">
        <v>1545</v>
      </c>
      <c r="F180" s="29">
        <v>3332</v>
      </c>
      <c r="G180" s="29" t="s">
        <v>1579</v>
      </c>
      <c r="H180" s="29">
        <v>2005</v>
      </c>
      <c r="I180" s="29" t="s">
        <v>1580</v>
      </c>
      <c r="J180" s="43">
        <v>121598.22</v>
      </c>
      <c r="K180" s="29" t="s">
        <v>149</v>
      </c>
      <c r="L180" s="29" t="s">
        <v>1581</v>
      </c>
      <c r="M180" s="29" t="s">
        <v>1582</v>
      </c>
      <c r="N180" s="29" t="s">
        <v>1583</v>
      </c>
      <c r="O180" s="29" t="s">
        <v>1584</v>
      </c>
      <c r="P180" s="29">
        <v>35941</v>
      </c>
      <c r="Q180" s="16">
        <v>44.57</v>
      </c>
      <c r="R180" s="43">
        <v>14.31</v>
      </c>
      <c r="S180" s="16">
        <v>17.88</v>
      </c>
      <c r="T180" s="16">
        <v>12.38</v>
      </c>
      <c r="U180" s="16">
        <v>44.57</v>
      </c>
      <c r="V180" s="109">
        <v>100</v>
      </c>
      <c r="W180" s="241">
        <v>100</v>
      </c>
      <c r="X180" s="90" t="s">
        <v>1395</v>
      </c>
      <c r="Y180" s="12">
        <v>5</v>
      </c>
      <c r="Z180" s="12">
        <v>1</v>
      </c>
      <c r="AA180" s="12"/>
      <c r="AB180" s="12">
        <v>34</v>
      </c>
      <c r="AC180" s="29" t="s">
        <v>1585</v>
      </c>
      <c r="AD180" s="12"/>
      <c r="AE180" s="29">
        <v>5</v>
      </c>
      <c r="AF180" s="236">
        <f t="shared" si="10"/>
        <v>100</v>
      </c>
      <c r="AG180" s="11" t="s">
        <v>1544</v>
      </c>
      <c r="AH180" s="12" t="s">
        <v>1555</v>
      </c>
      <c r="AI180" s="13">
        <v>25</v>
      </c>
      <c r="AJ180" s="11" t="s">
        <v>1586</v>
      </c>
      <c r="AK180" s="12" t="s">
        <v>1587</v>
      </c>
      <c r="AL180" s="13">
        <v>25</v>
      </c>
      <c r="AM180" s="300" t="s">
        <v>1588</v>
      </c>
      <c r="AN180" s="12" t="s">
        <v>1587</v>
      </c>
      <c r="AO180" s="13">
        <v>25</v>
      </c>
      <c r="AP180" s="300" t="s">
        <v>1589</v>
      </c>
      <c r="AQ180" s="12" t="s">
        <v>1587</v>
      </c>
      <c r="AR180" s="13">
        <v>25</v>
      </c>
      <c r="AS180" s="300"/>
      <c r="AT180" s="12"/>
      <c r="AU180" s="13"/>
      <c r="AV180" s="300"/>
      <c r="AW180" s="12"/>
      <c r="AX180" s="13"/>
    </row>
    <row r="181" spans="1:50" s="14" customFormat="1" ht="126">
      <c r="A181" s="11">
        <v>106</v>
      </c>
      <c r="B181" s="12" t="s">
        <v>1387</v>
      </c>
      <c r="C181" s="12"/>
      <c r="D181" s="29" t="s">
        <v>289</v>
      </c>
      <c r="E181" s="29" t="s">
        <v>1409</v>
      </c>
      <c r="F181" s="29">
        <v>7561</v>
      </c>
      <c r="G181" s="29" t="s">
        <v>1590</v>
      </c>
      <c r="H181" s="29">
        <v>2003</v>
      </c>
      <c r="I181" s="29" t="s">
        <v>1591</v>
      </c>
      <c r="J181" s="43">
        <v>62522.8</v>
      </c>
      <c r="K181" s="29" t="s">
        <v>156</v>
      </c>
      <c r="L181" s="29" t="s">
        <v>1592</v>
      </c>
      <c r="M181" s="29" t="s">
        <v>1593</v>
      </c>
      <c r="N181" s="29" t="s">
        <v>1594</v>
      </c>
      <c r="O181" s="29"/>
      <c r="P181" s="29" t="s">
        <v>1595</v>
      </c>
      <c r="Q181" s="16">
        <v>37.619999999999997</v>
      </c>
      <c r="R181" s="43">
        <v>7.36</v>
      </c>
      <c r="S181" s="16">
        <v>17.88</v>
      </c>
      <c r="T181" s="16">
        <v>12.38</v>
      </c>
      <c r="U181" s="16">
        <v>37.619999999999997</v>
      </c>
      <c r="V181" s="109">
        <v>100</v>
      </c>
      <c r="W181" s="241">
        <v>100</v>
      </c>
      <c r="X181" s="90" t="s">
        <v>1395</v>
      </c>
      <c r="Y181" s="12">
        <v>3</v>
      </c>
      <c r="Z181" s="12">
        <v>8</v>
      </c>
      <c r="AA181" s="12">
        <v>1</v>
      </c>
      <c r="AB181" s="12">
        <v>67</v>
      </c>
      <c r="AC181" s="29" t="s">
        <v>1596</v>
      </c>
      <c r="AD181" s="12">
        <v>0</v>
      </c>
      <c r="AE181" s="29">
        <v>5</v>
      </c>
      <c r="AF181" s="236">
        <f t="shared" si="10"/>
        <v>100</v>
      </c>
      <c r="AG181" s="11" t="s">
        <v>1416</v>
      </c>
      <c r="AH181" s="12" t="s">
        <v>1417</v>
      </c>
      <c r="AI181" s="13">
        <v>25</v>
      </c>
      <c r="AJ181" s="11" t="s">
        <v>289</v>
      </c>
      <c r="AK181" s="12" t="s">
        <v>1409</v>
      </c>
      <c r="AL181" s="13">
        <v>25</v>
      </c>
      <c r="AM181" s="300" t="s">
        <v>1597</v>
      </c>
      <c r="AN181" s="12" t="s">
        <v>1417</v>
      </c>
      <c r="AO181" s="13">
        <v>25</v>
      </c>
      <c r="AP181" s="300" t="s">
        <v>1598</v>
      </c>
      <c r="AQ181" s="12" t="s">
        <v>1409</v>
      </c>
      <c r="AR181" s="13">
        <v>25</v>
      </c>
      <c r="AS181" s="300"/>
      <c r="AT181" s="12"/>
      <c r="AU181" s="13"/>
      <c r="AV181" s="300"/>
      <c r="AW181" s="12"/>
      <c r="AX181" s="13"/>
    </row>
    <row r="182" spans="1:50" s="14" customFormat="1" ht="154">
      <c r="A182" s="11">
        <v>106</v>
      </c>
      <c r="B182" s="12" t="s">
        <v>1387</v>
      </c>
      <c r="C182" s="12"/>
      <c r="D182" s="29" t="s">
        <v>1599</v>
      </c>
      <c r="E182" s="29" t="s">
        <v>1600</v>
      </c>
      <c r="F182" s="29">
        <v>1339</v>
      </c>
      <c r="G182" s="29" t="s">
        <v>1601</v>
      </c>
      <c r="H182" s="29">
        <v>2007</v>
      </c>
      <c r="I182" s="29" t="s">
        <v>1602</v>
      </c>
      <c r="J182" s="43">
        <v>67200</v>
      </c>
      <c r="K182" s="29" t="s">
        <v>103</v>
      </c>
      <c r="L182" s="29" t="s">
        <v>1603</v>
      </c>
      <c r="M182" s="29" t="s">
        <v>1604</v>
      </c>
      <c r="N182" s="29" t="s">
        <v>1605</v>
      </c>
      <c r="O182" s="29" t="s">
        <v>1606</v>
      </c>
      <c r="P182" s="29" t="s">
        <v>1607</v>
      </c>
      <c r="Q182" s="16">
        <v>38.17</v>
      </c>
      <c r="R182" s="43">
        <v>7.91</v>
      </c>
      <c r="S182" s="16">
        <v>17.88</v>
      </c>
      <c r="T182" s="16">
        <v>12.38</v>
      </c>
      <c r="U182" s="16">
        <v>38.17</v>
      </c>
      <c r="V182" s="109">
        <v>100</v>
      </c>
      <c r="W182" s="241">
        <v>100</v>
      </c>
      <c r="X182" s="90" t="s">
        <v>1395</v>
      </c>
      <c r="Y182" s="12">
        <v>6</v>
      </c>
      <c r="Z182" s="12">
        <v>1</v>
      </c>
      <c r="AA182" s="12">
        <v>5</v>
      </c>
      <c r="AB182" s="12">
        <v>63</v>
      </c>
      <c r="AC182" s="29" t="s">
        <v>1608</v>
      </c>
      <c r="AD182" s="12">
        <v>0</v>
      </c>
      <c r="AE182" s="29">
        <v>5</v>
      </c>
      <c r="AF182" s="236">
        <f t="shared" si="10"/>
        <v>100</v>
      </c>
      <c r="AG182" s="11" t="s">
        <v>1599</v>
      </c>
      <c r="AH182" s="12" t="s">
        <v>1609</v>
      </c>
      <c r="AI182" s="13">
        <v>25</v>
      </c>
      <c r="AJ182" s="11" t="s">
        <v>1599</v>
      </c>
      <c r="AK182" s="12" t="s">
        <v>1609</v>
      </c>
      <c r="AL182" s="13">
        <v>25</v>
      </c>
      <c r="AM182" s="300" t="s">
        <v>1599</v>
      </c>
      <c r="AN182" s="12" t="s">
        <v>1609</v>
      </c>
      <c r="AO182" s="13">
        <v>25</v>
      </c>
      <c r="AP182" s="300" t="s">
        <v>1599</v>
      </c>
      <c r="AQ182" s="12" t="s">
        <v>1609</v>
      </c>
      <c r="AR182" s="13">
        <v>25</v>
      </c>
      <c r="AS182" s="300"/>
      <c r="AT182" s="12"/>
      <c r="AU182" s="13"/>
      <c r="AV182" s="300"/>
      <c r="AW182" s="12"/>
      <c r="AX182" s="13"/>
    </row>
    <row r="183" spans="1:50" s="14" customFormat="1" ht="126">
      <c r="A183" s="11">
        <v>106</v>
      </c>
      <c r="B183" s="12" t="s">
        <v>1387</v>
      </c>
      <c r="C183" s="12"/>
      <c r="D183" s="29" t="s">
        <v>474</v>
      </c>
      <c r="E183" s="29" t="s">
        <v>1451</v>
      </c>
      <c r="F183" s="29">
        <v>4587</v>
      </c>
      <c r="G183" s="29" t="s">
        <v>1610</v>
      </c>
      <c r="H183" s="29">
        <v>2004</v>
      </c>
      <c r="I183" s="29" t="s">
        <v>1611</v>
      </c>
      <c r="J183" s="43">
        <v>52228.55</v>
      </c>
      <c r="K183" s="29" t="s">
        <v>149</v>
      </c>
      <c r="L183" s="29" t="s">
        <v>1612</v>
      </c>
      <c r="M183" s="29" t="s">
        <v>1613</v>
      </c>
      <c r="N183" s="29" t="s">
        <v>1614</v>
      </c>
      <c r="O183" s="29" t="s">
        <v>1615</v>
      </c>
      <c r="P183" s="29">
        <v>41790</v>
      </c>
      <c r="Q183" s="16">
        <v>36.4</v>
      </c>
      <c r="R183" s="43">
        <v>6.14</v>
      </c>
      <c r="S183" s="16">
        <v>17.88</v>
      </c>
      <c r="T183" s="16">
        <v>12.38</v>
      </c>
      <c r="U183" s="16">
        <v>36.4</v>
      </c>
      <c r="V183" s="109">
        <v>100</v>
      </c>
      <c r="W183" s="241">
        <v>100</v>
      </c>
      <c r="X183" s="90" t="s">
        <v>1395</v>
      </c>
      <c r="Y183" s="12">
        <v>6</v>
      </c>
      <c r="Z183" s="12">
        <v>3</v>
      </c>
      <c r="AA183" s="12">
        <v>4</v>
      </c>
      <c r="AB183" s="12">
        <v>44</v>
      </c>
      <c r="AC183" s="29" t="s">
        <v>1616</v>
      </c>
      <c r="AD183" s="12"/>
      <c r="AE183" s="29">
        <v>5</v>
      </c>
      <c r="AF183" s="236">
        <f t="shared" si="10"/>
        <v>100</v>
      </c>
      <c r="AG183" s="11" t="s">
        <v>474</v>
      </c>
      <c r="AH183" s="12" t="s">
        <v>1459</v>
      </c>
      <c r="AI183" s="13">
        <v>25</v>
      </c>
      <c r="AJ183" s="11" t="s">
        <v>1461</v>
      </c>
      <c r="AK183" s="12" t="s">
        <v>1462</v>
      </c>
      <c r="AL183" s="13">
        <v>25</v>
      </c>
      <c r="AM183" s="300" t="s">
        <v>1617</v>
      </c>
      <c r="AN183" s="12" t="s">
        <v>1618</v>
      </c>
      <c r="AO183" s="13">
        <v>25</v>
      </c>
      <c r="AP183" s="300" t="s">
        <v>1461</v>
      </c>
      <c r="AQ183" s="12" t="s">
        <v>1462</v>
      </c>
      <c r="AR183" s="13">
        <v>25</v>
      </c>
      <c r="AS183" s="300"/>
      <c r="AT183" s="12"/>
      <c r="AU183" s="13"/>
      <c r="AV183" s="300"/>
      <c r="AW183" s="12"/>
      <c r="AX183" s="13"/>
    </row>
    <row r="184" spans="1:50" s="14" customFormat="1" ht="126">
      <c r="A184" s="11">
        <v>106</v>
      </c>
      <c r="B184" s="12" t="s">
        <v>1387</v>
      </c>
      <c r="C184" s="12"/>
      <c r="D184" s="29" t="s">
        <v>474</v>
      </c>
      <c r="E184" s="29" t="s">
        <v>1451</v>
      </c>
      <c r="F184" s="29">
        <v>4587</v>
      </c>
      <c r="G184" s="29" t="s">
        <v>1619</v>
      </c>
      <c r="H184" s="29">
        <v>2002</v>
      </c>
      <c r="I184" s="29" t="s">
        <v>1620</v>
      </c>
      <c r="J184" s="43">
        <v>112852.06</v>
      </c>
      <c r="K184" s="29" t="s">
        <v>156</v>
      </c>
      <c r="L184" s="29" t="s">
        <v>1621</v>
      </c>
      <c r="M184" s="29" t="s">
        <v>1622</v>
      </c>
      <c r="N184" s="29" t="s">
        <v>1623</v>
      </c>
      <c r="O184" s="29" t="s">
        <v>1624</v>
      </c>
      <c r="P184" s="29">
        <v>39264</v>
      </c>
      <c r="Q184" s="16">
        <v>43.54</v>
      </c>
      <c r="R184" s="43">
        <v>13.28</v>
      </c>
      <c r="S184" s="16">
        <v>17.88</v>
      </c>
      <c r="T184" s="16">
        <v>12.38</v>
      </c>
      <c r="U184" s="16">
        <v>43.54</v>
      </c>
      <c r="V184" s="109">
        <v>100</v>
      </c>
      <c r="W184" s="241">
        <v>100</v>
      </c>
      <c r="X184" s="90" t="s">
        <v>1395</v>
      </c>
      <c r="Y184" s="12">
        <v>1</v>
      </c>
      <c r="Z184" s="12">
        <v>1</v>
      </c>
      <c r="AA184" s="12">
        <v>7</v>
      </c>
      <c r="AB184" s="12">
        <v>44</v>
      </c>
      <c r="AC184" s="29" t="s">
        <v>1625</v>
      </c>
      <c r="AD184" s="12"/>
      <c r="AE184" s="29">
        <v>5</v>
      </c>
      <c r="AF184" s="236">
        <f t="shared" si="10"/>
        <v>100</v>
      </c>
      <c r="AG184" s="11" t="s">
        <v>474</v>
      </c>
      <c r="AH184" s="12" t="s">
        <v>1459</v>
      </c>
      <c r="AI184" s="13">
        <v>25</v>
      </c>
      <c r="AJ184" s="11" t="s">
        <v>1460</v>
      </c>
      <c r="AK184" s="12" t="s">
        <v>1451</v>
      </c>
      <c r="AL184" s="13">
        <v>25</v>
      </c>
      <c r="AM184" s="300" t="s">
        <v>1626</v>
      </c>
      <c r="AN184" s="12" t="s">
        <v>1462</v>
      </c>
      <c r="AO184" s="13">
        <v>25</v>
      </c>
      <c r="AP184" s="300" t="s">
        <v>1617</v>
      </c>
      <c r="AQ184" s="12" t="s">
        <v>1618</v>
      </c>
      <c r="AR184" s="13">
        <v>25</v>
      </c>
      <c r="AS184" s="300"/>
      <c r="AT184" s="12"/>
      <c r="AU184" s="13"/>
      <c r="AV184" s="300"/>
      <c r="AW184" s="12"/>
      <c r="AX184" s="13"/>
    </row>
    <row r="185" spans="1:50" s="14" customFormat="1" ht="126">
      <c r="A185" s="11">
        <v>106</v>
      </c>
      <c r="B185" s="12" t="s">
        <v>1387</v>
      </c>
      <c r="C185" s="12"/>
      <c r="D185" s="29" t="s">
        <v>1397</v>
      </c>
      <c r="E185" s="29" t="s">
        <v>1627</v>
      </c>
      <c r="F185" s="29">
        <v>9089</v>
      </c>
      <c r="G185" s="29" t="s">
        <v>1628</v>
      </c>
      <c r="H185" s="29">
        <v>2007</v>
      </c>
      <c r="I185" s="29" t="s">
        <v>1629</v>
      </c>
      <c r="J185" s="43">
        <v>141378</v>
      </c>
      <c r="K185" s="29" t="s">
        <v>103</v>
      </c>
      <c r="L185" s="29" t="s">
        <v>1630</v>
      </c>
      <c r="M185" s="29" t="s">
        <v>1631</v>
      </c>
      <c r="N185" s="29" t="s">
        <v>1632</v>
      </c>
      <c r="O185" s="29" t="s">
        <v>1633</v>
      </c>
      <c r="P185" s="29" t="s">
        <v>1634</v>
      </c>
      <c r="Q185" s="16">
        <v>46.89</v>
      </c>
      <c r="R185" s="43">
        <v>16.63</v>
      </c>
      <c r="S185" s="16">
        <v>17.88</v>
      </c>
      <c r="T185" s="16">
        <v>12.38</v>
      </c>
      <c r="U185" s="16">
        <v>46.89</v>
      </c>
      <c r="V185" s="109">
        <v>100</v>
      </c>
      <c r="W185" s="241">
        <v>100</v>
      </c>
      <c r="X185" s="90" t="s">
        <v>1395</v>
      </c>
      <c r="Y185" s="12">
        <v>4</v>
      </c>
      <c r="Z185" s="12">
        <v>4</v>
      </c>
      <c r="AA185" s="12">
        <v>6</v>
      </c>
      <c r="AB185" s="12">
        <v>30</v>
      </c>
      <c r="AC185" s="29" t="s">
        <v>1635</v>
      </c>
      <c r="AD185" s="12"/>
      <c r="AE185" s="29">
        <v>5</v>
      </c>
      <c r="AF185" s="236">
        <f t="shared" si="10"/>
        <v>100</v>
      </c>
      <c r="AG185" s="11" t="s">
        <v>1397</v>
      </c>
      <c r="AH185" s="12" t="s">
        <v>1398</v>
      </c>
      <c r="AI185" s="13">
        <v>100</v>
      </c>
      <c r="AJ185" s="11"/>
      <c r="AK185" s="12"/>
      <c r="AL185" s="13"/>
      <c r="AM185" s="300"/>
      <c r="AN185" s="12"/>
      <c r="AO185" s="13"/>
      <c r="AP185" s="300"/>
      <c r="AQ185" s="12"/>
      <c r="AR185" s="13"/>
      <c r="AS185" s="300"/>
      <c r="AT185" s="12"/>
      <c r="AU185" s="13"/>
      <c r="AV185" s="300"/>
      <c r="AW185" s="12"/>
      <c r="AX185" s="13"/>
    </row>
    <row r="186" spans="1:50" s="14" customFormat="1" ht="126">
      <c r="A186" s="11">
        <v>106</v>
      </c>
      <c r="B186" s="12" t="s">
        <v>1387</v>
      </c>
      <c r="C186" s="12"/>
      <c r="D186" s="29" t="s">
        <v>59</v>
      </c>
      <c r="E186" s="29" t="s">
        <v>1636</v>
      </c>
      <c r="F186" s="29">
        <v>7518</v>
      </c>
      <c r="G186" s="29" t="s">
        <v>1637</v>
      </c>
      <c r="H186" s="29">
        <v>2002</v>
      </c>
      <c r="I186" s="29" t="s">
        <v>1638</v>
      </c>
      <c r="J186" s="43">
        <v>129196.9</v>
      </c>
      <c r="K186" s="29" t="s">
        <v>156</v>
      </c>
      <c r="L186" s="29" t="s">
        <v>1391</v>
      </c>
      <c r="M186" s="29" t="s">
        <v>1392</v>
      </c>
      <c r="N186" s="29" t="s">
        <v>1639</v>
      </c>
      <c r="O186" s="29" t="s">
        <v>1640</v>
      </c>
      <c r="P186" s="29">
        <v>39291</v>
      </c>
      <c r="Q186" s="16">
        <v>45.46</v>
      </c>
      <c r="R186" s="43">
        <v>15.2</v>
      </c>
      <c r="S186" s="16">
        <v>17.88</v>
      </c>
      <c r="T186" s="16">
        <v>12.38</v>
      </c>
      <c r="U186" s="16">
        <v>45.46</v>
      </c>
      <c r="V186" s="109">
        <v>100</v>
      </c>
      <c r="W186" s="241">
        <v>100</v>
      </c>
      <c r="X186" s="90" t="s">
        <v>1395</v>
      </c>
      <c r="Y186" s="12">
        <v>3</v>
      </c>
      <c r="Z186" s="12">
        <v>1</v>
      </c>
      <c r="AA186" s="12">
        <v>3</v>
      </c>
      <c r="AB186" s="12">
        <v>44</v>
      </c>
      <c r="AC186" s="29" t="s">
        <v>1641</v>
      </c>
      <c r="AD186" s="12"/>
      <c r="AE186" s="29">
        <v>5</v>
      </c>
      <c r="AF186" s="236">
        <f t="shared" si="10"/>
        <v>100</v>
      </c>
      <c r="AG186" s="11" t="s">
        <v>59</v>
      </c>
      <c r="AH186" s="12" t="s">
        <v>1642</v>
      </c>
      <c r="AI186" s="13">
        <v>100</v>
      </c>
      <c r="AJ186" s="11"/>
      <c r="AK186" s="12"/>
      <c r="AL186" s="13"/>
      <c r="AM186" s="300"/>
      <c r="AN186" s="12"/>
      <c r="AO186" s="13"/>
      <c r="AP186" s="300"/>
      <c r="AQ186" s="12"/>
      <c r="AR186" s="13"/>
      <c r="AS186" s="300"/>
      <c r="AT186" s="12"/>
      <c r="AU186" s="13"/>
      <c r="AV186" s="300"/>
      <c r="AW186" s="12"/>
      <c r="AX186" s="13"/>
    </row>
    <row r="187" spans="1:50" s="14" customFormat="1" ht="224">
      <c r="A187" s="11">
        <v>106</v>
      </c>
      <c r="B187" s="12" t="s">
        <v>1387</v>
      </c>
      <c r="C187" s="12"/>
      <c r="D187" s="29" t="s">
        <v>1643</v>
      </c>
      <c r="E187" s="29" t="s">
        <v>1644</v>
      </c>
      <c r="F187" s="29">
        <v>9090</v>
      </c>
      <c r="G187" s="29" t="s">
        <v>1645</v>
      </c>
      <c r="H187" s="29">
        <v>2007</v>
      </c>
      <c r="I187" s="29" t="s">
        <v>1646</v>
      </c>
      <c r="J187" s="43">
        <v>52450</v>
      </c>
      <c r="K187" s="29" t="s">
        <v>103</v>
      </c>
      <c r="L187" s="29" t="s">
        <v>1647</v>
      </c>
      <c r="M187" s="29" t="s">
        <v>1648</v>
      </c>
      <c r="N187" s="29" t="s">
        <v>1649</v>
      </c>
      <c r="O187" s="29" t="s">
        <v>1650</v>
      </c>
      <c r="P187" s="29" t="s">
        <v>1651</v>
      </c>
      <c r="Q187" s="16">
        <v>36.43</v>
      </c>
      <c r="R187" s="43">
        <v>6.17</v>
      </c>
      <c r="S187" s="16">
        <v>17.88</v>
      </c>
      <c r="T187" s="16">
        <v>12.38</v>
      </c>
      <c r="U187" s="16">
        <v>36.43</v>
      </c>
      <c r="V187" s="109">
        <v>100</v>
      </c>
      <c r="W187" s="241">
        <v>100</v>
      </c>
      <c r="X187" s="90" t="s">
        <v>1395</v>
      </c>
      <c r="Y187" s="12">
        <v>1</v>
      </c>
      <c r="Z187" s="12">
        <v>1</v>
      </c>
      <c r="AA187" s="12">
        <v>3</v>
      </c>
      <c r="AB187" s="12">
        <v>44</v>
      </c>
      <c r="AC187" s="29" t="s">
        <v>1652</v>
      </c>
      <c r="AD187" s="12"/>
      <c r="AE187" s="29">
        <v>5</v>
      </c>
      <c r="AF187" s="236">
        <f t="shared" si="10"/>
        <v>100</v>
      </c>
      <c r="AG187" s="11" t="s">
        <v>1643</v>
      </c>
      <c r="AH187" s="12" t="s">
        <v>1653</v>
      </c>
      <c r="AI187" s="13">
        <v>25</v>
      </c>
      <c r="AJ187" s="11" t="s">
        <v>1654</v>
      </c>
      <c r="AK187" s="12" t="s">
        <v>1655</v>
      </c>
      <c r="AL187" s="13">
        <v>25</v>
      </c>
      <c r="AM187" s="300" t="s">
        <v>1656</v>
      </c>
      <c r="AN187" s="12" t="s">
        <v>1657</v>
      </c>
      <c r="AO187" s="13">
        <v>25</v>
      </c>
      <c r="AP187" s="300" t="s">
        <v>1658</v>
      </c>
      <c r="AQ187" s="12" t="s">
        <v>1644</v>
      </c>
      <c r="AR187" s="13">
        <v>25</v>
      </c>
      <c r="AS187" s="300"/>
      <c r="AT187" s="12"/>
      <c r="AU187" s="13"/>
      <c r="AV187" s="300"/>
      <c r="AW187" s="12"/>
      <c r="AX187" s="13"/>
    </row>
    <row r="188" spans="1:50" s="14" customFormat="1" ht="126">
      <c r="A188" s="11">
        <v>106</v>
      </c>
      <c r="B188" s="12" t="s">
        <v>1387</v>
      </c>
      <c r="C188" s="12"/>
      <c r="D188" s="29" t="s">
        <v>65</v>
      </c>
      <c r="E188" s="29" t="s">
        <v>1659</v>
      </c>
      <c r="F188" s="29">
        <v>3317</v>
      </c>
      <c r="G188" s="29" t="s">
        <v>1660</v>
      </c>
      <c r="H188" s="29">
        <v>2012</v>
      </c>
      <c r="I188" s="29" t="s">
        <v>1661</v>
      </c>
      <c r="J188" s="43">
        <v>144840</v>
      </c>
      <c r="K188" s="29" t="s">
        <v>81</v>
      </c>
      <c r="L188" s="29" t="s">
        <v>1662</v>
      </c>
      <c r="M188" s="29" t="s">
        <v>1663</v>
      </c>
      <c r="N188" s="29" t="s">
        <v>1664</v>
      </c>
      <c r="O188" s="29" t="s">
        <v>1665</v>
      </c>
      <c r="P188" s="29" t="s">
        <v>1666</v>
      </c>
      <c r="Q188" s="16">
        <v>39.14</v>
      </c>
      <c r="R188" s="43">
        <v>17.04</v>
      </c>
      <c r="S188" s="16">
        <v>8</v>
      </c>
      <c r="T188" s="16">
        <v>14.1</v>
      </c>
      <c r="U188" s="16">
        <v>39.14</v>
      </c>
      <c r="V188" s="109">
        <v>100</v>
      </c>
      <c r="W188" s="241">
        <v>100</v>
      </c>
      <c r="X188" s="90" t="s">
        <v>1395</v>
      </c>
      <c r="Y188" s="12">
        <v>3</v>
      </c>
      <c r="Z188" s="12">
        <v>2</v>
      </c>
      <c r="AA188" s="12">
        <v>3</v>
      </c>
      <c r="AB188" s="12">
        <v>44</v>
      </c>
      <c r="AC188" s="29" t="s">
        <v>1667</v>
      </c>
      <c r="AD188" s="12"/>
      <c r="AE188" s="29">
        <v>5</v>
      </c>
      <c r="AF188" s="236">
        <f t="shared" si="10"/>
        <v>100</v>
      </c>
      <c r="AG188" s="11" t="s">
        <v>65</v>
      </c>
      <c r="AH188" s="12" t="s">
        <v>1659</v>
      </c>
      <c r="AI188" s="13">
        <v>100</v>
      </c>
      <c r="AJ188" s="11"/>
      <c r="AK188" s="12"/>
      <c r="AL188" s="13"/>
      <c r="AM188" s="300"/>
      <c r="AN188" s="12"/>
      <c r="AO188" s="13"/>
      <c r="AP188" s="300"/>
      <c r="AQ188" s="12"/>
      <c r="AR188" s="13"/>
      <c r="AS188" s="300"/>
      <c r="AT188" s="12"/>
      <c r="AU188" s="13"/>
      <c r="AV188" s="300"/>
      <c r="AW188" s="12"/>
      <c r="AX188" s="13"/>
    </row>
    <row r="189" spans="1:50" s="14" customFormat="1" ht="224">
      <c r="A189" s="11">
        <v>106</v>
      </c>
      <c r="B189" s="12" t="s">
        <v>1387</v>
      </c>
      <c r="C189" s="12"/>
      <c r="D189" s="29" t="s">
        <v>289</v>
      </c>
      <c r="E189" s="29" t="s">
        <v>1668</v>
      </c>
      <c r="F189" s="29">
        <v>18801</v>
      </c>
      <c r="G189" s="29" t="s">
        <v>1669</v>
      </c>
      <c r="H189" s="29">
        <v>2010</v>
      </c>
      <c r="I189" s="29" t="s">
        <v>1670</v>
      </c>
      <c r="J189" s="43">
        <v>901938</v>
      </c>
      <c r="K189" s="29" t="s">
        <v>81</v>
      </c>
      <c r="L189" s="29" t="s">
        <v>1671</v>
      </c>
      <c r="M189" s="29" t="s">
        <v>1672</v>
      </c>
      <c r="N189" s="29" t="s">
        <v>1673</v>
      </c>
      <c r="O189" s="29" t="s">
        <v>1674</v>
      </c>
      <c r="P189" s="29" t="s">
        <v>1675</v>
      </c>
      <c r="Q189" s="16">
        <v>136.37</v>
      </c>
      <c r="R189" s="43">
        <v>106.11</v>
      </c>
      <c r="S189" s="16">
        <v>17.88</v>
      </c>
      <c r="T189" s="16">
        <v>12.38</v>
      </c>
      <c r="U189" s="16">
        <v>136.37</v>
      </c>
      <c r="V189" s="109">
        <v>100</v>
      </c>
      <c r="W189" s="241">
        <v>100</v>
      </c>
      <c r="X189" s="90" t="s">
        <v>1395</v>
      </c>
      <c r="Y189" s="12">
        <v>4</v>
      </c>
      <c r="Z189" s="12">
        <v>6</v>
      </c>
      <c r="AA189" s="12">
        <v>3</v>
      </c>
      <c r="AB189" s="12">
        <v>11</v>
      </c>
      <c r="AC189" s="29" t="s">
        <v>1676</v>
      </c>
      <c r="AD189" s="12"/>
      <c r="AE189" s="29">
        <v>5</v>
      </c>
      <c r="AF189" s="236">
        <f t="shared" si="10"/>
        <v>0</v>
      </c>
      <c r="AG189" s="11"/>
      <c r="AH189" s="12" t="s">
        <v>1408</v>
      </c>
      <c r="AI189" s="13"/>
      <c r="AJ189" s="11"/>
      <c r="AK189" s="12"/>
      <c r="AL189" s="13"/>
      <c r="AM189" s="300"/>
      <c r="AN189" s="12"/>
      <c r="AO189" s="13"/>
      <c r="AP189" s="300"/>
      <c r="AQ189" s="12"/>
      <c r="AR189" s="13"/>
      <c r="AS189" s="300"/>
      <c r="AT189" s="12"/>
      <c r="AU189" s="13"/>
      <c r="AV189" s="300"/>
      <c r="AW189" s="12"/>
      <c r="AX189" s="13"/>
    </row>
    <row r="190" spans="1:50" s="14" customFormat="1" ht="280">
      <c r="A190" s="11">
        <v>106</v>
      </c>
      <c r="B190" s="12" t="s">
        <v>1387</v>
      </c>
      <c r="C190" s="12"/>
      <c r="D190" s="29" t="s">
        <v>1643</v>
      </c>
      <c r="E190" s="29" t="s">
        <v>1677</v>
      </c>
      <c r="F190" s="29">
        <v>15703</v>
      </c>
      <c r="G190" s="29" t="s">
        <v>1678</v>
      </c>
      <c r="H190" s="29">
        <v>2011</v>
      </c>
      <c r="I190" s="29" t="s">
        <v>1679</v>
      </c>
      <c r="J190" s="43">
        <v>690000</v>
      </c>
      <c r="K190" s="29" t="s">
        <v>81</v>
      </c>
      <c r="L190" s="29" t="s">
        <v>1680</v>
      </c>
      <c r="M190" s="29" t="s">
        <v>1681</v>
      </c>
      <c r="N190" s="29" t="s">
        <v>1682</v>
      </c>
      <c r="O190" s="29" t="s">
        <v>1683</v>
      </c>
      <c r="P190" s="29" t="s">
        <v>1684</v>
      </c>
      <c r="Q190" s="16">
        <v>100.60647059999999</v>
      </c>
      <c r="R190" s="43">
        <v>81.176470589999994</v>
      </c>
      <c r="S190" s="16">
        <v>5.33</v>
      </c>
      <c r="T190" s="16">
        <v>14.1</v>
      </c>
      <c r="U190" s="16">
        <v>100.60647059999999</v>
      </c>
      <c r="V190" s="109">
        <v>100</v>
      </c>
      <c r="W190" s="241">
        <v>100</v>
      </c>
      <c r="X190" s="90" t="s">
        <v>1395</v>
      </c>
      <c r="Y190" s="12">
        <v>3</v>
      </c>
      <c r="Z190" s="12">
        <v>2</v>
      </c>
      <c r="AA190" s="12">
        <v>1</v>
      </c>
      <c r="AB190" s="12">
        <v>44</v>
      </c>
      <c r="AC190" s="29" t="s">
        <v>1685</v>
      </c>
      <c r="AD190" s="12"/>
      <c r="AE190" s="29">
        <v>5</v>
      </c>
      <c r="AF190" s="236">
        <f t="shared" si="10"/>
        <v>100</v>
      </c>
      <c r="AG190" s="11" t="s">
        <v>1643</v>
      </c>
      <c r="AH190" s="12" t="s">
        <v>1653</v>
      </c>
      <c r="AI190" s="13">
        <v>20</v>
      </c>
      <c r="AJ190" s="11" t="s">
        <v>1686</v>
      </c>
      <c r="AK190" s="12" t="s">
        <v>1677</v>
      </c>
      <c r="AL190" s="13">
        <v>20</v>
      </c>
      <c r="AM190" s="300" t="s">
        <v>1687</v>
      </c>
      <c r="AN190" s="12" t="s">
        <v>1653</v>
      </c>
      <c r="AO190" s="13">
        <v>20</v>
      </c>
      <c r="AP190" s="300" t="s">
        <v>1688</v>
      </c>
      <c r="AQ190" s="12" t="s">
        <v>1689</v>
      </c>
      <c r="AR190" s="13">
        <v>20</v>
      </c>
      <c r="AS190" s="300" t="s">
        <v>1690</v>
      </c>
      <c r="AT190" s="12" t="s">
        <v>1691</v>
      </c>
      <c r="AU190" s="13">
        <v>20</v>
      </c>
      <c r="AV190" s="300"/>
      <c r="AW190" s="12"/>
      <c r="AX190" s="13"/>
    </row>
    <row r="191" spans="1:50" s="14" customFormat="1" ht="154">
      <c r="A191" s="11">
        <v>106</v>
      </c>
      <c r="B191" s="12" t="s">
        <v>1387</v>
      </c>
      <c r="C191" s="12"/>
      <c r="D191" s="29" t="s">
        <v>1506</v>
      </c>
      <c r="E191" s="29" t="s">
        <v>1507</v>
      </c>
      <c r="F191" s="29">
        <v>5027</v>
      </c>
      <c r="G191" s="29" t="s">
        <v>1692</v>
      </c>
      <c r="H191" s="29">
        <v>2006</v>
      </c>
      <c r="I191" s="29" t="s">
        <v>1693</v>
      </c>
      <c r="J191" s="43">
        <v>806123.71</v>
      </c>
      <c r="K191" s="29" t="s">
        <v>149</v>
      </c>
      <c r="L191" s="29" t="s">
        <v>1510</v>
      </c>
      <c r="M191" s="29" t="s">
        <v>1511</v>
      </c>
      <c r="N191" s="29" t="s">
        <v>1694</v>
      </c>
      <c r="O191" s="29" t="s">
        <v>1695</v>
      </c>
      <c r="P191" s="29">
        <v>43149</v>
      </c>
      <c r="Q191" s="16">
        <v>125.1</v>
      </c>
      <c r="R191" s="43">
        <v>94.84</v>
      </c>
      <c r="S191" s="16">
        <v>17.88</v>
      </c>
      <c r="T191" s="16">
        <v>12.38</v>
      </c>
      <c r="U191" s="16">
        <v>125.1</v>
      </c>
      <c r="V191" s="109">
        <v>100</v>
      </c>
      <c r="W191" s="241">
        <v>100</v>
      </c>
      <c r="X191" s="90" t="s">
        <v>1395</v>
      </c>
      <c r="Y191" s="12">
        <v>3</v>
      </c>
      <c r="Z191" s="12">
        <v>2</v>
      </c>
      <c r="AA191" s="12">
        <v>3</v>
      </c>
      <c r="AB191" s="12">
        <v>32</v>
      </c>
      <c r="AC191" s="29" t="s">
        <v>1696</v>
      </c>
      <c r="AD191" s="12"/>
      <c r="AE191" s="29">
        <v>5</v>
      </c>
      <c r="AF191" s="236">
        <f t="shared" si="10"/>
        <v>100</v>
      </c>
      <c r="AG191" s="11" t="s">
        <v>1697</v>
      </c>
      <c r="AH191" s="12" t="s">
        <v>1408</v>
      </c>
      <c r="AI191" s="13">
        <v>25</v>
      </c>
      <c r="AJ191" s="11" t="s">
        <v>1698</v>
      </c>
      <c r="AK191" s="12"/>
      <c r="AL191" s="13">
        <v>25</v>
      </c>
      <c r="AM191" s="300" t="s">
        <v>1699</v>
      </c>
      <c r="AN191" s="12" t="s">
        <v>1700</v>
      </c>
      <c r="AO191" s="13">
        <v>25</v>
      </c>
      <c r="AP191" s="300" t="s">
        <v>1701</v>
      </c>
      <c r="AQ191" s="12" t="s">
        <v>1408</v>
      </c>
      <c r="AR191" s="13">
        <v>25</v>
      </c>
      <c r="AS191" s="300"/>
      <c r="AT191" s="12"/>
      <c r="AU191" s="13"/>
      <c r="AV191" s="300"/>
      <c r="AW191" s="12"/>
      <c r="AX191" s="13"/>
    </row>
    <row r="192" spans="1:50" s="14" customFormat="1" ht="126">
      <c r="A192" s="11">
        <v>106</v>
      </c>
      <c r="B192" s="12" t="s">
        <v>1387</v>
      </c>
      <c r="C192" s="12"/>
      <c r="D192" s="29" t="s">
        <v>1506</v>
      </c>
      <c r="E192" s="29" t="s">
        <v>1702</v>
      </c>
      <c r="F192" s="29">
        <v>8314</v>
      </c>
      <c r="G192" s="29" t="s">
        <v>1703</v>
      </c>
      <c r="H192" s="29">
        <v>2010</v>
      </c>
      <c r="I192" s="29" t="s">
        <v>1704</v>
      </c>
      <c r="J192" s="43">
        <v>191069</v>
      </c>
      <c r="K192" s="29" t="s">
        <v>81</v>
      </c>
      <c r="L192" s="29" t="s">
        <v>1705</v>
      </c>
      <c r="M192" s="29" t="s">
        <v>1706</v>
      </c>
      <c r="N192" s="29" t="s">
        <v>1707</v>
      </c>
      <c r="O192" s="29" t="s">
        <v>1708</v>
      </c>
      <c r="P192" s="29" t="s">
        <v>1709</v>
      </c>
      <c r="Q192" s="16">
        <v>52.74</v>
      </c>
      <c r="R192" s="43">
        <v>22.48</v>
      </c>
      <c r="S192" s="16">
        <v>17.88</v>
      </c>
      <c r="T192" s="16">
        <v>12.38</v>
      </c>
      <c r="U192" s="16">
        <v>52.74</v>
      </c>
      <c r="V192" s="109">
        <v>100</v>
      </c>
      <c r="W192" s="241">
        <v>100</v>
      </c>
      <c r="X192" s="90" t="s">
        <v>1395</v>
      </c>
      <c r="Y192" s="12">
        <v>1</v>
      </c>
      <c r="Z192" s="12">
        <v>8</v>
      </c>
      <c r="AA192" s="12">
        <v>1</v>
      </c>
      <c r="AB192" s="12">
        <v>32</v>
      </c>
      <c r="AC192" s="29" t="s">
        <v>1710</v>
      </c>
      <c r="AD192" s="12"/>
      <c r="AE192" s="29">
        <v>5</v>
      </c>
      <c r="AF192" s="236">
        <f t="shared" si="10"/>
        <v>0</v>
      </c>
      <c r="AG192" s="11"/>
      <c r="AH192" s="12" t="s">
        <v>1408</v>
      </c>
      <c r="AI192" s="13"/>
      <c r="AJ192" s="11"/>
      <c r="AK192" s="12"/>
      <c r="AL192" s="13"/>
      <c r="AM192" s="300"/>
      <c r="AN192" s="12"/>
      <c r="AO192" s="13"/>
      <c r="AP192" s="300"/>
      <c r="AQ192" s="12"/>
      <c r="AR192" s="13"/>
      <c r="AS192" s="300"/>
      <c r="AT192" s="12"/>
      <c r="AU192" s="13"/>
      <c r="AV192" s="300"/>
      <c r="AW192" s="12"/>
      <c r="AX192" s="13"/>
    </row>
    <row r="193" spans="1:50" s="14" customFormat="1" ht="126">
      <c r="A193" s="11">
        <v>106</v>
      </c>
      <c r="B193" s="12" t="s">
        <v>1387</v>
      </c>
      <c r="C193" s="12"/>
      <c r="D193" s="29" t="s">
        <v>1421</v>
      </c>
      <c r="E193" s="29" t="s">
        <v>1711</v>
      </c>
      <c r="F193" s="29">
        <v>4763</v>
      </c>
      <c r="G193" s="29" t="s">
        <v>1712</v>
      </c>
      <c r="H193" s="29">
        <v>2004</v>
      </c>
      <c r="I193" s="29" t="s">
        <v>1713</v>
      </c>
      <c r="J193" s="43">
        <v>43886.05</v>
      </c>
      <c r="K193" s="29" t="s">
        <v>149</v>
      </c>
      <c r="L193" s="29" t="s">
        <v>1714</v>
      </c>
      <c r="M193" s="29" t="s">
        <v>1715</v>
      </c>
      <c r="N193" s="29" t="s">
        <v>1716</v>
      </c>
      <c r="O193" s="29" t="s">
        <v>1717</v>
      </c>
      <c r="P193" s="29">
        <v>41206</v>
      </c>
      <c r="Q193" s="16">
        <v>35.42</v>
      </c>
      <c r="R193" s="43">
        <v>5.16</v>
      </c>
      <c r="S193" s="16">
        <v>17.88</v>
      </c>
      <c r="T193" s="16">
        <v>12.38</v>
      </c>
      <c r="U193" s="16">
        <v>35.42</v>
      </c>
      <c r="V193" s="109">
        <v>100</v>
      </c>
      <c r="W193" s="241">
        <v>100</v>
      </c>
      <c r="X193" s="90" t="s">
        <v>1395</v>
      </c>
      <c r="Y193" s="12">
        <v>4</v>
      </c>
      <c r="Z193" s="12">
        <v>2</v>
      </c>
      <c r="AA193" s="12">
        <v>3</v>
      </c>
      <c r="AB193" s="12">
        <v>30</v>
      </c>
      <c r="AC193" s="29" t="s">
        <v>1718</v>
      </c>
      <c r="AD193" s="12">
        <v>0</v>
      </c>
      <c r="AE193" s="29">
        <v>5</v>
      </c>
      <c r="AF193" s="236">
        <f t="shared" si="10"/>
        <v>100</v>
      </c>
      <c r="AG193" s="11" t="s">
        <v>1421</v>
      </c>
      <c r="AH193" s="12" t="s">
        <v>1711</v>
      </c>
      <c r="AI193" s="13">
        <v>50</v>
      </c>
      <c r="AJ193" s="11" t="s">
        <v>1719</v>
      </c>
      <c r="AK193" s="12" t="s">
        <v>1720</v>
      </c>
      <c r="AL193" s="13">
        <v>50</v>
      </c>
      <c r="AM193" s="300"/>
      <c r="AN193" s="12"/>
      <c r="AO193" s="13"/>
      <c r="AP193" s="300"/>
      <c r="AQ193" s="12"/>
      <c r="AR193" s="13"/>
      <c r="AS193" s="300"/>
      <c r="AT193" s="12"/>
      <c r="AU193" s="13"/>
      <c r="AV193" s="300"/>
      <c r="AW193" s="12"/>
      <c r="AX193" s="13"/>
    </row>
    <row r="194" spans="1:50" s="14" customFormat="1" ht="126">
      <c r="A194" s="11">
        <v>106</v>
      </c>
      <c r="B194" s="12" t="s">
        <v>1387</v>
      </c>
      <c r="C194" s="12"/>
      <c r="D194" s="29" t="s">
        <v>1506</v>
      </c>
      <c r="E194" s="29" t="s">
        <v>1507</v>
      </c>
      <c r="F194" s="29">
        <v>5027</v>
      </c>
      <c r="G194" s="29" t="s">
        <v>1721</v>
      </c>
      <c r="H194" s="29">
        <v>2003</v>
      </c>
      <c r="I194" s="29" t="s">
        <v>1722</v>
      </c>
      <c r="J194" s="43">
        <v>70881.63</v>
      </c>
      <c r="K194" s="29" t="s">
        <v>156</v>
      </c>
      <c r="L194" s="29" t="s">
        <v>1723</v>
      </c>
      <c r="M194" s="29" t="s">
        <v>1724</v>
      </c>
      <c r="N194" s="29" t="s">
        <v>1725</v>
      </c>
      <c r="O194" s="29" t="s">
        <v>1726</v>
      </c>
      <c r="P194" s="29">
        <v>39601</v>
      </c>
      <c r="Q194" s="16">
        <v>38.6</v>
      </c>
      <c r="R194" s="43">
        <v>8.34</v>
      </c>
      <c r="S194" s="16">
        <v>17.88</v>
      </c>
      <c r="T194" s="16">
        <v>12.38</v>
      </c>
      <c r="U194" s="16">
        <v>38.6</v>
      </c>
      <c r="V194" s="109">
        <v>100</v>
      </c>
      <c r="W194" s="241">
        <v>100</v>
      </c>
      <c r="X194" s="90" t="s">
        <v>1395</v>
      </c>
      <c r="Y194" s="12">
        <v>3</v>
      </c>
      <c r="Z194" s="12">
        <v>2</v>
      </c>
      <c r="AA194" s="12">
        <v>2</v>
      </c>
      <c r="AB194" s="12">
        <v>32</v>
      </c>
      <c r="AC194" s="29" t="s">
        <v>1727</v>
      </c>
      <c r="AD194" s="12"/>
      <c r="AE194" s="29">
        <v>5</v>
      </c>
      <c r="AF194" s="236">
        <f t="shared" si="10"/>
        <v>100</v>
      </c>
      <c r="AG194" s="11" t="s">
        <v>1506</v>
      </c>
      <c r="AH194" s="12" t="s">
        <v>1507</v>
      </c>
      <c r="AI194" s="13">
        <v>25</v>
      </c>
      <c r="AJ194" s="11" t="s">
        <v>1728</v>
      </c>
      <c r="AK194" s="12" t="s">
        <v>1408</v>
      </c>
      <c r="AL194" s="13">
        <v>25</v>
      </c>
      <c r="AM194" s="300" t="s">
        <v>1729</v>
      </c>
      <c r="AN194" s="12" t="s">
        <v>1408</v>
      </c>
      <c r="AO194" s="13">
        <v>25</v>
      </c>
      <c r="AP194" s="300" t="s">
        <v>1730</v>
      </c>
      <c r="AQ194" s="12" t="s">
        <v>1408</v>
      </c>
      <c r="AR194" s="13">
        <v>25</v>
      </c>
      <c r="AS194" s="300"/>
      <c r="AT194" s="12"/>
      <c r="AU194" s="13"/>
      <c r="AV194" s="300"/>
      <c r="AW194" s="12"/>
      <c r="AX194" s="13"/>
    </row>
    <row r="195" spans="1:50" s="14" customFormat="1" ht="126">
      <c r="A195" s="11">
        <v>106</v>
      </c>
      <c r="B195" s="12" t="s">
        <v>1387</v>
      </c>
      <c r="C195" s="12"/>
      <c r="D195" s="29" t="s">
        <v>1643</v>
      </c>
      <c r="E195" s="29" t="s">
        <v>1644</v>
      </c>
      <c r="F195" s="29">
        <v>9090</v>
      </c>
      <c r="G195" s="29" t="s">
        <v>1731</v>
      </c>
      <c r="H195" s="29">
        <v>2004</v>
      </c>
      <c r="I195" s="29" t="s">
        <v>1732</v>
      </c>
      <c r="J195" s="43">
        <v>62455.37</v>
      </c>
      <c r="K195" s="29" t="s">
        <v>149</v>
      </c>
      <c r="L195" s="29" t="s">
        <v>1733</v>
      </c>
      <c r="M195" s="29" t="s">
        <v>1734</v>
      </c>
      <c r="N195" s="29" t="s">
        <v>1735</v>
      </c>
      <c r="O195" s="29" t="s">
        <v>1736</v>
      </c>
      <c r="P195" s="29" t="s">
        <v>1737</v>
      </c>
      <c r="Q195" s="16">
        <v>37.61</v>
      </c>
      <c r="R195" s="43">
        <v>7.35</v>
      </c>
      <c r="S195" s="16">
        <v>17.88</v>
      </c>
      <c r="T195" s="16">
        <v>12.38</v>
      </c>
      <c r="U195" s="16">
        <v>37.61</v>
      </c>
      <c r="V195" s="109">
        <v>100</v>
      </c>
      <c r="W195" s="241">
        <v>100</v>
      </c>
      <c r="X195" s="90" t="s">
        <v>1395</v>
      </c>
      <c r="Y195" s="12">
        <v>3</v>
      </c>
      <c r="Z195" s="12">
        <v>10</v>
      </c>
      <c r="AA195" s="12">
        <v>4</v>
      </c>
      <c r="AB195" s="12">
        <v>44</v>
      </c>
      <c r="AC195" s="29" t="s">
        <v>1738</v>
      </c>
      <c r="AD195" s="12"/>
      <c r="AE195" s="29">
        <v>5</v>
      </c>
      <c r="AF195" s="236">
        <f t="shared" si="10"/>
        <v>100</v>
      </c>
      <c r="AG195" s="11" t="s">
        <v>1643</v>
      </c>
      <c r="AH195" s="12" t="s">
        <v>1653</v>
      </c>
      <c r="AI195" s="13">
        <v>20</v>
      </c>
      <c r="AJ195" s="11" t="s">
        <v>1654</v>
      </c>
      <c r="AK195" s="12" t="s">
        <v>1655</v>
      </c>
      <c r="AL195" s="13">
        <v>20</v>
      </c>
      <c r="AM195" s="300" t="s">
        <v>1656</v>
      </c>
      <c r="AN195" s="12" t="s">
        <v>1657</v>
      </c>
      <c r="AO195" s="13">
        <v>20</v>
      </c>
      <c r="AP195" s="300" t="s">
        <v>1658</v>
      </c>
      <c r="AQ195" s="12" t="s">
        <v>1644</v>
      </c>
      <c r="AR195" s="13">
        <v>20</v>
      </c>
      <c r="AS195" s="300" t="s">
        <v>1739</v>
      </c>
      <c r="AT195" s="12" t="s">
        <v>1740</v>
      </c>
      <c r="AU195" s="13">
        <v>20</v>
      </c>
      <c r="AV195" s="300"/>
      <c r="AW195" s="12"/>
      <c r="AX195" s="13"/>
    </row>
    <row r="196" spans="1:50" s="14" customFormat="1" ht="182">
      <c r="A196" s="11">
        <v>106</v>
      </c>
      <c r="B196" s="12" t="s">
        <v>1387</v>
      </c>
      <c r="C196" s="12"/>
      <c r="D196" s="29" t="s">
        <v>219</v>
      </c>
      <c r="E196" s="29" t="s">
        <v>1418</v>
      </c>
      <c r="F196" s="29">
        <v>412</v>
      </c>
      <c r="G196" s="29" t="s">
        <v>1741</v>
      </c>
      <c r="H196" s="29">
        <v>2008</v>
      </c>
      <c r="I196" s="29" t="s">
        <v>1742</v>
      </c>
      <c r="J196" s="43">
        <v>76263.839999999997</v>
      </c>
      <c r="K196" s="29" t="s">
        <v>103</v>
      </c>
      <c r="L196" s="29" t="s">
        <v>115</v>
      </c>
      <c r="M196" s="29" t="s">
        <v>1743</v>
      </c>
      <c r="N196" s="29" t="s">
        <v>1744</v>
      </c>
      <c r="O196" s="29" t="s">
        <v>1745</v>
      </c>
      <c r="P196" s="29" t="s">
        <v>1746</v>
      </c>
      <c r="Q196" s="16">
        <v>39.229999999999997</v>
      </c>
      <c r="R196" s="43">
        <v>8.9700000000000006</v>
      </c>
      <c r="S196" s="16">
        <v>17.88</v>
      </c>
      <c r="T196" s="16">
        <v>12.38</v>
      </c>
      <c r="U196" s="16">
        <v>39.229999999999997</v>
      </c>
      <c r="V196" s="109">
        <v>100</v>
      </c>
      <c r="W196" s="241">
        <v>100</v>
      </c>
      <c r="X196" s="90" t="s">
        <v>1395</v>
      </c>
      <c r="Y196" s="12">
        <v>2</v>
      </c>
      <c r="Z196" s="12">
        <v>5</v>
      </c>
      <c r="AA196" s="12">
        <v>6</v>
      </c>
      <c r="AB196" s="12">
        <v>66</v>
      </c>
      <c r="AC196" s="29" t="s">
        <v>1747</v>
      </c>
      <c r="AD196" s="12"/>
      <c r="AE196" s="29">
        <v>5</v>
      </c>
      <c r="AF196" s="236">
        <f t="shared" si="10"/>
        <v>100</v>
      </c>
      <c r="AG196" s="11" t="s">
        <v>219</v>
      </c>
      <c r="AH196" s="12" t="s">
        <v>1418</v>
      </c>
      <c r="AI196" s="13">
        <v>25</v>
      </c>
      <c r="AJ196" s="11" t="s">
        <v>1748</v>
      </c>
      <c r="AK196" s="12" t="s">
        <v>1418</v>
      </c>
      <c r="AL196" s="13">
        <v>25</v>
      </c>
      <c r="AM196" s="300" t="s">
        <v>1749</v>
      </c>
      <c r="AN196" s="12" t="s">
        <v>1750</v>
      </c>
      <c r="AO196" s="13">
        <v>25</v>
      </c>
      <c r="AP196" s="300" t="s">
        <v>1751</v>
      </c>
      <c r="AQ196" s="12" t="s">
        <v>1752</v>
      </c>
      <c r="AR196" s="13">
        <v>25</v>
      </c>
      <c r="AS196" s="300"/>
      <c r="AT196" s="12"/>
      <c r="AU196" s="13"/>
      <c r="AV196" s="300"/>
      <c r="AW196" s="12"/>
      <c r="AX196" s="13"/>
    </row>
    <row r="197" spans="1:50" s="14" customFormat="1" ht="140">
      <c r="A197" s="11">
        <v>106</v>
      </c>
      <c r="B197" s="12" t="s">
        <v>1387</v>
      </c>
      <c r="C197" s="12"/>
      <c r="D197" s="29" t="s">
        <v>470</v>
      </c>
      <c r="E197" s="29" t="s">
        <v>1753</v>
      </c>
      <c r="F197" s="29">
        <v>4355</v>
      </c>
      <c r="G197" s="29" t="s">
        <v>1754</v>
      </c>
      <c r="H197" s="29">
        <v>2007</v>
      </c>
      <c r="I197" s="29" t="s">
        <v>1755</v>
      </c>
      <c r="J197" s="43">
        <v>183609</v>
      </c>
      <c r="K197" s="29" t="s">
        <v>103</v>
      </c>
      <c r="L197" s="29" t="s">
        <v>1756</v>
      </c>
      <c r="M197" s="29" t="s">
        <v>1757</v>
      </c>
      <c r="N197" s="29" t="s">
        <v>1758</v>
      </c>
      <c r="O197" s="29" t="s">
        <v>1759</v>
      </c>
      <c r="P197" s="29" t="s">
        <v>1760</v>
      </c>
      <c r="Q197" s="16">
        <v>51.86</v>
      </c>
      <c r="R197" s="43">
        <v>21.6</v>
      </c>
      <c r="S197" s="16">
        <v>17.88</v>
      </c>
      <c r="T197" s="16">
        <v>12.38</v>
      </c>
      <c r="U197" s="16">
        <v>51.86</v>
      </c>
      <c r="V197" s="109">
        <v>100</v>
      </c>
      <c r="W197" s="241">
        <v>100</v>
      </c>
      <c r="X197" s="90" t="s">
        <v>1395</v>
      </c>
      <c r="Y197" s="12">
        <v>3</v>
      </c>
      <c r="Z197" s="12">
        <v>6</v>
      </c>
      <c r="AA197" s="12">
        <v>1</v>
      </c>
      <c r="AB197" s="12">
        <v>44</v>
      </c>
      <c r="AC197" s="29" t="s">
        <v>1761</v>
      </c>
      <c r="AD197" s="12"/>
      <c r="AE197" s="29">
        <v>5</v>
      </c>
      <c r="AF197" s="236">
        <f t="shared" si="10"/>
        <v>100</v>
      </c>
      <c r="AG197" s="11" t="s">
        <v>470</v>
      </c>
      <c r="AH197" s="12" t="s">
        <v>1753</v>
      </c>
      <c r="AI197" s="13">
        <v>25</v>
      </c>
      <c r="AJ197" s="11" t="s">
        <v>1762</v>
      </c>
      <c r="AK197" s="12" t="s">
        <v>1763</v>
      </c>
      <c r="AL197" s="13">
        <v>25</v>
      </c>
      <c r="AM197" s="300" t="s">
        <v>1764</v>
      </c>
      <c r="AN197" s="12" t="s">
        <v>1765</v>
      </c>
      <c r="AO197" s="13">
        <v>25</v>
      </c>
      <c r="AP197" s="300" t="s">
        <v>1766</v>
      </c>
      <c r="AQ197" s="12" t="s">
        <v>1767</v>
      </c>
      <c r="AR197" s="13">
        <v>25</v>
      </c>
      <c r="AS197" s="300"/>
      <c r="AT197" s="12"/>
      <c r="AU197" s="13"/>
      <c r="AV197" s="300"/>
      <c r="AW197" s="12"/>
      <c r="AX197" s="13"/>
    </row>
    <row r="198" spans="1:50" s="14" customFormat="1" ht="210">
      <c r="A198" s="11">
        <v>106</v>
      </c>
      <c r="B198" s="12" t="s">
        <v>1387</v>
      </c>
      <c r="C198" s="12"/>
      <c r="D198" s="29" t="s">
        <v>1643</v>
      </c>
      <c r="E198" s="29" t="s">
        <v>1677</v>
      </c>
      <c r="F198" s="29">
        <v>15703</v>
      </c>
      <c r="G198" s="29" t="s">
        <v>1768</v>
      </c>
      <c r="H198" s="29">
        <v>2006</v>
      </c>
      <c r="I198" s="29" t="s">
        <v>1769</v>
      </c>
      <c r="J198" s="43">
        <v>45450</v>
      </c>
      <c r="K198" s="29" t="s">
        <v>149</v>
      </c>
      <c r="L198" s="29" t="s">
        <v>1770</v>
      </c>
      <c r="M198" s="29" t="s">
        <v>1771</v>
      </c>
      <c r="N198" s="29" t="s">
        <v>1772</v>
      </c>
      <c r="O198" s="29" t="s">
        <v>1773</v>
      </c>
      <c r="P198" s="29">
        <v>43990</v>
      </c>
      <c r="Q198" s="16">
        <v>35.61</v>
      </c>
      <c r="R198" s="43">
        <v>5.35</v>
      </c>
      <c r="S198" s="16">
        <v>17.88</v>
      </c>
      <c r="T198" s="16">
        <v>12.38</v>
      </c>
      <c r="U198" s="16">
        <v>35.61</v>
      </c>
      <c r="V198" s="109">
        <v>100</v>
      </c>
      <c r="W198" s="241">
        <v>100</v>
      </c>
      <c r="X198" s="90" t="s">
        <v>1395</v>
      </c>
      <c r="Y198" s="12">
        <v>3</v>
      </c>
      <c r="Z198" s="12">
        <v>6</v>
      </c>
      <c r="AA198" s="12">
        <v>1</v>
      </c>
      <c r="AB198" s="12">
        <v>44</v>
      </c>
      <c r="AC198" s="29" t="s">
        <v>1774</v>
      </c>
      <c r="AD198" s="12"/>
      <c r="AE198" s="29">
        <v>5</v>
      </c>
      <c r="AF198" s="236">
        <f t="shared" si="10"/>
        <v>100</v>
      </c>
      <c r="AG198" s="11" t="s">
        <v>1643</v>
      </c>
      <c r="AH198" s="12" t="s">
        <v>1653</v>
      </c>
      <c r="AI198" s="13">
        <v>25</v>
      </c>
      <c r="AJ198" s="11" t="s">
        <v>1686</v>
      </c>
      <c r="AK198" s="12" t="s">
        <v>1677</v>
      </c>
      <c r="AL198" s="13">
        <v>25</v>
      </c>
      <c r="AM198" s="300" t="s">
        <v>1687</v>
      </c>
      <c r="AN198" s="12" t="s">
        <v>1653</v>
      </c>
      <c r="AO198" s="13">
        <v>25</v>
      </c>
      <c r="AP198" s="300" t="s">
        <v>1688</v>
      </c>
      <c r="AQ198" s="12" t="s">
        <v>1689</v>
      </c>
      <c r="AR198" s="13">
        <v>25</v>
      </c>
      <c r="AS198" s="300"/>
      <c r="AT198" s="12"/>
      <c r="AU198" s="13"/>
      <c r="AV198" s="300"/>
      <c r="AW198" s="12"/>
      <c r="AX198" s="13"/>
    </row>
    <row r="199" spans="1:50" s="14" customFormat="1" ht="126">
      <c r="A199" s="11">
        <v>106</v>
      </c>
      <c r="B199" s="12" t="s">
        <v>1387</v>
      </c>
      <c r="C199" s="12"/>
      <c r="D199" s="29" t="s">
        <v>1506</v>
      </c>
      <c r="E199" s="29" t="s">
        <v>1507</v>
      </c>
      <c r="F199" s="29">
        <v>5027</v>
      </c>
      <c r="G199" s="29" t="s">
        <v>1775</v>
      </c>
      <c r="H199" s="29">
        <v>2008</v>
      </c>
      <c r="I199" s="29" t="s">
        <v>1776</v>
      </c>
      <c r="J199" s="43">
        <v>51327</v>
      </c>
      <c r="K199" s="29" t="s">
        <v>103</v>
      </c>
      <c r="L199" s="29" t="s">
        <v>1510</v>
      </c>
      <c r="M199" s="29" t="s">
        <v>1521</v>
      </c>
      <c r="N199" s="29" t="s">
        <v>1777</v>
      </c>
      <c r="O199" s="29" t="s">
        <v>1778</v>
      </c>
      <c r="P199" s="29" t="s">
        <v>1779</v>
      </c>
      <c r="Q199" s="16">
        <v>36.299999999999997</v>
      </c>
      <c r="R199" s="43">
        <v>6.04</v>
      </c>
      <c r="S199" s="16">
        <v>17.88</v>
      </c>
      <c r="T199" s="16">
        <v>12.38</v>
      </c>
      <c r="U199" s="16">
        <v>36.299999999999997</v>
      </c>
      <c r="V199" s="109">
        <v>100</v>
      </c>
      <c r="W199" s="241">
        <v>100</v>
      </c>
      <c r="X199" s="90" t="s">
        <v>1395</v>
      </c>
      <c r="Y199" s="12">
        <v>4</v>
      </c>
      <c r="Z199" s="12">
        <v>2</v>
      </c>
      <c r="AA199" s="12">
        <v>2</v>
      </c>
      <c r="AB199" s="12">
        <v>32</v>
      </c>
      <c r="AC199" s="29" t="s">
        <v>1780</v>
      </c>
      <c r="AD199" s="12"/>
      <c r="AE199" s="29">
        <v>5</v>
      </c>
      <c r="AF199" s="236">
        <f t="shared" si="10"/>
        <v>100</v>
      </c>
      <c r="AG199" s="11" t="s">
        <v>1515</v>
      </c>
      <c r="AH199" s="12"/>
      <c r="AI199" s="13">
        <v>50</v>
      </c>
      <c r="AJ199" s="11" t="s">
        <v>1516</v>
      </c>
      <c r="AK199" s="12" t="s">
        <v>1408</v>
      </c>
      <c r="AL199" s="13">
        <v>50</v>
      </c>
      <c r="AM199" s="300"/>
      <c r="AN199" s="12"/>
      <c r="AO199" s="13"/>
      <c r="AP199" s="300"/>
      <c r="AQ199" s="12"/>
      <c r="AR199" s="13"/>
      <c r="AS199" s="300"/>
      <c r="AT199" s="12"/>
      <c r="AU199" s="13"/>
      <c r="AV199" s="300"/>
      <c r="AW199" s="12"/>
      <c r="AX199" s="13"/>
    </row>
    <row r="200" spans="1:50" s="14" customFormat="1" ht="126">
      <c r="A200" s="11">
        <v>106</v>
      </c>
      <c r="B200" s="12" t="s">
        <v>1387</v>
      </c>
      <c r="C200" s="12"/>
      <c r="D200" s="29" t="s">
        <v>1421</v>
      </c>
      <c r="E200" s="29" t="s">
        <v>1711</v>
      </c>
      <c r="F200" s="29">
        <v>4763</v>
      </c>
      <c r="G200" s="29" t="s">
        <v>1781</v>
      </c>
      <c r="H200" s="29">
        <v>2002</v>
      </c>
      <c r="I200" s="29" t="s">
        <v>1782</v>
      </c>
      <c r="J200" s="43">
        <v>63209.42</v>
      </c>
      <c r="K200" s="29" t="s">
        <v>156</v>
      </c>
      <c r="L200" s="29" t="s">
        <v>1714</v>
      </c>
      <c r="M200" s="29" t="s">
        <v>1715</v>
      </c>
      <c r="N200" s="29" t="s">
        <v>1716</v>
      </c>
      <c r="O200" s="29" t="s">
        <v>1717</v>
      </c>
      <c r="P200" s="29">
        <v>39109</v>
      </c>
      <c r="Q200" s="16">
        <v>37.700000000000003</v>
      </c>
      <c r="R200" s="43">
        <v>7.44</v>
      </c>
      <c r="S200" s="16">
        <v>17.88</v>
      </c>
      <c r="T200" s="16">
        <v>12.38</v>
      </c>
      <c r="U200" s="16">
        <v>37.700000000000003</v>
      </c>
      <c r="V200" s="109">
        <v>100</v>
      </c>
      <c r="W200" s="241">
        <v>100</v>
      </c>
      <c r="X200" s="90" t="s">
        <v>1395</v>
      </c>
      <c r="Y200" s="12">
        <v>4</v>
      </c>
      <c r="Z200" s="12">
        <v>2</v>
      </c>
      <c r="AA200" s="12">
        <v>3</v>
      </c>
      <c r="AB200" s="12">
        <v>21</v>
      </c>
      <c r="AC200" s="29" t="s">
        <v>1783</v>
      </c>
      <c r="AD200" s="12">
        <v>0</v>
      </c>
      <c r="AE200" s="29">
        <v>5</v>
      </c>
      <c r="AF200" s="236">
        <f t="shared" si="10"/>
        <v>100</v>
      </c>
      <c r="AG200" s="11" t="s">
        <v>1421</v>
      </c>
      <c r="AH200" s="12" t="s">
        <v>1711</v>
      </c>
      <c r="AI200" s="13">
        <v>50</v>
      </c>
      <c r="AJ200" s="11" t="s">
        <v>1719</v>
      </c>
      <c r="AK200" s="12" t="s">
        <v>1720</v>
      </c>
      <c r="AL200" s="13">
        <v>50</v>
      </c>
      <c r="AM200" s="300"/>
      <c r="AN200" s="12"/>
      <c r="AO200" s="13"/>
      <c r="AP200" s="300"/>
      <c r="AQ200" s="12"/>
      <c r="AR200" s="13"/>
      <c r="AS200" s="300"/>
      <c r="AT200" s="12"/>
      <c r="AU200" s="13"/>
      <c r="AV200" s="300"/>
      <c r="AW200" s="12"/>
      <c r="AX200" s="13"/>
    </row>
    <row r="201" spans="1:50" s="14" customFormat="1" ht="126">
      <c r="A201" s="11">
        <v>106</v>
      </c>
      <c r="B201" s="12" t="s">
        <v>1387</v>
      </c>
      <c r="C201" s="12"/>
      <c r="D201" s="29" t="s">
        <v>289</v>
      </c>
      <c r="E201" s="29" t="s">
        <v>1409</v>
      </c>
      <c r="F201" s="29">
        <v>7561</v>
      </c>
      <c r="G201" s="29" t="s">
        <v>1784</v>
      </c>
      <c r="H201" s="29">
        <v>2006</v>
      </c>
      <c r="I201" s="29" t="s">
        <v>1784</v>
      </c>
      <c r="J201" s="43">
        <v>93769.75</v>
      </c>
      <c r="K201" s="29" t="s">
        <v>149</v>
      </c>
      <c r="L201" s="29" t="s">
        <v>1412</v>
      </c>
      <c r="M201" s="29" t="s">
        <v>1785</v>
      </c>
      <c r="N201" s="29" t="s">
        <v>1786</v>
      </c>
      <c r="O201" s="29"/>
      <c r="P201" s="29">
        <v>40973</v>
      </c>
      <c r="Q201" s="16">
        <v>41.29</v>
      </c>
      <c r="R201" s="43">
        <v>11.03</v>
      </c>
      <c r="S201" s="16">
        <v>17.88</v>
      </c>
      <c r="T201" s="16">
        <v>12.38</v>
      </c>
      <c r="U201" s="16">
        <v>41.29</v>
      </c>
      <c r="V201" s="109">
        <v>100</v>
      </c>
      <c r="W201" s="241">
        <v>100</v>
      </c>
      <c r="X201" s="90" t="s">
        <v>1395</v>
      </c>
      <c r="Y201" s="12">
        <v>4</v>
      </c>
      <c r="Z201" s="12">
        <v>6</v>
      </c>
      <c r="AA201" s="12">
        <v>3</v>
      </c>
      <c r="AB201" s="12">
        <v>66</v>
      </c>
      <c r="AC201" s="29" t="s">
        <v>1787</v>
      </c>
      <c r="AD201" s="12">
        <v>0</v>
      </c>
      <c r="AE201" s="29">
        <v>5</v>
      </c>
      <c r="AF201" s="236">
        <f t="shared" si="10"/>
        <v>100</v>
      </c>
      <c r="AG201" s="11" t="s">
        <v>289</v>
      </c>
      <c r="AH201" s="12" t="s">
        <v>1409</v>
      </c>
      <c r="AI201" s="13">
        <v>25</v>
      </c>
      <c r="AJ201" s="11" t="s">
        <v>1416</v>
      </c>
      <c r="AK201" s="12" t="s">
        <v>1417</v>
      </c>
      <c r="AL201" s="13">
        <v>25</v>
      </c>
      <c r="AM201" s="300" t="s">
        <v>219</v>
      </c>
      <c r="AN201" s="12" t="s">
        <v>1418</v>
      </c>
      <c r="AO201" s="13">
        <v>25</v>
      </c>
      <c r="AP201" s="300" t="s">
        <v>1419</v>
      </c>
      <c r="AQ201" s="12" t="s">
        <v>1420</v>
      </c>
      <c r="AR201" s="13">
        <v>25</v>
      </c>
      <c r="AS201" s="300"/>
      <c r="AT201" s="12"/>
      <c r="AU201" s="13"/>
      <c r="AV201" s="300"/>
      <c r="AW201" s="12"/>
      <c r="AX201" s="13"/>
    </row>
    <row r="202" spans="1:50" s="14" customFormat="1" ht="126">
      <c r="A202" s="11">
        <v>106</v>
      </c>
      <c r="B202" s="12" t="s">
        <v>1387</v>
      </c>
      <c r="C202" s="12"/>
      <c r="D202" s="29" t="s">
        <v>1397</v>
      </c>
      <c r="E202" s="29" t="s">
        <v>1627</v>
      </c>
      <c r="F202" s="29">
        <v>9089</v>
      </c>
      <c r="G202" s="29" t="s">
        <v>1788</v>
      </c>
      <c r="H202" s="29">
        <v>2010</v>
      </c>
      <c r="I202" s="29" t="s">
        <v>1789</v>
      </c>
      <c r="J202" s="43">
        <v>149933</v>
      </c>
      <c r="K202" s="29" t="s">
        <v>81</v>
      </c>
      <c r="L202" s="29" t="s">
        <v>1790</v>
      </c>
      <c r="M202" s="29" t="s">
        <v>1791</v>
      </c>
      <c r="N202" s="29" t="s">
        <v>1792</v>
      </c>
      <c r="O202" s="29" t="s">
        <v>1793</v>
      </c>
      <c r="P202" s="29" t="s">
        <v>1794</v>
      </c>
      <c r="Q202" s="16">
        <v>47.9</v>
      </c>
      <c r="R202" s="43">
        <v>17.64</v>
      </c>
      <c r="S202" s="16">
        <v>17.88</v>
      </c>
      <c r="T202" s="16">
        <v>12.38</v>
      </c>
      <c r="U202" s="16">
        <v>47.9</v>
      </c>
      <c r="V202" s="109">
        <v>100</v>
      </c>
      <c r="W202" s="241">
        <v>100</v>
      </c>
      <c r="X202" s="90" t="s">
        <v>1395</v>
      </c>
      <c r="Y202" s="12">
        <v>4</v>
      </c>
      <c r="Z202" s="12">
        <v>4</v>
      </c>
      <c r="AA202" s="12">
        <v>6</v>
      </c>
      <c r="AB202" s="12">
        <v>30</v>
      </c>
      <c r="AC202" s="29" t="s">
        <v>1795</v>
      </c>
      <c r="AD202" s="12"/>
      <c r="AE202" s="29">
        <v>5</v>
      </c>
      <c r="AF202" s="236">
        <f t="shared" si="10"/>
        <v>0</v>
      </c>
      <c r="AG202" s="11"/>
      <c r="AH202" s="12" t="s">
        <v>1408</v>
      </c>
      <c r="AI202" s="13"/>
      <c r="AJ202" s="11"/>
      <c r="AK202" s="12"/>
      <c r="AL202" s="13"/>
      <c r="AM202" s="300"/>
      <c r="AN202" s="12"/>
      <c r="AO202" s="13"/>
      <c r="AP202" s="300"/>
      <c r="AQ202" s="12"/>
      <c r="AR202" s="13"/>
      <c r="AS202" s="300"/>
      <c r="AT202" s="12"/>
      <c r="AU202" s="13"/>
      <c r="AV202" s="300"/>
      <c r="AW202" s="12"/>
      <c r="AX202" s="13"/>
    </row>
    <row r="203" spans="1:50" s="14" customFormat="1" ht="154">
      <c r="A203" s="11">
        <v>106</v>
      </c>
      <c r="B203" s="12" t="s">
        <v>1387</v>
      </c>
      <c r="C203" s="12"/>
      <c r="D203" s="29" t="s">
        <v>1421</v>
      </c>
      <c r="E203" s="29" t="s">
        <v>1796</v>
      </c>
      <c r="F203" s="29">
        <v>7525</v>
      </c>
      <c r="G203" s="29" t="s">
        <v>1797</v>
      </c>
      <c r="H203" s="29">
        <v>2009</v>
      </c>
      <c r="I203" s="29" t="s">
        <v>1798</v>
      </c>
      <c r="J203" s="43">
        <v>139812</v>
      </c>
      <c r="K203" s="29" t="s">
        <v>81</v>
      </c>
      <c r="L203" s="29" t="s">
        <v>1799</v>
      </c>
      <c r="M203" s="29" t="s">
        <v>1800</v>
      </c>
      <c r="N203" s="29" t="s">
        <v>1801</v>
      </c>
      <c r="O203" s="29" t="s">
        <v>1802</v>
      </c>
      <c r="P203" s="29" t="s">
        <v>1803</v>
      </c>
      <c r="Q203" s="16">
        <v>46.71</v>
      </c>
      <c r="R203" s="43">
        <v>16.45</v>
      </c>
      <c r="S203" s="16">
        <v>17.88</v>
      </c>
      <c r="T203" s="16">
        <v>12.38</v>
      </c>
      <c r="U203" s="16">
        <v>46.71</v>
      </c>
      <c r="V203" s="109">
        <v>100</v>
      </c>
      <c r="W203" s="241">
        <v>100</v>
      </c>
      <c r="X203" s="90" t="s">
        <v>1395</v>
      </c>
      <c r="Y203" s="12">
        <v>6</v>
      </c>
      <c r="Z203" s="12">
        <v>6</v>
      </c>
      <c r="AA203" s="12">
        <v>6</v>
      </c>
      <c r="AB203" s="12">
        <v>14</v>
      </c>
      <c r="AC203" s="29" t="s">
        <v>1804</v>
      </c>
      <c r="AD203" s="12"/>
      <c r="AE203" s="29">
        <v>4</v>
      </c>
      <c r="AF203" s="236">
        <f t="shared" si="10"/>
        <v>0</v>
      </c>
      <c r="AG203" s="11"/>
      <c r="AH203" s="12" t="s">
        <v>1408</v>
      </c>
      <c r="AI203" s="13"/>
      <c r="AJ203" s="11"/>
      <c r="AK203" s="12"/>
      <c r="AL203" s="13"/>
      <c r="AM203" s="300"/>
      <c r="AN203" s="12"/>
      <c r="AO203" s="13"/>
      <c r="AP203" s="300"/>
      <c r="AQ203" s="12"/>
      <c r="AR203" s="13"/>
      <c r="AS203" s="300"/>
      <c r="AT203" s="12"/>
      <c r="AU203" s="13"/>
      <c r="AV203" s="300"/>
      <c r="AW203" s="12"/>
      <c r="AX203" s="13"/>
    </row>
    <row r="204" spans="1:50" s="14" customFormat="1" ht="126">
      <c r="A204" s="11">
        <v>106</v>
      </c>
      <c r="B204" s="12" t="s">
        <v>1387</v>
      </c>
      <c r="C204" s="12"/>
      <c r="D204" s="29" t="s">
        <v>1531</v>
      </c>
      <c r="E204" s="29" t="s">
        <v>1805</v>
      </c>
      <c r="F204" s="29">
        <v>1100</v>
      </c>
      <c r="G204" s="29" t="s">
        <v>1806</v>
      </c>
      <c r="H204" s="29">
        <v>2012</v>
      </c>
      <c r="I204" s="29" t="s">
        <v>1807</v>
      </c>
      <c r="J204" s="43">
        <v>134912</v>
      </c>
      <c r="K204" s="29" t="s">
        <v>81</v>
      </c>
      <c r="L204" s="29" t="s">
        <v>1808</v>
      </c>
      <c r="M204" s="29" t="s">
        <v>1809</v>
      </c>
      <c r="N204" s="29" t="s">
        <v>1810</v>
      </c>
      <c r="O204" s="29" t="s">
        <v>1811</v>
      </c>
      <c r="P204" s="29" t="s">
        <v>1812</v>
      </c>
      <c r="Q204" s="16">
        <v>38.262</v>
      </c>
      <c r="R204" s="43">
        <v>15.872</v>
      </c>
      <c r="S204" s="16">
        <v>8.2899999999999991</v>
      </c>
      <c r="T204" s="16">
        <v>14.1</v>
      </c>
      <c r="U204" s="16">
        <v>38.262</v>
      </c>
      <c r="V204" s="109">
        <v>100</v>
      </c>
      <c r="W204" s="241">
        <v>100</v>
      </c>
      <c r="X204" s="90" t="s">
        <v>1395</v>
      </c>
      <c r="Y204" s="12">
        <v>6</v>
      </c>
      <c r="Z204" s="12">
        <v>1</v>
      </c>
      <c r="AA204" s="12">
        <v>1</v>
      </c>
      <c r="AB204" s="12">
        <v>12</v>
      </c>
      <c r="AC204" s="29" t="s">
        <v>1813</v>
      </c>
      <c r="AD204" s="12">
        <v>0</v>
      </c>
      <c r="AE204" s="29">
        <v>4</v>
      </c>
      <c r="AF204" s="236">
        <f t="shared" si="10"/>
        <v>100</v>
      </c>
      <c r="AG204" s="11" t="s">
        <v>1814</v>
      </c>
      <c r="AH204" s="12" t="s">
        <v>1532</v>
      </c>
      <c r="AI204" s="13">
        <v>40</v>
      </c>
      <c r="AJ204" s="11" t="s">
        <v>1815</v>
      </c>
      <c r="AK204" s="12" t="s">
        <v>1541</v>
      </c>
      <c r="AL204" s="13">
        <v>40</v>
      </c>
      <c r="AM204" s="300" t="s">
        <v>1816</v>
      </c>
      <c r="AN204" s="12" t="s">
        <v>1543</v>
      </c>
      <c r="AO204" s="13">
        <v>20</v>
      </c>
      <c r="AP204" s="300"/>
      <c r="AQ204" s="12"/>
      <c r="AR204" s="13"/>
      <c r="AS204" s="300"/>
      <c r="AT204" s="12"/>
      <c r="AU204" s="13"/>
      <c r="AV204" s="300"/>
      <c r="AW204" s="12"/>
      <c r="AX204" s="13"/>
    </row>
    <row r="205" spans="1:50" s="14" customFormat="1" ht="126">
      <c r="A205" s="11">
        <v>106</v>
      </c>
      <c r="B205" s="12" t="s">
        <v>1387</v>
      </c>
      <c r="C205" s="12"/>
      <c r="D205" s="29" t="s">
        <v>1421</v>
      </c>
      <c r="E205" s="29" t="s">
        <v>1711</v>
      </c>
      <c r="F205" s="29">
        <v>4763</v>
      </c>
      <c r="G205" s="29" t="s">
        <v>1817</v>
      </c>
      <c r="H205" s="29">
        <v>2008</v>
      </c>
      <c r="I205" s="29" t="s">
        <v>1818</v>
      </c>
      <c r="J205" s="43">
        <v>700000</v>
      </c>
      <c r="K205" s="29" t="s">
        <v>103</v>
      </c>
      <c r="L205" s="29" t="s">
        <v>1714</v>
      </c>
      <c r="M205" s="29" t="s">
        <v>1715</v>
      </c>
      <c r="N205" s="29" t="s">
        <v>1819</v>
      </c>
      <c r="O205" s="29" t="s">
        <v>1820</v>
      </c>
      <c r="P205" s="29" t="s">
        <v>1821</v>
      </c>
      <c r="Q205" s="16">
        <v>112.61</v>
      </c>
      <c r="R205" s="43">
        <v>82.35</v>
      </c>
      <c r="S205" s="16">
        <v>17.88</v>
      </c>
      <c r="T205" s="16">
        <v>12.38</v>
      </c>
      <c r="U205" s="16">
        <v>112.61</v>
      </c>
      <c r="V205" s="109">
        <v>100</v>
      </c>
      <c r="W205" s="241">
        <v>100</v>
      </c>
      <c r="X205" s="90" t="s">
        <v>1395</v>
      </c>
      <c r="Y205" s="12">
        <v>4</v>
      </c>
      <c r="Z205" s="12">
        <v>2</v>
      </c>
      <c r="AA205" s="12">
        <v>3</v>
      </c>
      <c r="AB205" s="12">
        <v>38</v>
      </c>
      <c r="AC205" s="29" t="s">
        <v>1822</v>
      </c>
      <c r="AD205" s="12">
        <v>0</v>
      </c>
      <c r="AE205" s="29">
        <v>5</v>
      </c>
      <c r="AF205" s="236">
        <f t="shared" si="10"/>
        <v>100</v>
      </c>
      <c r="AG205" s="11" t="s">
        <v>1421</v>
      </c>
      <c r="AH205" s="12" t="s">
        <v>1711</v>
      </c>
      <c r="AI205" s="13">
        <v>100</v>
      </c>
      <c r="AJ205" s="11"/>
      <c r="AK205" s="12"/>
      <c r="AL205" s="13"/>
      <c r="AM205" s="300"/>
      <c r="AN205" s="12"/>
      <c r="AO205" s="13"/>
      <c r="AP205" s="300"/>
      <c r="AQ205" s="12"/>
      <c r="AR205" s="13"/>
      <c r="AS205" s="300"/>
      <c r="AT205" s="12"/>
      <c r="AU205" s="13"/>
      <c r="AV205" s="300"/>
      <c r="AW205" s="12"/>
      <c r="AX205" s="13"/>
    </row>
    <row r="206" spans="1:50" s="14" customFormat="1" ht="126">
      <c r="A206" s="11">
        <v>106</v>
      </c>
      <c r="B206" s="12" t="s">
        <v>1387</v>
      </c>
      <c r="C206" s="12"/>
      <c r="D206" s="29" t="s">
        <v>1421</v>
      </c>
      <c r="E206" s="29" t="s">
        <v>1711</v>
      </c>
      <c r="F206" s="29">
        <v>4763</v>
      </c>
      <c r="G206" s="29" t="s">
        <v>1823</v>
      </c>
      <c r="H206" s="29">
        <v>2005</v>
      </c>
      <c r="I206" s="29" t="s">
        <v>1824</v>
      </c>
      <c r="J206" s="43">
        <v>43805.21</v>
      </c>
      <c r="K206" s="29" t="s">
        <v>149</v>
      </c>
      <c r="L206" s="29" t="s">
        <v>1825</v>
      </c>
      <c r="M206" s="29" t="s">
        <v>1826</v>
      </c>
      <c r="N206" s="29" t="s">
        <v>1827</v>
      </c>
      <c r="O206" s="29" t="s">
        <v>1828</v>
      </c>
      <c r="P206" s="29">
        <v>42669</v>
      </c>
      <c r="Q206" s="16">
        <v>35.409999999999997</v>
      </c>
      <c r="R206" s="43">
        <v>5.15</v>
      </c>
      <c r="S206" s="16">
        <v>17.88</v>
      </c>
      <c r="T206" s="16">
        <v>12.38</v>
      </c>
      <c r="U206" s="16">
        <v>35.409999999999997</v>
      </c>
      <c r="V206" s="109">
        <v>100</v>
      </c>
      <c r="W206" s="241">
        <v>100</v>
      </c>
      <c r="X206" s="90" t="s">
        <v>1395</v>
      </c>
      <c r="Y206" s="12">
        <v>6</v>
      </c>
      <c r="Z206" s="12">
        <v>1</v>
      </c>
      <c r="AA206" s="12">
        <v>5</v>
      </c>
      <c r="AB206" s="12">
        <v>14</v>
      </c>
      <c r="AC206" s="29" t="s">
        <v>1829</v>
      </c>
      <c r="AD206" s="12">
        <v>0</v>
      </c>
      <c r="AE206" s="29">
        <v>4</v>
      </c>
      <c r="AF206" s="236">
        <f t="shared" si="10"/>
        <v>100</v>
      </c>
      <c r="AG206" s="11" t="s">
        <v>1421</v>
      </c>
      <c r="AH206" s="12" t="s">
        <v>1711</v>
      </c>
      <c r="AI206" s="13">
        <v>50</v>
      </c>
      <c r="AJ206" s="11" t="s">
        <v>1719</v>
      </c>
      <c r="AK206" s="12" t="s">
        <v>1720</v>
      </c>
      <c r="AL206" s="13">
        <v>50</v>
      </c>
      <c r="AM206" s="300"/>
      <c r="AN206" s="12"/>
      <c r="AO206" s="13"/>
      <c r="AP206" s="300"/>
      <c r="AQ206" s="12"/>
      <c r="AR206" s="13"/>
      <c r="AS206" s="300"/>
      <c r="AT206" s="12"/>
      <c r="AU206" s="13"/>
      <c r="AV206" s="300"/>
      <c r="AW206" s="12"/>
      <c r="AX206" s="13"/>
    </row>
    <row r="207" spans="1:50" s="14" customFormat="1" ht="126">
      <c r="A207" s="11">
        <v>106</v>
      </c>
      <c r="B207" s="12" t="s">
        <v>1387</v>
      </c>
      <c r="C207" s="12"/>
      <c r="D207" s="29" t="s">
        <v>59</v>
      </c>
      <c r="E207" s="29" t="s">
        <v>1399</v>
      </c>
      <c r="F207" s="29">
        <v>18274</v>
      </c>
      <c r="G207" s="29" t="s">
        <v>1830</v>
      </c>
      <c r="H207" s="29">
        <v>2002</v>
      </c>
      <c r="I207" s="29" t="s">
        <v>1831</v>
      </c>
      <c r="J207" s="43">
        <v>74577.23</v>
      </c>
      <c r="K207" s="29" t="s">
        <v>156</v>
      </c>
      <c r="L207" s="29" t="s">
        <v>1391</v>
      </c>
      <c r="M207" s="29" t="s">
        <v>1392</v>
      </c>
      <c r="N207" s="29" t="s">
        <v>1832</v>
      </c>
      <c r="O207" s="29" t="s">
        <v>1833</v>
      </c>
      <c r="P207" s="29">
        <v>38884</v>
      </c>
      <c r="Q207" s="16">
        <v>39.03</v>
      </c>
      <c r="R207" s="43">
        <v>8.77</v>
      </c>
      <c r="S207" s="16">
        <v>17.88</v>
      </c>
      <c r="T207" s="16">
        <v>12.38</v>
      </c>
      <c r="U207" s="16">
        <v>39.03</v>
      </c>
      <c r="V207" s="109">
        <v>100</v>
      </c>
      <c r="W207" s="241">
        <v>100</v>
      </c>
      <c r="X207" s="90" t="s">
        <v>1395</v>
      </c>
      <c r="Y207" s="12">
        <v>1</v>
      </c>
      <c r="Z207" s="12">
        <v>7</v>
      </c>
      <c r="AA207" s="12">
        <v>4</v>
      </c>
      <c r="AB207" s="12">
        <v>4</v>
      </c>
      <c r="AC207" s="29" t="s">
        <v>1834</v>
      </c>
      <c r="AD207" s="12"/>
      <c r="AE207" s="29">
        <v>5</v>
      </c>
      <c r="AF207" s="236">
        <f t="shared" si="10"/>
        <v>100</v>
      </c>
      <c r="AG207" s="11" t="s">
        <v>59</v>
      </c>
      <c r="AH207" s="12" t="s">
        <v>1642</v>
      </c>
      <c r="AI207" s="13">
        <v>100</v>
      </c>
      <c r="AJ207" s="11"/>
      <c r="AK207" s="12"/>
      <c r="AL207" s="13"/>
      <c r="AM207" s="300"/>
      <c r="AN207" s="12"/>
      <c r="AO207" s="13"/>
      <c r="AP207" s="300"/>
      <c r="AQ207" s="12"/>
      <c r="AR207" s="13"/>
      <c r="AS207" s="300"/>
      <c r="AT207" s="12"/>
      <c r="AU207" s="13"/>
      <c r="AV207" s="300"/>
      <c r="AW207" s="12"/>
      <c r="AX207" s="13"/>
    </row>
    <row r="208" spans="1:50" s="14" customFormat="1" ht="336">
      <c r="A208" s="11">
        <v>106</v>
      </c>
      <c r="B208" s="12" t="s">
        <v>1387</v>
      </c>
      <c r="C208" s="12"/>
      <c r="D208" s="29" t="s">
        <v>1643</v>
      </c>
      <c r="E208" s="29" t="s">
        <v>1677</v>
      </c>
      <c r="F208" s="29">
        <v>15703</v>
      </c>
      <c r="G208" s="29" t="s">
        <v>1835</v>
      </c>
      <c r="H208" s="29">
        <v>2007</v>
      </c>
      <c r="I208" s="29" t="s">
        <v>1836</v>
      </c>
      <c r="J208" s="43">
        <v>145260</v>
      </c>
      <c r="K208" s="29" t="s">
        <v>103</v>
      </c>
      <c r="L208" s="29" t="s">
        <v>1770</v>
      </c>
      <c r="M208" s="29" t="s">
        <v>1771</v>
      </c>
      <c r="N208" s="29" t="s">
        <v>1837</v>
      </c>
      <c r="O208" s="29" t="s">
        <v>1838</v>
      </c>
      <c r="P208" s="29" t="s">
        <v>1839</v>
      </c>
      <c r="Q208" s="16">
        <v>47.35</v>
      </c>
      <c r="R208" s="43">
        <v>17.09</v>
      </c>
      <c r="S208" s="16">
        <v>17.88</v>
      </c>
      <c r="T208" s="16">
        <v>12.38</v>
      </c>
      <c r="U208" s="16">
        <v>47.35</v>
      </c>
      <c r="V208" s="109">
        <v>100</v>
      </c>
      <c r="W208" s="241">
        <v>100</v>
      </c>
      <c r="X208" s="90" t="s">
        <v>1395</v>
      </c>
      <c r="Y208" s="12">
        <v>1</v>
      </c>
      <c r="Z208" s="12">
        <v>1</v>
      </c>
      <c r="AA208" s="12">
        <v>1</v>
      </c>
      <c r="AB208" s="12">
        <v>44</v>
      </c>
      <c r="AC208" s="29" t="s">
        <v>1840</v>
      </c>
      <c r="AD208" s="12"/>
      <c r="AE208" s="29">
        <v>5</v>
      </c>
      <c r="AF208" s="236">
        <f t="shared" si="10"/>
        <v>100</v>
      </c>
      <c r="AG208" s="11" t="s">
        <v>1643</v>
      </c>
      <c r="AH208" s="12" t="s">
        <v>1653</v>
      </c>
      <c r="AI208" s="13">
        <v>25</v>
      </c>
      <c r="AJ208" s="11" t="s">
        <v>1686</v>
      </c>
      <c r="AK208" s="12" t="s">
        <v>1677</v>
      </c>
      <c r="AL208" s="13">
        <v>25</v>
      </c>
      <c r="AM208" s="300" t="s">
        <v>1687</v>
      </c>
      <c r="AN208" s="12" t="s">
        <v>1653</v>
      </c>
      <c r="AO208" s="13">
        <v>25</v>
      </c>
      <c r="AP208" s="300" t="s">
        <v>1688</v>
      </c>
      <c r="AQ208" s="12" t="s">
        <v>1689</v>
      </c>
      <c r="AR208" s="13">
        <v>25</v>
      </c>
      <c r="AS208" s="300"/>
      <c r="AT208" s="12"/>
      <c r="AU208" s="13"/>
      <c r="AV208" s="300"/>
      <c r="AW208" s="12"/>
      <c r="AX208" s="13"/>
    </row>
    <row r="209" spans="1:50" s="14" customFormat="1" ht="126">
      <c r="A209" s="11">
        <v>106</v>
      </c>
      <c r="B209" s="12" t="s">
        <v>1387</v>
      </c>
      <c r="C209" s="12"/>
      <c r="D209" s="29" t="s">
        <v>470</v>
      </c>
      <c r="E209" s="29" t="s">
        <v>1763</v>
      </c>
      <c r="F209" s="29">
        <v>3937</v>
      </c>
      <c r="G209" s="29" t="s">
        <v>1841</v>
      </c>
      <c r="H209" s="29">
        <v>2002</v>
      </c>
      <c r="I209" s="29" t="s">
        <v>1842</v>
      </c>
      <c r="J209" s="43">
        <v>53892.47</v>
      </c>
      <c r="K209" s="29" t="s">
        <v>156</v>
      </c>
      <c r="L209" s="29" t="s">
        <v>1843</v>
      </c>
      <c r="M209" s="29" t="s">
        <v>1757</v>
      </c>
      <c r="N209" s="29" t="s">
        <v>1844</v>
      </c>
      <c r="O209" s="29" t="s">
        <v>1845</v>
      </c>
      <c r="P209" s="29">
        <v>39874</v>
      </c>
      <c r="Q209" s="16">
        <v>36.6</v>
      </c>
      <c r="R209" s="43">
        <v>6.34</v>
      </c>
      <c r="S209" s="16">
        <v>17.88</v>
      </c>
      <c r="T209" s="16">
        <v>12.38</v>
      </c>
      <c r="U209" s="16">
        <v>36.6</v>
      </c>
      <c r="V209" s="109">
        <v>100</v>
      </c>
      <c r="W209" s="241">
        <v>100</v>
      </c>
      <c r="X209" s="90" t="s">
        <v>1395</v>
      </c>
      <c r="Y209" s="12">
        <v>1</v>
      </c>
      <c r="Z209" s="12">
        <v>3</v>
      </c>
      <c r="AA209" s="12">
        <v>1</v>
      </c>
      <c r="AB209" s="12">
        <v>44</v>
      </c>
      <c r="AC209" s="29" t="s">
        <v>1846</v>
      </c>
      <c r="AD209" s="12"/>
      <c r="AE209" s="29">
        <v>5</v>
      </c>
      <c r="AF209" s="236">
        <f t="shared" si="10"/>
        <v>100</v>
      </c>
      <c r="AG209" s="11" t="s">
        <v>470</v>
      </c>
      <c r="AH209" s="12" t="s">
        <v>1753</v>
      </c>
      <c r="AI209" s="13">
        <v>25</v>
      </c>
      <c r="AJ209" s="11" t="s">
        <v>1762</v>
      </c>
      <c r="AK209" s="12" t="s">
        <v>1763</v>
      </c>
      <c r="AL209" s="13">
        <v>25</v>
      </c>
      <c r="AM209" s="300" t="s">
        <v>1847</v>
      </c>
      <c r="AN209" s="12" t="s">
        <v>1753</v>
      </c>
      <c r="AO209" s="13">
        <v>25</v>
      </c>
      <c r="AP209" s="300" t="s">
        <v>1848</v>
      </c>
      <c r="AQ209" s="12" t="s">
        <v>1849</v>
      </c>
      <c r="AR209" s="13">
        <v>25</v>
      </c>
      <c r="AS209" s="300"/>
      <c r="AT209" s="12"/>
      <c r="AU209" s="13"/>
      <c r="AV209" s="300"/>
      <c r="AW209" s="12"/>
      <c r="AX209" s="13"/>
    </row>
    <row r="210" spans="1:50" s="14" customFormat="1" ht="126">
      <c r="A210" s="11">
        <v>106</v>
      </c>
      <c r="B210" s="12" t="s">
        <v>1387</v>
      </c>
      <c r="C210" s="12"/>
      <c r="D210" s="29" t="s">
        <v>59</v>
      </c>
      <c r="E210" s="29" t="s">
        <v>1850</v>
      </c>
      <c r="F210" s="29">
        <v>1106</v>
      </c>
      <c r="G210" s="29" t="s">
        <v>1851</v>
      </c>
      <c r="H210" s="29">
        <v>2005</v>
      </c>
      <c r="I210" s="29" t="s">
        <v>1852</v>
      </c>
      <c r="J210" s="43">
        <v>214015.54</v>
      </c>
      <c r="K210" s="29" t="s">
        <v>149</v>
      </c>
      <c r="L210" s="29" t="s">
        <v>1391</v>
      </c>
      <c r="M210" s="29" t="s">
        <v>1392</v>
      </c>
      <c r="N210" s="29" t="s">
        <v>1853</v>
      </c>
      <c r="O210" s="29" t="s">
        <v>1854</v>
      </c>
      <c r="P210" s="29">
        <v>43705</v>
      </c>
      <c r="Q210" s="16">
        <v>55.44</v>
      </c>
      <c r="R210" s="43">
        <v>25.18</v>
      </c>
      <c r="S210" s="16">
        <v>17.88</v>
      </c>
      <c r="T210" s="16">
        <v>12.38</v>
      </c>
      <c r="U210" s="16">
        <v>55.44</v>
      </c>
      <c r="V210" s="109">
        <v>100</v>
      </c>
      <c r="W210" s="241">
        <v>100</v>
      </c>
      <c r="X210" s="90" t="s">
        <v>1395</v>
      </c>
      <c r="Y210" s="12">
        <v>3</v>
      </c>
      <c r="Z210" s="12">
        <v>1</v>
      </c>
      <c r="AA210" s="12">
        <v>5</v>
      </c>
      <c r="AB210" s="12">
        <v>44</v>
      </c>
      <c r="AC210" s="29" t="s">
        <v>1855</v>
      </c>
      <c r="AD210" s="12"/>
      <c r="AE210" s="29">
        <v>5</v>
      </c>
      <c r="AF210" s="236">
        <f t="shared" si="10"/>
        <v>100</v>
      </c>
      <c r="AG210" s="11" t="s">
        <v>59</v>
      </c>
      <c r="AH210" s="12" t="s">
        <v>1642</v>
      </c>
      <c r="AI210" s="13">
        <v>100</v>
      </c>
      <c r="AJ210" s="11"/>
      <c r="AK210" s="12" t="s">
        <v>1408</v>
      </c>
      <c r="AL210" s="13"/>
      <c r="AM210" s="300"/>
      <c r="AN210" s="12"/>
      <c r="AO210" s="13"/>
      <c r="AP210" s="300"/>
      <c r="AQ210" s="12"/>
      <c r="AR210" s="13"/>
      <c r="AS210" s="300"/>
      <c r="AT210" s="12"/>
      <c r="AU210" s="13"/>
      <c r="AV210" s="300"/>
      <c r="AW210" s="12"/>
      <c r="AX210" s="13"/>
    </row>
    <row r="211" spans="1:50" s="14" customFormat="1" ht="126">
      <c r="A211" s="11">
        <v>106</v>
      </c>
      <c r="B211" s="12" t="s">
        <v>1387</v>
      </c>
      <c r="C211" s="12"/>
      <c r="D211" s="29" t="s">
        <v>1856</v>
      </c>
      <c r="E211" s="29" t="s">
        <v>1857</v>
      </c>
      <c r="F211" s="29">
        <v>3323</v>
      </c>
      <c r="G211" s="29" t="s">
        <v>1858</v>
      </c>
      <c r="H211" s="29">
        <v>2010</v>
      </c>
      <c r="I211" s="29" t="s">
        <v>1859</v>
      </c>
      <c r="J211" s="43">
        <v>91925</v>
      </c>
      <c r="K211" s="29" t="s">
        <v>81</v>
      </c>
      <c r="L211" s="29" t="s">
        <v>1860</v>
      </c>
      <c r="M211" s="29" t="s">
        <v>1861</v>
      </c>
      <c r="N211" s="29" t="s">
        <v>1862</v>
      </c>
      <c r="O211" s="29" t="s">
        <v>1863</v>
      </c>
      <c r="P211" s="29" t="s">
        <v>1864</v>
      </c>
      <c r="Q211" s="16">
        <v>41.07</v>
      </c>
      <c r="R211" s="43">
        <v>10.81</v>
      </c>
      <c r="S211" s="16">
        <v>17.88</v>
      </c>
      <c r="T211" s="16">
        <v>12.38</v>
      </c>
      <c r="U211" s="16">
        <v>41.07</v>
      </c>
      <c r="V211" s="109">
        <v>100</v>
      </c>
      <c r="W211" s="241">
        <v>100</v>
      </c>
      <c r="X211" s="90" t="s">
        <v>1395</v>
      </c>
      <c r="Y211" s="12">
        <v>6</v>
      </c>
      <c r="Z211" s="12">
        <v>1</v>
      </c>
      <c r="AA211" s="12">
        <v>5</v>
      </c>
      <c r="AB211" s="12">
        <v>59</v>
      </c>
      <c r="AC211" s="29" t="s">
        <v>1865</v>
      </c>
      <c r="AD211" s="12"/>
      <c r="AE211" s="29">
        <v>5</v>
      </c>
      <c r="AF211" s="236">
        <f t="shared" si="10"/>
        <v>0</v>
      </c>
      <c r="AG211" s="11"/>
      <c r="AH211" s="12" t="s">
        <v>1408</v>
      </c>
      <c r="AI211" s="13"/>
      <c r="AJ211" s="11"/>
      <c r="AK211" s="12"/>
      <c r="AL211" s="13"/>
      <c r="AM211" s="300"/>
      <c r="AN211" s="12"/>
      <c r="AO211" s="13"/>
      <c r="AP211" s="300"/>
      <c r="AQ211" s="12"/>
      <c r="AR211" s="13"/>
      <c r="AS211" s="300"/>
      <c r="AT211" s="12"/>
      <c r="AU211" s="13"/>
      <c r="AV211" s="300"/>
      <c r="AW211" s="12"/>
      <c r="AX211" s="13"/>
    </row>
    <row r="212" spans="1:50" s="14" customFormat="1" ht="140">
      <c r="A212" s="11">
        <v>106</v>
      </c>
      <c r="B212" s="12" t="s">
        <v>1387</v>
      </c>
      <c r="C212" s="12"/>
      <c r="D212" s="29" t="s">
        <v>219</v>
      </c>
      <c r="E212" s="29" t="s">
        <v>1418</v>
      </c>
      <c r="F212" s="29">
        <v>412</v>
      </c>
      <c r="G212" s="29" t="s">
        <v>1866</v>
      </c>
      <c r="H212" s="29">
        <v>2010</v>
      </c>
      <c r="I212" s="29" t="s">
        <v>1867</v>
      </c>
      <c r="J212" s="43">
        <v>209563.86</v>
      </c>
      <c r="K212" s="29" t="s">
        <v>81</v>
      </c>
      <c r="L212" s="29" t="s">
        <v>1868</v>
      </c>
      <c r="M212" s="29" t="s">
        <v>1869</v>
      </c>
      <c r="N212" s="29" t="s">
        <v>1870</v>
      </c>
      <c r="O212" s="29" t="s">
        <v>1871</v>
      </c>
      <c r="P212" s="29" t="s">
        <v>1872</v>
      </c>
      <c r="Q212" s="16">
        <v>54.91</v>
      </c>
      <c r="R212" s="43">
        <v>24.65</v>
      </c>
      <c r="S212" s="16">
        <v>17.88</v>
      </c>
      <c r="T212" s="16">
        <v>12.38</v>
      </c>
      <c r="U212" s="16">
        <v>54.91</v>
      </c>
      <c r="V212" s="109">
        <v>100</v>
      </c>
      <c r="W212" s="241">
        <v>100</v>
      </c>
      <c r="X212" s="90" t="s">
        <v>1395</v>
      </c>
      <c r="Y212" s="12">
        <v>4</v>
      </c>
      <c r="Z212" s="12">
        <v>7</v>
      </c>
      <c r="AA212" s="12">
        <v>5</v>
      </c>
      <c r="AB212" s="12">
        <v>66</v>
      </c>
      <c r="AC212" s="29" t="s">
        <v>1873</v>
      </c>
      <c r="AD212" s="12"/>
      <c r="AE212" s="29">
        <v>5</v>
      </c>
      <c r="AF212" s="236">
        <f t="shared" si="10"/>
        <v>0</v>
      </c>
      <c r="AG212" s="11"/>
      <c r="AH212" s="12" t="s">
        <v>1408</v>
      </c>
      <c r="AI212" s="13"/>
      <c r="AJ212" s="11"/>
      <c r="AK212" s="12"/>
      <c r="AL212" s="13"/>
      <c r="AM212" s="300"/>
      <c r="AN212" s="12"/>
      <c r="AO212" s="13"/>
      <c r="AP212" s="300"/>
      <c r="AQ212" s="12"/>
      <c r="AR212" s="13"/>
      <c r="AS212" s="300"/>
      <c r="AT212" s="12"/>
      <c r="AU212" s="13"/>
      <c r="AV212" s="300"/>
      <c r="AW212" s="12"/>
      <c r="AX212" s="13"/>
    </row>
    <row r="213" spans="1:50" s="14" customFormat="1" ht="336">
      <c r="A213" s="11">
        <v>106</v>
      </c>
      <c r="B213" s="12" t="s">
        <v>1387</v>
      </c>
      <c r="C213" s="12"/>
      <c r="D213" s="29" t="s">
        <v>1856</v>
      </c>
      <c r="E213" s="29" t="s">
        <v>1874</v>
      </c>
      <c r="F213" s="29">
        <v>8949</v>
      </c>
      <c r="G213" s="29" t="s">
        <v>1875</v>
      </c>
      <c r="H213" s="29">
        <v>2008</v>
      </c>
      <c r="I213" s="29" t="s">
        <v>1876</v>
      </c>
      <c r="J213" s="43">
        <v>148000</v>
      </c>
      <c r="K213" s="29" t="s">
        <v>103</v>
      </c>
      <c r="L213" s="29" t="s">
        <v>1877</v>
      </c>
      <c r="M213" s="29" t="s">
        <v>1878</v>
      </c>
      <c r="N213" s="29" t="s">
        <v>1879</v>
      </c>
      <c r="O213" s="29" t="s">
        <v>1880</v>
      </c>
      <c r="P213" s="29" t="s">
        <v>1881</v>
      </c>
      <c r="Q213" s="16">
        <v>73.790000000000006</v>
      </c>
      <c r="R213" s="43">
        <v>43.53</v>
      </c>
      <c r="S213" s="16">
        <v>17.88</v>
      </c>
      <c r="T213" s="16">
        <v>12.38</v>
      </c>
      <c r="U213" s="16">
        <v>73.790000000000006</v>
      </c>
      <c r="V213" s="109">
        <v>100</v>
      </c>
      <c r="W213" s="241">
        <v>100</v>
      </c>
      <c r="X213" s="90" t="s">
        <v>1395</v>
      </c>
      <c r="Y213" s="12">
        <v>6</v>
      </c>
      <c r="Z213" s="12">
        <v>1</v>
      </c>
      <c r="AA213" s="12">
        <v>5</v>
      </c>
      <c r="AB213" s="12">
        <v>25</v>
      </c>
      <c r="AC213" s="29" t="s">
        <v>1882</v>
      </c>
      <c r="AD213" s="12"/>
      <c r="AE213" s="29">
        <v>4</v>
      </c>
      <c r="AF213" s="236">
        <f t="shared" si="10"/>
        <v>100</v>
      </c>
      <c r="AG213" s="11" t="s">
        <v>1883</v>
      </c>
      <c r="AH213" s="12" t="s">
        <v>1408</v>
      </c>
      <c r="AI213" s="13">
        <v>25</v>
      </c>
      <c r="AJ213" s="11" t="s">
        <v>1884</v>
      </c>
      <c r="AK213" s="12" t="s">
        <v>1408</v>
      </c>
      <c r="AL213" s="13">
        <v>25</v>
      </c>
      <c r="AM213" s="300" t="s">
        <v>1885</v>
      </c>
      <c r="AN213" s="12" t="s">
        <v>1408</v>
      </c>
      <c r="AO213" s="13">
        <v>25</v>
      </c>
      <c r="AP213" s="300" t="s">
        <v>1886</v>
      </c>
      <c r="AQ213" s="12" t="s">
        <v>1408</v>
      </c>
      <c r="AR213" s="13">
        <v>25</v>
      </c>
      <c r="AS213" s="300"/>
      <c r="AT213" s="12"/>
      <c r="AU213" s="13"/>
      <c r="AV213" s="300"/>
      <c r="AW213" s="12"/>
      <c r="AX213" s="13"/>
    </row>
    <row r="214" spans="1:50" s="14" customFormat="1" ht="182">
      <c r="A214" s="11">
        <v>106</v>
      </c>
      <c r="B214" s="12" t="s">
        <v>1387</v>
      </c>
      <c r="C214" s="12"/>
      <c r="D214" s="29" t="s">
        <v>1544</v>
      </c>
      <c r="E214" s="29" t="s">
        <v>1545</v>
      </c>
      <c r="F214" s="29">
        <v>3332</v>
      </c>
      <c r="G214" s="29" t="s">
        <v>1887</v>
      </c>
      <c r="H214" s="29">
        <v>2004</v>
      </c>
      <c r="I214" s="29" t="s">
        <v>1888</v>
      </c>
      <c r="J214" s="43">
        <v>92262.75</v>
      </c>
      <c r="K214" s="29" t="s">
        <v>156</v>
      </c>
      <c r="L214" s="29" t="s">
        <v>1889</v>
      </c>
      <c r="M214" s="29" t="s">
        <v>1890</v>
      </c>
      <c r="N214" s="29" t="s">
        <v>1891</v>
      </c>
      <c r="O214" s="29" t="s">
        <v>1892</v>
      </c>
      <c r="P214" s="29">
        <v>36658</v>
      </c>
      <c r="Q214" s="16">
        <v>41.11</v>
      </c>
      <c r="R214" s="43">
        <v>10.85</v>
      </c>
      <c r="S214" s="16">
        <v>17.88</v>
      </c>
      <c r="T214" s="16">
        <v>12.38</v>
      </c>
      <c r="U214" s="16">
        <v>41.11</v>
      </c>
      <c r="V214" s="109">
        <v>100</v>
      </c>
      <c r="W214" s="241">
        <v>100</v>
      </c>
      <c r="X214" s="90" t="s">
        <v>1395</v>
      </c>
      <c r="Y214" s="12">
        <v>4</v>
      </c>
      <c r="Z214" s="12">
        <v>3</v>
      </c>
      <c r="AA214" s="12">
        <v>2</v>
      </c>
      <c r="AB214" s="12">
        <v>46</v>
      </c>
      <c r="AC214" s="29" t="s">
        <v>1893</v>
      </c>
      <c r="AD214" s="12"/>
      <c r="AE214" s="29">
        <v>5</v>
      </c>
      <c r="AF214" s="236">
        <f t="shared" si="10"/>
        <v>100</v>
      </c>
      <c r="AG214" s="11" t="s">
        <v>1894</v>
      </c>
      <c r="AH214" s="12" t="s">
        <v>1408</v>
      </c>
      <c r="AI214" s="13">
        <v>100</v>
      </c>
      <c r="AJ214" s="11"/>
      <c r="AK214" s="12"/>
      <c r="AL214" s="13"/>
      <c r="AM214" s="300"/>
      <c r="AN214" s="12"/>
      <c r="AO214" s="13"/>
      <c r="AP214" s="300"/>
      <c r="AQ214" s="12"/>
      <c r="AR214" s="13"/>
      <c r="AS214" s="300"/>
      <c r="AT214" s="12"/>
      <c r="AU214" s="13"/>
      <c r="AV214" s="300"/>
      <c r="AW214" s="12"/>
      <c r="AX214" s="13"/>
    </row>
    <row r="215" spans="1:50" s="14" customFormat="1" ht="126">
      <c r="A215" s="11">
        <v>106</v>
      </c>
      <c r="B215" s="12" t="s">
        <v>1387</v>
      </c>
      <c r="C215" s="12"/>
      <c r="D215" s="29" t="s">
        <v>1506</v>
      </c>
      <c r="E215" s="29" t="s">
        <v>1895</v>
      </c>
      <c r="F215" s="29">
        <v>12315</v>
      </c>
      <c r="G215" s="29" t="s">
        <v>1896</v>
      </c>
      <c r="H215" s="29">
        <v>2010</v>
      </c>
      <c r="I215" s="29" t="s">
        <v>1897</v>
      </c>
      <c r="J215" s="43">
        <v>149885.1</v>
      </c>
      <c r="K215" s="29" t="s">
        <v>81</v>
      </c>
      <c r="L215" s="29" t="s">
        <v>1898</v>
      </c>
      <c r="M215" s="29" t="s">
        <v>1899</v>
      </c>
      <c r="N215" s="29" t="s">
        <v>1900</v>
      </c>
      <c r="O215" s="29" t="s">
        <v>1901</v>
      </c>
      <c r="P215" s="29" t="s">
        <v>1902</v>
      </c>
      <c r="Q215" s="16">
        <v>48.47</v>
      </c>
      <c r="R215" s="43">
        <v>18.21</v>
      </c>
      <c r="S215" s="16">
        <v>17.88</v>
      </c>
      <c r="T215" s="16">
        <v>12.38</v>
      </c>
      <c r="U215" s="16">
        <v>48.47</v>
      </c>
      <c r="V215" s="109">
        <v>100</v>
      </c>
      <c r="W215" s="241">
        <v>100</v>
      </c>
      <c r="X215" s="90" t="s">
        <v>1395</v>
      </c>
      <c r="Y215" s="12">
        <v>3</v>
      </c>
      <c r="Z215" s="12">
        <v>2</v>
      </c>
      <c r="AA215" s="12">
        <v>3</v>
      </c>
      <c r="AB215" s="12">
        <v>4</v>
      </c>
      <c r="AC215" s="29" t="s">
        <v>1903</v>
      </c>
      <c r="AD215" s="12"/>
      <c r="AE215" s="29">
        <v>5</v>
      </c>
      <c r="AF215" s="236">
        <f t="shared" si="10"/>
        <v>0</v>
      </c>
      <c r="AG215" s="11"/>
      <c r="AH215" s="12" t="s">
        <v>1408</v>
      </c>
      <c r="AI215" s="13"/>
      <c r="AJ215" s="11"/>
      <c r="AK215" s="12"/>
      <c r="AL215" s="13"/>
      <c r="AM215" s="300"/>
      <c r="AN215" s="12"/>
      <c r="AO215" s="13"/>
      <c r="AP215" s="300"/>
      <c r="AQ215" s="12"/>
      <c r="AR215" s="13"/>
      <c r="AS215" s="300"/>
      <c r="AT215" s="12"/>
      <c r="AU215" s="13"/>
      <c r="AV215" s="300"/>
      <c r="AW215" s="12"/>
      <c r="AX215" s="13"/>
    </row>
    <row r="216" spans="1:50" s="14" customFormat="1" ht="126">
      <c r="A216" s="11">
        <v>106</v>
      </c>
      <c r="B216" s="12" t="s">
        <v>1387</v>
      </c>
      <c r="C216" s="12"/>
      <c r="D216" s="29" t="s">
        <v>1643</v>
      </c>
      <c r="E216" s="29" t="s">
        <v>1644</v>
      </c>
      <c r="F216" s="29">
        <v>9090</v>
      </c>
      <c r="G216" s="29" t="s">
        <v>1904</v>
      </c>
      <c r="H216" s="29">
        <v>2007</v>
      </c>
      <c r="I216" s="29" t="s">
        <v>1905</v>
      </c>
      <c r="J216" s="43">
        <v>52406</v>
      </c>
      <c r="K216" s="29" t="s">
        <v>103</v>
      </c>
      <c r="L216" s="29" t="s">
        <v>1733</v>
      </c>
      <c r="M216" s="29" t="s">
        <v>1906</v>
      </c>
      <c r="N216" s="29" t="s">
        <v>1907</v>
      </c>
      <c r="O216" s="29" t="s">
        <v>1908</v>
      </c>
      <c r="P216" s="29" t="s">
        <v>1909</v>
      </c>
      <c r="Q216" s="16">
        <v>36.43</v>
      </c>
      <c r="R216" s="43">
        <v>6.17</v>
      </c>
      <c r="S216" s="16">
        <v>17.88</v>
      </c>
      <c r="T216" s="16">
        <v>12.38</v>
      </c>
      <c r="U216" s="16">
        <v>36.43</v>
      </c>
      <c r="V216" s="109">
        <v>100</v>
      </c>
      <c r="W216" s="241">
        <v>100</v>
      </c>
      <c r="X216" s="90" t="s">
        <v>1395</v>
      </c>
      <c r="Y216" s="12">
        <v>1</v>
      </c>
      <c r="Z216" s="12">
        <v>6</v>
      </c>
      <c r="AA216" s="12">
        <v>2</v>
      </c>
      <c r="AB216" s="12">
        <v>44</v>
      </c>
      <c r="AC216" s="29" t="s">
        <v>1910</v>
      </c>
      <c r="AD216" s="12"/>
      <c r="AE216" s="29">
        <v>5</v>
      </c>
      <c r="AF216" s="236">
        <f t="shared" si="10"/>
        <v>100</v>
      </c>
      <c r="AG216" s="11" t="s">
        <v>1643</v>
      </c>
      <c r="AH216" s="12" t="s">
        <v>1653</v>
      </c>
      <c r="AI216" s="13">
        <v>20</v>
      </c>
      <c r="AJ216" s="11" t="s">
        <v>1654</v>
      </c>
      <c r="AK216" s="12" t="s">
        <v>1655</v>
      </c>
      <c r="AL216" s="13">
        <v>20</v>
      </c>
      <c r="AM216" s="300" t="s">
        <v>1656</v>
      </c>
      <c r="AN216" s="12" t="s">
        <v>1657</v>
      </c>
      <c r="AO216" s="13">
        <v>20</v>
      </c>
      <c r="AP216" s="300" t="s">
        <v>1658</v>
      </c>
      <c r="AQ216" s="12" t="s">
        <v>1644</v>
      </c>
      <c r="AR216" s="13">
        <v>20</v>
      </c>
      <c r="AS216" s="300" t="s">
        <v>1911</v>
      </c>
      <c r="AT216" s="12" t="s">
        <v>1912</v>
      </c>
      <c r="AU216" s="13">
        <v>20</v>
      </c>
      <c r="AV216" s="300"/>
      <c r="AW216" s="12"/>
      <c r="AX216" s="13"/>
    </row>
    <row r="217" spans="1:50" s="14" customFormat="1" ht="126">
      <c r="A217" s="11">
        <v>106</v>
      </c>
      <c r="B217" s="12" t="s">
        <v>1387</v>
      </c>
      <c r="C217" s="12"/>
      <c r="D217" s="29" t="s">
        <v>472</v>
      </c>
      <c r="E217" s="29" t="s">
        <v>1913</v>
      </c>
      <c r="F217" s="29">
        <v>8012</v>
      </c>
      <c r="G217" s="29" t="s">
        <v>1914</v>
      </c>
      <c r="H217" s="29">
        <v>2002</v>
      </c>
      <c r="I217" s="29" t="s">
        <v>1915</v>
      </c>
      <c r="J217" s="43">
        <v>134161.38</v>
      </c>
      <c r="K217" s="29" t="s">
        <v>156</v>
      </c>
      <c r="L217" s="29" t="s">
        <v>1916</v>
      </c>
      <c r="M217" s="29" t="s">
        <v>1917</v>
      </c>
      <c r="N217" s="29" t="s">
        <v>1918</v>
      </c>
      <c r="O217" s="29" t="s">
        <v>1919</v>
      </c>
      <c r="P217" s="29">
        <v>38402</v>
      </c>
      <c r="Q217" s="16">
        <v>46.04</v>
      </c>
      <c r="R217" s="43">
        <v>15.78</v>
      </c>
      <c r="S217" s="16">
        <v>17.88</v>
      </c>
      <c r="T217" s="16">
        <v>12.38</v>
      </c>
      <c r="U217" s="16">
        <v>46.04</v>
      </c>
      <c r="V217" s="109">
        <v>100</v>
      </c>
      <c r="W217" s="241">
        <v>100</v>
      </c>
      <c r="X217" s="90" t="s">
        <v>1395</v>
      </c>
      <c r="Y217" s="12">
        <v>3</v>
      </c>
      <c r="Z217" s="12">
        <v>8</v>
      </c>
      <c r="AA217" s="12">
        <v>1</v>
      </c>
      <c r="AB217" s="12">
        <v>4</v>
      </c>
      <c r="AC217" s="29" t="s">
        <v>1920</v>
      </c>
      <c r="AD217" s="12"/>
      <c r="AE217" s="29">
        <v>5</v>
      </c>
      <c r="AF217" s="236">
        <f t="shared" si="10"/>
        <v>100</v>
      </c>
      <c r="AG217" s="11" t="s">
        <v>472</v>
      </c>
      <c r="AH217" s="12" t="s">
        <v>1913</v>
      </c>
      <c r="AI217" s="13">
        <v>25</v>
      </c>
      <c r="AJ217" s="11" t="s">
        <v>1921</v>
      </c>
      <c r="AK217" s="12" t="s">
        <v>1922</v>
      </c>
      <c r="AL217" s="13">
        <v>25</v>
      </c>
      <c r="AM217" s="300" t="s">
        <v>1923</v>
      </c>
      <c r="AN217" s="12" t="s">
        <v>1913</v>
      </c>
      <c r="AO217" s="13">
        <v>25</v>
      </c>
      <c r="AP217" s="300" t="s">
        <v>1924</v>
      </c>
      <c r="AQ217" s="12" t="s">
        <v>991</v>
      </c>
      <c r="AR217" s="13">
        <v>25</v>
      </c>
      <c r="AS217" s="300"/>
      <c r="AT217" s="12"/>
      <c r="AU217" s="13"/>
      <c r="AV217" s="300"/>
      <c r="AW217" s="12"/>
      <c r="AX217" s="13"/>
    </row>
    <row r="218" spans="1:50" s="14" customFormat="1" ht="126">
      <c r="A218" s="11">
        <v>106</v>
      </c>
      <c r="B218" s="12" t="s">
        <v>1387</v>
      </c>
      <c r="C218" s="12"/>
      <c r="D218" s="29" t="s">
        <v>289</v>
      </c>
      <c r="E218" s="29" t="s">
        <v>1409</v>
      </c>
      <c r="F218" s="29">
        <v>7561</v>
      </c>
      <c r="G218" s="29" t="s">
        <v>1925</v>
      </c>
      <c r="H218" s="29">
        <v>2002</v>
      </c>
      <c r="I218" s="29" t="s">
        <v>1926</v>
      </c>
      <c r="J218" s="43">
        <v>39944.910000000003</v>
      </c>
      <c r="K218" s="29" t="s">
        <v>156</v>
      </c>
      <c r="L218" s="29" t="s">
        <v>1927</v>
      </c>
      <c r="M218" s="29" t="s">
        <v>1928</v>
      </c>
      <c r="N218" s="29" t="s">
        <v>1929</v>
      </c>
      <c r="O218" s="29"/>
      <c r="P218" s="29">
        <v>39167</v>
      </c>
      <c r="Q218" s="16">
        <v>34.96</v>
      </c>
      <c r="R218" s="43">
        <v>4.7</v>
      </c>
      <c r="S218" s="16">
        <v>17.88</v>
      </c>
      <c r="T218" s="16">
        <v>12.38</v>
      </c>
      <c r="U218" s="16">
        <v>34.96</v>
      </c>
      <c r="V218" s="109">
        <v>100</v>
      </c>
      <c r="W218" s="241">
        <v>100</v>
      </c>
      <c r="X218" s="90" t="s">
        <v>1395</v>
      </c>
      <c r="Y218" s="12">
        <v>2</v>
      </c>
      <c r="Z218" s="12">
        <v>2</v>
      </c>
      <c r="AA218" s="12">
        <v>2</v>
      </c>
      <c r="AB218" s="12">
        <v>4</v>
      </c>
      <c r="AC218" s="29" t="s">
        <v>1930</v>
      </c>
      <c r="AD218" s="12">
        <v>0</v>
      </c>
      <c r="AE218" s="29">
        <v>5</v>
      </c>
      <c r="AF218" s="236">
        <f t="shared" si="10"/>
        <v>100</v>
      </c>
      <c r="AG218" s="11" t="s">
        <v>289</v>
      </c>
      <c r="AH218" s="12" t="s">
        <v>1409</v>
      </c>
      <c r="AI218" s="13">
        <v>25</v>
      </c>
      <c r="AJ218" s="11" t="s">
        <v>1416</v>
      </c>
      <c r="AK218" s="12" t="s">
        <v>1417</v>
      </c>
      <c r="AL218" s="13">
        <v>25</v>
      </c>
      <c r="AM218" s="300" t="s">
        <v>1931</v>
      </c>
      <c r="AN218" s="12" t="s">
        <v>1409</v>
      </c>
      <c r="AO218" s="13">
        <v>25</v>
      </c>
      <c r="AP218" s="300" t="s">
        <v>1932</v>
      </c>
      <c r="AQ218" s="12" t="s">
        <v>1668</v>
      </c>
      <c r="AR218" s="13">
        <v>25</v>
      </c>
      <c r="AS218" s="300"/>
      <c r="AT218" s="12"/>
      <c r="AU218" s="13"/>
      <c r="AV218" s="300"/>
      <c r="AW218" s="12"/>
      <c r="AX218" s="13"/>
    </row>
    <row r="219" spans="1:50" s="14" customFormat="1" ht="409.5">
      <c r="A219" s="11">
        <v>106</v>
      </c>
      <c r="B219" s="12" t="s">
        <v>1387</v>
      </c>
      <c r="C219" s="12"/>
      <c r="D219" s="29" t="s">
        <v>289</v>
      </c>
      <c r="E219" s="29" t="s">
        <v>1409</v>
      </c>
      <c r="F219" s="29">
        <v>7561</v>
      </c>
      <c r="G219" s="29" t="s">
        <v>1933</v>
      </c>
      <c r="H219" s="29">
        <v>2003</v>
      </c>
      <c r="I219" s="29" t="s">
        <v>1934</v>
      </c>
      <c r="J219" s="43">
        <v>49824.93</v>
      </c>
      <c r="K219" s="29" t="s">
        <v>156</v>
      </c>
      <c r="L219" s="29" t="s">
        <v>1935</v>
      </c>
      <c r="M219" s="29" t="s">
        <v>1936</v>
      </c>
      <c r="N219" s="29" t="s">
        <v>1937</v>
      </c>
      <c r="O219" s="29" t="s">
        <v>1938</v>
      </c>
      <c r="P219" s="29">
        <v>37061</v>
      </c>
      <c r="Q219" s="16">
        <v>36.119999999999997</v>
      </c>
      <c r="R219" s="43">
        <v>5.86</v>
      </c>
      <c r="S219" s="16">
        <v>17.88</v>
      </c>
      <c r="T219" s="16">
        <v>12.38</v>
      </c>
      <c r="U219" s="16">
        <v>36.119999999999997</v>
      </c>
      <c r="V219" s="109">
        <v>100</v>
      </c>
      <c r="W219" s="241">
        <v>100</v>
      </c>
      <c r="X219" s="90" t="s">
        <v>1395</v>
      </c>
      <c r="Y219" s="12">
        <v>2</v>
      </c>
      <c r="Z219" s="12">
        <v>5</v>
      </c>
      <c r="AA219" s="12">
        <v>4</v>
      </c>
      <c r="AB219" s="12">
        <v>11</v>
      </c>
      <c r="AC219" s="29" t="s">
        <v>1939</v>
      </c>
      <c r="AD219" s="12">
        <v>0</v>
      </c>
      <c r="AE219" s="29">
        <v>5</v>
      </c>
      <c r="AF219" s="236">
        <f t="shared" si="10"/>
        <v>100</v>
      </c>
      <c r="AG219" s="11" t="s">
        <v>289</v>
      </c>
      <c r="AH219" s="12" t="s">
        <v>1409</v>
      </c>
      <c r="AI219" s="13">
        <v>25</v>
      </c>
      <c r="AJ219" s="11" t="s">
        <v>1416</v>
      </c>
      <c r="AK219" s="12" t="s">
        <v>1417</v>
      </c>
      <c r="AL219" s="13">
        <v>25</v>
      </c>
      <c r="AM219" s="300" t="s">
        <v>1931</v>
      </c>
      <c r="AN219" s="12" t="s">
        <v>1409</v>
      </c>
      <c r="AO219" s="13">
        <v>25</v>
      </c>
      <c r="AP219" s="300" t="s">
        <v>219</v>
      </c>
      <c r="AQ219" s="12" t="s">
        <v>1418</v>
      </c>
      <c r="AR219" s="13">
        <v>25</v>
      </c>
      <c r="AS219" s="300"/>
      <c r="AT219" s="12"/>
      <c r="AU219" s="13"/>
      <c r="AV219" s="300"/>
      <c r="AW219" s="12"/>
      <c r="AX219" s="13"/>
    </row>
    <row r="220" spans="1:50" s="14" customFormat="1" ht="126">
      <c r="A220" s="11">
        <v>106</v>
      </c>
      <c r="B220" s="12" t="s">
        <v>1387</v>
      </c>
      <c r="C220" s="12"/>
      <c r="D220" s="29" t="s">
        <v>1463</v>
      </c>
      <c r="E220" s="29" t="s">
        <v>1464</v>
      </c>
      <c r="F220" s="29">
        <v>2830</v>
      </c>
      <c r="G220" s="29" t="s">
        <v>1940</v>
      </c>
      <c r="H220" s="29">
        <v>2004</v>
      </c>
      <c r="I220" s="29" t="s">
        <v>1941</v>
      </c>
      <c r="J220" s="43">
        <v>55467.4</v>
      </c>
      <c r="K220" s="29" t="s">
        <v>149</v>
      </c>
      <c r="L220" s="29" t="s">
        <v>1467</v>
      </c>
      <c r="M220" s="29" t="s">
        <v>1468</v>
      </c>
      <c r="N220" s="29" t="s">
        <v>1942</v>
      </c>
      <c r="O220" s="29" t="s">
        <v>1943</v>
      </c>
      <c r="P220" s="29">
        <v>41202</v>
      </c>
      <c r="Q220" s="16">
        <v>36.79</v>
      </c>
      <c r="R220" s="43">
        <v>6.53</v>
      </c>
      <c r="S220" s="16">
        <v>17.88</v>
      </c>
      <c r="T220" s="16">
        <v>12.38</v>
      </c>
      <c r="U220" s="16">
        <v>36.79</v>
      </c>
      <c r="V220" s="109">
        <v>100</v>
      </c>
      <c r="W220" s="241">
        <v>100</v>
      </c>
      <c r="X220" s="90" t="s">
        <v>1395</v>
      </c>
      <c r="Y220" s="12">
        <v>6</v>
      </c>
      <c r="Z220" s="12">
        <v>1</v>
      </c>
      <c r="AA220" s="12">
        <v>5</v>
      </c>
      <c r="AB220" s="12">
        <v>1</v>
      </c>
      <c r="AC220" s="29" t="s">
        <v>1944</v>
      </c>
      <c r="AD220" s="12"/>
      <c r="AE220" s="29">
        <v>5</v>
      </c>
      <c r="AF220" s="236">
        <f t="shared" si="10"/>
        <v>100</v>
      </c>
      <c r="AG220" s="11" t="s">
        <v>1473</v>
      </c>
      <c r="AH220" s="12" t="s">
        <v>1474</v>
      </c>
      <c r="AI220" s="13">
        <v>25</v>
      </c>
      <c r="AJ220" s="11" t="s">
        <v>1945</v>
      </c>
      <c r="AK220" s="12" t="s">
        <v>1946</v>
      </c>
      <c r="AL220" s="13">
        <v>25</v>
      </c>
      <c r="AM220" s="300" t="s">
        <v>1947</v>
      </c>
      <c r="AN220" s="12" t="s">
        <v>1474</v>
      </c>
      <c r="AO220" s="13">
        <v>25</v>
      </c>
      <c r="AP220" s="300" t="s">
        <v>1948</v>
      </c>
      <c r="AQ220" s="12" t="s">
        <v>1464</v>
      </c>
      <c r="AR220" s="13">
        <v>25</v>
      </c>
      <c r="AS220" s="300"/>
      <c r="AT220" s="12"/>
      <c r="AU220" s="13"/>
      <c r="AV220" s="300"/>
      <c r="AW220" s="12"/>
      <c r="AX220" s="13"/>
    </row>
    <row r="221" spans="1:50" s="14" customFormat="1" ht="140">
      <c r="A221" s="11">
        <v>106</v>
      </c>
      <c r="B221" s="12" t="s">
        <v>1387</v>
      </c>
      <c r="C221" s="12"/>
      <c r="D221" s="29" t="s">
        <v>1463</v>
      </c>
      <c r="E221" s="29" t="s">
        <v>1464</v>
      </c>
      <c r="F221" s="29">
        <v>2830</v>
      </c>
      <c r="G221" s="29" t="s">
        <v>1949</v>
      </c>
      <c r="H221" s="29">
        <v>2002</v>
      </c>
      <c r="I221" s="29" t="s">
        <v>1950</v>
      </c>
      <c r="J221" s="43">
        <v>45971.96</v>
      </c>
      <c r="K221" s="29" t="s">
        <v>156</v>
      </c>
      <c r="L221" s="29" t="s">
        <v>1467</v>
      </c>
      <c r="M221" s="29" t="s">
        <v>1468</v>
      </c>
      <c r="N221" s="29" t="s">
        <v>1951</v>
      </c>
      <c r="O221" s="29" t="s">
        <v>1952</v>
      </c>
      <c r="P221" s="29" t="s">
        <v>1953</v>
      </c>
      <c r="Q221" s="16">
        <v>43.78</v>
      </c>
      <c r="R221" s="43">
        <v>13.52</v>
      </c>
      <c r="S221" s="16">
        <v>17.88</v>
      </c>
      <c r="T221" s="16">
        <v>12.38</v>
      </c>
      <c r="U221" s="16">
        <v>43.78</v>
      </c>
      <c r="V221" s="109">
        <v>100</v>
      </c>
      <c r="W221" s="241">
        <v>100</v>
      </c>
      <c r="X221" s="90" t="s">
        <v>1395</v>
      </c>
      <c r="Y221" s="12">
        <v>6</v>
      </c>
      <c r="Z221" s="12">
        <v>4</v>
      </c>
      <c r="AA221" s="12"/>
      <c r="AB221" s="12">
        <v>46</v>
      </c>
      <c r="AC221" s="29" t="s">
        <v>1954</v>
      </c>
      <c r="AD221" s="12"/>
      <c r="AE221" s="29">
        <v>5</v>
      </c>
      <c r="AF221" s="236">
        <f t="shared" si="10"/>
        <v>99</v>
      </c>
      <c r="AG221" s="11" t="s">
        <v>1955</v>
      </c>
      <c r="AH221" s="12" t="s">
        <v>1464</v>
      </c>
      <c r="AI221" s="13">
        <v>33</v>
      </c>
      <c r="AJ221" s="11" t="s">
        <v>1463</v>
      </c>
      <c r="AK221" s="12" t="s">
        <v>1474</v>
      </c>
      <c r="AL221" s="13">
        <v>33</v>
      </c>
      <c r="AM221" s="300" t="s">
        <v>1956</v>
      </c>
      <c r="AN221" s="12" t="s">
        <v>1464</v>
      </c>
      <c r="AO221" s="13">
        <v>33</v>
      </c>
      <c r="AP221" s="300"/>
      <c r="AQ221" s="12"/>
      <c r="AR221" s="13"/>
      <c r="AS221" s="300"/>
      <c r="AT221" s="12"/>
      <c r="AU221" s="13"/>
      <c r="AV221" s="300"/>
      <c r="AW221" s="12"/>
      <c r="AX221" s="13"/>
    </row>
    <row r="222" spans="1:50" s="14" customFormat="1" ht="126">
      <c r="A222" s="11">
        <v>106</v>
      </c>
      <c r="B222" s="12" t="s">
        <v>1387</v>
      </c>
      <c r="C222" s="12"/>
      <c r="D222" s="29" t="s">
        <v>1957</v>
      </c>
      <c r="E222" s="29" t="s">
        <v>1958</v>
      </c>
      <c r="F222" s="29">
        <v>8501</v>
      </c>
      <c r="G222" s="29" t="s">
        <v>1959</v>
      </c>
      <c r="H222" s="29">
        <v>2011</v>
      </c>
      <c r="I222" s="29" t="s">
        <v>1960</v>
      </c>
      <c r="J222" s="43">
        <v>120704.79</v>
      </c>
      <c r="K222" s="29" t="s">
        <v>81</v>
      </c>
      <c r="L222" s="29" t="s">
        <v>1961</v>
      </c>
      <c r="M222" s="29" t="s">
        <v>1962</v>
      </c>
      <c r="N222" s="29" t="s">
        <v>1963</v>
      </c>
      <c r="O222" s="29" t="s">
        <v>1964</v>
      </c>
      <c r="P222" s="29" t="s">
        <v>1965</v>
      </c>
      <c r="Q222" s="16">
        <v>34.29056353</v>
      </c>
      <c r="R222" s="43">
        <v>14.20056353</v>
      </c>
      <c r="S222" s="16">
        <v>5.99</v>
      </c>
      <c r="T222" s="16">
        <v>14.1</v>
      </c>
      <c r="U222" s="16">
        <v>34.29056353</v>
      </c>
      <c r="V222" s="109">
        <v>100</v>
      </c>
      <c r="W222" s="241">
        <v>100</v>
      </c>
      <c r="X222" s="90" t="s">
        <v>1395</v>
      </c>
      <c r="Y222" s="12">
        <v>6</v>
      </c>
      <c r="Z222" s="12">
        <v>1</v>
      </c>
      <c r="AA222" s="12">
        <v>5</v>
      </c>
      <c r="AB222" s="12">
        <v>14</v>
      </c>
      <c r="AC222" s="29" t="s">
        <v>1966</v>
      </c>
      <c r="AD222" s="12"/>
      <c r="AE222" s="29">
        <v>4</v>
      </c>
      <c r="AF222" s="236">
        <f t="shared" si="10"/>
        <v>100</v>
      </c>
      <c r="AG222" s="11" t="s">
        <v>1957</v>
      </c>
      <c r="AH222" s="12" t="s">
        <v>1958</v>
      </c>
      <c r="AI222" s="13">
        <v>25</v>
      </c>
      <c r="AJ222" s="11" t="s">
        <v>1967</v>
      </c>
      <c r="AK222" s="12" t="s">
        <v>1968</v>
      </c>
      <c r="AL222" s="13">
        <v>25</v>
      </c>
      <c r="AM222" s="300" t="s">
        <v>1969</v>
      </c>
      <c r="AN222" s="12" t="s">
        <v>1970</v>
      </c>
      <c r="AO222" s="13">
        <v>25</v>
      </c>
      <c r="AP222" s="300" t="s">
        <v>1971</v>
      </c>
      <c r="AQ222" s="12" t="s">
        <v>1972</v>
      </c>
      <c r="AR222" s="13">
        <v>25</v>
      </c>
      <c r="AS222" s="300"/>
      <c r="AT222" s="12"/>
      <c r="AU222" s="13"/>
      <c r="AV222" s="300"/>
      <c r="AW222" s="12"/>
      <c r="AX222" s="13"/>
    </row>
    <row r="223" spans="1:50" s="14" customFormat="1" ht="294">
      <c r="A223" s="11">
        <v>106</v>
      </c>
      <c r="B223" s="12" t="s">
        <v>1387</v>
      </c>
      <c r="C223" s="12"/>
      <c r="D223" s="29" t="s">
        <v>1957</v>
      </c>
      <c r="E223" s="29" t="s">
        <v>1973</v>
      </c>
      <c r="F223" s="29">
        <v>2275</v>
      </c>
      <c r="G223" s="29" t="s">
        <v>1974</v>
      </c>
      <c r="H223" s="29">
        <v>2003</v>
      </c>
      <c r="I223" s="29" t="s">
        <v>1975</v>
      </c>
      <c r="J223" s="43">
        <v>89787.63</v>
      </c>
      <c r="K223" s="29" t="s">
        <v>156</v>
      </c>
      <c r="L223" s="29" t="s">
        <v>1976</v>
      </c>
      <c r="M223" s="29" t="s">
        <v>1977</v>
      </c>
      <c r="N223" s="29" t="s">
        <v>1978</v>
      </c>
      <c r="O223" s="29" t="s">
        <v>1979</v>
      </c>
      <c r="P223" s="29">
        <v>38457</v>
      </c>
      <c r="Q223" s="16">
        <v>40.82</v>
      </c>
      <c r="R223" s="43">
        <v>10.56</v>
      </c>
      <c r="S223" s="16">
        <v>17.88</v>
      </c>
      <c r="T223" s="16">
        <v>12.38</v>
      </c>
      <c r="U223" s="16">
        <v>40.82</v>
      </c>
      <c r="V223" s="109">
        <v>100</v>
      </c>
      <c r="W223" s="241">
        <v>100</v>
      </c>
      <c r="X223" s="90" t="s">
        <v>1395</v>
      </c>
      <c r="Y223" s="12">
        <v>6</v>
      </c>
      <c r="Z223" s="12">
        <v>1</v>
      </c>
      <c r="AA223" s="12">
        <v>3</v>
      </c>
      <c r="AB223" s="12">
        <v>14</v>
      </c>
      <c r="AC223" s="29" t="s">
        <v>1980</v>
      </c>
      <c r="AD223" s="12">
        <v>0</v>
      </c>
      <c r="AE223" s="29">
        <v>4</v>
      </c>
      <c r="AF223" s="236">
        <f t="shared" si="10"/>
        <v>100</v>
      </c>
      <c r="AG223" s="11" t="s">
        <v>1957</v>
      </c>
      <c r="AH223" s="12" t="s">
        <v>1973</v>
      </c>
      <c r="AI223" s="13">
        <v>25</v>
      </c>
      <c r="AJ223" s="11" t="s">
        <v>1981</v>
      </c>
      <c r="AK223" s="12" t="s">
        <v>1958</v>
      </c>
      <c r="AL223" s="13">
        <v>25</v>
      </c>
      <c r="AM223" s="300" t="s">
        <v>1982</v>
      </c>
      <c r="AN223" s="12" t="s">
        <v>1983</v>
      </c>
      <c r="AO223" s="13">
        <v>25</v>
      </c>
      <c r="AP223" s="300" t="s">
        <v>1984</v>
      </c>
      <c r="AQ223" s="12" t="s">
        <v>1958</v>
      </c>
      <c r="AR223" s="13">
        <v>25</v>
      </c>
      <c r="AS223" s="300"/>
      <c r="AT223" s="12"/>
      <c r="AU223" s="13"/>
      <c r="AV223" s="300"/>
      <c r="AW223" s="12"/>
      <c r="AX223" s="13"/>
    </row>
    <row r="224" spans="1:50" s="14" customFormat="1" ht="294">
      <c r="A224" s="11">
        <v>106</v>
      </c>
      <c r="B224" s="12" t="s">
        <v>1387</v>
      </c>
      <c r="C224" s="12"/>
      <c r="D224" s="29" t="s">
        <v>1957</v>
      </c>
      <c r="E224" s="29" t="s">
        <v>1958</v>
      </c>
      <c r="F224" s="29">
        <v>8501</v>
      </c>
      <c r="G224" s="29" t="s">
        <v>1985</v>
      </c>
      <c r="H224" s="29">
        <v>2004</v>
      </c>
      <c r="I224" s="29" t="s">
        <v>1986</v>
      </c>
      <c r="J224" s="43">
        <v>103792.37</v>
      </c>
      <c r="K224" s="29" t="s">
        <v>149</v>
      </c>
      <c r="L224" s="29" t="s">
        <v>1976</v>
      </c>
      <c r="M224" s="29" t="s">
        <v>1977</v>
      </c>
      <c r="N224" s="29" t="s">
        <v>1987</v>
      </c>
      <c r="O224" s="29" t="s">
        <v>1988</v>
      </c>
      <c r="P224" s="29">
        <v>35911</v>
      </c>
      <c r="Q224" s="16">
        <v>42.47</v>
      </c>
      <c r="R224" s="43">
        <v>12.21</v>
      </c>
      <c r="S224" s="16">
        <v>17.88</v>
      </c>
      <c r="T224" s="16">
        <v>12.38</v>
      </c>
      <c r="U224" s="16">
        <v>42.47</v>
      </c>
      <c r="V224" s="109">
        <v>100</v>
      </c>
      <c r="W224" s="241">
        <v>100</v>
      </c>
      <c r="X224" s="90" t="s">
        <v>1395</v>
      </c>
      <c r="Y224" s="12">
        <v>6</v>
      </c>
      <c r="Z224" s="12">
        <v>1</v>
      </c>
      <c r="AA224" s="12">
        <v>4</v>
      </c>
      <c r="AB224" s="12">
        <v>14</v>
      </c>
      <c r="AC224" s="29" t="s">
        <v>1989</v>
      </c>
      <c r="AD224" s="12">
        <v>0</v>
      </c>
      <c r="AE224" s="29">
        <v>4</v>
      </c>
      <c r="AF224" s="236">
        <f t="shared" si="10"/>
        <v>100</v>
      </c>
      <c r="AG224" s="11" t="s">
        <v>1957</v>
      </c>
      <c r="AH224" s="12" t="s">
        <v>1973</v>
      </c>
      <c r="AI224" s="13">
        <v>25</v>
      </c>
      <c r="AJ224" s="11" t="s">
        <v>1990</v>
      </c>
      <c r="AK224" s="12" t="s">
        <v>1958</v>
      </c>
      <c r="AL224" s="13">
        <v>25</v>
      </c>
      <c r="AM224" s="300" t="s">
        <v>1991</v>
      </c>
      <c r="AN224" s="12" t="s">
        <v>1958</v>
      </c>
      <c r="AO224" s="13">
        <v>25</v>
      </c>
      <c r="AP224" s="300" t="s">
        <v>1992</v>
      </c>
      <c r="AQ224" s="12" t="s">
        <v>1958</v>
      </c>
      <c r="AR224" s="13">
        <v>25</v>
      </c>
      <c r="AS224" s="300"/>
      <c r="AT224" s="12"/>
      <c r="AU224" s="13"/>
      <c r="AV224" s="300"/>
      <c r="AW224" s="12"/>
      <c r="AX224" s="13"/>
    </row>
    <row r="225" spans="1:50" s="14" customFormat="1" ht="140">
      <c r="A225" s="11">
        <v>106</v>
      </c>
      <c r="B225" s="12" t="s">
        <v>1387</v>
      </c>
      <c r="C225" s="12"/>
      <c r="D225" s="29" t="s">
        <v>1856</v>
      </c>
      <c r="E225" s="29" t="s">
        <v>1874</v>
      </c>
      <c r="F225" s="29">
        <v>8949</v>
      </c>
      <c r="G225" s="29" t="s">
        <v>1993</v>
      </c>
      <c r="H225" s="29">
        <v>2004</v>
      </c>
      <c r="I225" s="29" t="s">
        <v>1994</v>
      </c>
      <c r="J225" s="43">
        <v>118827.27</v>
      </c>
      <c r="K225" s="29" t="s">
        <v>149</v>
      </c>
      <c r="L225" s="29" t="s">
        <v>1995</v>
      </c>
      <c r="M225" s="29" t="s">
        <v>1996</v>
      </c>
      <c r="N225" s="29" t="s">
        <v>1997</v>
      </c>
      <c r="O225" s="29" t="s">
        <v>1998</v>
      </c>
      <c r="P225" s="29">
        <v>40973</v>
      </c>
      <c r="Q225" s="16">
        <v>44.24</v>
      </c>
      <c r="R225" s="43">
        <v>13.98</v>
      </c>
      <c r="S225" s="16">
        <v>17.88</v>
      </c>
      <c r="T225" s="16">
        <v>12.38</v>
      </c>
      <c r="U225" s="16">
        <v>44.24</v>
      </c>
      <c r="V225" s="109">
        <v>100</v>
      </c>
      <c r="W225" s="241">
        <v>100</v>
      </c>
      <c r="X225" s="90" t="s">
        <v>1395</v>
      </c>
      <c r="Y225" s="12">
        <v>6</v>
      </c>
      <c r="Z225" s="12">
        <v>1</v>
      </c>
      <c r="AA225" s="12">
        <v>5</v>
      </c>
      <c r="AB225" s="12">
        <v>63</v>
      </c>
      <c r="AC225" s="29" t="s">
        <v>1999</v>
      </c>
      <c r="AD225" s="12"/>
      <c r="AE225" s="29">
        <v>4</v>
      </c>
      <c r="AF225" s="236">
        <f t="shared" si="10"/>
        <v>100</v>
      </c>
      <c r="AG225" s="11" t="s">
        <v>2000</v>
      </c>
      <c r="AH225" s="12" t="s">
        <v>1408</v>
      </c>
      <c r="AI225" s="13">
        <v>25</v>
      </c>
      <c r="AJ225" s="11" t="s">
        <v>2001</v>
      </c>
      <c r="AK225" s="12" t="s">
        <v>2002</v>
      </c>
      <c r="AL225" s="13">
        <v>25</v>
      </c>
      <c r="AM225" s="300" t="s">
        <v>2003</v>
      </c>
      <c r="AN225" s="12" t="s">
        <v>1408</v>
      </c>
      <c r="AO225" s="13">
        <v>25</v>
      </c>
      <c r="AP225" s="300" t="s">
        <v>2004</v>
      </c>
      <c r="AQ225" s="12" t="s">
        <v>1408</v>
      </c>
      <c r="AR225" s="13">
        <v>25</v>
      </c>
      <c r="AS225" s="300"/>
      <c r="AT225" s="12"/>
      <c r="AU225" s="13"/>
      <c r="AV225" s="300"/>
      <c r="AW225" s="12"/>
      <c r="AX225" s="13"/>
    </row>
    <row r="226" spans="1:50" s="14" customFormat="1" ht="406">
      <c r="A226" s="11">
        <v>106</v>
      </c>
      <c r="B226" s="12" t="s">
        <v>1387</v>
      </c>
      <c r="C226" s="12"/>
      <c r="D226" s="29" t="s">
        <v>2005</v>
      </c>
      <c r="E226" s="29" t="s">
        <v>2006</v>
      </c>
      <c r="F226" s="29">
        <v>19910</v>
      </c>
      <c r="G226" s="29" t="s">
        <v>2007</v>
      </c>
      <c r="H226" s="29">
        <v>2007</v>
      </c>
      <c r="I226" s="29" t="s">
        <v>2008</v>
      </c>
      <c r="J226" s="43">
        <v>100000</v>
      </c>
      <c r="K226" s="29" t="s">
        <v>103</v>
      </c>
      <c r="L226" s="29" t="s">
        <v>2009</v>
      </c>
      <c r="M226" s="29" t="s">
        <v>2010</v>
      </c>
      <c r="N226" s="29" t="s">
        <v>2011</v>
      </c>
      <c r="O226" s="29" t="s">
        <v>2012</v>
      </c>
      <c r="P226" s="29" t="s">
        <v>2013</v>
      </c>
      <c r="Q226" s="16">
        <v>59.67</v>
      </c>
      <c r="R226" s="43">
        <v>29.41</v>
      </c>
      <c r="S226" s="16">
        <v>17.88</v>
      </c>
      <c r="T226" s="16">
        <v>12.38</v>
      </c>
      <c r="U226" s="16">
        <v>59.67</v>
      </c>
      <c r="V226" s="109">
        <v>100</v>
      </c>
      <c r="W226" s="241">
        <v>100</v>
      </c>
      <c r="X226" s="90" t="s">
        <v>1395</v>
      </c>
      <c r="Y226" s="12">
        <v>6</v>
      </c>
      <c r="Z226" s="12">
        <v>1</v>
      </c>
      <c r="AA226" s="12">
        <v>4</v>
      </c>
      <c r="AB226" s="12">
        <v>14</v>
      </c>
      <c r="AC226" s="29" t="s">
        <v>2014</v>
      </c>
      <c r="AD226" s="12"/>
      <c r="AE226" s="29">
        <v>4</v>
      </c>
      <c r="AF226" s="236">
        <f t="shared" si="10"/>
        <v>100</v>
      </c>
      <c r="AG226" s="11" t="s">
        <v>2015</v>
      </c>
      <c r="AH226" s="12" t="s">
        <v>1408</v>
      </c>
      <c r="AI226" s="13">
        <v>25</v>
      </c>
      <c r="AJ226" s="11" t="s">
        <v>2016</v>
      </c>
      <c r="AK226" s="12" t="s">
        <v>1408</v>
      </c>
      <c r="AL226" s="13">
        <v>25</v>
      </c>
      <c r="AM226" s="300" t="s">
        <v>2017</v>
      </c>
      <c r="AN226" s="12" t="s">
        <v>1408</v>
      </c>
      <c r="AO226" s="13">
        <v>25</v>
      </c>
      <c r="AP226" s="300" t="s">
        <v>2018</v>
      </c>
      <c r="AQ226" s="12" t="s">
        <v>2006</v>
      </c>
      <c r="AR226" s="13">
        <v>25</v>
      </c>
      <c r="AS226" s="300"/>
      <c r="AT226" s="12"/>
      <c r="AU226" s="13"/>
      <c r="AV226" s="300"/>
      <c r="AW226" s="12"/>
      <c r="AX226" s="13"/>
    </row>
    <row r="227" spans="1:50" s="14" customFormat="1" ht="252">
      <c r="A227" s="11">
        <v>106</v>
      </c>
      <c r="B227" s="12" t="s">
        <v>1387</v>
      </c>
      <c r="C227" s="12"/>
      <c r="D227" s="29" t="s">
        <v>2005</v>
      </c>
      <c r="E227" s="29" t="s">
        <v>2019</v>
      </c>
      <c r="F227" s="29">
        <v>12057</v>
      </c>
      <c r="G227" s="29" t="s">
        <v>2007</v>
      </c>
      <c r="H227" s="29">
        <v>2010</v>
      </c>
      <c r="I227" s="29" t="s">
        <v>2020</v>
      </c>
      <c r="J227" s="43">
        <v>179400</v>
      </c>
      <c r="K227" s="29" t="s">
        <v>81</v>
      </c>
      <c r="L227" s="29" t="s">
        <v>2021</v>
      </c>
      <c r="M227" s="29" t="s">
        <v>2022</v>
      </c>
      <c r="N227" s="29" t="s">
        <v>2023</v>
      </c>
      <c r="O227" s="29" t="s">
        <v>2024</v>
      </c>
      <c r="P227" s="29" t="s">
        <v>2025</v>
      </c>
      <c r="Q227" s="16">
        <v>51.37</v>
      </c>
      <c r="R227" s="43">
        <v>21.11</v>
      </c>
      <c r="S227" s="16">
        <v>17.88</v>
      </c>
      <c r="T227" s="16">
        <v>12.38</v>
      </c>
      <c r="U227" s="16">
        <v>51.37</v>
      </c>
      <c r="V227" s="109">
        <v>100</v>
      </c>
      <c r="W227" s="241">
        <v>100</v>
      </c>
      <c r="X227" s="90" t="s">
        <v>1395</v>
      </c>
      <c r="Y227" s="12">
        <v>6</v>
      </c>
      <c r="Z227" s="12">
        <v>1</v>
      </c>
      <c r="AA227" s="12">
        <v>4</v>
      </c>
      <c r="AB227" s="12">
        <v>14</v>
      </c>
      <c r="AC227" s="29" t="s">
        <v>2026</v>
      </c>
      <c r="AD227" s="12"/>
      <c r="AE227" s="29">
        <v>4</v>
      </c>
      <c r="AF227" s="236">
        <f t="shared" ref="AF227:AF290" si="11">(AI227+AL227+AO227+AR227+AU227+AX227)</f>
        <v>0</v>
      </c>
      <c r="AG227" s="11"/>
      <c r="AH227" s="12" t="s">
        <v>1408</v>
      </c>
      <c r="AI227" s="13"/>
      <c r="AJ227" s="11"/>
      <c r="AK227" s="12"/>
      <c r="AL227" s="13"/>
      <c r="AM227" s="300"/>
      <c r="AN227" s="12"/>
      <c r="AO227" s="13"/>
      <c r="AP227" s="300"/>
      <c r="AQ227" s="12"/>
      <c r="AR227" s="13"/>
      <c r="AS227" s="300"/>
      <c r="AT227" s="12"/>
      <c r="AU227" s="13"/>
      <c r="AV227" s="300"/>
      <c r="AW227" s="12"/>
      <c r="AX227" s="13"/>
    </row>
    <row r="228" spans="1:50" s="14" customFormat="1" ht="140">
      <c r="A228" s="11">
        <v>106</v>
      </c>
      <c r="B228" s="12" t="s">
        <v>1387</v>
      </c>
      <c r="C228" s="12"/>
      <c r="D228" s="29" t="s">
        <v>65</v>
      </c>
      <c r="E228" s="29" t="s">
        <v>1659</v>
      </c>
      <c r="F228" s="29">
        <v>3317</v>
      </c>
      <c r="G228" s="29" t="s">
        <v>2027</v>
      </c>
      <c r="H228" s="29">
        <v>2010</v>
      </c>
      <c r="I228" s="29" t="s">
        <v>2028</v>
      </c>
      <c r="J228" s="43">
        <v>133200</v>
      </c>
      <c r="K228" s="29" t="s">
        <v>81</v>
      </c>
      <c r="L228" s="29" t="s">
        <v>2029</v>
      </c>
      <c r="M228" s="29" t="s">
        <v>2030</v>
      </c>
      <c r="N228" s="29" t="s">
        <v>2031</v>
      </c>
      <c r="O228" s="29" t="s">
        <v>2032</v>
      </c>
      <c r="P228" s="29" t="s">
        <v>2033</v>
      </c>
      <c r="Q228" s="16">
        <v>45.93</v>
      </c>
      <c r="R228" s="43">
        <v>15.67</v>
      </c>
      <c r="S228" s="16">
        <v>17.88</v>
      </c>
      <c r="T228" s="16">
        <v>12.38</v>
      </c>
      <c r="U228" s="16">
        <v>45.93</v>
      </c>
      <c r="V228" s="109">
        <v>100</v>
      </c>
      <c r="W228" s="241">
        <v>100</v>
      </c>
      <c r="X228" s="90" t="s">
        <v>1395</v>
      </c>
      <c r="Y228" s="12">
        <v>3</v>
      </c>
      <c r="Z228" s="12">
        <v>1</v>
      </c>
      <c r="AA228" s="12">
        <v>1</v>
      </c>
      <c r="AB228" s="12">
        <v>4</v>
      </c>
      <c r="AC228" s="29" t="s">
        <v>2034</v>
      </c>
      <c r="AD228" s="12"/>
      <c r="AE228" s="29">
        <v>5</v>
      </c>
      <c r="AF228" s="236">
        <f t="shared" si="11"/>
        <v>0</v>
      </c>
      <c r="AG228" s="11"/>
      <c r="AH228" s="12" t="s">
        <v>1408</v>
      </c>
      <c r="AI228" s="13"/>
      <c r="AJ228" s="11"/>
      <c r="AK228" s="12"/>
      <c r="AL228" s="13"/>
      <c r="AM228" s="300"/>
      <c r="AN228" s="12"/>
      <c r="AO228" s="13"/>
      <c r="AP228" s="300"/>
      <c r="AQ228" s="12"/>
      <c r="AR228" s="13"/>
      <c r="AS228" s="300"/>
      <c r="AT228" s="12"/>
      <c r="AU228" s="13"/>
      <c r="AV228" s="300"/>
      <c r="AW228" s="12"/>
      <c r="AX228" s="13"/>
    </row>
    <row r="229" spans="1:50" s="14" customFormat="1" ht="210">
      <c r="A229" s="11">
        <v>106</v>
      </c>
      <c r="B229" s="12" t="s">
        <v>1387</v>
      </c>
      <c r="C229" s="12"/>
      <c r="D229" s="29" t="s">
        <v>2035</v>
      </c>
      <c r="E229" s="29" t="s">
        <v>2036</v>
      </c>
      <c r="F229" s="29">
        <v>6875</v>
      </c>
      <c r="G229" s="29" t="s">
        <v>2037</v>
      </c>
      <c r="H229" s="29">
        <v>2004</v>
      </c>
      <c r="I229" s="29" t="s">
        <v>2038</v>
      </c>
      <c r="J229" s="43">
        <v>53344.08</v>
      </c>
      <c r="K229" s="29" t="s">
        <v>149</v>
      </c>
      <c r="L229" s="29" t="s">
        <v>2039</v>
      </c>
      <c r="M229" s="29" t="s">
        <v>2040</v>
      </c>
      <c r="N229" s="29" t="s">
        <v>2041</v>
      </c>
      <c r="O229" s="29" t="s">
        <v>2042</v>
      </c>
      <c r="P229" s="29">
        <v>41068</v>
      </c>
      <c r="Q229" s="16">
        <v>36.54</v>
      </c>
      <c r="R229" s="43">
        <v>6.28</v>
      </c>
      <c r="S229" s="16">
        <v>17.88</v>
      </c>
      <c r="T229" s="16">
        <v>12.38</v>
      </c>
      <c r="U229" s="16">
        <v>36.54</v>
      </c>
      <c r="V229" s="109">
        <v>100</v>
      </c>
      <c r="W229" s="241">
        <v>100</v>
      </c>
      <c r="X229" s="90" t="s">
        <v>1395</v>
      </c>
      <c r="Y229" s="12">
        <v>6</v>
      </c>
      <c r="Z229" s="12">
        <v>1</v>
      </c>
      <c r="AA229" s="12">
        <v>4</v>
      </c>
      <c r="AB229" s="12">
        <v>25</v>
      </c>
      <c r="AC229" s="29" t="s">
        <v>2043</v>
      </c>
      <c r="AD229" s="12"/>
      <c r="AE229" s="29">
        <v>4</v>
      </c>
      <c r="AF229" s="236">
        <f t="shared" si="11"/>
        <v>100</v>
      </c>
      <c r="AG229" s="11" t="s">
        <v>2035</v>
      </c>
      <c r="AH229" s="12" t="s">
        <v>2036</v>
      </c>
      <c r="AI229" s="13">
        <v>20</v>
      </c>
      <c r="AJ229" s="11" t="s">
        <v>2044</v>
      </c>
      <c r="AK229" s="12" t="s">
        <v>2045</v>
      </c>
      <c r="AL229" s="13">
        <v>20</v>
      </c>
      <c r="AM229" s="300" t="s">
        <v>2046</v>
      </c>
      <c r="AN229" s="12" t="s">
        <v>1408</v>
      </c>
      <c r="AO229" s="13">
        <v>20</v>
      </c>
      <c r="AP229" s="300" t="s">
        <v>2047</v>
      </c>
      <c r="AQ229" s="12" t="s">
        <v>1408</v>
      </c>
      <c r="AR229" s="13">
        <v>20</v>
      </c>
      <c r="AS229" s="300" t="s">
        <v>2048</v>
      </c>
      <c r="AT229" s="12" t="s">
        <v>1408</v>
      </c>
      <c r="AU229" s="13">
        <v>20</v>
      </c>
      <c r="AV229" s="300"/>
      <c r="AW229" s="12"/>
      <c r="AX229" s="13"/>
    </row>
    <row r="230" spans="1:50" s="14" customFormat="1" ht="126">
      <c r="A230" s="11">
        <v>106</v>
      </c>
      <c r="B230" s="12" t="s">
        <v>1387</v>
      </c>
      <c r="C230" s="12"/>
      <c r="D230" s="29" t="s">
        <v>65</v>
      </c>
      <c r="E230" s="29" t="s">
        <v>1492</v>
      </c>
      <c r="F230" s="29">
        <v>2757</v>
      </c>
      <c r="G230" s="29" t="s">
        <v>2049</v>
      </c>
      <c r="H230" s="29">
        <v>2007</v>
      </c>
      <c r="I230" s="29" t="s">
        <v>2050</v>
      </c>
      <c r="J230" s="43">
        <v>52000</v>
      </c>
      <c r="K230" s="29" t="s">
        <v>103</v>
      </c>
      <c r="L230" s="29" t="s">
        <v>2051</v>
      </c>
      <c r="M230" s="29" t="s">
        <v>2052</v>
      </c>
      <c r="N230" s="29" t="s">
        <v>2053</v>
      </c>
      <c r="O230" s="29" t="s">
        <v>2054</v>
      </c>
      <c r="P230" s="29" t="s">
        <v>2055</v>
      </c>
      <c r="Q230" s="16">
        <v>36.380000000000003</v>
      </c>
      <c r="R230" s="43">
        <v>6.12</v>
      </c>
      <c r="S230" s="16">
        <v>17.88</v>
      </c>
      <c r="T230" s="16">
        <v>12.38</v>
      </c>
      <c r="U230" s="16">
        <v>36.380000000000003</v>
      </c>
      <c r="V230" s="109">
        <v>100</v>
      </c>
      <c r="W230" s="241">
        <v>100</v>
      </c>
      <c r="X230" s="90" t="s">
        <v>1395</v>
      </c>
      <c r="Y230" s="12">
        <v>3</v>
      </c>
      <c r="Z230" s="12">
        <v>8</v>
      </c>
      <c r="AA230" s="12">
        <v>1</v>
      </c>
      <c r="AB230" s="12">
        <v>4</v>
      </c>
      <c r="AC230" s="29" t="s">
        <v>2056</v>
      </c>
      <c r="AD230" s="12"/>
      <c r="AE230" s="29">
        <v>5</v>
      </c>
      <c r="AF230" s="236">
        <f t="shared" si="11"/>
        <v>100</v>
      </c>
      <c r="AG230" s="11" t="s">
        <v>1502</v>
      </c>
      <c r="AH230" s="12" t="s">
        <v>1501</v>
      </c>
      <c r="AI230" s="13">
        <v>50</v>
      </c>
      <c r="AJ230" s="11" t="s">
        <v>1505</v>
      </c>
      <c r="AK230" s="12" t="s">
        <v>1504</v>
      </c>
      <c r="AL230" s="13">
        <v>50</v>
      </c>
      <c r="AM230" s="300"/>
      <c r="AN230" s="12"/>
      <c r="AO230" s="13"/>
      <c r="AP230" s="300"/>
      <c r="AQ230" s="12"/>
      <c r="AR230" s="13"/>
      <c r="AS230" s="300"/>
      <c r="AT230" s="12"/>
      <c r="AU230" s="13"/>
      <c r="AV230" s="300"/>
      <c r="AW230" s="12"/>
      <c r="AX230" s="13"/>
    </row>
    <row r="231" spans="1:50" s="14" customFormat="1" ht="182">
      <c r="A231" s="11">
        <v>106</v>
      </c>
      <c r="B231" s="12" t="s">
        <v>1387</v>
      </c>
      <c r="C231" s="12"/>
      <c r="D231" s="29" t="s">
        <v>2057</v>
      </c>
      <c r="E231" s="29" t="s">
        <v>2058</v>
      </c>
      <c r="F231" s="29">
        <v>17165</v>
      </c>
      <c r="G231" s="29" t="s">
        <v>2059</v>
      </c>
      <c r="H231" s="29">
        <v>2005</v>
      </c>
      <c r="I231" s="29" t="s">
        <v>2060</v>
      </c>
      <c r="J231" s="43">
        <v>62618.400000000001</v>
      </c>
      <c r="K231" s="29" t="s">
        <v>149</v>
      </c>
      <c r="L231" s="29" t="s">
        <v>2061</v>
      </c>
      <c r="M231" s="29" t="s">
        <v>2062</v>
      </c>
      <c r="N231" s="29" t="s">
        <v>2063</v>
      </c>
      <c r="O231" s="29" t="s">
        <v>2064</v>
      </c>
      <c r="P231" s="29" t="s">
        <v>2065</v>
      </c>
      <c r="Q231" s="16">
        <v>37.630000000000003</v>
      </c>
      <c r="R231" s="43">
        <v>7.37</v>
      </c>
      <c r="S231" s="16">
        <v>17.88</v>
      </c>
      <c r="T231" s="16">
        <v>12.38</v>
      </c>
      <c r="U231" s="16">
        <v>37.630000000000003</v>
      </c>
      <c r="V231" s="109">
        <v>100</v>
      </c>
      <c r="W231" s="241">
        <v>100</v>
      </c>
      <c r="X231" s="90" t="s">
        <v>1395</v>
      </c>
      <c r="Y231" s="12">
        <v>3</v>
      </c>
      <c r="Z231" s="12">
        <v>10</v>
      </c>
      <c r="AA231" s="12">
        <v>2</v>
      </c>
      <c r="AB231" s="12">
        <v>44</v>
      </c>
      <c r="AC231" s="29" t="s">
        <v>2066</v>
      </c>
      <c r="AD231" s="12"/>
      <c r="AE231" s="29">
        <v>5</v>
      </c>
      <c r="AF231" s="236">
        <f t="shared" si="11"/>
        <v>100</v>
      </c>
      <c r="AG231" s="11" t="s">
        <v>2057</v>
      </c>
      <c r="AH231" s="12" t="s">
        <v>2067</v>
      </c>
      <c r="AI231" s="13">
        <v>50</v>
      </c>
      <c r="AJ231" s="11" t="s">
        <v>2068</v>
      </c>
      <c r="AK231" s="12" t="s">
        <v>2069</v>
      </c>
      <c r="AL231" s="13">
        <v>50</v>
      </c>
      <c r="AM231" s="300"/>
      <c r="AN231" s="12"/>
      <c r="AO231" s="13"/>
      <c r="AP231" s="300"/>
      <c r="AQ231" s="12"/>
      <c r="AR231" s="13"/>
      <c r="AS231" s="300"/>
      <c r="AT231" s="12"/>
      <c r="AU231" s="13"/>
      <c r="AV231" s="300"/>
      <c r="AW231" s="12"/>
      <c r="AX231" s="13"/>
    </row>
    <row r="232" spans="1:50" s="14" customFormat="1" ht="126">
      <c r="A232" s="11">
        <v>106</v>
      </c>
      <c r="B232" s="12" t="s">
        <v>1387</v>
      </c>
      <c r="C232" s="12"/>
      <c r="D232" s="29" t="s">
        <v>1397</v>
      </c>
      <c r="E232" s="29" t="s">
        <v>1388</v>
      </c>
      <c r="F232" s="29">
        <v>1120</v>
      </c>
      <c r="G232" s="29" t="s">
        <v>2070</v>
      </c>
      <c r="H232" s="29">
        <v>2007</v>
      </c>
      <c r="I232" s="29" t="s">
        <v>2071</v>
      </c>
      <c r="J232" s="43">
        <v>115000</v>
      </c>
      <c r="K232" s="29" t="s">
        <v>103</v>
      </c>
      <c r="L232" s="29" t="s">
        <v>1391</v>
      </c>
      <c r="M232" s="29" t="s">
        <v>1392</v>
      </c>
      <c r="N232" s="29" t="s">
        <v>2072</v>
      </c>
      <c r="O232" s="29" t="s">
        <v>2073</v>
      </c>
      <c r="P232" s="29" t="s">
        <v>2074</v>
      </c>
      <c r="Q232" s="16">
        <v>43.79</v>
      </c>
      <c r="R232" s="43">
        <v>13.53</v>
      </c>
      <c r="S232" s="16">
        <v>17.88</v>
      </c>
      <c r="T232" s="16">
        <v>12.38</v>
      </c>
      <c r="U232" s="16">
        <v>43.79</v>
      </c>
      <c r="V232" s="109">
        <v>100</v>
      </c>
      <c r="W232" s="241">
        <v>100</v>
      </c>
      <c r="X232" s="90" t="s">
        <v>1395</v>
      </c>
      <c r="Y232" s="12">
        <v>1</v>
      </c>
      <c r="Z232" s="12">
        <v>2</v>
      </c>
      <c r="AA232" s="12">
        <v>3</v>
      </c>
      <c r="AB232" s="12">
        <v>44</v>
      </c>
      <c r="AC232" s="29" t="s">
        <v>2075</v>
      </c>
      <c r="AD232" s="12"/>
      <c r="AE232" s="29">
        <v>5</v>
      </c>
      <c r="AF232" s="236">
        <f t="shared" si="11"/>
        <v>100</v>
      </c>
      <c r="AG232" s="11" t="s">
        <v>1397</v>
      </c>
      <c r="AH232" s="12" t="s">
        <v>1398</v>
      </c>
      <c r="AI232" s="13">
        <v>100</v>
      </c>
      <c r="AJ232" s="11"/>
      <c r="AK232" s="12"/>
      <c r="AL232" s="13"/>
      <c r="AM232" s="300"/>
      <c r="AN232" s="12"/>
      <c r="AO232" s="13"/>
      <c r="AP232" s="300"/>
      <c r="AQ232" s="12"/>
      <c r="AR232" s="13"/>
      <c r="AS232" s="300"/>
      <c r="AT232" s="12"/>
      <c r="AU232" s="13"/>
      <c r="AV232" s="300"/>
      <c r="AW232" s="12"/>
      <c r="AX232" s="13"/>
    </row>
    <row r="233" spans="1:50" s="14" customFormat="1" ht="196">
      <c r="A233" s="11">
        <v>106</v>
      </c>
      <c r="B233" s="12" t="s">
        <v>1387</v>
      </c>
      <c r="C233" s="12"/>
      <c r="D233" s="29" t="s">
        <v>2076</v>
      </c>
      <c r="E233" s="29" t="s">
        <v>2077</v>
      </c>
      <c r="F233" s="29">
        <v>4540</v>
      </c>
      <c r="G233" s="29" t="s">
        <v>2078</v>
      </c>
      <c r="H233" s="29">
        <v>2008</v>
      </c>
      <c r="I233" s="29" t="s">
        <v>2079</v>
      </c>
      <c r="J233" s="43">
        <v>320000</v>
      </c>
      <c r="K233" s="29" t="s">
        <v>103</v>
      </c>
      <c r="L233" s="29" t="s">
        <v>2080</v>
      </c>
      <c r="M233" s="29" t="s">
        <v>1480</v>
      </c>
      <c r="N233" s="29" t="s">
        <v>2081</v>
      </c>
      <c r="O233" s="29" t="s">
        <v>2082</v>
      </c>
      <c r="P233" s="29" t="s">
        <v>2083</v>
      </c>
      <c r="Q233" s="16">
        <v>67.91</v>
      </c>
      <c r="R233" s="43">
        <v>37.65</v>
      </c>
      <c r="S233" s="16">
        <v>17.88</v>
      </c>
      <c r="T233" s="16">
        <v>12.38</v>
      </c>
      <c r="U233" s="16">
        <v>67.91</v>
      </c>
      <c r="V233" s="109">
        <v>100</v>
      </c>
      <c r="W233" s="241">
        <v>100</v>
      </c>
      <c r="X233" s="90" t="s">
        <v>1395</v>
      </c>
      <c r="Y233" s="12">
        <v>3</v>
      </c>
      <c r="Z233" s="12">
        <v>1</v>
      </c>
      <c r="AA233" s="12">
        <v>4</v>
      </c>
      <c r="AB233" s="12">
        <v>30</v>
      </c>
      <c r="AC233" s="29" t="s">
        <v>2084</v>
      </c>
      <c r="AD233" s="12"/>
      <c r="AE233" s="29">
        <v>5</v>
      </c>
      <c r="AF233" s="236">
        <f t="shared" si="11"/>
        <v>100</v>
      </c>
      <c r="AG233" s="11" t="s">
        <v>63</v>
      </c>
      <c r="AH233" s="12" t="s">
        <v>1484</v>
      </c>
      <c r="AI233" s="13">
        <v>50</v>
      </c>
      <c r="AJ233" s="11" t="s">
        <v>1485</v>
      </c>
      <c r="AK233" s="12" t="s">
        <v>1486</v>
      </c>
      <c r="AL233" s="13">
        <v>50</v>
      </c>
      <c r="AM233" s="300"/>
      <c r="AN233" s="12"/>
      <c r="AO233" s="13"/>
      <c r="AP233" s="300"/>
      <c r="AQ233" s="12"/>
      <c r="AR233" s="13"/>
      <c r="AS233" s="300"/>
      <c r="AT233" s="12"/>
      <c r="AU233" s="13"/>
      <c r="AV233" s="300"/>
      <c r="AW233" s="12"/>
      <c r="AX233" s="13"/>
    </row>
    <row r="234" spans="1:50" s="14" customFormat="1" ht="350">
      <c r="A234" s="11">
        <v>106</v>
      </c>
      <c r="B234" s="12" t="s">
        <v>1387</v>
      </c>
      <c r="C234" s="12"/>
      <c r="D234" s="29" t="s">
        <v>1397</v>
      </c>
      <c r="E234" s="29" t="s">
        <v>2085</v>
      </c>
      <c r="F234" s="29">
        <v>18273</v>
      </c>
      <c r="G234" s="29" t="s">
        <v>2086</v>
      </c>
      <c r="H234" s="29">
        <v>2007</v>
      </c>
      <c r="I234" s="29" t="s">
        <v>2087</v>
      </c>
      <c r="J234" s="43">
        <v>147200</v>
      </c>
      <c r="K234" s="29" t="s">
        <v>103</v>
      </c>
      <c r="L234" s="29" t="s">
        <v>2088</v>
      </c>
      <c r="M234" s="29" t="s">
        <v>1631</v>
      </c>
      <c r="N234" s="29" t="s">
        <v>2089</v>
      </c>
      <c r="O234" s="29" t="s">
        <v>2090</v>
      </c>
      <c r="P234" s="29" t="s">
        <v>2091</v>
      </c>
      <c r="Q234" s="16">
        <v>47.58</v>
      </c>
      <c r="R234" s="43">
        <v>17.32</v>
      </c>
      <c r="S234" s="16">
        <v>17.88</v>
      </c>
      <c r="T234" s="16">
        <v>12.38</v>
      </c>
      <c r="U234" s="16">
        <v>47.58</v>
      </c>
      <c r="V234" s="109">
        <v>100</v>
      </c>
      <c r="W234" s="241">
        <v>100</v>
      </c>
      <c r="X234" s="90" t="s">
        <v>1395</v>
      </c>
      <c r="Y234" s="12">
        <v>3</v>
      </c>
      <c r="Z234" s="12">
        <v>1</v>
      </c>
      <c r="AA234" s="12">
        <v>7</v>
      </c>
      <c r="AB234" s="12">
        <v>11</v>
      </c>
      <c r="AC234" s="29" t="s">
        <v>2092</v>
      </c>
      <c r="AD234" s="12"/>
      <c r="AE234" s="29">
        <v>5</v>
      </c>
      <c r="AF234" s="236">
        <f t="shared" si="11"/>
        <v>100</v>
      </c>
      <c r="AG234" s="11" t="s">
        <v>2093</v>
      </c>
      <c r="AH234" s="12" t="s">
        <v>2085</v>
      </c>
      <c r="AI234" s="13">
        <v>25</v>
      </c>
      <c r="AJ234" s="11" t="s">
        <v>2094</v>
      </c>
      <c r="AK234" s="12" t="s">
        <v>2085</v>
      </c>
      <c r="AL234" s="13">
        <v>25</v>
      </c>
      <c r="AM234" s="300" t="s">
        <v>2095</v>
      </c>
      <c r="AN234" s="12" t="s">
        <v>2096</v>
      </c>
      <c r="AO234" s="13">
        <v>25</v>
      </c>
      <c r="AP234" s="300" t="s">
        <v>2097</v>
      </c>
      <c r="AQ234" s="12" t="s">
        <v>2098</v>
      </c>
      <c r="AR234" s="13">
        <v>25</v>
      </c>
      <c r="AS234" s="300"/>
      <c r="AT234" s="12"/>
      <c r="AU234" s="13"/>
      <c r="AV234" s="300"/>
      <c r="AW234" s="12"/>
      <c r="AX234" s="13"/>
    </row>
    <row r="235" spans="1:50" s="14" customFormat="1" ht="126">
      <c r="A235" s="11">
        <v>106</v>
      </c>
      <c r="B235" s="12" t="s">
        <v>1387</v>
      </c>
      <c r="C235" s="12"/>
      <c r="D235" s="29" t="s">
        <v>1506</v>
      </c>
      <c r="E235" s="29" t="s">
        <v>1507</v>
      </c>
      <c r="F235" s="29">
        <v>5027</v>
      </c>
      <c r="G235" s="29" t="s">
        <v>2099</v>
      </c>
      <c r="H235" s="29">
        <v>2008</v>
      </c>
      <c r="I235" s="29" t="s">
        <v>2100</v>
      </c>
      <c r="J235" s="43">
        <v>58444</v>
      </c>
      <c r="K235" s="29" t="s">
        <v>103</v>
      </c>
      <c r="L235" s="29" t="s">
        <v>1510</v>
      </c>
      <c r="M235" s="29" t="s">
        <v>1511</v>
      </c>
      <c r="N235" s="29" t="s">
        <v>2101</v>
      </c>
      <c r="O235" s="29" t="s">
        <v>2102</v>
      </c>
      <c r="P235" s="29" t="s">
        <v>2103</v>
      </c>
      <c r="Q235" s="16">
        <v>37.14</v>
      </c>
      <c r="R235" s="43">
        <v>6.88</v>
      </c>
      <c r="S235" s="16">
        <v>17.88</v>
      </c>
      <c r="T235" s="16">
        <v>12.38</v>
      </c>
      <c r="U235" s="16">
        <v>37.14</v>
      </c>
      <c r="V235" s="109">
        <v>100</v>
      </c>
      <c r="W235" s="241">
        <v>100</v>
      </c>
      <c r="X235" s="90" t="s">
        <v>1395</v>
      </c>
      <c r="Y235" s="12">
        <v>3</v>
      </c>
      <c r="Z235" s="12">
        <v>2</v>
      </c>
      <c r="AA235" s="12">
        <v>2</v>
      </c>
      <c r="AB235" s="12">
        <v>32</v>
      </c>
      <c r="AC235" s="29" t="s">
        <v>2104</v>
      </c>
      <c r="AD235" s="12"/>
      <c r="AE235" s="29">
        <v>5</v>
      </c>
      <c r="AF235" s="236">
        <f t="shared" si="11"/>
        <v>100</v>
      </c>
      <c r="AG235" s="11" t="s">
        <v>2105</v>
      </c>
      <c r="AH235" s="12" t="s">
        <v>2106</v>
      </c>
      <c r="AI235" s="13">
        <v>50</v>
      </c>
      <c r="AJ235" s="11" t="s">
        <v>1506</v>
      </c>
      <c r="AK235" s="12" t="s">
        <v>1507</v>
      </c>
      <c r="AL235" s="13">
        <v>50</v>
      </c>
      <c r="AM235" s="300"/>
      <c r="AN235" s="12"/>
      <c r="AO235" s="13"/>
      <c r="AP235" s="300"/>
      <c r="AQ235" s="12"/>
      <c r="AR235" s="13"/>
      <c r="AS235" s="300"/>
      <c r="AT235" s="12"/>
      <c r="AU235" s="13"/>
      <c r="AV235" s="300"/>
      <c r="AW235" s="12"/>
      <c r="AX235" s="13"/>
    </row>
    <row r="236" spans="1:50" s="14" customFormat="1" ht="126">
      <c r="A236" s="11">
        <v>106</v>
      </c>
      <c r="B236" s="12" t="s">
        <v>1387</v>
      </c>
      <c r="C236" s="12"/>
      <c r="D236" s="29" t="s">
        <v>1485</v>
      </c>
      <c r="E236" s="29" t="s">
        <v>1486</v>
      </c>
      <c r="F236" s="29">
        <v>3470</v>
      </c>
      <c r="G236" s="29" t="s">
        <v>2107</v>
      </c>
      <c r="H236" s="29">
        <v>2011</v>
      </c>
      <c r="I236" s="29" t="s">
        <v>2108</v>
      </c>
      <c r="J236" s="43">
        <v>216802.64</v>
      </c>
      <c r="K236" s="29" t="s">
        <v>81</v>
      </c>
      <c r="L236" s="29" t="s">
        <v>1479</v>
      </c>
      <c r="M236" s="29" t="s">
        <v>1480</v>
      </c>
      <c r="N236" s="29" t="s">
        <v>2109</v>
      </c>
      <c r="O236" s="29" t="s">
        <v>2110</v>
      </c>
      <c r="P236" s="29" t="s">
        <v>2111</v>
      </c>
      <c r="Q236" s="16">
        <v>45.066192940000001</v>
      </c>
      <c r="R236" s="43">
        <v>25.506192939999998</v>
      </c>
      <c r="S236" s="16">
        <v>5.46</v>
      </c>
      <c r="T236" s="16">
        <v>14.1</v>
      </c>
      <c r="U236" s="16">
        <v>45.066192940000001</v>
      </c>
      <c r="V236" s="109">
        <v>100</v>
      </c>
      <c r="W236" s="241">
        <v>100</v>
      </c>
      <c r="X236" s="90" t="s">
        <v>1395</v>
      </c>
      <c r="Y236" s="12">
        <v>3</v>
      </c>
      <c r="Z236" s="12">
        <v>1</v>
      </c>
      <c r="AA236" s="12">
        <v>4</v>
      </c>
      <c r="AB236" s="12">
        <v>30</v>
      </c>
      <c r="AC236" s="29" t="s">
        <v>2112</v>
      </c>
      <c r="AD236" s="12"/>
      <c r="AE236" s="29">
        <v>5</v>
      </c>
      <c r="AF236" s="236">
        <f t="shared" si="11"/>
        <v>100</v>
      </c>
      <c r="AG236" s="11" t="s">
        <v>1485</v>
      </c>
      <c r="AH236" s="12" t="s">
        <v>1486</v>
      </c>
      <c r="AI236" s="13">
        <v>50</v>
      </c>
      <c r="AJ236" s="11" t="s">
        <v>63</v>
      </c>
      <c r="AK236" s="12" t="s">
        <v>1484</v>
      </c>
      <c r="AL236" s="13">
        <v>50</v>
      </c>
      <c r="AM236" s="300"/>
      <c r="AN236" s="12"/>
      <c r="AO236" s="13"/>
      <c r="AP236" s="300"/>
      <c r="AQ236" s="12"/>
      <c r="AR236" s="13"/>
      <c r="AS236" s="300"/>
      <c r="AT236" s="12"/>
      <c r="AU236" s="13"/>
      <c r="AV236" s="300"/>
      <c r="AW236" s="12"/>
      <c r="AX236" s="13"/>
    </row>
    <row r="237" spans="1:50" s="14" customFormat="1" ht="266">
      <c r="A237" s="11">
        <v>106</v>
      </c>
      <c r="B237" s="12" t="s">
        <v>1387</v>
      </c>
      <c r="C237" s="12"/>
      <c r="D237" s="29" t="s">
        <v>1397</v>
      </c>
      <c r="E237" s="29" t="s">
        <v>2085</v>
      </c>
      <c r="F237" s="29">
        <v>18273</v>
      </c>
      <c r="G237" s="29" t="s">
        <v>2113</v>
      </c>
      <c r="H237" s="29">
        <v>2007</v>
      </c>
      <c r="I237" s="29" t="s">
        <v>2114</v>
      </c>
      <c r="J237" s="43">
        <v>89750</v>
      </c>
      <c r="K237" s="29" t="s">
        <v>103</v>
      </c>
      <c r="L237" s="29" t="s">
        <v>2088</v>
      </c>
      <c r="M237" s="29" t="s">
        <v>1631</v>
      </c>
      <c r="N237" s="29" t="s">
        <v>2115</v>
      </c>
      <c r="O237" s="29" t="s">
        <v>2116</v>
      </c>
      <c r="P237" s="29" t="s">
        <v>2117</v>
      </c>
      <c r="Q237" s="16">
        <v>40.82</v>
      </c>
      <c r="R237" s="43">
        <v>10.56</v>
      </c>
      <c r="S237" s="16">
        <v>17.88</v>
      </c>
      <c r="T237" s="16">
        <v>12.38</v>
      </c>
      <c r="U237" s="16">
        <v>40.82</v>
      </c>
      <c r="V237" s="109">
        <v>100</v>
      </c>
      <c r="W237" s="241">
        <v>100</v>
      </c>
      <c r="X237" s="90" t="s">
        <v>1395</v>
      </c>
      <c r="Y237" s="12">
        <v>2</v>
      </c>
      <c r="Z237" s="12">
        <v>1</v>
      </c>
      <c r="AA237" s="12">
        <v>1</v>
      </c>
      <c r="AB237" s="12">
        <v>11</v>
      </c>
      <c r="AC237" s="29" t="s">
        <v>2118</v>
      </c>
      <c r="AD237" s="12"/>
      <c r="AE237" s="29">
        <v>5</v>
      </c>
      <c r="AF237" s="236">
        <f t="shared" si="11"/>
        <v>100</v>
      </c>
      <c r="AG237" s="11" t="s">
        <v>2093</v>
      </c>
      <c r="AH237" s="12" t="s">
        <v>2085</v>
      </c>
      <c r="AI237" s="13">
        <v>50</v>
      </c>
      <c r="AJ237" s="11" t="s">
        <v>2094</v>
      </c>
      <c r="AK237" s="12" t="s">
        <v>2085</v>
      </c>
      <c r="AL237" s="13">
        <v>50</v>
      </c>
      <c r="AM237" s="300"/>
      <c r="AN237" s="12"/>
      <c r="AO237" s="13"/>
      <c r="AP237" s="300"/>
      <c r="AQ237" s="12"/>
      <c r="AR237" s="13"/>
      <c r="AS237" s="300"/>
      <c r="AT237" s="12"/>
      <c r="AU237" s="13"/>
      <c r="AV237" s="300"/>
      <c r="AW237" s="12"/>
      <c r="AX237" s="13"/>
    </row>
    <row r="238" spans="1:50" s="14" customFormat="1" ht="126">
      <c r="A238" s="11">
        <v>106</v>
      </c>
      <c r="B238" s="12" t="s">
        <v>1387</v>
      </c>
      <c r="C238" s="12"/>
      <c r="D238" s="29" t="s">
        <v>63</v>
      </c>
      <c r="E238" s="29" t="s">
        <v>2119</v>
      </c>
      <c r="F238" s="29">
        <v>11241</v>
      </c>
      <c r="G238" s="29" t="s">
        <v>2120</v>
      </c>
      <c r="H238" s="29">
        <v>2010</v>
      </c>
      <c r="I238" s="29" t="s">
        <v>2121</v>
      </c>
      <c r="J238" s="43">
        <v>167988</v>
      </c>
      <c r="K238" s="29" t="s">
        <v>81</v>
      </c>
      <c r="L238" s="29" t="s">
        <v>2122</v>
      </c>
      <c r="M238" s="29" t="s">
        <v>2123</v>
      </c>
      <c r="N238" s="29" t="s">
        <v>2124</v>
      </c>
      <c r="O238" s="29" t="s">
        <v>2125</v>
      </c>
      <c r="P238" s="29" t="s">
        <v>2126</v>
      </c>
      <c r="Q238" s="16">
        <v>50.02</v>
      </c>
      <c r="R238" s="43">
        <v>19.760000000000002</v>
      </c>
      <c r="S238" s="16">
        <v>17.88</v>
      </c>
      <c r="T238" s="16">
        <v>12.38</v>
      </c>
      <c r="U238" s="16">
        <v>50.02</v>
      </c>
      <c r="V238" s="109">
        <v>100</v>
      </c>
      <c r="W238" s="241">
        <v>100</v>
      </c>
      <c r="X238" s="90" t="s">
        <v>1395</v>
      </c>
      <c r="Y238" s="12">
        <v>3</v>
      </c>
      <c r="Z238" s="12">
        <v>1</v>
      </c>
      <c r="AA238" s="12">
        <v>4</v>
      </c>
      <c r="AB238" s="12">
        <v>30</v>
      </c>
      <c r="AC238" s="29" t="s">
        <v>2127</v>
      </c>
      <c r="AD238" s="12"/>
      <c r="AE238" s="29">
        <v>5</v>
      </c>
      <c r="AF238" s="236">
        <f t="shared" si="11"/>
        <v>0</v>
      </c>
      <c r="AG238" s="11"/>
      <c r="AH238" s="12" t="s">
        <v>1408</v>
      </c>
      <c r="AI238" s="13"/>
      <c r="AJ238" s="11"/>
      <c r="AK238" s="12"/>
      <c r="AL238" s="13"/>
      <c r="AM238" s="300"/>
      <c r="AN238" s="12"/>
      <c r="AO238" s="13"/>
      <c r="AP238" s="300"/>
      <c r="AQ238" s="12"/>
      <c r="AR238" s="13"/>
      <c r="AS238" s="300"/>
      <c r="AT238" s="12"/>
      <c r="AU238" s="13"/>
      <c r="AV238" s="300"/>
      <c r="AW238" s="12"/>
      <c r="AX238" s="13"/>
    </row>
    <row r="239" spans="1:50" s="14" customFormat="1" ht="154">
      <c r="A239" s="11">
        <v>106</v>
      </c>
      <c r="B239" s="12" t="s">
        <v>1387</v>
      </c>
      <c r="C239" s="12"/>
      <c r="D239" s="29" t="s">
        <v>289</v>
      </c>
      <c r="E239" s="29" t="s">
        <v>1409</v>
      </c>
      <c r="F239" s="29">
        <v>7561</v>
      </c>
      <c r="G239" s="29" t="s">
        <v>2128</v>
      </c>
      <c r="H239" s="29">
        <v>2008</v>
      </c>
      <c r="I239" s="29" t="s">
        <v>2129</v>
      </c>
      <c r="J239" s="43">
        <v>263938</v>
      </c>
      <c r="K239" s="29" t="s">
        <v>103</v>
      </c>
      <c r="L239" s="29" t="s">
        <v>1592</v>
      </c>
      <c r="M239" s="29" t="s">
        <v>2130</v>
      </c>
      <c r="N239" s="29" t="s">
        <v>2131</v>
      </c>
      <c r="O239" s="29" t="s">
        <v>2132</v>
      </c>
      <c r="P239" s="29" t="s">
        <v>2133</v>
      </c>
      <c r="Q239" s="16">
        <v>61.31</v>
      </c>
      <c r="R239" s="43">
        <v>31.05</v>
      </c>
      <c r="S239" s="16">
        <v>17.88</v>
      </c>
      <c r="T239" s="16">
        <v>12.38</v>
      </c>
      <c r="U239" s="16">
        <v>61.31</v>
      </c>
      <c r="V239" s="109">
        <v>100</v>
      </c>
      <c r="W239" s="241">
        <v>100</v>
      </c>
      <c r="X239" s="90" t="s">
        <v>1395</v>
      </c>
      <c r="Y239" s="12">
        <v>3</v>
      </c>
      <c r="Z239" s="12">
        <v>11</v>
      </c>
      <c r="AA239" s="12">
        <v>6</v>
      </c>
      <c r="AB239" s="12">
        <v>66</v>
      </c>
      <c r="AC239" s="29" t="s">
        <v>2134</v>
      </c>
      <c r="AD239" s="12">
        <v>0</v>
      </c>
      <c r="AE239" s="29">
        <v>5</v>
      </c>
      <c r="AF239" s="236">
        <f t="shared" si="11"/>
        <v>100</v>
      </c>
      <c r="AG239" s="11" t="s">
        <v>1416</v>
      </c>
      <c r="AH239" s="12" t="s">
        <v>1417</v>
      </c>
      <c r="AI239" s="13">
        <v>25</v>
      </c>
      <c r="AJ239" s="11" t="s">
        <v>289</v>
      </c>
      <c r="AK239" s="12" t="s">
        <v>1409</v>
      </c>
      <c r="AL239" s="13">
        <v>25</v>
      </c>
      <c r="AM239" s="300" t="s">
        <v>1597</v>
      </c>
      <c r="AN239" s="12" t="s">
        <v>1417</v>
      </c>
      <c r="AO239" s="13">
        <v>25</v>
      </c>
      <c r="AP239" s="300" t="s">
        <v>1598</v>
      </c>
      <c r="AQ239" s="12" t="s">
        <v>1409</v>
      </c>
      <c r="AR239" s="13">
        <v>25</v>
      </c>
      <c r="AS239" s="300"/>
      <c r="AT239" s="12"/>
      <c r="AU239" s="13"/>
      <c r="AV239" s="300"/>
      <c r="AW239" s="12"/>
      <c r="AX239" s="13"/>
    </row>
    <row r="240" spans="1:50" s="14" customFormat="1" ht="126">
      <c r="A240" s="11">
        <v>106</v>
      </c>
      <c r="B240" s="12" t="s">
        <v>1387</v>
      </c>
      <c r="C240" s="12"/>
      <c r="D240" s="29" t="s">
        <v>1397</v>
      </c>
      <c r="E240" s="29" t="s">
        <v>2135</v>
      </c>
      <c r="F240" s="29">
        <v>15644</v>
      </c>
      <c r="G240" s="29" t="s">
        <v>2136</v>
      </c>
      <c r="H240" s="29">
        <v>2007</v>
      </c>
      <c r="I240" s="29" t="s">
        <v>2137</v>
      </c>
      <c r="J240" s="43">
        <v>65087</v>
      </c>
      <c r="K240" s="29" t="s">
        <v>103</v>
      </c>
      <c r="L240" s="29" t="s">
        <v>2088</v>
      </c>
      <c r="M240" s="29" t="s">
        <v>1631</v>
      </c>
      <c r="N240" s="29" t="s">
        <v>2138</v>
      </c>
      <c r="O240" s="29" t="s">
        <v>2139</v>
      </c>
      <c r="P240" s="29" t="s">
        <v>2140</v>
      </c>
      <c r="Q240" s="16">
        <v>37.92</v>
      </c>
      <c r="R240" s="43">
        <v>7.66</v>
      </c>
      <c r="S240" s="16">
        <v>17.88</v>
      </c>
      <c r="T240" s="16">
        <v>12.38</v>
      </c>
      <c r="U240" s="16">
        <v>37.92</v>
      </c>
      <c r="V240" s="109">
        <v>100</v>
      </c>
      <c r="W240" s="241">
        <v>100</v>
      </c>
      <c r="X240" s="90" t="s">
        <v>1395</v>
      </c>
      <c r="Y240" s="12">
        <v>4</v>
      </c>
      <c r="Z240" s="12">
        <v>2</v>
      </c>
      <c r="AA240" s="12">
        <v>3</v>
      </c>
      <c r="AB240" s="12">
        <v>44</v>
      </c>
      <c r="AC240" s="29" t="s">
        <v>2141</v>
      </c>
      <c r="AD240" s="12"/>
      <c r="AE240" s="29">
        <v>5</v>
      </c>
      <c r="AF240" s="236">
        <f t="shared" si="11"/>
        <v>99</v>
      </c>
      <c r="AG240" s="11" t="s">
        <v>59</v>
      </c>
      <c r="AH240" s="12" t="s">
        <v>1642</v>
      </c>
      <c r="AI240" s="13">
        <v>33</v>
      </c>
      <c r="AJ240" s="11" t="s">
        <v>2142</v>
      </c>
      <c r="AK240" s="12" t="s">
        <v>2135</v>
      </c>
      <c r="AL240" s="13">
        <v>33</v>
      </c>
      <c r="AM240" s="300" t="s">
        <v>2143</v>
      </c>
      <c r="AN240" s="12" t="s">
        <v>2144</v>
      </c>
      <c r="AO240" s="13">
        <v>33</v>
      </c>
      <c r="AP240" s="300"/>
      <c r="AQ240" s="12"/>
      <c r="AR240" s="13"/>
      <c r="AS240" s="300"/>
      <c r="AT240" s="12"/>
      <c r="AU240" s="13"/>
      <c r="AV240" s="300"/>
      <c r="AW240" s="12"/>
      <c r="AX240" s="13"/>
    </row>
    <row r="241" spans="1:50" s="14" customFormat="1" ht="336">
      <c r="A241" s="11">
        <v>106</v>
      </c>
      <c r="B241" s="12" t="s">
        <v>1387</v>
      </c>
      <c r="C241" s="12"/>
      <c r="D241" s="29" t="s">
        <v>289</v>
      </c>
      <c r="E241" s="29" t="s">
        <v>1409</v>
      </c>
      <c r="F241" s="29">
        <v>7561</v>
      </c>
      <c r="G241" s="29" t="s">
        <v>2145</v>
      </c>
      <c r="H241" s="29">
        <v>2005</v>
      </c>
      <c r="I241" s="29" t="s">
        <v>2146</v>
      </c>
      <c r="J241" s="43">
        <v>163744.12</v>
      </c>
      <c r="K241" s="29" t="s">
        <v>149</v>
      </c>
      <c r="L241" s="29" t="s">
        <v>2147</v>
      </c>
      <c r="M241" s="29" t="s">
        <v>2148</v>
      </c>
      <c r="N241" s="29" t="s">
        <v>2149</v>
      </c>
      <c r="O241" s="29"/>
      <c r="P241" s="29">
        <v>44952</v>
      </c>
      <c r="Q241" s="16">
        <v>49.52</v>
      </c>
      <c r="R241" s="43">
        <v>19.260000000000002</v>
      </c>
      <c r="S241" s="16">
        <v>17.88</v>
      </c>
      <c r="T241" s="16">
        <v>12.38</v>
      </c>
      <c r="U241" s="16">
        <v>49.52</v>
      </c>
      <c r="V241" s="109">
        <v>100</v>
      </c>
      <c r="W241" s="241">
        <v>100</v>
      </c>
      <c r="X241" s="90" t="s">
        <v>1395</v>
      </c>
      <c r="Y241" s="12">
        <v>2</v>
      </c>
      <c r="Z241" s="12">
        <v>5</v>
      </c>
      <c r="AA241" s="12">
        <v>1</v>
      </c>
      <c r="AB241" s="12">
        <v>67</v>
      </c>
      <c r="AC241" s="29" t="s">
        <v>2150</v>
      </c>
      <c r="AD241" s="12">
        <v>0</v>
      </c>
      <c r="AE241" s="29">
        <v>5</v>
      </c>
      <c r="AF241" s="236">
        <f t="shared" si="11"/>
        <v>100</v>
      </c>
      <c r="AG241" s="11" t="s">
        <v>289</v>
      </c>
      <c r="AH241" s="12" t="s">
        <v>1409</v>
      </c>
      <c r="AI241" s="13">
        <v>25</v>
      </c>
      <c r="AJ241" s="11" t="s">
        <v>1416</v>
      </c>
      <c r="AK241" s="12" t="s">
        <v>1417</v>
      </c>
      <c r="AL241" s="13">
        <v>25</v>
      </c>
      <c r="AM241" s="300" t="s">
        <v>219</v>
      </c>
      <c r="AN241" s="12" t="s">
        <v>1418</v>
      </c>
      <c r="AO241" s="13">
        <v>25</v>
      </c>
      <c r="AP241" s="300" t="s">
        <v>1419</v>
      </c>
      <c r="AQ241" s="12" t="s">
        <v>1420</v>
      </c>
      <c r="AR241" s="13">
        <v>25</v>
      </c>
      <c r="AS241" s="300"/>
      <c r="AT241" s="12"/>
      <c r="AU241" s="13"/>
      <c r="AV241" s="300"/>
      <c r="AW241" s="12"/>
      <c r="AX241" s="13"/>
    </row>
    <row r="242" spans="1:50" s="14" customFormat="1" ht="182">
      <c r="A242" s="11">
        <v>106</v>
      </c>
      <c r="B242" s="12" t="s">
        <v>1387</v>
      </c>
      <c r="C242" s="12"/>
      <c r="D242" s="29" t="s">
        <v>1421</v>
      </c>
      <c r="E242" s="29" t="s">
        <v>2151</v>
      </c>
      <c r="F242" s="29">
        <v>8725</v>
      </c>
      <c r="G242" s="29" t="s">
        <v>2152</v>
      </c>
      <c r="H242" s="29">
        <v>2011</v>
      </c>
      <c r="I242" s="29" t="s">
        <v>2153</v>
      </c>
      <c r="J242" s="43">
        <v>905347.69</v>
      </c>
      <c r="K242" s="29" t="s">
        <v>81</v>
      </c>
      <c r="L242" s="29" t="s">
        <v>2154</v>
      </c>
      <c r="M242" s="29" t="s">
        <v>2155</v>
      </c>
      <c r="N242" s="29" t="s">
        <v>2156</v>
      </c>
      <c r="O242" s="29" t="s">
        <v>2157</v>
      </c>
      <c r="P242" s="29" t="s">
        <v>2158</v>
      </c>
      <c r="Q242" s="16">
        <v>125.9114929</v>
      </c>
      <c r="R242" s="43">
        <v>106.51149289999999</v>
      </c>
      <c r="S242" s="16">
        <v>5.3</v>
      </c>
      <c r="T242" s="16">
        <v>14.1</v>
      </c>
      <c r="U242" s="16">
        <v>125.9114929</v>
      </c>
      <c r="V242" s="109">
        <v>100</v>
      </c>
      <c r="W242" s="241">
        <v>100</v>
      </c>
      <c r="X242" s="90" t="s">
        <v>1395</v>
      </c>
      <c r="Y242" s="12">
        <v>4</v>
      </c>
      <c r="Z242" s="12">
        <v>2</v>
      </c>
      <c r="AA242" s="12"/>
      <c r="AB242" s="12">
        <v>41</v>
      </c>
      <c r="AC242" s="29" t="s">
        <v>2159</v>
      </c>
      <c r="AD242" s="12"/>
      <c r="AE242" s="29">
        <v>5</v>
      </c>
      <c r="AF242" s="236">
        <f t="shared" si="11"/>
        <v>100</v>
      </c>
      <c r="AG242" s="11" t="s">
        <v>1421</v>
      </c>
      <c r="AH242" s="12" t="s">
        <v>1711</v>
      </c>
      <c r="AI242" s="13">
        <v>100</v>
      </c>
      <c r="AJ242" s="11"/>
      <c r="AK242" s="12"/>
      <c r="AL242" s="13"/>
      <c r="AM242" s="300"/>
      <c r="AN242" s="12"/>
      <c r="AO242" s="13"/>
      <c r="AP242" s="300"/>
      <c r="AQ242" s="12"/>
      <c r="AR242" s="13"/>
      <c r="AS242" s="300"/>
      <c r="AT242" s="12"/>
      <c r="AU242" s="13"/>
      <c r="AV242" s="300"/>
      <c r="AW242" s="12"/>
      <c r="AX242" s="13"/>
    </row>
    <row r="243" spans="1:50" s="14" customFormat="1" ht="126">
      <c r="A243" s="11">
        <v>106</v>
      </c>
      <c r="B243" s="12" t="s">
        <v>1387</v>
      </c>
      <c r="C243" s="12"/>
      <c r="D243" s="29" t="s">
        <v>1421</v>
      </c>
      <c r="E243" s="29" t="s">
        <v>1711</v>
      </c>
      <c r="F243" s="29">
        <v>4763</v>
      </c>
      <c r="G243" s="29" t="s">
        <v>2160</v>
      </c>
      <c r="H243" s="29">
        <v>2003</v>
      </c>
      <c r="I243" s="29" t="s">
        <v>2161</v>
      </c>
      <c r="J243" s="43">
        <v>83616.47</v>
      </c>
      <c r="K243" s="29" t="s">
        <v>156</v>
      </c>
      <c r="L243" s="29" t="s">
        <v>1825</v>
      </c>
      <c r="M243" s="29" t="s">
        <v>1826</v>
      </c>
      <c r="N243" s="29" t="s">
        <v>1827</v>
      </c>
      <c r="O243" s="29" t="s">
        <v>1828</v>
      </c>
      <c r="P243" s="29">
        <v>39887</v>
      </c>
      <c r="Q243" s="16">
        <v>40.1</v>
      </c>
      <c r="R243" s="43">
        <v>9.84</v>
      </c>
      <c r="S243" s="16">
        <v>17.88</v>
      </c>
      <c r="T243" s="16">
        <v>12.38</v>
      </c>
      <c r="U243" s="16">
        <v>40.1</v>
      </c>
      <c r="V243" s="109">
        <v>100</v>
      </c>
      <c r="W243" s="241">
        <v>100</v>
      </c>
      <c r="X243" s="90" t="s">
        <v>1395</v>
      </c>
      <c r="Y243" s="12">
        <v>6</v>
      </c>
      <c r="Z243" s="12">
        <v>1</v>
      </c>
      <c r="AA243" s="12">
        <v>5</v>
      </c>
      <c r="AB243" s="12">
        <v>14</v>
      </c>
      <c r="AC243" s="29" t="s">
        <v>2162</v>
      </c>
      <c r="AD243" s="12">
        <v>0</v>
      </c>
      <c r="AE243" s="29">
        <v>4</v>
      </c>
      <c r="AF243" s="236">
        <f t="shared" si="11"/>
        <v>100</v>
      </c>
      <c r="AG243" s="11" t="s">
        <v>1421</v>
      </c>
      <c r="AH243" s="12" t="s">
        <v>1711</v>
      </c>
      <c r="AI243" s="13">
        <v>50</v>
      </c>
      <c r="AJ243" s="11" t="s">
        <v>1719</v>
      </c>
      <c r="AK243" s="12" t="s">
        <v>1720</v>
      </c>
      <c r="AL243" s="13">
        <v>50</v>
      </c>
      <c r="AM243" s="300"/>
      <c r="AN243" s="12"/>
      <c r="AO243" s="13"/>
      <c r="AP243" s="300"/>
      <c r="AQ243" s="12"/>
      <c r="AR243" s="13"/>
      <c r="AS243" s="300"/>
      <c r="AT243" s="12"/>
      <c r="AU243" s="13"/>
      <c r="AV243" s="300"/>
      <c r="AW243" s="12"/>
      <c r="AX243" s="13"/>
    </row>
    <row r="244" spans="1:50" s="14" customFormat="1" ht="126">
      <c r="A244" s="11">
        <v>106</v>
      </c>
      <c r="B244" s="12" t="s">
        <v>1387</v>
      </c>
      <c r="C244" s="12"/>
      <c r="D244" s="29" t="s">
        <v>1421</v>
      </c>
      <c r="E244" s="29" t="s">
        <v>1711</v>
      </c>
      <c r="F244" s="29">
        <v>4763</v>
      </c>
      <c r="G244" s="29" t="s">
        <v>2163</v>
      </c>
      <c r="H244" s="29">
        <v>2007</v>
      </c>
      <c r="I244" s="29" t="s">
        <v>2164</v>
      </c>
      <c r="J244" s="43">
        <v>140000</v>
      </c>
      <c r="K244" s="29" t="s">
        <v>103</v>
      </c>
      <c r="L244" s="29" t="s">
        <v>2165</v>
      </c>
      <c r="M244" s="29" t="s">
        <v>2166</v>
      </c>
      <c r="N244" s="29" t="s">
        <v>1827</v>
      </c>
      <c r="O244" s="29" t="s">
        <v>1828</v>
      </c>
      <c r="P244" s="29" t="s">
        <v>2167</v>
      </c>
      <c r="Q244" s="16">
        <v>46.73</v>
      </c>
      <c r="R244" s="43">
        <v>16.47</v>
      </c>
      <c r="S244" s="16">
        <v>17.88</v>
      </c>
      <c r="T244" s="16">
        <v>12.38</v>
      </c>
      <c r="U244" s="16">
        <v>46.73</v>
      </c>
      <c r="V244" s="109">
        <v>100</v>
      </c>
      <c r="W244" s="241">
        <v>100</v>
      </c>
      <c r="X244" s="90" t="s">
        <v>1395</v>
      </c>
      <c r="Y244" s="12">
        <v>6</v>
      </c>
      <c r="Z244" s="12">
        <v>1</v>
      </c>
      <c r="AA244" s="12">
        <v>5</v>
      </c>
      <c r="AB244" s="12">
        <v>14</v>
      </c>
      <c r="AC244" s="29" t="s">
        <v>2168</v>
      </c>
      <c r="AD244" s="12"/>
      <c r="AE244" s="29">
        <v>4</v>
      </c>
      <c r="AF244" s="236">
        <f t="shared" si="11"/>
        <v>100</v>
      </c>
      <c r="AG244" s="11" t="s">
        <v>1421</v>
      </c>
      <c r="AH244" s="12" t="s">
        <v>1711</v>
      </c>
      <c r="AI244" s="13">
        <v>50</v>
      </c>
      <c r="AJ244" s="11" t="s">
        <v>1719</v>
      </c>
      <c r="AK244" s="12" t="s">
        <v>1720</v>
      </c>
      <c r="AL244" s="13">
        <v>50</v>
      </c>
      <c r="AM244" s="300"/>
      <c r="AN244" s="12"/>
      <c r="AO244" s="13"/>
      <c r="AP244" s="300"/>
      <c r="AQ244" s="12"/>
      <c r="AR244" s="13"/>
      <c r="AS244" s="300"/>
      <c r="AT244" s="12"/>
      <c r="AU244" s="13"/>
      <c r="AV244" s="300"/>
      <c r="AW244" s="12"/>
      <c r="AX244" s="13"/>
    </row>
    <row r="245" spans="1:50" s="14" customFormat="1" ht="126">
      <c r="A245" s="11">
        <v>106</v>
      </c>
      <c r="B245" s="12" t="s">
        <v>1387</v>
      </c>
      <c r="C245" s="12"/>
      <c r="D245" s="29" t="s">
        <v>63</v>
      </c>
      <c r="E245" s="29" t="s">
        <v>64</v>
      </c>
      <c r="F245" s="29">
        <v>4540</v>
      </c>
      <c r="G245" s="29" t="s">
        <v>2169</v>
      </c>
      <c r="H245" s="29">
        <v>2004</v>
      </c>
      <c r="I245" s="29" t="s">
        <v>2170</v>
      </c>
      <c r="J245" s="43">
        <v>150337.82</v>
      </c>
      <c r="K245" s="29" t="s">
        <v>149</v>
      </c>
      <c r="L245" s="29" t="s">
        <v>1479</v>
      </c>
      <c r="M245" s="29" t="s">
        <v>1480</v>
      </c>
      <c r="N245" s="29" t="s">
        <v>2171</v>
      </c>
      <c r="O245" s="29" t="s">
        <v>2172</v>
      </c>
      <c r="P245" s="29">
        <v>43591</v>
      </c>
      <c r="Q245" s="16">
        <v>47.95</v>
      </c>
      <c r="R245" s="43">
        <v>17.690000000000001</v>
      </c>
      <c r="S245" s="16">
        <v>17.88</v>
      </c>
      <c r="T245" s="16">
        <v>12.38</v>
      </c>
      <c r="U245" s="16">
        <v>47.95</v>
      </c>
      <c r="V245" s="109">
        <v>100</v>
      </c>
      <c r="W245" s="241">
        <v>100</v>
      </c>
      <c r="X245" s="90" t="s">
        <v>1395</v>
      </c>
      <c r="Y245" s="12">
        <v>3</v>
      </c>
      <c r="Z245" s="12">
        <v>6</v>
      </c>
      <c r="AA245" s="12">
        <v>1</v>
      </c>
      <c r="AB245" s="12">
        <v>30</v>
      </c>
      <c r="AC245" s="29" t="s">
        <v>2173</v>
      </c>
      <c r="AD245" s="12"/>
      <c r="AE245" s="29">
        <v>5</v>
      </c>
      <c r="AF245" s="236">
        <f t="shared" si="11"/>
        <v>100</v>
      </c>
      <c r="AG245" s="11" t="s">
        <v>63</v>
      </c>
      <c r="AH245" s="12" t="s">
        <v>1484</v>
      </c>
      <c r="AI245" s="13">
        <v>50</v>
      </c>
      <c r="AJ245" s="11" t="s">
        <v>1485</v>
      </c>
      <c r="AK245" s="12" t="s">
        <v>1486</v>
      </c>
      <c r="AL245" s="13">
        <v>50</v>
      </c>
      <c r="AM245" s="300"/>
      <c r="AN245" s="12"/>
      <c r="AO245" s="13"/>
      <c r="AP245" s="300"/>
      <c r="AQ245" s="12"/>
      <c r="AR245" s="13"/>
      <c r="AS245" s="300"/>
      <c r="AT245" s="12"/>
      <c r="AU245" s="13"/>
      <c r="AV245" s="300"/>
      <c r="AW245" s="12"/>
      <c r="AX245" s="13"/>
    </row>
    <row r="246" spans="1:50" s="14" customFormat="1" ht="168">
      <c r="A246" s="11">
        <v>106</v>
      </c>
      <c r="B246" s="12" t="s">
        <v>1387</v>
      </c>
      <c r="C246" s="12"/>
      <c r="D246" s="29" t="s">
        <v>1544</v>
      </c>
      <c r="E246" s="29" t="s">
        <v>1545</v>
      </c>
      <c r="F246" s="29">
        <v>3332</v>
      </c>
      <c r="G246" s="29" t="s">
        <v>2174</v>
      </c>
      <c r="H246" s="29">
        <v>2002</v>
      </c>
      <c r="I246" s="29" t="s">
        <v>2175</v>
      </c>
      <c r="J246" s="43">
        <v>65181.46</v>
      </c>
      <c r="K246" s="29" t="s">
        <v>156</v>
      </c>
      <c r="L246" s="29" t="s">
        <v>2176</v>
      </c>
      <c r="M246" s="29" t="s">
        <v>1549</v>
      </c>
      <c r="N246" s="29" t="s">
        <v>2177</v>
      </c>
      <c r="O246" s="29" t="s">
        <v>2178</v>
      </c>
      <c r="P246" s="29">
        <v>38926</v>
      </c>
      <c r="Q246" s="16">
        <v>37.93</v>
      </c>
      <c r="R246" s="43">
        <v>7.67</v>
      </c>
      <c r="S246" s="16">
        <v>17.88</v>
      </c>
      <c r="T246" s="16">
        <v>12.38</v>
      </c>
      <c r="U246" s="16">
        <v>37.93</v>
      </c>
      <c r="V246" s="109">
        <v>100</v>
      </c>
      <c r="W246" s="241">
        <v>100</v>
      </c>
      <c r="X246" s="90" t="s">
        <v>1395</v>
      </c>
      <c r="Y246" s="12">
        <v>6</v>
      </c>
      <c r="Z246" s="12">
        <v>3</v>
      </c>
      <c r="AA246" s="12">
        <v>1</v>
      </c>
      <c r="AB246" s="12">
        <v>46</v>
      </c>
      <c r="AC246" s="29" t="s">
        <v>2179</v>
      </c>
      <c r="AD246" s="12"/>
      <c r="AE246" s="29">
        <v>5</v>
      </c>
      <c r="AF246" s="236">
        <f t="shared" si="11"/>
        <v>100</v>
      </c>
      <c r="AG246" s="11" t="s">
        <v>2180</v>
      </c>
      <c r="AH246" s="12" t="s">
        <v>1408</v>
      </c>
      <c r="AI246" s="13">
        <v>25</v>
      </c>
      <c r="AJ246" s="11" t="s">
        <v>2181</v>
      </c>
      <c r="AK246" s="12" t="s">
        <v>1408</v>
      </c>
      <c r="AL246" s="13">
        <v>25</v>
      </c>
      <c r="AM246" s="300" t="s">
        <v>2182</v>
      </c>
      <c r="AN246" s="12" t="s">
        <v>2183</v>
      </c>
      <c r="AO246" s="13">
        <v>25</v>
      </c>
      <c r="AP246" s="300" t="s">
        <v>2184</v>
      </c>
      <c r="AQ246" s="12" t="s">
        <v>1545</v>
      </c>
      <c r="AR246" s="13">
        <v>25</v>
      </c>
      <c r="AS246" s="300"/>
      <c r="AT246" s="12"/>
      <c r="AU246" s="13"/>
      <c r="AV246" s="300"/>
      <c r="AW246" s="12"/>
      <c r="AX246" s="13"/>
    </row>
    <row r="247" spans="1:50" s="14" customFormat="1" ht="126">
      <c r="A247" s="11">
        <v>106</v>
      </c>
      <c r="B247" s="12" t="s">
        <v>1387</v>
      </c>
      <c r="C247" s="12"/>
      <c r="D247" s="29" t="s">
        <v>61</v>
      </c>
      <c r="E247" s="29" t="s">
        <v>2185</v>
      </c>
      <c r="F247" s="29">
        <v>15148</v>
      </c>
      <c r="G247" s="29" t="s">
        <v>2186</v>
      </c>
      <c r="H247" s="29">
        <v>2003</v>
      </c>
      <c r="I247" s="29" t="s">
        <v>2187</v>
      </c>
      <c r="J247" s="43">
        <v>130782.84</v>
      </c>
      <c r="K247" s="29" t="s">
        <v>156</v>
      </c>
      <c r="L247" s="29" t="s">
        <v>2188</v>
      </c>
      <c r="M247" s="29" t="s">
        <v>2189</v>
      </c>
      <c r="N247" s="29" t="s">
        <v>2190</v>
      </c>
      <c r="O247" s="29" t="s">
        <v>2191</v>
      </c>
      <c r="P247" s="29">
        <v>36637</v>
      </c>
      <c r="Q247" s="16">
        <v>45.65</v>
      </c>
      <c r="R247" s="43">
        <v>15.39</v>
      </c>
      <c r="S247" s="16">
        <v>17.88</v>
      </c>
      <c r="T247" s="16">
        <v>12.38</v>
      </c>
      <c r="U247" s="16">
        <v>45.65</v>
      </c>
      <c r="V247" s="109">
        <v>100</v>
      </c>
      <c r="W247" s="241">
        <v>100</v>
      </c>
      <c r="X247" s="90" t="s">
        <v>1395</v>
      </c>
      <c r="Y247" s="12">
        <v>4</v>
      </c>
      <c r="Z247" s="12">
        <v>2</v>
      </c>
      <c r="AA247" s="12">
        <v>2</v>
      </c>
      <c r="AB247" s="12">
        <v>4</v>
      </c>
      <c r="AC247" s="29" t="s">
        <v>2192</v>
      </c>
      <c r="AD247" s="12"/>
      <c r="AE247" s="29">
        <v>5</v>
      </c>
      <c r="AF247" s="236">
        <f t="shared" si="11"/>
        <v>100</v>
      </c>
      <c r="AG247" s="11" t="s">
        <v>61</v>
      </c>
      <c r="AH247" s="12" t="s">
        <v>2193</v>
      </c>
      <c r="AI247" s="13">
        <v>25</v>
      </c>
      <c r="AJ247" s="11" t="s">
        <v>2194</v>
      </c>
      <c r="AK247" s="12" t="s">
        <v>62</v>
      </c>
      <c r="AL247" s="13">
        <v>25</v>
      </c>
      <c r="AM247" s="300" t="s">
        <v>2195</v>
      </c>
      <c r="AN247" s="12" t="s">
        <v>1408</v>
      </c>
      <c r="AO247" s="13">
        <v>25</v>
      </c>
      <c r="AP247" s="300" t="s">
        <v>2196</v>
      </c>
      <c r="AQ247" s="12" t="s">
        <v>1408</v>
      </c>
      <c r="AR247" s="13">
        <v>25</v>
      </c>
      <c r="AS247" s="300"/>
      <c r="AT247" s="12"/>
      <c r="AU247" s="13"/>
      <c r="AV247" s="300"/>
      <c r="AW247" s="12"/>
      <c r="AX247" s="13"/>
    </row>
    <row r="248" spans="1:50" s="14" customFormat="1" ht="196">
      <c r="A248" s="11">
        <v>106</v>
      </c>
      <c r="B248" s="12" t="s">
        <v>1387</v>
      </c>
      <c r="C248" s="12"/>
      <c r="D248" s="29" t="s">
        <v>1397</v>
      </c>
      <c r="E248" s="29" t="s">
        <v>2197</v>
      </c>
      <c r="F248" s="29">
        <v>7527</v>
      </c>
      <c r="G248" s="29" t="s">
        <v>2198</v>
      </c>
      <c r="H248" s="29">
        <v>2008</v>
      </c>
      <c r="I248" s="29" t="s">
        <v>2199</v>
      </c>
      <c r="J248" s="43">
        <v>667668</v>
      </c>
      <c r="K248" s="29" t="s">
        <v>103</v>
      </c>
      <c r="L248" s="29" t="s">
        <v>2088</v>
      </c>
      <c r="M248" s="29" t="s">
        <v>1631</v>
      </c>
      <c r="N248" s="29" t="s">
        <v>2200</v>
      </c>
      <c r="O248" s="29" t="s">
        <v>2201</v>
      </c>
      <c r="P248" s="29" t="s">
        <v>2202</v>
      </c>
      <c r="Q248" s="16">
        <v>108.81</v>
      </c>
      <c r="R248" s="43">
        <v>78.55</v>
      </c>
      <c r="S248" s="16">
        <v>17.88</v>
      </c>
      <c r="T248" s="16">
        <v>12.38</v>
      </c>
      <c r="U248" s="16">
        <v>108.81</v>
      </c>
      <c r="V248" s="109">
        <v>100</v>
      </c>
      <c r="W248" s="241">
        <v>100</v>
      </c>
      <c r="X248" s="90" t="s">
        <v>1395</v>
      </c>
      <c r="Y248" s="12">
        <v>3</v>
      </c>
      <c r="Z248" s="12">
        <v>1</v>
      </c>
      <c r="AA248" s="12">
        <v>3</v>
      </c>
      <c r="AB248" s="12">
        <v>4</v>
      </c>
      <c r="AC248" s="29" t="s">
        <v>2203</v>
      </c>
      <c r="AD248" s="12"/>
      <c r="AE248" s="29">
        <v>5</v>
      </c>
      <c r="AF248" s="236">
        <f t="shared" si="11"/>
        <v>100</v>
      </c>
      <c r="AG248" s="11" t="s">
        <v>59</v>
      </c>
      <c r="AH248" s="12" t="s">
        <v>1642</v>
      </c>
      <c r="AI248" s="13">
        <v>100</v>
      </c>
      <c r="AJ248" s="11"/>
      <c r="AK248" s="12"/>
      <c r="AL248" s="13"/>
      <c r="AM248" s="300"/>
      <c r="AN248" s="12"/>
      <c r="AO248" s="13"/>
      <c r="AP248" s="300"/>
      <c r="AQ248" s="12"/>
      <c r="AR248" s="13"/>
      <c r="AS248" s="300"/>
      <c r="AT248" s="12"/>
      <c r="AU248" s="13"/>
      <c r="AV248" s="300"/>
      <c r="AW248" s="12"/>
      <c r="AX248" s="13"/>
    </row>
    <row r="249" spans="1:50" s="14" customFormat="1" ht="126">
      <c r="A249" s="11">
        <v>106</v>
      </c>
      <c r="B249" s="12" t="s">
        <v>1387</v>
      </c>
      <c r="C249" s="12"/>
      <c r="D249" s="29" t="s">
        <v>470</v>
      </c>
      <c r="E249" s="29" t="s">
        <v>2204</v>
      </c>
      <c r="F249" s="29">
        <v>2556</v>
      </c>
      <c r="G249" s="29" t="s">
        <v>2205</v>
      </c>
      <c r="H249" s="29">
        <v>2007</v>
      </c>
      <c r="I249" s="29" t="s">
        <v>2206</v>
      </c>
      <c r="J249" s="43">
        <v>62593.9</v>
      </c>
      <c r="K249" s="29" t="s">
        <v>103</v>
      </c>
      <c r="L249" s="29" t="s">
        <v>1756</v>
      </c>
      <c r="M249" s="29" t="s">
        <v>1757</v>
      </c>
      <c r="N249" s="29" t="s">
        <v>2207</v>
      </c>
      <c r="O249" s="29" t="s">
        <v>2208</v>
      </c>
      <c r="P249" s="29" t="s">
        <v>2209</v>
      </c>
      <c r="Q249" s="16">
        <v>37.619999999999997</v>
      </c>
      <c r="R249" s="43">
        <v>7.36</v>
      </c>
      <c r="S249" s="16">
        <v>17.88</v>
      </c>
      <c r="T249" s="16">
        <v>12.38</v>
      </c>
      <c r="U249" s="16">
        <v>37.619999999999997</v>
      </c>
      <c r="V249" s="109">
        <v>100</v>
      </c>
      <c r="W249" s="241">
        <v>100</v>
      </c>
      <c r="X249" s="90" t="s">
        <v>1395</v>
      </c>
      <c r="Y249" s="12">
        <v>3</v>
      </c>
      <c r="Z249" s="12">
        <v>4</v>
      </c>
      <c r="AA249" s="12">
        <v>3</v>
      </c>
      <c r="AB249" s="12">
        <v>44</v>
      </c>
      <c r="AC249" s="29" t="s">
        <v>2084</v>
      </c>
      <c r="AD249" s="12"/>
      <c r="AE249" s="29">
        <v>5</v>
      </c>
      <c r="AF249" s="236">
        <f t="shared" si="11"/>
        <v>100</v>
      </c>
      <c r="AG249" s="11" t="s">
        <v>470</v>
      </c>
      <c r="AH249" s="12" t="s">
        <v>1753</v>
      </c>
      <c r="AI249" s="13">
        <v>25</v>
      </c>
      <c r="AJ249" s="11" t="s">
        <v>1764</v>
      </c>
      <c r="AK249" s="12" t="s">
        <v>1765</v>
      </c>
      <c r="AL249" s="13">
        <v>25</v>
      </c>
      <c r="AM249" s="300" t="s">
        <v>2210</v>
      </c>
      <c r="AN249" s="12" t="s">
        <v>2211</v>
      </c>
      <c r="AO249" s="13">
        <v>25</v>
      </c>
      <c r="AP249" s="300" t="s">
        <v>1766</v>
      </c>
      <c r="AQ249" s="12" t="s">
        <v>1767</v>
      </c>
      <c r="AR249" s="13">
        <v>25</v>
      </c>
      <c r="AS249" s="300"/>
      <c r="AT249" s="12"/>
      <c r="AU249" s="13"/>
      <c r="AV249" s="300"/>
      <c r="AW249" s="12"/>
      <c r="AX249" s="13"/>
    </row>
    <row r="250" spans="1:50" s="14" customFormat="1" ht="182">
      <c r="A250" s="11">
        <v>106</v>
      </c>
      <c r="B250" s="12" t="s">
        <v>1387</v>
      </c>
      <c r="C250" s="12"/>
      <c r="D250" s="29" t="s">
        <v>470</v>
      </c>
      <c r="E250" s="29" t="s">
        <v>1763</v>
      </c>
      <c r="F250" s="29">
        <v>3937</v>
      </c>
      <c r="G250" s="29" t="s">
        <v>2212</v>
      </c>
      <c r="H250" s="29">
        <v>2008</v>
      </c>
      <c r="I250" s="29" t="s">
        <v>2213</v>
      </c>
      <c r="J250" s="43">
        <v>676014</v>
      </c>
      <c r="K250" s="29" t="s">
        <v>103</v>
      </c>
      <c r="L250" s="29" t="s">
        <v>1756</v>
      </c>
      <c r="M250" s="29" t="s">
        <v>1757</v>
      </c>
      <c r="N250" s="29" t="s">
        <v>2214</v>
      </c>
      <c r="O250" s="29" t="s">
        <v>2215</v>
      </c>
      <c r="P250" s="29" t="s">
        <v>2216</v>
      </c>
      <c r="Q250" s="16">
        <v>109.79</v>
      </c>
      <c r="R250" s="43">
        <v>79.53</v>
      </c>
      <c r="S250" s="16">
        <v>17.88</v>
      </c>
      <c r="T250" s="16">
        <v>12.38</v>
      </c>
      <c r="U250" s="16">
        <v>109.79</v>
      </c>
      <c r="V250" s="109">
        <v>100</v>
      </c>
      <c r="W250" s="241">
        <v>100</v>
      </c>
      <c r="X250" s="90" t="s">
        <v>1395</v>
      </c>
      <c r="Y250" s="12">
        <v>3</v>
      </c>
      <c r="Z250" s="12">
        <v>5</v>
      </c>
      <c r="AA250" s="12">
        <v>1</v>
      </c>
      <c r="AB250" s="12">
        <v>44</v>
      </c>
      <c r="AC250" s="29" t="s">
        <v>2217</v>
      </c>
      <c r="AD250" s="12"/>
      <c r="AE250" s="29">
        <v>5</v>
      </c>
      <c r="AF250" s="236">
        <f t="shared" si="11"/>
        <v>100</v>
      </c>
      <c r="AG250" s="11" t="s">
        <v>470</v>
      </c>
      <c r="AH250" s="12" t="s">
        <v>1753</v>
      </c>
      <c r="AI250" s="13">
        <v>25</v>
      </c>
      <c r="AJ250" s="11" t="s">
        <v>1762</v>
      </c>
      <c r="AK250" s="12" t="s">
        <v>1763</v>
      </c>
      <c r="AL250" s="13">
        <v>25</v>
      </c>
      <c r="AM250" s="300" t="s">
        <v>1847</v>
      </c>
      <c r="AN250" s="12" t="s">
        <v>1753</v>
      </c>
      <c r="AO250" s="13">
        <v>25</v>
      </c>
      <c r="AP250" s="300" t="s">
        <v>1766</v>
      </c>
      <c r="AQ250" s="12" t="s">
        <v>1767</v>
      </c>
      <c r="AR250" s="13">
        <v>25</v>
      </c>
      <c r="AS250" s="300"/>
      <c r="AT250" s="12"/>
      <c r="AU250" s="13"/>
      <c r="AV250" s="300"/>
      <c r="AW250" s="12"/>
      <c r="AX250" s="13"/>
    </row>
    <row r="251" spans="1:50" s="14" customFormat="1" ht="126">
      <c r="A251" s="11">
        <v>106</v>
      </c>
      <c r="B251" s="12" t="s">
        <v>1387</v>
      </c>
      <c r="C251" s="12"/>
      <c r="D251" s="29" t="s">
        <v>59</v>
      </c>
      <c r="E251" s="29" t="s">
        <v>2218</v>
      </c>
      <c r="F251" s="29">
        <v>7560</v>
      </c>
      <c r="G251" s="29" t="s">
        <v>2219</v>
      </c>
      <c r="H251" s="29">
        <v>2005</v>
      </c>
      <c r="I251" s="29" t="s">
        <v>2220</v>
      </c>
      <c r="J251" s="43">
        <v>210353.15</v>
      </c>
      <c r="K251" s="29" t="s">
        <v>149</v>
      </c>
      <c r="L251" s="29" t="s">
        <v>1391</v>
      </c>
      <c r="M251" s="29" t="s">
        <v>1392</v>
      </c>
      <c r="N251" s="29" t="s">
        <v>2221</v>
      </c>
      <c r="O251" s="29" t="s">
        <v>2222</v>
      </c>
      <c r="P251" s="29">
        <v>43890</v>
      </c>
      <c r="Q251" s="16">
        <v>55.01</v>
      </c>
      <c r="R251" s="43">
        <v>24.75</v>
      </c>
      <c r="S251" s="16">
        <v>17.88</v>
      </c>
      <c r="T251" s="16">
        <v>12.38</v>
      </c>
      <c r="U251" s="16">
        <v>55.01</v>
      </c>
      <c r="V251" s="109">
        <v>100</v>
      </c>
      <c r="W251" s="241">
        <v>100</v>
      </c>
      <c r="X251" s="90" t="s">
        <v>1395</v>
      </c>
      <c r="Y251" s="12">
        <v>3</v>
      </c>
      <c r="Z251" s="12">
        <v>5</v>
      </c>
      <c r="AA251" s="12">
        <v>1</v>
      </c>
      <c r="AB251" s="12">
        <v>44</v>
      </c>
      <c r="AC251" s="29" t="s">
        <v>2223</v>
      </c>
      <c r="AD251" s="12"/>
      <c r="AE251" s="29">
        <v>5</v>
      </c>
      <c r="AF251" s="236">
        <f t="shared" si="11"/>
        <v>100</v>
      </c>
      <c r="AG251" s="11" t="s">
        <v>1397</v>
      </c>
      <c r="AH251" s="12" t="s">
        <v>1398</v>
      </c>
      <c r="AI251" s="13">
        <v>25</v>
      </c>
      <c r="AJ251" s="11" t="s">
        <v>2224</v>
      </c>
      <c r="AK251" s="12" t="s">
        <v>1408</v>
      </c>
      <c r="AL251" s="13">
        <v>25</v>
      </c>
      <c r="AM251" s="300" t="s">
        <v>2225</v>
      </c>
      <c r="AN251" s="12" t="s">
        <v>1408</v>
      </c>
      <c r="AO251" s="13">
        <v>25</v>
      </c>
      <c r="AP251" s="300" t="s">
        <v>2226</v>
      </c>
      <c r="AQ251" s="12" t="s">
        <v>1408</v>
      </c>
      <c r="AR251" s="13">
        <v>25</v>
      </c>
      <c r="AS251" s="300"/>
      <c r="AT251" s="12"/>
      <c r="AU251" s="13"/>
      <c r="AV251" s="300"/>
      <c r="AW251" s="12"/>
      <c r="AX251" s="13"/>
    </row>
    <row r="252" spans="1:50" s="14" customFormat="1" ht="336">
      <c r="A252" s="11">
        <v>106</v>
      </c>
      <c r="B252" s="12" t="s">
        <v>1387</v>
      </c>
      <c r="C252" s="12"/>
      <c r="D252" s="29" t="s">
        <v>1643</v>
      </c>
      <c r="E252" s="29" t="s">
        <v>1677</v>
      </c>
      <c r="F252" s="29">
        <v>15703</v>
      </c>
      <c r="G252" s="29" t="s">
        <v>2227</v>
      </c>
      <c r="H252" s="29">
        <v>2005</v>
      </c>
      <c r="I252" s="29" t="s">
        <v>2228</v>
      </c>
      <c r="J252" s="43">
        <v>395000</v>
      </c>
      <c r="K252" s="29" t="s">
        <v>2229</v>
      </c>
      <c r="L252" s="29" t="s">
        <v>1770</v>
      </c>
      <c r="M252" s="29" t="s">
        <v>1771</v>
      </c>
      <c r="N252" s="29" t="s">
        <v>2230</v>
      </c>
      <c r="O252" s="29" t="s">
        <v>2231</v>
      </c>
      <c r="P252" s="29">
        <v>41908</v>
      </c>
      <c r="Q252" s="16">
        <v>76.73</v>
      </c>
      <c r="R252" s="43">
        <v>46.47</v>
      </c>
      <c r="S252" s="16">
        <v>17.88</v>
      </c>
      <c r="T252" s="16">
        <v>12.38</v>
      </c>
      <c r="U252" s="16">
        <v>76.73</v>
      </c>
      <c r="V252" s="109">
        <v>100</v>
      </c>
      <c r="W252" s="241">
        <v>100</v>
      </c>
      <c r="X252" s="90" t="s">
        <v>1395</v>
      </c>
      <c r="Y252" s="12">
        <v>3</v>
      </c>
      <c r="Z252" s="12">
        <v>1</v>
      </c>
      <c r="AA252" s="12">
        <v>6</v>
      </c>
      <c r="AB252" s="12">
        <v>44</v>
      </c>
      <c r="AC252" s="29" t="s">
        <v>2232</v>
      </c>
      <c r="AD252" s="12"/>
      <c r="AE252" s="29">
        <v>5</v>
      </c>
      <c r="AF252" s="236">
        <f t="shared" si="11"/>
        <v>100</v>
      </c>
      <c r="AG252" s="11" t="s">
        <v>1643</v>
      </c>
      <c r="AH252" s="12" t="s">
        <v>1653</v>
      </c>
      <c r="AI252" s="13">
        <v>25</v>
      </c>
      <c r="AJ252" s="11" t="s">
        <v>1686</v>
      </c>
      <c r="AK252" s="12" t="s">
        <v>1677</v>
      </c>
      <c r="AL252" s="13">
        <v>25</v>
      </c>
      <c r="AM252" s="300" t="s">
        <v>1687</v>
      </c>
      <c r="AN252" s="12" t="s">
        <v>1653</v>
      </c>
      <c r="AO252" s="13">
        <v>25</v>
      </c>
      <c r="AP252" s="300" t="s">
        <v>1688</v>
      </c>
      <c r="AQ252" s="12" t="s">
        <v>1689</v>
      </c>
      <c r="AR252" s="13">
        <v>25</v>
      </c>
      <c r="AS252" s="300"/>
      <c r="AT252" s="12"/>
      <c r="AU252" s="13"/>
      <c r="AV252" s="300"/>
      <c r="AW252" s="12"/>
      <c r="AX252" s="13"/>
    </row>
    <row r="253" spans="1:50" s="14" customFormat="1" ht="126">
      <c r="A253" s="11">
        <v>106</v>
      </c>
      <c r="B253" s="12" t="s">
        <v>1387</v>
      </c>
      <c r="C253" s="12"/>
      <c r="D253" s="29" t="s">
        <v>2057</v>
      </c>
      <c r="E253" s="29" t="s">
        <v>2067</v>
      </c>
      <c r="F253" s="29">
        <v>3477</v>
      </c>
      <c r="G253" s="29" t="s">
        <v>2233</v>
      </c>
      <c r="H253" s="29">
        <v>2002</v>
      </c>
      <c r="I253" s="29" t="s">
        <v>2234</v>
      </c>
      <c r="J253" s="43">
        <v>72502</v>
      </c>
      <c r="K253" s="29" t="s">
        <v>51</v>
      </c>
      <c r="L253" s="29" t="s">
        <v>2061</v>
      </c>
      <c r="M253" s="29" t="s">
        <v>2235</v>
      </c>
      <c r="N253" s="29" t="s">
        <v>2236</v>
      </c>
      <c r="O253" s="29" t="s">
        <v>2237</v>
      </c>
      <c r="P253" s="29" t="s">
        <v>2238</v>
      </c>
      <c r="Q253" s="16">
        <v>38.79</v>
      </c>
      <c r="R253" s="43">
        <v>8.5299999999999994</v>
      </c>
      <c r="S253" s="16">
        <v>17.88</v>
      </c>
      <c r="T253" s="16">
        <v>12.38</v>
      </c>
      <c r="U253" s="16">
        <v>38.79</v>
      </c>
      <c r="V253" s="109">
        <v>100</v>
      </c>
      <c r="W253" s="241">
        <v>100</v>
      </c>
      <c r="X253" s="90" t="s">
        <v>1395</v>
      </c>
      <c r="Y253" s="12">
        <v>3</v>
      </c>
      <c r="Z253" s="12">
        <v>7</v>
      </c>
      <c r="AA253" s="12">
        <v>1</v>
      </c>
      <c r="AB253" s="12">
        <v>44</v>
      </c>
      <c r="AC253" s="29" t="s">
        <v>2239</v>
      </c>
      <c r="AD253" s="12"/>
      <c r="AE253" s="29">
        <v>5</v>
      </c>
      <c r="AF253" s="236">
        <f t="shared" si="11"/>
        <v>100</v>
      </c>
      <c r="AG253" s="11" t="s">
        <v>2057</v>
      </c>
      <c r="AH253" s="12" t="s">
        <v>2067</v>
      </c>
      <c r="AI253" s="13">
        <v>50</v>
      </c>
      <c r="AJ253" s="11" t="s">
        <v>2068</v>
      </c>
      <c r="AK253" s="12" t="s">
        <v>2069</v>
      </c>
      <c r="AL253" s="13">
        <v>50</v>
      </c>
      <c r="AM253" s="300"/>
      <c r="AN253" s="12"/>
      <c r="AO253" s="13"/>
      <c r="AP253" s="300"/>
      <c r="AQ253" s="12"/>
      <c r="AR253" s="13"/>
      <c r="AS253" s="300"/>
      <c r="AT253" s="12"/>
      <c r="AU253" s="13"/>
      <c r="AV253" s="300"/>
      <c r="AW253" s="12"/>
      <c r="AX253" s="13"/>
    </row>
    <row r="254" spans="1:50" s="14" customFormat="1" ht="126">
      <c r="A254" s="11">
        <v>106</v>
      </c>
      <c r="B254" s="12" t="s">
        <v>1387</v>
      </c>
      <c r="C254" s="12"/>
      <c r="D254" s="29" t="s">
        <v>2240</v>
      </c>
      <c r="E254" s="29" t="s">
        <v>2241</v>
      </c>
      <c r="F254" s="29">
        <v>27819</v>
      </c>
      <c r="G254" s="29" t="s">
        <v>2242</v>
      </c>
      <c r="H254" s="29">
        <v>2015</v>
      </c>
      <c r="I254" s="29" t="s">
        <v>2243</v>
      </c>
      <c r="J254" s="43">
        <v>123789.21</v>
      </c>
      <c r="K254" s="29" t="s">
        <v>271</v>
      </c>
      <c r="L254" s="29" t="s">
        <v>2245</v>
      </c>
      <c r="M254" s="29" t="s">
        <v>2246</v>
      </c>
      <c r="N254" s="29" t="s">
        <v>2247</v>
      </c>
      <c r="O254" s="29" t="s">
        <v>2248</v>
      </c>
      <c r="P254" s="29" t="s">
        <v>2249</v>
      </c>
      <c r="Q254" s="16" t="s">
        <v>2250</v>
      </c>
      <c r="R254" s="43" t="s">
        <v>2251</v>
      </c>
      <c r="S254" s="16" t="s">
        <v>2252</v>
      </c>
      <c r="T254" s="16" t="s">
        <v>2252</v>
      </c>
      <c r="U254" s="16" t="s">
        <v>2250</v>
      </c>
      <c r="V254" s="109">
        <v>100</v>
      </c>
      <c r="W254" s="241">
        <v>100</v>
      </c>
      <c r="X254" s="90" t="s">
        <v>1395</v>
      </c>
      <c r="Y254" s="12">
        <v>6</v>
      </c>
      <c r="Z254" s="12">
        <v>1</v>
      </c>
      <c r="AA254" s="12">
        <v>4</v>
      </c>
      <c r="AB254" s="12">
        <v>14</v>
      </c>
      <c r="AC254" s="29" t="s">
        <v>2244</v>
      </c>
      <c r="AD254" s="12"/>
      <c r="AE254" s="29">
        <v>4</v>
      </c>
      <c r="AF254" s="236">
        <f t="shared" si="11"/>
        <v>100</v>
      </c>
      <c r="AG254" s="11" t="s">
        <v>2240</v>
      </c>
      <c r="AH254" s="12" t="s">
        <v>2253</v>
      </c>
      <c r="AI254" s="13">
        <v>10</v>
      </c>
      <c r="AJ254" s="11" t="s">
        <v>2254</v>
      </c>
      <c r="AK254" s="12" t="s">
        <v>2241</v>
      </c>
      <c r="AL254" s="13">
        <v>60</v>
      </c>
      <c r="AM254" s="300" t="s">
        <v>2255</v>
      </c>
      <c r="AN254" s="12" t="s">
        <v>2241</v>
      </c>
      <c r="AO254" s="13">
        <v>10</v>
      </c>
      <c r="AP254" s="300" t="s">
        <v>2256</v>
      </c>
      <c r="AQ254" s="12" t="s">
        <v>2257</v>
      </c>
      <c r="AR254" s="13">
        <v>10</v>
      </c>
      <c r="AS254" s="300" t="s">
        <v>2258</v>
      </c>
      <c r="AT254" s="12" t="s">
        <v>2259</v>
      </c>
      <c r="AU254" s="13">
        <v>10</v>
      </c>
      <c r="AV254" s="300"/>
      <c r="AW254" s="12"/>
      <c r="AX254" s="13"/>
    </row>
    <row r="255" spans="1:50" s="14" customFormat="1" ht="168">
      <c r="A255" s="11">
        <v>106</v>
      </c>
      <c r="B255" s="12" t="s">
        <v>1387</v>
      </c>
      <c r="C255" s="12"/>
      <c r="D255" s="29" t="s">
        <v>2005</v>
      </c>
      <c r="E255" s="29" t="s">
        <v>2260</v>
      </c>
      <c r="F255" s="29">
        <v>3841</v>
      </c>
      <c r="G255" s="29" t="s">
        <v>2261</v>
      </c>
      <c r="H255" s="29">
        <v>2015</v>
      </c>
      <c r="I255" s="29" t="s">
        <v>2262</v>
      </c>
      <c r="J255" s="43">
        <v>142656.54999999999</v>
      </c>
      <c r="K255" s="29" t="s">
        <v>271</v>
      </c>
      <c r="L255" s="29" t="s">
        <v>2264</v>
      </c>
      <c r="M255" s="29" t="s">
        <v>2265</v>
      </c>
      <c r="N255" s="29" t="s">
        <v>2266</v>
      </c>
      <c r="O255" s="29" t="s">
        <v>2267</v>
      </c>
      <c r="P255" s="29" t="s">
        <v>2268</v>
      </c>
      <c r="Q255" s="16" t="s">
        <v>2269</v>
      </c>
      <c r="R255" s="43" t="s">
        <v>2270</v>
      </c>
      <c r="S255" s="16" t="s">
        <v>2271</v>
      </c>
      <c r="T255" s="16" t="s">
        <v>2271</v>
      </c>
      <c r="U255" s="16" t="s">
        <v>2272</v>
      </c>
      <c r="V255" s="109">
        <v>100</v>
      </c>
      <c r="W255" s="241">
        <v>100</v>
      </c>
      <c r="X255" s="90" t="s">
        <v>1395</v>
      </c>
      <c r="Y255" s="12">
        <v>6</v>
      </c>
      <c r="Z255" s="12">
        <v>1</v>
      </c>
      <c r="AA255" s="12">
        <v>4</v>
      </c>
      <c r="AB255" s="12">
        <v>14</v>
      </c>
      <c r="AC255" s="29" t="s">
        <v>2263</v>
      </c>
      <c r="AD255" s="12"/>
      <c r="AE255" s="29">
        <v>4</v>
      </c>
      <c r="AF255" s="236">
        <f t="shared" si="11"/>
        <v>100</v>
      </c>
      <c r="AG255" s="11" t="s">
        <v>2005</v>
      </c>
      <c r="AH255" s="12" t="s">
        <v>2273</v>
      </c>
      <c r="AI255" s="13">
        <v>50</v>
      </c>
      <c r="AJ255" s="11" t="s">
        <v>2274</v>
      </c>
      <c r="AK255" s="12" t="s">
        <v>2275</v>
      </c>
      <c r="AL255" s="13">
        <v>25</v>
      </c>
      <c r="AM255" s="300" t="s">
        <v>2276</v>
      </c>
      <c r="AN255" s="12" t="s">
        <v>2277</v>
      </c>
      <c r="AO255" s="13">
        <v>25</v>
      </c>
      <c r="AP255" s="300"/>
      <c r="AQ255" s="12"/>
      <c r="AR255" s="13"/>
      <c r="AS255" s="300"/>
      <c r="AT255" s="12"/>
      <c r="AU255" s="13"/>
      <c r="AV255" s="300"/>
      <c r="AW255" s="12"/>
      <c r="AX255" s="13"/>
    </row>
    <row r="256" spans="1:50" s="14" customFormat="1" ht="140">
      <c r="A256" s="11">
        <v>106</v>
      </c>
      <c r="B256" s="12" t="s">
        <v>1387</v>
      </c>
      <c r="C256" s="12"/>
      <c r="D256" s="29" t="s">
        <v>1643</v>
      </c>
      <c r="E256" s="29" t="s">
        <v>2278</v>
      </c>
      <c r="F256" s="29">
        <v>18271</v>
      </c>
      <c r="G256" s="29" t="s">
        <v>2279</v>
      </c>
      <c r="H256" s="29">
        <v>2016</v>
      </c>
      <c r="I256" s="29" t="s">
        <v>2280</v>
      </c>
      <c r="J256" s="43">
        <v>122179.01</v>
      </c>
      <c r="K256" s="29" t="s">
        <v>271</v>
      </c>
      <c r="L256" s="29" t="s">
        <v>2282</v>
      </c>
      <c r="M256" s="29" t="s">
        <v>2283</v>
      </c>
      <c r="N256" s="29" t="s">
        <v>2284</v>
      </c>
      <c r="O256" s="29" t="s">
        <v>2285</v>
      </c>
      <c r="P256" s="29">
        <v>60700</v>
      </c>
      <c r="Q256" s="16">
        <v>12.06</v>
      </c>
      <c r="R256" s="43">
        <v>0.18</v>
      </c>
      <c r="S256" s="16">
        <v>17.88</v>
      </c>
      <c r="T256" s="16">
        <v>12.38</v>
      </c>
      <c r="U256" s="16">
        <v>12.06</v>
      </c>
      <c r="V256" s="109">
        <v>100</v>
      </c>
      <c r="W256" s="241">
        <v>100</v>
      </c>
      <c r="X256" s="90" t="s">
        <v>1395</v>
      </c>
      <c r="Y256" s="12">
        <v>3</v>
      </c>
      <c r="Z256" s="12">
        <v>10</v>
      </c>
      <c r="AA256" s="12">
        <v>5</v>
      </c>
      <c r="AB256" s="12">
        <v>44</v>
      </c>
      <c r="AC256" s="29" t="s">
        <v>2281</v>
      </c>
      <c r="AD256" s="12"/>
      <c r="AE256" s="29">
        <v>5</v>
      </c>
      <c r="AF256" s="236">
        <f t="shared" si="11"/>
        <v>100</v>
      </c>
      <c r="AG256" s="11" t="s">
        <v>2286</v>
      </c>
      <c r="AH256" s="12" t="s">
        <v>2278</v>
      </c>
      <c r="AI256" s="13">
        <v>50</v>
      </c>
      <c r="AJ256" s="11" t="s">
        <v>2287</v>
      </c>
      <c r="AK256" s="12" t="s">
        <v>2288</v>
      </c>
      <c r="AL256" s="13">
        <v>50</v>
      </c>
      <c r="AM256" s="300"/>
      <c r="AN256" s="12"/>
      <c r="AO256" s="13"/>
      <c r="AP256" s="300"/>
      <c r="AQ256" s="12"/>
      <c r="AR256" s="13"/>
      <c r="AS256" s="300"/>
      <c r="AT256" s="12"/>
      <c r="AU256" s="13"/>
      <c r="AV256" s="300"/>
      <c r="AW256" s="12"/>
      <c r="AX256" s="13"/>
    </row>
    <row r="257" spans="1:50" s="14" customFormat="1" ht="140">
      <c r="A257" s="11">
        <v>106</v>
      </c>
      <c r="B257" s="12" t="s">
        <v>1387</v>
      </c>
      <c r="C257" s="12"/>
      <c r="D257" s="29" t="s">
        <v>1643</v>
      </c>
      <c r="E257" s="29" t="s">
        <v>2278</v>
      </c>
      <c r="F257" s="29">
        <v>18271</v>
      </c>
      <c r="G257" s="29" t="s">
        <v>2289</v>
      </c>
      <c r="H257" s="29">
        <v>2016</v>
      </c>
      <c r="I257" s="29" t="s">
        <v>2290</v>
      </c>
      <c r="J257" s="43">
        <v>56211.5</v>
      </c>
      <c r="K257" s="29" t="s">
        <v>271</v>
      </c>
      <c r="L257" s="29" t="s">
        <v>2292</v>
      </c>
      <c r="M257" s="29" t="s">
        <v>2293</v>
      </c>
      <c r="N257" s="29" t="s">
        <v>2294</v>
      </c>
      <c r="O257" s="29" t="s">
        <v>2295</v>
      </c>
      <c r="P257" s="29">
        <v>60492</v>
      </c>
      <c r="Q257" s="16">
        <v>6.77</v>
      </c>
      <c r="R257" s="43">
        <v>0.23</v>
      </c>
      <c r="S257" s="16">
        <v>17.88</v>
      </c>
      <c r="T257" s="16">
        <v>12.38</v>
      </c>
      <c r="U257" s="16">
        <v>6.77</v>
      </c>
      <c r="V257" s="109">
        <v>100</v>
      </c>
      <c r="W257" s="241">
        <v>100</v>
      </c>
      <c r="X257" s="90" t="s">
        <v>1395</v>
      </c>
      <c r="Y257" s="12">
        <v>3</v>
      </c>
      <c r="Z257" s="12">
        <v>4</v>
      </c>
      <c r="AA257" s="12">
        <v>4</v>
      </c>
      <c r="AB257" s="12">
        <v>44</v>
      </c>
      <c r="AC257" s="29" t="s">
        <v>2291</v>
      </c>
      <c r="AD257" s="12"/>
      <c r="AE257" s="29">
        <v>5</v>
      </c>
      <c r="AF257" s="236">
        <f t="shared" si="11"/>
        <v>100</v>
      </c>
      <c r="AG257" s="11" t="s">
        <v>2286</v>
      </c>
      <c r="AH257" s="12" t="s">
        <v>2278</v>
      </c>
      <c r="AI257" s="13">
        <v>50</v>
      </c>
      <c r="AJ257" s="11" t="s">
        <v>2296</v>
      </c>
      <c r="AK257" s="12" t="s">
        <v>1644</v>
      </c>
      <c r="AL257" s="13">
        <v>25</v>
      </c>
      <c r="AM257" s="300" t="s">
        <v>2297</v>
      </c>
      <c r="AN257" s="12" t="s">
        <v>2278</v>
      </c>
      <c r="AO257" s="13">
        <v>25</v>
      </c>
      <c r="AP257" s="300"/>
      <c r="AQ257" s="12"/>
      <c r="AR257" s="13"/>
      <c r="AS257" s="300"/>
      <c r="AT257" s="12"/>
      <c r="AU257" s="13"/>
      <c r="AV257" s="300"/>
      <c r="AW257" s="12"/>
      <c r="AX257" s="13"/>
    </row>
    <row r="258" spans="1:50" s="14" customFormat="1" ht="140">
      <c r="A258" s="11">
        <v>106</v>
      </c>
      <c r="B258" s="12" t="s">
        <v>1387</v>
      </c>
      <c r="C258" s="12"/>
      <c r="D258" s="29" t="s">
        <v>289</v>
      </c>
      <c r="E258" s="29" t="s">
        <v>2298</v>
      </c>
      <c r="F258" s="29">
        <v>3776</v>
      </c>
      <c r="G258" s="29" t="s">
        <v>2299</v>
      </c>
      <c r="H258" s="29">
        <v>2016</v>
      </c>
      <c r="I258" s="29" t="s">
        <v>2300</v>
      </c>
      <c r="J258" s="43">
        <v>284507.45</v>
      </c>
      <c r="K258" s="29" t="s">
        <v>271</v>
      </c>
      <c r="L258" s="29" t="s">
        <v>2302</v>
      </c>
      <c r="M258" s="29" t="s">
        <v>2303</v>
      </c>
      <c r="N258" s="29" t="s">
        <v>2304</v>
      </c>
      <c r="O258" s="29" t="s">
        <v>2305</v>
      </c>
      <c r="P258" s="29">
        <v>60664</v>
      </c>
      <c r="Q258" s="16">
        <v>57.29</v>
      </c>
      <c r="R258" s="43">
        <v>27.033000000000001</v>
      </c>
      <c r="S258" s="16">
        <v>17.88</v>
      </c>
      <c r="T258" s="16">
        <v>12.38</v>
      </c>
      <c r="U258" s="16">
        <v>57.29</v>
      </c>
      <c r="V258" s="109">
        <v>100</v>
      </c>
      <c r="W258" s="241">
        <v>100</v>
      </c>
      <c r="X258" s="90" t="s">
        <v>1395</v>
      </c>
      <c r="Y258" s="12">
        <v>4</v>
      </c>
      <c r="Z258" s="12">
        <v>5</v>
      </c>
      <c r="AA258" s="12">
        <v>4</v>
      </c>
      <c r="AB258" s="12">
        <v>10</v>
      </c>
      <c r="AC258" s="29" t="s">
        <v>2301</v>
      </c>
      <c r="AD258" s="12"/>
      <c r="AE258" s="29">
        <v>5</v>
      </c>
      <c r="AF258" s="236">
        <f t="shared" si="11"/>
        <v>100</v>
      </c>
      <c r="AG258" s="11" t="s">
        <v>289</v>
      </c>
      <c r="AH258" s="12" t="s">
        <v>2298</v>
      </c>
      <c r="AI258" s="13">
        <v>75</v>
      </c>
      <c r="AJ258" s="11" t="s">
        <v>2306</v>
      </c>
      <c r="AK258" s="12" t="s">
        <v>1409</v>
      </c>
      <c r="AL258" s="13">
        <v>25</v>
      </c>
      <c r="AM258" s="300"/>
      <c r="AN258" s="12"/>
      <c r="AO258" s="13"/>
      <c r="AP258" s="300"/>
      <c r="AQ258" s="12"/>
      <c r="AR258" s="13"/>
      <c r="AS258" s="300"/>
      <c r="AT258" s="12"/>
      <c r="AU258" s="13"/>
      <c r="AV258" s="300"/>
      <c r="AW258" s="12"/>
      <c r="AX258" s="13"/>
    </row>
    <row r="259" spans="1:50" s="14" customFormat="1" ht="280">
      <c r="A259" s="11">
        <v>106</v>
      </c>
      <c r="B259" s="12" t="s">
        <v>1387</v>
      </c>
      <c r="C259" s="12"/>
      <c r="D259" s="29" t="s">
        <v>1856</v>
      </c>
      <c r="E259" s="29" t="s">
        <v>1857</v>
      </c>
      <c r="F259" s="29">
        <v>2013</v>
      </c>
      <c r="G259" s="29" t="s">
        <v>2307</v>
      </c>
      <c r="H259" s="29">
        <v>2016</v>
      </c>
      <c r="I259" s="29" t="s">
        <v>2308</v>
      </c>
      <c r="J259" s="43">
        <v>134836.21</v>
      </c>
      <c r="K259" s="29" t="s">
        <v>271</v>
      </c>
      <c r="L259" s="29" t="s">
        <v>2309</v>
      </c>
      <c r="M259" s="29" t="s">
        <v>2310</v>
      </c>
      <c r="N259" s="29" t="s">
        <v>2311</v>
      </c>
      <c r="O259" s="29" t="s">
        <v>2312</v>
      </c>
      <c r="P259" s="29" t="s">
        <v>2313</v>
      </c>
      <c r="Q259" s="16">
        <v>41.07</v>
      </c>
      <c r="R259" s="43">
        <v>10.81</v>
      </c>
      <c r="S259" s="16">
        <v>17.88</v>
      </c>
      <c r="T259" s="16">
        <v>12.38</v>
      </c>
      <c r="U259" s="16">
        <v>41.07</v>
      </c>
      <c r="V259" s="109">
        <v>100</v>
      </c>
      <c r="W259" s="241">
        <v>100</v>
      </c>
      <c r="X259" s="90" t="s">
        <v>1395</v>
      </c>
      <c r="Y259" s="12">
        <v>6</v>
      </c>
      <c r="Z259" s="91">
        <v>44202</v>
      </c>
      <c r="AA259" s="92">
        <v>38358</v>
      </c>
      <c r="AB259" s="12">
        <v>25</v>
      </c>
      <c r="AC259" s="29" t="s">
        <v>2314</v>
      </c>
      <c r="AD259" s="12"/>
      <c r="AE259" s="29">
        <v>4</v>
      </c>
      <c r="AF259" s="236">
        <f t="shared" si="11"/>
        <v>0</v>
      </c>
      <c r="AG259" s="11" t="s">
        <v>1856</v>
      </c>
      <c r="AH259" s="12" t="s">
        <v>2315</v>
      </c>
      <c r="AI259" s="13"/>
      <c r="AJ259" s="11"/>
      <c r="AK259" s="12"/>
      <c r="AL259" s="13"/>
      <c r="AM259" s="300"/>
      <c r="AN259" s="12"/>
      <c r="AO259" s="13"/>
      <c r="AP259" s="300"/>
      <c r="AQ259" s="12"/>
      <c r="AR259" s="13"/>
      <c r="AS259" s="300"/>
      <c r="AT259" s="12"/>
      <c r="AU259" s="13"/>
      <c r="AV259" s="300"/>
      <c r="AW259" s="12"/>
      <c r="AX259" s="13"/>
    </row>
    <row r="260" spans="1:50" s="14" customFormat="1" ht="168">
      <c r="A260" s="11">
        <v>106</v>
      </c>
      <c r="B260" s="12" t="s">
        <v>1387</v>
      </c>
      <c r="C260" s="12"/>
      <c r="D260" s="29" t="s">
        <v>63</v>
      </c>
      <c r="E260" s="29" t="s">
        <v>1484</v>
      </c>
      <c r="F260" s="29">
        <v>4540</v>
      </c>
      <c r="G260" s="29" t="s">
        <v>2316</v>
      </c>
      <c r="H260" s="29">
        <v>2016</v>
      </c>
      <c r="I260" s="29" t="s">
        <v>2317</v>
      </c>
      <c r="J260" s="43">
        <v>94056.41</v>
      </c>
      <c r="K260" s="29" t="s">
        <v>271</v>
      </c>
      <c r="L260" s="29" t="s">
        <v>2318</v>
      </c>
      <c r="M260" s="29" t="s">
        <v>2319</v>
      </c>
      <c r="N260" s="29" t="s">
        <v>2320</v>
      </c>
      <c r="O260" s="29" t="s">
        <v>2321</v>
      </c>
      <c r="P260" s="29" t="s">
        <v>2322</v>
      </c>
      <c r="Q260" s="16">
        <v>10.8</v>
      </c>
      <c r="R260" s="43">
        <v>0.7</v>
      </c>
      <c r="S260" s="16">
        <v>17.88</v>
      </c>
      <c r="T260" s="16">
        <v>12.38</v>
      </c>
      <c r="U260" s="16">
        <v>10.8</v>
      </c>
      <c r="V260" s="109">
        <v>100</v>
      </c>
      <c r="W260" s="241">
        <v>100</v>
      </c>
      <c r="X260" s="90" t="s">
        <v>1395</v>
      </c>
      <c r="Y260" s="12"/>
      <c r="Z260" s="12"/>
      <c r="AA260" s="12"/>
      <c r="AB260" s="12"/>
      <c r="AC260" s="29" t="s">
        <v>2323</v>
      </c>
      <c r="AD260" s="12"/>
      <c r="AE260" s="29">
        <v>5</v>
      </c>
      <c r="AF260" s="236">
        <f t="shared" si="11"/>
        <v>100</v>
      </c>
      <c r="AG260" s="11" t="s">
        <v>2324</v>
      </c>
      <c r="AH260" s="12" t="s">
        <v>2325</v>
      </c>
      <c r="AI260" s="13">
        <v>100</v>
      </c>
      <c r="AJ260" s="11"/>
      <c r="AK260" s="12"/>
      <c r="AL260" s="13"/>
      <c r="AM260" s="300"/>
      <c r="AN260" s="12"/>
      <c r="AO260" s="13"/>
      <c r="AP260" s="300"/>
      <c r="AQ260" s="12"/>
      <c r="AR260" s="13"/>
      <c r="AS260" s="300"/>
      <c r="AT260" s="12"/>
      <c r="AU260" s="13"/>
      <c r="AV260" s="300"/>
      <c r="AW260" s="12"/>
      <c r="AX260" s="13"/>
    </row>
    <row r="261" spans="1:50" s="14" customFormat="1" ht="252">
      <c r="A261" s="11">
        <v>106</v>
      </c>
      <c r="B261" s="12" t="s">
        <v>1387</v>
      </c>
      <c r="C261" s="12"/>
      <c r="D261" s="29" t="s">
        <v>59</v>
      </c>
      <c r="E261" s="29" t="s">
        <v>60</v>
      </c>
      <c r="F261" s="29">
        <v>3939</v>
      </c>
      <c r="G261" s="29" t="s">
        <v>2326</v>
      </c>
      <c r="H261" s="29">
        <v>2016</v>
      </c>
      <c r="I261" s="29" t="s">
        <v>2327</v>
      </c>
      <c r="J261" s="43">
        <v>595580.86</v>
      </c>
      <c r="K261" s="29" t="s">
        <v>271</v>
      </c>
      <c r="L261" s="29" t="s">
        <v>2329</v>
      </c>
      <c r="M261" s="29" t="s">
        <v>2330</v>
      </c>
      <c r="N261" s="29" t="s">
        <v>2331</v>
      </c>
      <c r="O261" s="29" t="s">
        <v>2332</v>
      </c>
      <c r="P261" s="29">
        <v>60901</v>
      </c>
      <c r="Q261" s="16">
        <v>120</v>
      </c>
      <c r="R261" s="43">
        <v>49</v>
      </c>
      <c r="S261" s="16">
        <v>53.73</v>
      </c>
      <c r="T261" s="16">
        <v>17.27</v>
      </c>
      <c r="U261" s="16">
        <v>120</v>
      </c>
      <c r="V261" s="109">
        <v>100</v>
      </c>
      <c r="W261" s="241">
        <v>100</v>
      </c>
      <c r="X261" s="90" t="s">
        <v>1395</v>
      </c>
      <c r="Y261" s="12">
        <v>3</v>
      </c>
      <c r="Z261" s="12">
        <v>9</v>
      </c>
      <c r="AA261" s="12">
        <v>2</v>
      </c>
      <c r="AB261" s="12">
        <v>44</v>
      </c>
      <c r="AC261" s="29" t="s">
        <v>2328</v>
      </c>
      <c r="AD261" s="12" t="s">
        <v>357</v>
      </c>
      <c r="AE261" s="29">
        <v>5</v>
      </c>
      <c r="AF261" s="236">
        <f t="shared" si="11"/>
        <v>100</v>
      </c>
      <c r="AG261" s="11" t="s">
        <v>59</v>
      </c>
      <c r="AH261" s="12" t="s">
        <v>2333</v>
      </c>
      <c r="AI261" s="13">
        <v>75</v>
      </c>
      <c r="AJ261" s="11" t="s">
        <v>2334</v>
      </c>
      <c r="AK261" s="12" t="s">
        <v>2335</v>
      </c>
      <c r="AL261" s="13">
        <v>25</v>
      </c>
      <c r="AM261" s="300"/>
      <c r="AN261" s="12"/>
      <c r="AO261" s="13"/>
      <c r="AP261" s="300"/>
      <c r="AQ261" s="12"/>
      <c r="AR261" s="13"/>
      <c r="AS261" s="300"/>
      <c r="AT261" s="12"/>
      <c r="AU261" s="13"/>
      <c r="AV261" s="300"/>
      <c r="AW261" s="12"/>
      <c r="AX261" s="13"/>
    </row>
    <row r="262" spans="1:50" s="14" customFormat="1" ht="154">
      <c r="A262" s="11">
        <v>106</v>
      </c>
      <c r="B262" s="12" t="s">
        <v>1387</v>
      </c>
      <c r="C262" s="12"/>
      <c r="D262" s="29" t="s">
        <v>1421</v>
      </c>
      <c r="E262" s="29" t="s">
        <v>2336</v>
      </c>
      <c r="F262" s="29">
        <v>3438</v>
      </c>
      <c r="G262" s="29" t="s">
        <v>2337</v>
      </c>
      <c r="H262" s="29">
        <v>2016</v>
      </c>
      <c r="I262" s="29" t="s">
        <v>1798</v>
      </c>
      <c r="J262" s="43">
        <v>155049.95000000001</v>
      </c>
      <c r="K262" s="29" t="s">
        <v>271</v>
      </c>
      <c r="L262" s="29" t="s">
        <v>1799</v>
      </c>
      <c r="M262" s="29" t="s">
        <v>1800</v>
      </c>
      <c r="N262" s="29" t="s">
        <v>1801</v>
      </c>
      <c r="O262" s="29" t="s">
        <v>1802</v>
      </c>
      <c r="P262" s="29" t="s">
        <v>2339</v>
      </c>
      <c r="Q262" s="16">
        <v>46.71</v>
      </c>
      <c r="R262" s="43">
        <v>16.45</v>
      </c>
      <c r="S262" s="16">
        <v>17.88</v>
      </c>
      <c r="T262" s="16">
        <v>12.38</v>
      </c>
      <c r="U262" s="16">
        <v>46.71</v>
      </c>
      <c r="V262" s="109">
        <v>100</v>
      </c>
      <c r="W262" s="241">
        <v>100</v>
      </c>
      <c r="X262" s="90" t="s">
        <v>1395</v>
      </c>
      <c r="Y262" s="12">
        <v>6</v>
      </c>
      <c r="Z262" s="12">
        <v>6</v>
      </c>
      <c r="AA262" s="12">
        <v>6</v>
      </c>
      <c r="AB262" s="12">
        <v>14</v>
      </c>
      <c r="AC262" s="29" t="s">
        <v>2338</v>
      </c>
      <c r="AD262" s="12"/>
      <c r="AE262" s="29">
        <v>4</v>
      </c>
      <c r="AF262" s="236">
        <f t="shared" si="11"/>
        <v>0</v>
      </c>
      <c r="AG262" s="11"/>
      <c r="AH262" s="12" t="s">
        <v>1408</v>
      </c>
      <c r="AI262" s="13"/>
      <c r="AJ262" s="11"/>
      <c r="AK262" s="12"/>
      <c r="AL262" s="13"/>
      <c r="AM262" s="300"/>
      <c r="AN262" s="12"/>
      <c r="AO262" s="13"/>
      <c r="AP262" s="300"/>
      <c r="AQ262" s="12"/>
      <c r="AR262" s="13"/>
      <c r="AS262" s="300"/>
      <c r="AT262" s="12"/>
      <c r="AU262" s="13"/>
      <c r="AV262" s="300"/>
      <c r="AW262" s="12"/>
      <c r="AX262" s="13"/>
    </row>
    <row r="263" spans="1:50" s="14" customFormat="1" ht="224">
      <c r="A263" s="11">
        <v>106</v>
      </c>
      <c r="B263" s="12" t="s">
        <v>1387</v>
      </c>
      <c r="C263" s="12"/>
      <c r="D263" s="29" t="s">
        <v>1397</v>
      </c>
      <c r="E263" s="29" t="s">
        <v>1627</v>
      </c>
      <c r="F263" s="29">
        <v>9089</v>
      </c>
      <c r="G263" s="29" t="s">
        <v>2340</v>
      </c>
      <c r="H263" s="29">
        <v>2017</v>
      </c>
      <c r="I263" s="29" t="s">
        <v>2341</v>
      </c>
      <c r="J263" s="43">
        <v>834346.88</v>
      </c>
      <c r="K263" s="29" t="s">
        <v>271</v>
      </c>
      <c r="L263" s="29" t="s">
        <v>2343</v>
      </c>
      <c r="M263" s="29" t="s">
        <v>2344</v>
      </c>
      <c r="N263" s="29" t="s">
        <v>2345</v>
      </c>
      <c r="O263" s="29" t="s">
        <v>2346</v>
      </c>
      <c r="P263" s="29">
        <v>62061</v>
      </c>
      <c r="Q263" s="16" t="s">
        <v>2347</v>
      </c>
      <c r="R263" s="43">
        <v>82.77</v>
      </c>
      <c r="S263" s="16" t="s">
        <v>2348</v>
      </c>
      <c r="T263" s="16" t="s">
        <v>2349</v>
      </c>
      <c r="U263" s="16" t="s">
        <v>2347</v>
      </c>
      <c r="V263" s="109">
        <v>100</v>
      </c>
      <c r="W263" s="241">
        <v>100</v>
      </c>
      <c r="X263" s="90" t="s">
        <v>1395</v>
      </c>
      <c r="Y263" s="12"/>
      <c r="Z263" s="12"/>
      <c r="AA263" s="12"/>
      <c r="AB263" s="12"/>
      <c r="AC263" s="29" t="s">
        <v>2342</v>
      </c>
      <c r="AD263" s="12"/>
      <c r="AE263" s="29">
        <v>5</v>
      </c>
      <c r="AF263" s="236">
        <v>100</v>
      </c>
      <c r="AG263" s="11" t="s">
        <v>2093</v>
      </c>
      <c r="AH263" s="12" t="s">
        <v>2350</v>
      </c>
      <c r="AI263" s="13" t="s">
        <v>2351</v>
      </c>
      <c r="AJ263" s="11"/>
      <c r="AK263" s="12"/>
      <c r="AL263" s="13"/>
      <c r="AM263" s="300"/>
      <c r="AN263" s="12"/>
      <c r="AO263" s="13"/>
      <c r="AP263" s="300"/>
      <c r="AQ263" s="12"/>
      <c r="AR263" s="13"/>
      <c r="AS263" s="300"/>
      <c r="AT263" s="12"/>
      <c r="AU263" s="13"/>
      <c r="AV263" s="300"/>
      <c r="AW263" s="12"/>
      <c r="AX263" s="13"/>
    </row>
    <row r="264" spans="1:50" s="14" customFormat="1" ht="168">
      <c r="A264" s="11">
        <v>106</v>
      </c>
      <c r="B264" s="12" t="s">
        <v>1387</v>
      </c>
      <c r="C264" s="12"/>
      <c r="D264" s="29" t="s">
        <v>2005</v>
      </c>
      <c r="E264" s="29" t="s">
        <v>2352</v>
      </c>
      <c r="F264" s="29">
        <v>3111</v>
      </c>
      <c r="G264" s="29" t="s">
        <v>2353</v>
      </c>
      <c r="H264" s="29">
        <v>2017</v>
      </c>
      <c r="I264" s="29" t="s">
        <v>2354</v>
      </c>
      <c r="J264" s="43">
        <v>173296.16</v>
      </c>
      <c r="K264" s="29" t="s">
        <v>271</v>
      </c>
      <c r="L264" s="29" t="s">
        <v>2356</v>
      </c>
      <c r="M264" s="29" t="s">
        <v>2357</v>
      </c>
      <c r="N264" s="29" t="s">
        <v>2358</v>
      </c>
      <c r="O264" s="29" t="s">
        <v>2359</v>
      </c>
      <c r="P264" s="29">
        <v>62555</v>
      </c>
      <c r="Q264" s="16">
        <v>31.63</v>
      </c>
      <c r="R264" s="43">
        <v>17.190000000000001</v>
      </c>
      <c r="S264" s="16">
        <v>17.88</v>
      </c>
      <c r="T264" s="16">
        <v>12.38</v>
      </c>
      <c r="U264" s="16">
        <v>44.01</v>
      </c>
      <c r="V264" s="109">
        <v>100</v>
      </c>
      <c r="W264" s="241">
        <v>100</v>
      </c>
      <c r="X264" s="90" t="s">
        <v>1395</v>
      </c>
      <c r="Y264" s="12">
        <v>6</v>
      </c>
      <c r="Z264" s="12">
        <v>4</v>
      </c>
      <c r="AA264" s="12">
        <v>1</v>
      </c>
      <c r="AB264" s="12">
        <v>46</v>
      </c>
      <c r="AC264" s="29" t="s">
        <v>2355</v>
      </c>
      <c r="AD264" s="12">
        <v>12.38</v>
      </c>
      <c r="AE264" s="29">
        <v>5</v>
      </c>
      <c r="AF264" s="236">
        <f t="shared" si="11"/>
        <v>100</v>
      </c>
      <c r="AG264" s="11" t="s">
        <v>2005</v>
      </c>
      <c r="AH264" s="12" t="s">
        <v>2360</v>
      </c>
      <c r="AI264" s="13">
        <v>100</v>
      </c>
      <c r="AJ264" s="11"/>
      <c r="AK264" s="12"/>
      <c r="AL264" s="13"/>
      <c r="AM264" s="300"/>
      <c r="AN264" s="12"/>
      <c r="AO264" s="13"/>
      <c r="AP264" s="300"/>
      <c r="AQ264" s="12"/>
      <c r="AR264" s="13"/>
      <c r="AS264" s="300"/>
      <c r="AT264" s="12"/>
      <c r="AU264" s="13"/>
      <c r="AV264" s="300"/>
      <c r="AW264" s="12"/>
      <c r="AX264" s="13"/>
    </row>
    <row r="265" spans="1:50" s="14" customFormat="1" ht="252">
      <c r="A265" s="11">
        <v>106</v>
      </c>
      <c r="B265" s="12" t="s">
        <v>1387</v>
      </c>
      <c r="C265" s="12"/>
      <c r="D265" s="29" t="s">
        <v>1485</v>
      </c>
      <c r="E265" s="29" t="s">
        <v>2361</v>
      </c>
      <c r="F265" s="29">
        <v>2885</v>
      </c>
      <c r="G265" s="29" t="s">
        <v>2362</v>
      </c>
      <c r="H265" s="29">
        <v>2017</v>
      </c>
      <c r="I265" s="29" t="s">
        <v>2363</v>
      </c>
      <c r="J265" s="43">
        <v>152286.88</v>
      </c>
      <c r="K265" s="29" t="s">
        <v>271</v>
      </c>
      <c r="L265" s="29" t="s">
        <v>2364</v>
      </c>
      <c r="M265" s="29" t="s">
        <v>2365</v>
      </c>
      <c r="N265" s="29" t="s">
        <v>2366</v>
      </c>
      <c r="O265" s="29" t="s">
        <v>2367</v>
      </c>
      <c r="P265" s="29" t="s">
        <v>2368</v>
      </c>
      <c r="Q265" s="16">
        <v>41.07</v>
      </c>
      <c r="R265" s="43">
        <v>15.11</v>
      </c>
      <c r="S265" s="16">
        <v>17.88</v>
      </c>
      <c r="T265" s="16">
        <v>18.899999999999999</v>
      </c>
      <c r="U265" s="16"/>
      <c r="V265" s="109">
        <v>100</v>
      </c>
      <c r="W265" s="241">
        <v>100</v>
      </c>
      <c r="X265" s="90" t="s">
        <v>1395</v>
      </c>
      <c r="Y265" s="12">
        <v>3</v>
      </c>
      <c r="Z265" s="12">
        <v>1</v>
      </c>
      <c r="AA265" s="12">
        <v>7</v>
      </c>
      <c r="AB265" s="12">
        <v>30</v>
      </c>
      <c r="AC265" s="29" t="s">
        <v>2369</v>
      </c>
      <c r="AD265" s="12"/>
      <c r="AE265" s="29">
        <v>5</v>
      </c>
      <c r="AF265" s="236">
        <f t="shared" si="11"/>
        <v>0</v>
      </c>
      <c r="AG265" s="11" t="s">
        <v>1485</v>
      </c>
      <c r="AH265" s="12" t="s">
        <v>2361</v>
      </c>
      <c r="AI265" s="13"/>
      <c r="AJ265" s="11"/>
      <c r="AK265" s="12"/>
      <c r="AL265" s="13"/>
      <c r="AM265" s="300"/>
      <c r="AN265" s="12"/>
      <c r="AO265" s="13"/>
      <c r="AP265" s="300"/>
      <c r="AQ265" s="12"/>
      <c r="AR265" s="13"/>
      <c r="AS265" s="300"/>
      <c r="AT265" s="12"/>
      <c r="AU265" s="13"/>
      <c r="AV265" s="300"/>
      <c r="AW265" s="12"/>
      <c r="AX265" s="13"/>
    </row>
    <row r="266" spans="1:50" s="14" customFormat="1" ht="378">
      <c r="A266" s="11">
        <v>106</v>
      </c>
      <c r="B266" s="12" t="s">
        <v>1387</v>
      </c>
      <c r="C266" s="12"/>
      <c r="D266" s="29" t="s">
        <v>59</v>
      </c>
      <c r="E266" s="29" t="s">
        <v>2135</v>
      </c>
      <c r="F266" s="29">
        <v>2935</v>
      </c>
      <c r="G266" s="29" t="s">
        <v>2370</v>
      </c>
      <c r="H266" s="29">
        <v>2017</v>
      </c>
      <c r="I266" s="29" t="s">
        <v>2371</v>
      </c>
      <c r="J266" s="43">
        <v>254512.59</v>
      </c>
      <c r="K266" s="29" t="s">
        <v>271</v>
      </c>
      <c r="L266" s="29" t="s">
        <v>2372</v>
      </c>
      <c r="M266" s="29" t="s">
        <v>2373</v>
      </c>
      <c r="N266" s="29" t="s">
        <v>2374</v>
      </c>
      <c r="O266" s="29" t="s">
        <v>2375</v>
      </c>
      <c r="P266" s="29">
        <v>62378</v>
      </c>
      <c r="Q266" s="16">
        <v>55.51</v>
      </c>
      <c r="R266" s="43">
        <v>25.25</v>
      </c>
      <c r="S266" s="16">
        <v>17.88</v>
      </c>
      <c r="T266" s="16">
        <v>12.38</v>
      </c>
      <c r="U266" s="16">
        <v>55.51</v>
      </c>
      <c r="V266" s="109">
        <v>100</v>
      </c>
      <c r="W266" s="241">
        <v>100</v>
      </c>
      <c r="X266" s="90" t="s">
        <v>1395</v>
      </c>
      <c r="Y266" s="12">
        <v>4</v>
      </c>
      <c r="Z266" s="12">
        <v>4</v>
      </c>
      <c r="AA266" s="12">
        <v>3</v>
      </c>
      <c r="AB266" s="12">
        <v>44</v>
      </c>
      <c r="AC266" s="29" t="s">
        <v>2376</v>
      </c>
      <c r="AD266" s="12">
        <v>46.2</v>
      </c>
      <c r="AE266" s="29">
        <v>5</v>
      </c>
      <c r="AF266" s="236">
        <f t="shared" si="11"/>
        <v>100</v>
      </c>
      <c r="AG266" s="11" t="s">
        <v>59</v>
      </c>
      <c r="AH266" s="12" t="s">
        <v>60</v>
      </c>
      <c r="AI266" s="13">
        <v>100</v>
      </c>
      <c r="AJ266" s="11"/>
      <c r="AK266" s="12"/>
      <c r="AL266" s="13"/>
      <c r="AM266" s="300"/>
      <c r="AN266" s="12"/>
      <c r="AO266" s="13"/>
      <c r="AP266" s="300"/>
      <c r="AQ266" s="12"/>
      <c r="AR266" s="13"/>
      <c r="AS266" s="300"/>
      <c r="AT266" s="12"/>
      <c r="AU266" s="13"/>
      <c r="AV266" s="300"/>
      <c r="AW266" s="12"/>
      <c r="AX266" s="13"/>
    </row>
    <row r="267" spans="1:50" s="14" customFormat="1" ht="126">
      <c r="A267" s="11">
        <v>106</v>
      </c>
      <c r="B267" s="12" t="s">
        <v>1387</v>
      </c>
      <c r="C267" s="12"/>
      <c r="D267" s="29" t="s">
        <v>1643</v>
      </c>
      <c r="E267" s="29" t="s">
        <v>2377</v>
      </c>
      <c r="F267" s="29">
        <v>26463</v>
      </c>
      <c r="G267" s="29" t="s">
        <v>2378</v>
      </c>
      <c r="H267" s="29">
        <v>2018</v>
      </c>
      <c r="I267" s="29" t="s">
        <v>2379</v>
      </c>
      <c r="J267" s="43">
        <v>82381.83</v>
      </c>
      <c r="K267" s="29" t="s">
        <v>69</v>
      </c>
      <c r="L267" s="29" t="s">
        <v>2381</v>
      </c>
      <c r="M267" s="29" t="s">
        <v>2382</v>
      </c>
      <c r="N267" s="29" t="s">
        <v>2383</v>
      </c>
      <c r="O267" s="29" t="s">
        <v>2384</v>
      </c>
      <c r="P267" s="29">
        <v>64188</v>
      </c>
      <c r="Q267" s="16">
        <v>38.43</v>
      </c>
      <c r="R267" s="43">
        <v>8.17</v>
      </c>
      <c r="S267" s="16">
        <v>17.88</v>
      </c>
      <c r="T267" s="16">
        <v>12.38</v>
      </c>
      <c r="U267" s="16">
        <v>38.43</v>
      </c>
      <c r="V267" s="109">
        <v>100</v>
      </c>
      <c r="W267" s="241">
        <v>100</v>
      </c>
      <c r="X267" s="90" t="s">
        <v>1395</v>
      </c>
      <c r="Y267" s="12">
        <v>4</v>
      </c>
      <c r="Z267" s="12">
        <v>5</v>
      </c>
      <c r="AA267" s="12">
        <v>5</v>
      </c>
      <c r="AB267" s="12">
        <v>44</v>
      </c>
      <c r="AC267" s="29" t="s">
        <v>2380</v>
      </c>
      <c r="AD267" s="12"/>
      <c r="AE267" s="29">
        <v>5</v>
      </c>
      <c r="AF267" s="236">
        <f t="shared" si="11"/>
        <v>100</v>
      </c>
      <c r="AG267" s="11" t="s">
        <v>1643</v>
      </c>
      <c r="AH267" s="12" t="s">
        <v>2385</v>
      </c>
      <c r="AI267" s="13">
        <v>75</v>
      </c>
      <c r="AJ267" s="11" t="s">
        <v>2386</v>
      </c>
      <c r="AK267" s="12" t="s">
        <v>2387</v>
      </c>
      <c r="AL267" s="13">
        <v>25</v>
      </c>
      <c r="AM267" s="300"/>
      <c r="AN267" s="12"/>
      <c r="AO267" s="13"/>
      <c r="AP267" s="300"/>
      <c r="AQ267" s="12"/>
      <c r="AR267" s="13"/>
      <c r="AS267" s="300"/>
      <c r="AT267" s="12"/>
      <c r="AU267" s="13"/>
      <c r="AV267" s="300"/>
      <c r="AW267" s="12"/>
      <c r="AX267" s="13"/>
    </row>
    <row r="268" spans="1:50" s="14" customFormat="1" ht="126">
      <c r="A268" s="11">
        <v>106</v>
      </c>
      <c r="B268" s="12" t="s">
        <v>1387</v>
      </c>
      <c r="C268" s="12"/>
      <c r="D268" s="29" t="s">
        <v>1856</v>
      </c>
      <c r="E268" s="29" t="s">
        <v>1857</v>
      </c>
      <c r="F268" s="29">
        <v>2013</v>
      </c>
      <c r="G268" s="29" t="s">
        <v>2388</v>
      </c>
      <c r="H268" s="29">
        <v>2018</v>
      </c>
      <c r="I268" s="29" t="s">
        <v>2389</v>
      </c>
      <c r="J268" s="43">
        <v>43274.99</v>
      </c>
      <c r="K268" s="29" t="s">
        <v>69</v>
      </c>
      <c r="L268" s="29" t="s">
        <v>2309</v>
      </c>
      <c r="M268" s="29" t="s">
        <v>2310</v>
      </c>
      <c r="N268" s="29" t="s">
        <v>2311</v>
      </c>
      <c r="O268" s="29" t="s">
        <v>2312</v>
      </c>
      <c r="P268" s="29">
        <v>64111</v>
      </c>
      <c r="Q268" s="16">
        <v>41.07</v>
      </c>
      <c r="R268" s="43">
        <v>4.29</v>
      </c>
      <c r="S268" s="16">
        <v>17.88</v>
      </c>
      <c r="T268" s="16">
        <v>18.899999999999999</v>
      </c>
      <c r="U268" s="16">
        <v>41.07</v>
      </c>
      <c r="V268" s="109">
        <v>100</v>
      </c>
      <c r="W268" s="241">
        <v>100</v>
      </c>
      <c r="X268" s="90" t="s">
        <v>1395</v>
      </c>
      <c r="Y268" s="12">
        <v>6</v>
      </c>
      <c r="Z268" s="12">
        <v>1</v>
      </c>
      <c r="AA268" s="12">
        <v>1</v>
      </c>
      <c r="AB268" s="12">
        <v>25</v>
      </c>
      <c r="AC268" s="29" t="s">
        <v>2390</v>
      </c>
      <c r="AD268" s="12"/>
      <c r="AE268" s="29">
        <v>4</v>
      </c>
      <c r="AF268" s="236">
        <f t="shared" si="11"/>
        <v>0</v>
      </c>
      <c r="AG268" s="11" t="s">
        <v>1856</v>
      </c>
      <c r="AH268" s="12" t="s">
        <v>2315</v>
      </c>
      <c r="AI268" s="13"/>
      <c r="AJ268" s="11"/>
      <c r="AK268" s="12"/>
      <c r="AL268" s="13"/>
      <c r="AM268" s="300"/>
      <c r="AN268" s="12"/>
      <c r="AO268" s="13"/>
      <c r="AP268" s="300"/>
      <c r="AQ268" s="12"/>
      <c r="AR268" s="13"/>
      <c r="AS268" s="300"/>
      <c r="AT268" s="12"/>
      <c r="AU268" s="13"/>
      <c r="AV268" s="300"/>
      <c r="AW268" s="12"/>
      <c r="AX268" s="13"/>
    </row>
    <row r="269" spans="1:50" s="14" customFormat="1" ht="322">
      <c r="A269" s="11">
        <v>106</v>
      </c>
      <c r="B269" s="12" t="s">
        <v>1387</v>
      </c>
      <c r="C269" s="12"/>
      <c r="D269" s="29" t="s">
        <v>1485</v>
      </c>
      <c r="E269" s="29" t="s">
        <v>2391</v>
      </c>
      <c r="F269" s="29">
        <v>10373</v>
      </c>
      <c r="G269" s="29" t="s">
        <v>2392</v>
      </c>
      <c r="H269" s="29" t="s">
        <v>2393</v>
      </c>
      <c r="I269" s="29" t="s">
        <v>2394</v>
      </c>
      <c r="J269" s="43">
        <v>85582.16</v>
      </c>
      <c r="K269" s="29" t="s">
        <v>69</v>
      </c>
      <c r="L269" s="29" t="s">
        <v>2396</v>
      </c>
      <c r="M269" s="29" t="s">
        <v>2397</v>
      </c>
      <c r="N269" s="29" t="s">
        <v>2398</v>
      </c>
      <c r="O269" s="29" t="s">
        <v>2399</v>
      </c>
      <c r="P269" s="29" t="s">
        <v>2400</v>
      </c>
      <c r="Q269" s="16">
        <v>41.07</v>
      </c>
      <c r="R269" s="43">
        <v>8.59</v>
      </c>
      <c r="S269" s="16">
        <v>17.88</v>
      </c>
      <c r="T269" s="16">
        <v>18.899999999999999</v>
      </c>
      <c r="U269" s="16"/>
      <c r="V269" s="109">
        <v>100</v>
      </c>
      <c r="W269" s="241">
        <v>100</v>
      </c>
      <c r="X269" s="90" t="s">
        <v>1395</v>
      </c>
      <c r="Y269" s="12">
        <v>1</v>
      </c>
      <c r="Z269" s="12">
        <v>1</v>
      </c>
      <c r="AA269" s="12">
        <v>6</v>
      </c>
      <c r="AB269" s="12">
        <v>47</v>
      </c>
      <c r="AC269" s="29" t="s">
        <v>2395</v>
      </c>
      <c r="AD269" s="12"/>
      <c r="AE269" s="29">
        <v>5</v>
      </c>
      <c r="AF269" s="236">
        <f t="shared" si="11"/>
        <v>0</v>
      </c>
      <c r="AG269" s="11" t="s">
        <v>1485</v>
      </c>
      <c r="AH269" s="12" t="s">
        <v>2391</v>
      </c>
      <c r="AI269" s="13"/>
      <c r="AJ269" s="11"/>
      <c r="AK269" s="12"/>
      <c r="AL269" s="13"/>
      <c r="AM269" s="300"/>
      <c r="AN269" s="12"/>
      <c r="AO269" s="13"/>
      <c r="AP269" s="300"/>
      <c r="AQ269" s="12"/>
      <c r="AR269" s="13"/>
      <c r="AS269" s="300"/>
      <c r="AT269" s="12"/>
      <c r="AU269" s="13"/>
      <c r="AV269" s="300"/>
      <c r="AW269" s="12"/>
      <c r="AX269" s="13"/>
    </row>
    <row r="270" spans="1:50" s="14" customFormat="1" ht="182">
      <c r="A270" s="11">
        <v>106</v>
      </c>
      <c r="B270" s="12" t="s">
        <v>1387</v>
      </c>
      <c r="C270" s="12"/>
      <c r="D270" s="29" t="s">
        <v>1957</v>
      </c>
      <c r="E270" s="29" t="s">
        <v>1958</v>
      </c>
      <c r="F270" s="29">
        <v>1896</v>
      </c>
      <c r="G270" s="29" t="s">
        <v>2401</v>
      </c>
      <c r="H270" s="29">
        <v>2019</v>
      </c>
      <c r="I270" s="29" t="s">
        <v>2402</v>
      </c>
      <c r="J270" s="43">
        <v>32963.629999999997</v>
      </c>
      <c r="K270" s="29" t="s">
        <v>69</v>
      </c>
      <c r="L270" s="29" t="s">
        <v>1961</v>
      </c>
      <c r="M270" s="29" t="s">
        <v>1962</v>
      </c>
      <c r="N270" s="29" t="s">
        <v>2404</v>
      </c>
      <c r="O270" s="29" t="s">
        <v>2405</v>
      </c>
      <c r="P270" s="29" t="s">
        <v>2406</v>
      </c>
      <c r="Q270" s="16">
        <v>42.47</v>
      </c>
      <c r="R270" s="43">
        <v>3.27</v>
      </c>
      <c r="S270" s="16">
        <v>17.88</v>
      </c>
      <c r="T270" s="16">
        <v>12.38</v>
      </c>
      <c r="U270" s="16">
        <v>42.47</v>
      </c>
      <c r="V270" s="109">
        <v>100</v>
      </c>
      <c r="W270" s="241">
        <v>74.88</v>
      </c>
      <c r="X270" s="90" t="s">
        <v>1395</v>
      </c>
      <c r="Y270" s="12">
        <v>6</v>
      </c>
      <c r="Z270" s="12">
        <v>1</v>
      </c>
      <c r="AA270" s="12">
        <v>4</v>
      </c>
      <c r="AB270" s="12">
        <v>14</v>
      </c>
      <c r="AC270" s="29" t="s">
        <v>2403</v>
      </c>
      <c r="AD270" s="12">
        <v>0</v>
      </c>
      <c r="AE270" s="29">
        <v>4</v>
      </c>
      <c r="AF270" s="236">
        <f t="shared" si="11"/>
        <v>100</v>
      </c>
      <c r="AG270" s="11" t="s">
        <v>1957</v>
      </c>
      <c r="AH270" s="12" t="s">
        <v>1958</v>
      </c>
      <c r="AI270" s="13">
        <v>100</v>
      </c>
      <c r="AJ270" s="11"/>
      <c r="AK270" s="12"/>
      <c r="AL270" s="13"/>
      <c r="AM270" s="300"/>
      <c r="AN270" s="12"/>
      <c r="AO270" s="13"/>
      <c r="AP270" s="300"/>
      <c r="AQ270" s="12"/>
      <c r="AR270" s="13"/>
      <c r="AS270" s="300"/>
      <c r="AT270" s="12"/>
      <c r="AU270" s="13"/>
      <c r="AV270" s="300"/>
      <c r="AW270" s="12"/>
      <c r="AX270" s="13"/>
    </row>
    <row r="271" spans="1:50" s="14" customFormat="1" ht="126">
      <c r="A271" s="11">
        <v>106</v>
      </c>
      <c r="B271" s="12" t="s">
        <v>1387</v>
      </c>
      <c r="C271" s="12"/>
      <c r="D271" s="29" t="s">
        <v>1643</v>
      </c>
      <c r="E271" s="29" t="s">
        <v>2278</v>
      </c>
      <c r="F271" s="29">
        <v>18271</v>
      </c>
      <c r="G271" s="29" t="s">
        <v>2407</v>
      </c>
      <c r="H271" s="29">
        <v>2019</v>
      </c>
      <c r="I271" s="29" t="s">
        <v>2408</v>
      </c>
      <c r="J271" s="43">
        <v>121274.62</v>
      </c>
      <c r="K271" s="29" t="s">
        <v>69</v>
      </c>
      <c r="L271" s="29" t="s">
        <v>2381</v>
      </c>
      <c r="M271" s="29" t="s">
        <v>2382</v>
      </c>
      <c r="N271" s="29" t="s">
        <v>2410</v>
      </c>
      <c r="O271" s="29" t="s">
        <v>2411</v>
      </c>
      <c r="P271" s="29">
        <v>64430</v>
      </c>
      <c r="Q271" s="16">
        <v>42.29</v>
      </c>
      <c r="R271" s="43">
        <v>12.03</v>
      </c>
      <c r="S271" s="16">
        <v>17.88</v>
      </c>
      <c r="T271" s="16">
        <v>12.38</v>
      </c>
      <c r="U271" s="16">
        <v>42.29</v>
      </c>
      <c r="V271" s="109">
        <v>100</v>
      </c>
      <c r="W271" s="241">
        <v>61.2</v>
      </c>
      <c r="X271" s="90" t="s">
        <v>1395</v>
      </c>
      <c r="Y271" s="12">
        <v>3</v>
      </c>
      <c r="Z271" s="12">
        <v>2</v>
      </c>
      <c r="AA271" s="12">
        <v>3</v>
      </c>
      <c r="AB271" s="12">
        <v>44</v>
      </c>
      <c r="AC271" s="29" t="s">
        <v>2409</v>
      </c>
      <c r="AD271" s="12"/>
      <c r="AE271" s="29">
        <v>5</v>
      </c>
      <c r="AF271" s="236">
        <f t="shared" si="11"/>
        <v>100</v>
      </c>
      <c r="AG271" s="11" t="s">
        <v>1643</v>
      </c>
      <c r="AH271" s="12" t="s">
        <v>2385</v>
      </c>
      <c r="AI271" s="13">
        <v>75</v>
      </c>
      <c r="AJ271" s="11" t="s">
        <v>2386</v>
      </c>
      <c r="AK271" s="12" t="s">
        <v>2387</v>
      </c>
      <c r="AL271" s="13">
        <v>25</v>
      </c>
      <c r="AM271" s="300"/>
      <c r="AN271" s="12"/>
      <c r="AO271" s="13"/>
      <c r="AP271" s="300"/>
      <c r="AQ271" s="12"/>
      <c r="AR271" s="13"/>
      <c r="AS271" s="300"/>
      <c r="AT271" s="12"/>
      <c r="AU271" s="13"/>
      <c r="AV271" s="300"/>
      <c r="AW271" s="12"/>
      <c r="AX271" s="13"/>
    </row>
    <row r="272" spans="1:50" s="14" customFormat="1" ht="168">
      <c r="A272" s="11">
        <v>106</v>
      </c>
      <c r="B272" s="12" t="s">
        <v>1387</v>
      </c>
      <c r="C272" s="12"/>
      <c r="D272" s="29" t="s">
        <v>2005</v>
      </c>
      <c r="E272" s="29" t="s">
        <v>2273</v>
      </c>
      <c r="F272" s="29">
        <v>7025</v>
      </c>
      <c r="G272" s="29" t="s">
        <v>2412</v>
      </c>
      <c r="H272" s="29">
        <v>2019</v>
      </c>
      <c r="I272" s="29" t="s">
        <v>2413</v>
      </c>
      <c r="J272" s="43">
        <v>365948.95</v>
      </c>
      <c r="K272" s="29" t="s">
        <v>69</v>
      </c>
      <c r="L272" s="29" t="s">
        <v>2415</v>
      </c>
      <c r="M272" s="29" t="s">
        <v>2416</v>
      </c>
      <c r="N272" s="29" t="s">
        <v>2417</v>
      </c>
      <c r="O272" s="29" t="s">
        <v>2418</v>
      </c>
      <c r="P272" s="29" t="s">
        <v>2419</v>
      </c>
      <c r="Q272" s="16" t="s">
        <v>2420</v>
      </c>
      <c r="R272" s="43">
        <v>45.48</v>
      </c>
      <c r="S272" s="16" t="s">
        <v>2271</v>
      </c>
      <c r="T272" s="16" t="s">
        <v>2271</v>
      </c>
      <c r="U272" s="16" t="s">
        <v>2420</v>
      </c>
      <c r="V272" s="109">
        <v>100</v>
      </c>
      <c r="W272" s="241">
        <v>61.2</v>
      </c>
      <c r="X272" s="90" t="s">
        <v>1395</v>
      </c>
      <c r="Y272" s="12">
        <v>6</v>
      </c>
      <c r="Z272" s="12">
        <v>1</v>
      </c>
      <c r="AA272" s="12">
        <v>4</v>
      </c>
      <c r="AB272" s="12">
        <v>14</v>
      </c>
      <c r="AC272" s="29" t="s">
        <v>2414</v>
      </c>
      <c r="AD272" s="12"/>
      <c r="AE272" s="29">
        <v>5</v>
      </c>
      <c r="AF272" s="236">
        <f t="shared" si="11"/>
        <v>100</v>
      </c>
      <c r="AG272" s="11" t="s">
        <v>2005</v>
      </c>
      <c r="AH272" s="12" t="s">
        <v>2421</v>
      </c>
      <c r="AI272" s="13">
        <v>80</v>
      </c>
      <c r="AJ272" s="11" t="s">
        <v>2422</v>
      </c>
      <c r="AK272" s="12" t="s">
        <v>2273</v>
      </c>
      <c r="AL272" s="13">
        <v>20</v>
      </c>
      <c r="AM272" s="300"/>
      <c r="AN272" s="12"/>
      <c r="AO272" s="13"/>
      <c r="AP272" s="300"/>
      <c r="AQ272" s="12"/>
      <c r="AR272" s="13"/>
      <c r="AS272" s="300"/>
      <c r="AT272" s="12"/>
      <c r="AU272" s="13"/>
      <c r="AV272" s="300"/>
      <c r="AW272" s="12"/>
      <c r="AX272" s="13"/>
    </row>
    <row r="273" spans="1:50" s="14" customFormat="1" ht="364">
      <c r="A273" s="11">
        <v>106</v>
      </c>
      <c r="B273" s="12" t="s">
        <v>1387</v>
      </c>
      <c r="C273" s="12"/>
      <c r="D273" s="29" t="s">
        <v>2240</v>
      </c>
      <c r="E273" s="29" t="s">
        <v>2241</v>
      </c>
      <c r="F273" s="29">
        <v>27819</v>
      </c>
      <c r="G273" s="29" t="s">
        <v>2423</v>
      </c>
      <c r="H273" s="29">
        <v>2019</v>
      </c>
      <c r="I273" s="29" t="s">
        <v>2008</v>
      </c>
      <c r="J273" s="43">
        <v>365948.95</v>
      </c>
      <c r="K273" s="29" t="s">
        <v>69</v>
      </c>
      <c r="L273" s="29" t="s">
        <v>2425</v>
      </c>
      <c r="M273" s="29" t="s">
        <v>2426</v>
      </c>
      <c r="N273" s="29" t="s">
        <v>2427</v>
      </c>
      <c r="O273" s="29" t="s">
        <v>2428</v>
      </c>
      <c r="P273" s="29" t="s">
        <v>2419</v>
      </c>
      <c r="Q273" s="16" t="s">
        <v>2269</v>
      </c>
      <c r="R273" s="43">
        <v>45.48</v>
      </c>
      <c r="S273" s="16" t="s">
        <v>2271</v>
      </c>
      <c r="T273" s="16" t="s">
        <v>2271</v>
      </c>
      <c r="U273" s="16" t="s">
        <v>2272</v>
      </c>
      <c r="V273" s="109">
        <v>100</v>
      </c>
      <c r="W273" s="241">
        <v>61.2</v>
      </c>
      <c r="X273" s="90" t="s">
        <v>1395</v>
      </c>
      <c r="Y273" s="12">
        <v>6</v>
      </c>
      <c r="Z273" s="12">
        <v>1</v>
      </c>
      <c r="AA273" s="12">
        <v>4</v>
      </c>
      <c r="AB273" s="12">
        <v>14</v>
      </c>
      <c r="AC273" s="29" t="s">
        <v>2424</v>
      </c>
      <c r="AD273" s="12"/>
      <c r="AE273" s="29">
        <v>5</v>
      </c>
      <c r="AF273" s="236">
        <f t="shared" si="11"/>
        <v>100</v>
      </c>
      <c r="AG273" s="11" t="s">
        <v>2240</v>
      </c>
      <c r="AH273" s="12" t="s">
        <v>2253</v>
      </c>
      <c r="AI273" s="13">
        <v>10</v>
      </c>
      <c r="AJ273" s="11" t="s">
        <v>2254</v>
      </c>
      <c r="AK273" s="12" t="s">
        <v>2253</v>
      </c>
      <c r="AL273" s="13">
        <v>60</v>
      </c>
      <c r="AM273" s="300" t="s">
        <v>2429</v>
      </c>
      <c r="AN273" s="12" t="s">
        <v>2430</v>
      </c>
      <c r="AO273" s="13">
        <v>10</v>
      </c>
      <c r="AP273" s="300" t="s">
        <v>2431</v>
      </c>
      <c r="AQ273" s="12" t="s">
        <v>2432</v>
      </c>
      <c r="AR273" s="13">
        <v>10</v>
      </c>
      <c r="AS273" s="300" t="s">
        <v>2433</v>
      </c>
      <c r="AT273" s="12" t="s">
        <v>2253</v>
      </c>
      <c r="AU273" s="13">
        <v>5</v>
      </c>
      <c r="AV273" s="300" t="s">
        <v>2434</v>
      </c>
      <c r="AW273" s="12" t="s">
        <v>2259</v>
      </c>
      <c r="AX273" s="13">
        <v>5</v>
      </c>
    </row>
    <row r="274" spans="1:50" s="14" customFormat="1" ht="126">
      <c r="A274" s="11">
        <v>106</v>
      </c>
      <c r="B274" s="12" t="s">
        <v>1387</v>
      </c>
      <c r="C274" s="12"/>
      <c r="D274" s="29" t="s">
        <v>1421</v>
      </c>
      <c r="E274" s="29" t="s">
        <v>2435</v>
      </c>
      <c r="F274" s="29">
        <v>16354</v>
      </c>
      <c r="G274" s="29" t="s">
        <v>2436</v>
      </c>
      <c r="H274" s="29">
        <v>2019</v>
      </c>
      <c r="I274" s="29" t="s">
        <v>2437</v>
      </c>
      <c r="J274" s="43">
        <v>140324.81</v>
      </c>
      <c r="K274" s="29" t="s">
        <v>69</v>
      </c>
      <c r="L274" s="29" t="s">
        <v>2439</v>
      </c>
      <c r="M274" s="29" t="s">
        <v>2440</v>
      </c>
      <c r="N274" s="29" t="s">
        <v>2441</v>
      </c>
      <c r="O274" s="29" t="s">
        <v>2442</v>
      </c>
      <c r="P274" s="29">
        <v>65412</v>
      </c>
      <c r="Q274" s="16">
        <v>46.3</v>
      </c>
      <c r="R274" s="43">
        <v>14.12</v>
      </c>
      <c r="S274" s="16">
        <v>17.88</v>
      </c>
      <c r="T274" s="16">
        <v>14.3</v>
      </c>
      <c r="U274" s="16">
        <v>46.3</v>
      </c>
      <c r="V274" s="109">
        <v>100</v>
      </c>
      <c r="W274" s="241">
        <v>61.2</v>
      </c>
      <c r="X274" s="90" t="s">
        <v>1395</v>
      </c>
      <c r="Y274" s="12">
        <v>4</v>
      </c>
      <c r="Z274" s="12">
        <v>2</v>
      </c>
      <c r="AA274" s="12">
        <v>4</v>
      </c>
      <c r="AB274" s="12">
        <v>38</v>
      </c>
      <c r="AC274" s="29" t="s">
        <v>2438</v>
      </c>
      <c r="AD274" s="12">
        <v>47.47</v>
      </c>
      <c r="AE274" s="29">
        <v>5</v>
      </c>
      <c r="AF274" s="236">
        <f t="shared" si="11"/>
        <v>100</v>
      </c>
      <c r="AG274" s="11" t="s">
        <v>1421</v>
      </c>
      <c r="AH274" s="12" t="s">
        <v>2443</v>
      </c>
      <c r="AI274" s="13">
        <v>100</v>
      </c>
      <c r="AJ274" s="11"/>
      <c r="AK274" s="12"/>
      <c r="AL274" s="13"/>
      <c r="AM274" s="300"/>
      <c r="AN274" s="12"/>
      <c r="AO274" s="13"/>
      <c r="AP274" s="300"/>
      <c r="AQ274" s="12"/>
      <c r="AR274" s="13"/>
      <c r="AS274" s="300"/>
      <c r="AT274" s="12"/>
      <c r="AU274" s="13"/>
      <c r="AV274" s="300"/>
      <c r="AW274" s="12"/>
      <c r="AX274" s="13"/>
    </row>
    <row r="275" spans="1:50" s="14" customFormat="1" ht="224">
      <c r="A275" s="11">
        <v>106</v>
      </c>
      <c r="B275" s="12" t="s">
        <v>1387</v>
      </c>
      <c r="C275" s="12"/>
      <c r="D275" s="29" t="s">
        <v>472</v>
      </c>
      <c r="E275" s="29" t="s">
        <v>2444</v>
      </c>
      <c r="F275" s="29">
        <v>13311</v>
      </c>
      <c r="G275" s="29" t="s">
        <v>2445</v>
      </c>
      <c r="H275" s="29">
        <v>2019</v>
      </c>
      <c r="I275" s="29" t="s">
        <v>2446</v>
      </c>
      <c r="J275" s="43">
        <v>27848.21</v>
      </c>
      <c r="K275" s="29" t="s">
        <v>69</v>
      </c>
      <c r="L275" s="29" t="s">
        <v>2448</v>
      </c>
      <c r="M275" s="29" t="s">
        <v>2449</v>
      </c>
      <c r="N275" s="29" t="s">
        <v>2450</v>
      </c>
      <c r="O275" s="29" t="s">
        <v>2451</v>
      </c>
      <c r="P275" s="29" t="s">
        <v>2452</v>
      </c>
      <c r="Q275" s="16">
        <v>43.46</v>
      </c>
      <c r="R275" s="43">
        <v>3.08</v>
      </c>
      <c r="S275" s="16">
        <v>17.88</v>
      </c>
      <c r="T275" s="16">
        <v>22.5</v>
      </c>
      <c r="U275" s="16">
        <v>43.46</v>
      </c>
      <c r="V275" s="109">
        <v>1</v>
      </c>
      <c r="W275" s="241">
        <v>61.2</v>
      </c>
      <c r="X275" s="90" t="s">
        <v>1395</v>
      </c>
      <c r="Y275" s="12">
        <v>1</v>
      </c>
      <c r="Z275" s="12">
        <v>7</v>
      </c>
      <c r="AA275" s="12">
        <v>1</v>
      </c>
      <c r="AB275" s="12">
        <v>44</v>
      </c>
      <c r="AC275" s="29" t="s">
        <v>2447</v>
      </c>
      <c r="AD275" s="12"/>
      <c r="AE275" s="29">
        <v>5</v>
      </c>
      <c r="AF275" s="236">
        <f t="shared" si="11"/>
        <v>0</v>
      </c>
      <c r="AG275" s="11"/>
      <c r="AH275" s="12"/>
      <c r="AI275" s="13"/>
      <c r="AJ275" s="11"/>
      <c r="AK275" s="12"/>
      <c r="AL275" s="13"/>
      <c r="AM275" s="300"/>
      <c r="AN275" s="12"/>
      <c r="AO275" s="13"/>
      <c r="AP275" s="300"/>
      <c r="AQ275" s="12"/>
      <c r="AR275" s="13"/>
      <c r="AS275" s="300"/>
      <c r="AT275" s="12"/>
      <c r="AU275" s="13"/>
      <c r="AV275" s="300"/>
      <c r="AW275" s="12"/>
      <c r="AX275" s="13"/>
    </row>
    <row r="276" spans="1:50" s="14" customFormat="1" ht="126">
      <c r="A276" s="11">
        <v>106</v>
      </c>
      <c r="B276" s="12" t="s">
        <v>1387</v>
      </c>
      <c r="C276" s="12"/>
      <c r="D276" s="29" t="s">
        <v>1643</v>
      </c>
      <c r="E276" s="29" t="s">
        <v>1653</v>
      </c>
      <c r="F276" s="29">
        <v>10429</v>
      </c>
      <c r="G276" s="29" t="s">
        <v>2453</v>
      </c>
      <c r="H276" s="29">
        <v>2019</v>
      </c>
      <c r="I276" s="29" t="s">
        <v>2454</v>
      </c>
      <c r="J276" s="43">
        <v>83271.600000000006</v>
      </c>
      <c r="K276" s="29" t="s">
        <v>69</v>
      </c>
      <c r="L276" s="29" t="s">
        <v>2456</v>
      </c>
      <c r="M276" s="29" t="s">
        <v>2457</v>
      </c>
      <c r="N276" s="29" t="s">
        <v>2458</v>
      </c>
      <c r="O276" s="29" t="s">
        <v>2459</v>
      </c>
      <c r="P276" s="29">
        <v>65071</v>
      </c>
      <c r="Q276" s="16">
        <v>30.26</v>
      </c>
      <c r="R276" s="43">
        <v>8.6</v>
      </c>
      <c r="S276" s="16">
        <v>2.15</v>
      </c>
      <c r="T276" s="16">
        <v>21.98</v>
      </c>
      <c r="U276" s="16">
        <v>30.26</v>
      </c>
      <c r="V276" s="109">
        <v>100</v>
      </c>
      <c r="W276" s="241">
        <v>61.2</v>
      </c>
      <c r="X276" s="90" t="s">
        <v>1395</v>
      </c>
      <c r="Y276" s="12">
        <v>3</v>
      </c>
      <c r="Z276" s="12">
        <v>7</v>
      </c>
      <c r="AA276" s="12"/>
      <c r="AB276" s="12">
        <v>44</v>
      </c>
      <c r="AC276" s="29" t="s">
        <v>2455</v>
      </c>
      <c r="AD276" s="12"/>
      <c r="AE276" s="29">
        <v>5</v>
      </c>
      <c r="AF276" s="236">
        <f t="shared" si="11"/>
        <v>100</v>
      </c>
      <c r="AG276" s="11" t="s">
        <v>1643</v>
      </c>
      <c r="AH276" s="12" t="s">
        <v>2460</v>
      </c>
      <c r="AI276" s="13">
        <v>75</v>
      </c>
      <c r="AJ276" s="11" t="s">
        <v>2461</v>
      </c>
      <c r="AK276" s="12" t="s">
        <v>2460</v>
      </c>
      <c r="AL276" s="13">
        <v>25</v>
      </c>
      <c r="AM276" s="300"/>
      <c r="AN276" s="12"/>
      <c r="AO276" s="13"/>
      <c r="AP276" s="300"/>
      <c r="AQ276" s="12"/>
      <c r="AR276" s="13"/>
      <c r="AS276" s="300"/>
      <c r="AT276" s="12"/>
      <c r="AU276" s="13"/>
      <c r="AV276" s="300"/>
      <c r="AW276" s="12"/>
      <c r="AX276" s="13"/>
    </row>
    <row r="277" spans="1:50" s="14" customFormat="1" ht="168">
      <c r="A277" s="11">
        <v>106</v>
      </c>
      <c r="B277" s="12" t="s">
        <v>1387</v>
      </c>
      <c r="C277" s="12"/>
      <c r="D277" s="29" t="s">
        <v>1421</v>
      </c>
      <c r="E277" s="29" t="s">
        <v>1796</v>
      </c>
      <c r="F277" s="29">
        <v>7525</v>
      </c>
      <c r="G277" s="29" t="s">
        <v>2462</v>
      </c>
      <c r="H277" s="29">
        <v>2019</v>
      </c>
      <c r="I277" s="29" t="s">
        <v>2463</v>
      </c>
      <c r="J277" s="43">
        <v>151040.29</v>
      </c>
      <c r="K277" s="29" t="s">
        <v>69</v>
      </c>
      <c r="L277" s="29" t="s">
        <v>2465</v>
      </c>
      <c r="M277" s="29" t="s">
        <v>2466</v>
      </c>
      <c r="N277" s="29" t="s">
        <v>2467</v>
      </c>
      <c r="O277" s="29" t="s">
        <v>2468</v>
      </c>
      <c r="P277" s="29" t="s">
        <v>2469</v>
      </c>
      <c r="Q277" s="16">
        <v>46.9</v>
      </c>
      <c r="R277" s="43">
        <v>19</v>
      </c>
      <c r="S277" s="16">
        <v>19.309999999999999</v>
      </c>
      <c r="T277" s="16">
        <v>12.38</v>
      </c>
      <c r="U277" s="16">
        <v>46.9</v>
      </c>
      <c r="V277" s="109">
        <v>100</v>
      </c>
      <c r="W277" s="241">
        <v>74.88</v>
      </c>
      <c r="X277" s="90" t="s">
        <v>1395</v>
      </c>
      <c r="Y277" s="12">
        <v>6</v>
      </c>
      <c r="Z277" s="12">
        <v>6</v>
      </c>
      <c r="AA277" s="12">
        <v>6</v>
      </c>
      <c r="AB277" s="12">
        <v>30</v>
      </c>
      <c r="AC277" s="29" t="s">
        <v>2464</v>
      </c>
      <c r="AD277" s="12"/>
      <c r="AE277" s="29">
        <v>4</v>
      </c>
      <c r="AF277" s="236">
        <f t="shared" si="11"/>
        <v>0</v>
      </c>
      <c r="AG277" s="11"/>
      <c r="AH277" s="12" t="s">
        <v>1408</v>
      </c>
      <c r="AI277" s="13"/>
      <c r="AJ277" s="11"/>
      <c r="AK277" s="12"/>
      <c r="AL277" s="13"/>
      <c r="AM277" s="300"/>
      <c r="AN277" s="12"/>
      <c r="AO277" s="13"/>
      <c r="AP277" s="300"/>
      <c r="AQ277" s="12"/>
      <c r="AR277" s="13"/>
      <c r="AS277" s="300"/>
      <c r="AT277" s="12"/>
      <c r="AU277" s="13"/>
      <c r="AV277" s="300"/>
      <c r="AW277" s="12"/>
      <c r="AX277" s="13"/>
    </row>
    <row r="278" spans="1:50" s="14" customFormat="1" ht="210">
      <c r="A278" s="11">
        <v>106</v>
      </c>
      <c r="B278" s="12" t="s">
        <v>1387</v>
      </c>
      <c r="C278" s="12"/>
      <c r="D278" s="29" t="s">
        <v>63</v>
      </c>
      <c r="E278" s="29" t="s">
        <v>1484</v>
      </c>
      <c r="F278" s="29">
        <v>4540</v>
      </c>
      <c r="G278" s="29" t="s">
        <v>2470</v>
      </c>
      <c r="H278" s="29">
        <v>2020</v>
      </c>
      <c r="I278" s="12" t="s">
        <v>2471</v>
      </c>
      <c r="J278" s="43">
        <v>387869.06</v>
      </c>
      <c r="K278" s="29" t="s">
        <v>69</v>
      </c>
      <c r="L278" s="12" t="s">
        <v>2473</v>
      </c>
      <c r="M278" s="12" t="s">
        <v>2474</v>
      </c>
      <c r="N278" s="12" t="s">
        <v>2475</v>
      </c>
      <c r="O278" s="12" t="s">
        <v>2476</v>
      </c>
      <c r="P278" s="29" t="s">
        <v>2477</v>
      </c>
      <c r="Q278" s="16">
        <v>67.2</v>
      </c>
      <c r="R278" s="43">
        <v>36.94</v>
      </c>
      <c r="S278" s="16">
        <v>17.88</v>
      </c>
      <c r="T278" s="16">
        <v>12.38</v>
      </c>
      <c r="U278" s="16">
        <v>67.2</v>
      </c>
      <c r="V278" s="109">
        <v>100</v>
      </c>
      <c r="W278" s="241">
        <v>40.799999999999997</v>
      </c>
      <c r="X278" s="90" t="s">
        <v>1395</v>
      </c>
      <c r="Y278" s="12">
        <v>1</v>
      </c>
      <c r="Z278" s="12">
        <v>2</v>
      </c>
      <c r="AA278" s="12">
        <v>1</v>
      </c>
      <c r="AB278" s="12">
        <v>47</v>
      </c>
      <c r="AC278" s="29" t="s">
        <v>2472</v>
      </c>
      <c r="AD278" s="12"/>
      <c r="AE278" s="29">
        <v>5</v>
      </c>
      <c r="AF278" s="236">
        <f t="shared" si="11"/>
        <v>0</v>
      </c>
      <c r="AG278" s="11"/>
      <c r="AH278" s="12"/>
      <c r="AI278" s="13"/>
      <c r="AJ278" s="11"/>
      <c r="AK278" s="12"/>
      <c r="AL278" s="13"/>
      <c r="AM278" s="300"/>
      <c r="AN278" s="12"/>
      <c r="AO278" s="13"/>
      <c r="AP278" s="300"/>
      <c r="AQ278" s="12"/>
      <c r="AR278" s="13"/>
      <c r="AS278" s="300"/>
      <c r="AT278" s="12"/>
      <c r="AU278" s="13"/>
      <c r="AV278" s="300"/>
      <c r="AW278" s="12"/>
      <c r="AX278" s="13"/>
    </row>
    <row r="279" spans="1:50" s="14" customFormat="1" ht="126">
      <c r="A279" s="11">
        <v>106</v>
      </c>
      <c r="B279" s="12" t="s">
        <v>1387</v>
      </c>
      <c r="C279" s="12"/>
      <c r="D279" s="29" t="s">
        <v>470</v>
      </c>
      <c r="E279" s="29" t="s">
        <v>1753</v>
      </c>
      <c r="F279" s="29">
        <v>1515</v>
      </c>
      <c r="G279" s="29" t="s">
        <v>2478</v>
      </c>
      <c r="H279" s="29">
        <v>2020</v>
      </c>
      <c r="I279" s="12" t="s">
        <v>2479</v>
      </c>
      <c r="J279" s="43">
        <v>146081.32999999999</v>
      </c>
      <c r="K279" s="29" t="s">
        <v>69</v>
      </c>
      <c r="L279" s="12" t="s">
        <v>2480</v>
      </c>
      <c r="M279" s="12" t="s">
        <v>2481</v>
      </c>
      <c r="N279" s="12" t="s">
        <v>2482</v>
      </c>
      <c r="O279" s="12" t="s">
        <v>2483</v>
      </c>
      <c r="P279" s="29">
        <v>65499</v>
      </c>
      <c r="Q279" s="16">
        <v>61.99</v>
      </c>
      <c r="R279" s="43">
        <v>13.96</v>
      </c>
      <c r="S279" s="16">
        <v>25.52</v>
      </c>
      <c r="T279" s="16">
        <v>22.51</v>
      </c>
      <c r="U279" s="16">
        <v>61.990000000000009</v>
      </c>
      <c r="V279" s="109">
        <v>100</v>
      </c>
      <c r="W279" s="241">
        <v>40.799999999999997</v>
      </c>
      <c r="X279" s="90" t="s">
        <v>1395</v>
      </c>
      <c r="Y279" s="12"/>
      <c r="Z279" s="12"/>
      <c r="AA279" s="12"/>
      <c r="AB279" s="12"/>
      <c r="AC279" s="29" t="s">
        <v>2484</v>
      </c>
      <c r="AD279" s="12"/>
      <c r="AE279" s="29">
        <v>5</v>
      </c>
      <c r="AF279" s="236">
        <f t="shared" si="11"/>
        <v>0</v>
      </c>
      <c r="AG279" s="11" t="s">
        <v>2485</v>
      </c>
      <c r="AH279" s="12" t="s">
        <v>2486</v>
      </c>
      <c r="AI279" s="13"/>
      <c r="AJ279" s="11" t="s">
        <v>470</v>
      </c>
      <c r="AK279" s="12" t="s">
        <v>2487</v>
      </c>
      <c r="AL279" s="13"/>
      <c r="AM279" s="300" t="s">
        <v>2057</v>
      </c>
      <c r="AN279" s="12" t="s">
        <v>2488</v>
      </c>
      <c r="AO279" s="13"/>
      <c r="AP279" s="300" t="s">
        <v>2489</v>
      </c>
      <c r="AQ279" s="12" t="s">
        <v>2488</v>
      </c>
      <c r="AR279" s="13"/>
      <c r="AS279" s="300"/>
      <c r="AT279" s="12"/>
      <c r="AU279" s="13"/>
      <c r="AV279" s="300"/>
      <c r="AW279" s="12"/>
      <c r="AX279" s="13"/>
    </row>
    <row r="280" spans="1:50" s="14" customFormat="1" ht="252">
      <c r="A280" s="11">
        <v>106</v>
      </c>
      <c r="B280" s="12" t="s">
        <v>1387</v>
      </c>
      <c r="C280" s="12"/>
      <c r="D280" s="29" t="s">
        <v>59</v>
      </c>
      <c r="E280" s="29" t="s">
        <v>2490</v>
      </c>
      <c r="F280" s="29">
        <v>14080</v>
      </c>
      <c r="G280" s="29" t="s">
        <v>2491</v>
      </c>
      <c r="H280" s="29">
        <v>2020</v>
      </c>
      <c r="I280" s="12" t="s">
        <v>2492</v>
      </c>
      <c r="J280" s="43">
        <v>112769.76</v>
      </c>
      <c r="K280" s="29" t="s">
        <v>69</v>
      </c>
      <c r="L280" s="12" t="s">
        <v>2494</v>
      </c>
      <c r="M280" s="12" t="s">
        <v>2495</v>
      </c>
      <c r="N280" s="12" t="s">
        <v>2496</v>
      </c>
      <c r="O280" s="12" t="s">
        <v>2497</v>
      </c>
      <c r="P280" s="29" t="s">
        <v>2498</v>
      </c>
      <c r="Q280" s="16">
        <v>42.3</v>
      </c>
      <c r="R280" s="43">
        <v>10.67</v>
      </c>
      <c r="S280" s="16">
        <v>4.7</v>
      </c>
      <c r="T280" s="16" t="s">
        <v>2349</v>
      </c>
      <c r="U280" s="16">
        <v>42.3</v>
      </c>
      <c r="V280" s="109">
        <v>100</v>
      </c>
      <c r="W280" s="241">
        <v>40.799999999999997</v>
      </c>
      <c r="X280" s="90" t="s">
        <v>1395</v>
      </c>
      <c r="Y280" s="12">
        <v>3</v>
      </c>
      <c r="Z280" s="12">
        <v>1</v>
      </c>
      <c r="AA280" s="12">
        <v>3</v>
      </c>
      <c r="AB280" s="12"/>
      <c r="AC280" s="29" t="s">
        <v>2493</v>
      </c>
      <c r="AD280" s="12"/>
      <c r="AE280" s="29">
        <v>5</v>
      </c>
      <c r="AF280" s="236">
        <f t="shared" si="11"/>
        <v>0</v>
      </c>
      <c r="AG280" s="11"/>
      <c r="AH280" s="12"/>
      <c r="AI280" s="13"/>
      <c r="AJ280" s="11"/>
      <c r="AK280" s="12"/>
      <c r="AL280" s="13"/>
      <c r="AM280" s="300"/>
      <c r="AN280" s="12"/>
      <c r="AO280" s="13"/>
      <c r="AP280" s="300"/>
      <c r="AQ280" s="12"/>
      <c r="AR280" s="13"/>
      <c r="AS280" s="300"/>
      <c r="AT280" s="12"/>
      <c r="AU280" s="13"/>
      <c r="AV280" s="300"/>
      <c r="AW280" s="12"/>
      <c r="AX280" s="13"/>
    </row>
    <row r="281" spans="1:50" s="14" customFormat="1" ht="154">
      <c r="A281" s="11">
        <v>106</v>
      </c>
      <c r="B281" s="12" t="s">
        <v>1387</v>
      </c>
      <c r="C281" s="12"/>
      <c r="D281" s="29" t="s">
        <v>1540</v>
      </c>
      <c r="E281" s="29" t="s">
        <v>2499</v>
      </c>
      <c r="F281" s="29">
        <v>23567</v>
      </c>
      <c r="G281" s="29" t="s">
        <v>2500</v>
      </c>
      <c r="H281" s="29">
        <v>2020</v>
      </c>
      <c r="I281" s="12" t="s">
        <v>2501</v>
      </c>
      <c r="J281" s="43">
        <v>171441.48</v>
      </c>
      <c r="K281" s="29" t="s">
        <v>69</v>
      </c>
      <c r="L281" s="12" t="s">
        <v>2503</v>
      </c>
      <c r="M281" s="12" t="s">
        <v>2504</v>
      </c>
      <c r="N281" s="12" t="s">
        <v>2505</v>
      </c>
      <c r="O281" s="12" t="s">
        <v>2506</v>
      </c>
      <c r="P281" s="29" t="s">
        <v>2507</v>
      </c>
      <c r="Q281" s="16">
        <v>45.42</v>
      </c>
      <c r="R281" s="43">
        <v>20.420000000000002</v>
      </c>
      <c r="S281" s="16">
        <v>15</v>
      </c>
      <c r="T281" s="16">
        <v>10</v>
      </c>
      <c r="U281" s="16">
        <v>45.42</v>
      </c>
      <c r="V281" s="109">
        <v>100</v>
      </c>
      <c r="W281" s="241">
        <v>49.92</v>
      </c>
      <c r="X281" s="90" t="s">
        <v>1395</v>
      </c>
      <c r="Y281" s="12">
        <v>6</v>
      </c>
      <c r="Z281" s="12">
        <v>1</v>
      </c>
      <c r="AA281" s="12">
        <v>4</v>
      </c>
      <c r="AB281" s="12">
        <v>14</v>
      </c>
      <c r="AC281" s="29" t="s">
        <v>2502</v>
      </c>
      <c r="AD281" s="12"/>
      <c r="AE281" s="29">
        <v>4</v>
      </c>
      <c r="AF281" s="236">
        <f t="shared" si="11"/>
        <v>99.899999999999991</v>
      </c>
      <c r="AG281" s="11" t="s">
        <v>1540</v>
      </c>
      <c r="AH281" s="12" t="s">
        <v>1541</v>
      </c>
      <c r="AI281" s="13">
        <v>33.299999999999997</v>
      </c>
      <c r="AJ281" s="11" t="s">
        <v>1531</v>
      </c>
      <c r="AK281" s="12" t="s">
        <v>2508</v>
      </c>
      <c r="AL281" s="13">
        <v>33.299999999999997</v>
      </c>
      <c r="AM281" s="300" t="s">
        <v>1542</v>
      </c>
      <c r="AN281" s="12" t="s">
        <v>2509</v>
      </c>
      <c r="AO281" s="13">
        <v>33.299999999999997</v>
      </c>
      <c r="AP281" s="300"/>
      <c r="AQ281" s="12"/>
      <c r="AR281" s="13"/>
      <c r="AS281" s="300"/>
      <c r="AT281" s="12"/>
      <c r="AU281" s="13"/>
      <c r="AV281" s="300"/>
      <c r="AW281" s="12"/>
      <c r="AX281" s="13"/>
    </row>
    <row r="282" spans="1:50" s="14" customFormat="1" ht="224">
      <c r="A282" s="11">
        <v>106</v>
      </c>
      <c r="B282" s="12" t="s">
        <v>1387</v>
      </c>
      <c r="C282" s="12"/>
      <c r="D282" s="29" t="s">
        <v>1463</v>
      </c>
      <c r="E282" s="29" t="s">
        <v>2510</v>
      </c>
      <c r="F282" s="29">
        <v>15735</v>
      </c>
      <c r="G282" s="29" t="s">
        <v>2511</v>
      </c>
      <c r="H282" s="29">
        <v>2020</v>
      </c>
      <c r="I282" s="12" t="s">
        <v>2512</v>
      </c>
      <c r="J282" s="43">
        <v>56127.44</v>
      </c>
      <c r="K282" s="29" t="s">
        <v>328</v>
      </c>
      <c r="L282" s="12" t="s">
        <v>2514</v>
      </c>
      <c r="M282" s="12" t="s">
        <v>2515</v>
      </c>
      <c r="N282" s="12" t="s">
        <v>2516</v>
      </c>
      <c r="O282" s="12" t="s">
        <v>2517</v>
      </c>
      <c r="P282" s="29" t="s">
        <v>2518</v>
      </c>
      <c r="Q282" s="16">
        <v>37.119999999999997</v>
      </c>
      <c r="R282" s="43">
        <v>6.86</v>
      </c>
      <c r="S282" s="16">
        <v>17.88</v>
      </c>
      <c r="T282" s="16">
        <v>12.38</v>
      </c>
      <c r="U282" s="16">
        <v>37.119999999999997</v>
      </c>
      <c r="V282" s="109">
        <v>100</v>
      </c>
      <c r="W282" s="241">
        <v>40.799999999999997</v>
      </c>
      <c r="X282" s="90" t="s">
        <v>1395</v>
      </c>
      <c r="Y282" s="12">
        <v>6</v>
      </c>
      <c r="Z282" s="12">
        <v>1</v>
      </c>
      <c r="AA282" s="12">
        <v>5</v>
      </c>
      <c r="AB282" s="12">
        <v>4</v>
      </c>
      <c r="AC282" s="29" t="s">
        <v>2513</v>
      </c>
      <c r="AD282" s="12"/>
      <c r="AE282" s="29">
        <v>5</v>
      </c>
      <c r="AF282" s="236">
        <f t="shared" si="11"/>
        <v>100</v>
      </c>
      <c r="AG282" s="11" t="s">
        <v>1473</v>
      </c>
      <c r="AH282" s="12" t="s">
        <v>2519</v>
      </c>
      <c r="AI282" s="13">
        <v>100</v>
      </c>
      <c r="AJ282" s="11"/>
      <c r="AK282" s="12"/>
      <c r="AL282" s="13"/>
      <c r="AM282" s="300"/>
      <c r="AN282" s="12"/>
      <c r="AO282" s="13"/>
      <c r="AP282" s="300"/>
      <c r="AQ282" s="12"/>
      <c r="AR282" s="13"/>
      <c r="AS282" s="300"/>
      <c r="AT282" s="12"/>
      <c r="AU282" s="13"/>
      <c r="AV282" s="300"/>
      <c r="AW282" s="12"/>
      <c r="AX282" s="13"/>
    </row>
    <row r="283" spans="1:50" s="14" customFormat="1" ht="126">
      <c r="A283" s="11">
        <v>106</v>
      </c>
      <c r="B283" s="12" t="s">
        <v>1387</v>
      </c>
      <c r="C283" s="12"/>
      <c r="D283" s="29" t="s">
        <v>1856</v>
      </c>
      <c r="E283" s="29" t="s">
        <v>2520</v>
      </c>
      <c r="F283" s="29">
        <v>23582</v>
      </c>
      <c r="G283" s="29" t="s">
        <v>2521</v>
      </c>
      <c r="H283" s="29">
        <v>2020</v>
      </c>
      <c r="I283" s="12" t="s">
        <v>2522</v>
      </c>
      <c r="J283" s="43">
        <v>156188.59</v>
      </c>
      <c r="K283" s="29" t="s">
        <v>328</v>
      </c>
      <c r="L283" s="12" t="s">
        <v>2524</v>
      </c>
      <c r="M283" s="12" t="s">
        <v>2525</v>
      </c>
      <c r="N283" s="12" t="s">
        <v>2526</v>
      </c>
      <c r="O283" s="12" t="s">
        <v>2527</v>
      </c>
      <c r="P283" s="29" t="s">
        <v>2528</v>
      </c>
      <c r="Q283" s="16">
        <v>57.35</v>
      </c>
      <c r="R283" s="43">
        <v>19.05</v>
      </c>
      <c r="S283" s="16">
        <v>17.88</v>
      </c>
      <c r="T283" s="16">
        <v>20.420000000000002</v>
      </c>
      <c r="U283" s="16">
        <v>57.35</v>
      </c>
      <c r="V283" s="109">
        <v>100</v>
      </c>
      <c r="W283" s="241">
        <v>49.92</v>
      </c>
      <c r="X283" s="90" t="s">
        <v>1395</v>
      </c>
      <c r="Y283" s="12">
        <v>6</v>
      </c>
      <c r="Z283" s="12">
        <v>1</v>
      </c>
      <c r="AA283" s="12">
        <v>1</v>
      </c>
      <c r="AB283" s="12">
        <v>25</v>
      </c>
      <c r="AC283" s="29" t="s">
        <v>2523</v>
      </c>
      <c r="AD283" s="12"/>
      <c r="AE283" s="29">
        <v>4</v>
      </c>
      <c r="AF283" s="236">
        <f t="shared" si="11"/>
        <v>0</v>
      </c>
      <c r="AG283" s="11" t="s">
        <v>1856</v>
      </c>
      <c r="AH283" s="12" t="s">
        <v>2315</v>
      </c>
      <c r="AI283" s="13"/>
      <c r="AJ283" s="11"/>
      <c r="AK283" s="12"/>
      <c r="AL283" s="13"/>
      <c r="AM283" s="300"/>
      <c r="AN283" s="12"/>
      <c r="AO283" s="13"/>
      <c r="AP283" s="300"/>
      <c r="AQ283" s="12"/>
      <c r="AR283" s="13"/>
      <c r="AS283" s="300"/>
      <c r="AT283" s="12"/>
      <c r="AU283" s="13"/>
      <c r="AV283" s="300"/>
      <c r="AW283" s="12"/>
      <c r="AX283" s="13"/>
    </row>
    <row r="284" spans="1:50" s="14" customFormat="1" ht="126">
      <c r="A284" s="11">
        <v>106</v>
      </c>
      <c r="B284" s="12" t="s">
        <v>1387</v>
      </c>
      <c r="C284" s="12"/>
      <c r="D284" s="29" t="s">
        <v>1540</v>
      </c>
      <c r="E284" s="29" t="s">
        <v>2499</v>
      </c>
      <c r="F284" s="29">
        <v>23567</v>
      </c>
      <c r="G284" s="29" t="s">
        <v>2529</v>
      </c>
      <c r="H284" s="29">
        <v>2021</v>
      </c>
      <c r="I284" s="12" t="s">
        <v>2530</v>
      </c>
      <c r="J284" s="43">
        <v>99043.45</v>
      </c>
      <c r="K284" s="29" t="s">
        <v>328</v>
      </c>
      <c r="L284" s="12" t="s">
        <v>2503</v>
      </c>
      <c r="M284" s="12" t="s">
        <v>2504</v>
      </c>
      <c r="N284" s="12" t="s">
        <v>2505</v>
      </c>
      <c r="O284" s="12" t="s">
        <v>2506</v>
      </c>
      <c r="P284" s="29" t="s">
        <v>2532</v>
      </c>
      <c r="Q284" s="16">
        <v>18.899999999999999</v>
      </c>
      <c r="R284" s="43">
        <v>11.904260817307692</v>
      </c>
      <c r="S284" s="16">
        <v>4</v>
      </c>
      <c r="T284" s="16">
        <v>3</v>
      </c>
      <c r="U284" s="354">
        <v>18.904260817307694</v>
      </c>
      <c r="V284" s="109">
        <v>100</v>
      </c>
      <c r="W284" s="241">
        <v>24.96</v>
      </c>
      <c r="X284" s="90" t="s">
        <v>1395</v>
      </c>
      <c r="Y284" s="12">
        <v>6</v>
      </c>
      <c r="Z284" s="12">
        <v>1</v>
      </c>
      <c r="AA284" s="12">
        <v>4</v>
      </c>
      <c r="AB284" s="12">
        <v>14</v>
      </c>
      <c r="AC284" s="29" t="s">
        <v>2531</v>
      </c>
      <c r="AD284" s="12"/>
      <c r="AE284" s="29">
        <v>4</v>
      </c>
      <c r="AF284" s="276">
        <f t="shared" si="11"/>
        <v>99.899999999999991</v>
      </c>
      <c r="AG284" s="11" t="s">
        <v>1540</v>
      </c>
      <c r="AH284" s="12" t="s">
        <v>1541</v>
      </c>
      <c r="AI284" s="13">
        <v>33.299999999999997</v>
      </c>
      <c r="AJ284" s="11" t="s">
        <v>1531</v>
      </c>
      <c r="AK284" s="12" t="s">
        <v>2508</v>
      </c>
      <c r="AL284" s="13">
        <v>33.299999999999997</v>
      </c>
      <c r="AM284" s="300" t="s">
        <v>1542</v>
      </c>
      <c r="AN284" s="12" t="s">
        <v>2509</v>
      </c>
      <c r="AO284" s="13">
        <v>33.299999999999997</v>
      </c>
      <c r="AP284" s="300"/>
      <c r="AQ284" s="12"/>
      <c r="AR284" s="13"/>
      <c r="AS284" s="300"/>
      <c r="AT284" s="12"/>
      <c r="AU284" s="13"/>
      <c r="AV284" s="300"/>
      <c r="AW284" s="12"/>
      <c r="AX284" s="13"/>
    </row>
    <row r="285" spans="1:50" s="14" customFormat="1" ht="196">
      <c r="A285" s="11">
        <v>106</v>
      </c>
      <c r="B285" s="12" t="s">
        <v>1387</v>
      </c>
      <c r="C285" s="12"/>
      <c r="D285" s="29" t="s">
        <v>1643</v>
      </c>
      <c r="E285" s="29" t="s">
        <v>1689</v>
      </c>
      <c r="F285" s="29">
        <v>22289</v>
      </c>
      <c r="G285" s="29" t="s">
        <v>2533</v>
      </c>
      <c r="H285" s="29">
        <v>2020</v>
      </c>
      <c r="I285" s="12" t="s">
        <v>2534</v>
      </c>
      <c r="J285" s="43">
        <v>191680</v>
      </c>
      <c r="K285" s="29" t="s">
        <v>328</v>
      </c>
      <c r="L285" s="12" t="s">
        <v>2536</v>
      </c>
      <c r="M285" s="12" t="s">
        <v>2537</v>
      </c>
      <c r="N285" s="12" t="s">
        <v>2538</v>
      </c>
      <c r="O285" s="12" t="s">
        <v>2539</v>
      </c>
      <c r="P285" s="29">
        <v>67260</v>
      </c>
      <c r="Q285" s="16">
        <v>39.25</v>
      </c>
      <c r="R285" s="43">
        <v>18.21</v>
      </c>
      <c r="S285" s="16">
        <v>3.2</v>
      </c>
      <c r="T285" s="16">
        <v>17.84</v>
      </c>
      <c r="U285" s="16">
        <v>39.25</v>
      </c>
      <c r="V285" s="109">
        <v>100</v>
      </c>
      <c r="W285" s="241">
        <v>40.799999999999997</v>
      </c>
      <c r="X285" s="90" t="s">
        <v>1395</v>
      </c>
      <c r="Y285" s="12">
        <v>3</v>
      </c>
      <c r="Z285" s="12" t="s">
        <v>2540</v>
      </c>
      <c r="AA285" s="12" t="s">
        <v>2541</v>
      </c>
      <c r="AB285" s="12">
        <v>47</v>
      </c>
      <c r="AC285" s="29" t="s">
        <v>2535</v>
      </c>
      <c r="AD285" s="12">
        <v>43.46</v>
      </c>
      <c r="AE285" s="29">
        <v>5</v>
      </c>
      <c r="AF285" s="236">
        <f t="shared" si="11"/>
        <v>200</v>
      </c>
      <c r="AG285" s="11" t="s">
        <v>2542</v>
      </c>
      <c r="AH285" s="12" t="s">
        <v>2543</v>
      </c>
      <c r="AI285" s="13">
        <v>100</v>
      </c>
      <c r="AJ285" s="11" t="s">
        <v>2544</v>
      </c>
      <c r="AK285" s="12" t="s">
        <v>2545</v>
      </c>
      <c r="AL285" s="13">
        <v>100</v>
      </c>
      <c r="AM285" s="300"/>
      <c r="AN285" s="12"/>
      <c r="AO285" s="13"/>
      <c r="AP285" s="300"/>
      <c r="AQ285" s="12"/>
      <c r="AR285" s="13"/>
      <c r="AS285" s="300"/>
      <c r="AT285" s="12"/>
      <c r="AU285" s="13"/>
      <c r="AV285" s="300"/>
      <c r="AW285" s="12"/>
      <c r="AX285" s="13"/>
    </row>
    <row r="286" spans="1:50" s="14" customFormat="1" ht="126">
      <c r="A286" s="11">
        <v>106</v>
      </c>
      <c r="B286" s="12" t="s">
        <v>1387</v>
      </c>
      <c r="C286" s="12"/>
      <c r="D286" s="29" t="s">
        <v>2005</v>
      </c>
      <c r="E286" s="29" t="s">
        <v>2546</v>
      </c>
      <c r="F286" s="29">
        <v>34279</v>
      </c>
      <c r="G286" s="29" t="s">
        <v>2547</v>
      </c>
      <c r="H286" s="29">
        <v>2020</v>
      </c>
      <c r="I286" s="12" t="s">
        <v>2548</v>
      </c>
      <c r="J286" s="43">
        <v>218586.66</v>
      </c>
      <c r="K286" s="29" t="s">
        <v>69</v>
      </c>
      <c r="L286" s="12" t="s">
        <v>2550</v>
      </c>
      <c r="M286" s="12" t="s">
        <v>2551</v>
      </c>
      <c r="N286" s="12" t="s">
        <v>2552</v>
      </c>
      <c r="O286" s="12" t="s">
        <v>2553</v>
      </c>
      <c r="P286" s="29">
        <v>67241</v>
      </c>
      <c r="Q286" s="16">
        <v>49.67</v>
      </c>
      <c r="R286" s="43">
        <v>20.77</v>
      </c>
      <c r="S286" s="16">
        <v>10</v>
      </c>
      <c r="T286" s="16">
        <v>18.899999999999999</v>
      </c>
      <c r="U286" s="16">
        <v>49.67</v>
      </c>
      <c r="V286" s="109">
        <v>100</v>
      </c>
      <c r="W286" s="241">
        <v>49.92</v>
      </c>
      <c r="X286" s="90" t="s">
        <v>1395</v>
      </c>
      <c r="Y286" s="12">
        <v>4</v>
      </c>
      <c r="Z286" s="12">
        <v>5</v>
      </c>
      <c r="AA286" s="12">
        <v>5</v>
      </c>
      <c r="AB286" s="12">
        <v>46</v>
      </c>
      <c r="AC286" s="29" t="s">
        <v>2549</v>
      </c>
      <c r="AD286" s="12"/>
      <c r="AE286" s="29">
        <v>5</v>
      </c>
      <c r="AF286" s="236">
        <f t="shared" si="11"/>
        <v>100</v>
      </c>
      <c r="AG286" s="11" t="s">
        <v>2554</v>
      </c>
      <c r="AH286" s="12" t="s">
        <v>2019</v>
      </c>
      <c r="AI286" s="13">
        <v>100</v>
      </c>
      <c r="AJ286" s="11"/>
      <c r="AK286" s="12"/>
      <c r="AL286" s="13"/>
      <c r="AM286" s="300"/>
      <c r="AN286" s="12"/>
      <c r="AO286" s="13"/>
      <c r="AP286" s="300"/>
      <c r="AQ286" s="12"/>
      <c r="AR286" s="13"/>
      <c r="AS286" s="300"/>
      <c r="AT286" s="12"/>
      <c r="AU286" s="13"/>
      <c r="AV286" s="300"/>
      <c r="AW286" s="12"/>
      <c r="AX286" s="13"/>
    </row>
    <row r="287" spans="1:50" s="14" customFormat="1" ht="322">
      <c r="A287" s="11">
        <v>106</v>
      </c>
      <c r="B287" s="12" t="s">
        <v>1387</v>
      </c>
      <c r="C287" s="12"/>
      <c r="D287" s="29" t="s">
        <v>2555</v>
      </c>
      <c r="E287" s="29" t="s">
        <v>1763</v>
      </c>
      <c r="F287" s="29">
        <v>3937</v>
      </c>
      <c r="G287" s="29" t="s">
        <v>2556</v>
      </c>
      <c r="H287" s="29">
        <v>2020</v>
      </c>
      <c r="I287" s="12" t="s">
        <v>2557</v>
      </c>
      <c r="J287" s="43">
        <v>588237.64</v>
      </c>
      <c r="K287" s="29" t="s">
        <v>69</v>
      </c>
      <c r="L287" s="12" t="s">
        <v>2559</v>
      </c>
      <c r="M287" s="12" t="s">
        <v>2560</v>
      </c>
      <c r="N287" s="12" t="s">
        <v>2561</v>
      </c>
      <c r="O287" s="12" t="s">
        <v>2562</v>
      </c>
      <c r="P287" s="29">
        <v>67334</v>
      </c>
      <c r="Q287" s="16" t="s">
        <v>2563</v>
      </c>
      <c r="R287" s="43">
        <v>55.84</v>
      </c>
      <c r="S287" s="16" t="s">
        <v>2564</v>
      </c>
      <c r="T287" s="16">
        <v>35.020000000000003</v>
      </c>
      <c r="U287" s="16" t="s">
        <v>2563</v>
      </c>
      <c r="V287" s="109">
        <v>100</v>
      </c>
      <c r="W287" s="241">
        <v>40.799999999999997</v>
      </c>
      <c r="X287" s="90" t="s">
        <v>1395</v>
      </c>
      <c r="Y287" s="12">
        <v>3</v>
      </c>
      <c r="Z287" s="12">
        <v>5</v>
      </c>
      <c r="AA287" s="12">
        <v>1</v>
      </c>
      <c r="AB287" s="12">
        <v>4</v>
      </c>
      <c r="AC287" s="29" t="s">
        <v>2558</v>
      </c>
      <c r="AD287" s="12">
        <v>35.020000000000003</v>
      </c>
      <c r="AE287" s="29">
        <v>5</v>
      </c>
      <c r="AF287" s="236">
        <f t="shared" si="11"/>
        <v>0</v>
      </c>
      <c r="AG287" s="11"/>
      <c r="AH287" s="12"/>
      <c r="AI287" s="13"/>
      <c r="AJ287" s="11"/>
      <c r="AK287" s="12"/>
      <c r="AL287" s="13"/>
      <c r="AM287" s="300"/>
      <c r="AN287" s="12"/>
      <c r="AO287" s="13"/>
      <c r="AP287" s="300"/>
      <c r="AQ287" s="12"/>
      <c r="AR287" s="13"/>
      <c r="AS287" s="300"/>
      <c r="AT287" s="12"/>
      <c r="AU287" s="13"/>
      <c r="AV287" s="300"/>
      <c r="AW287" s="12"/>
      <c r="AX287" s="13"/>
    </row>
    <row r="288" spans="1:50" s="14" customFormat="1" ht="252">
      <c r="A288" s="11">
        <v>106</v>
      </c>
      <c r="B288" s="12" t="s">
        <v>1387</v>
      </c>
      <c r="C288" s="12"/>
      <c r="D288" s="29" t="s">
        <v>63</v>
      </c>
      <c r="E288" s="29" t="s">
        <v>1484</v>
      </c>
      <c r="F288" s="29">
        <v>4540</v>
      </c>
      <c r="G288" s="29" t="s">
        <v>2565</v>
      </c>
      <c r="H288" s="29">
        <v>2020</v>
      </c>
      <c r="I288" s="12" t="s">
        <v>2566</v>
      </c>
      <c r="J288" s="43">
        <v>84104.09</v>
      </c>
      <c r="K288" s="29" t="s">
        <v>328</v>
      </c>
      <c r="L288" s="12" t="s">
        <v>2473</v>
      </c>
      <c r="M288" s="12" t="s">
        <v>2474</v>
      </c>
      <c r="N288" s="12" t="s">
        <v>2568</v>
      </c>
      <c r="O288" s="12" t="s">
        <v>2569</v>
      </c>
      <c r="P288" s="29" t="s">
        <v>2570</v>
      </c>
      <c r="Q288" s="16">
        <v>38.6</v>
      </c>
      <c r="R288" s="43">
        <v>8.34</v>
      </c>
      <c r="S288" s="16">
        <v>17.88</v>
      </c>
      <c r="T288" s="16">
        <v>12.38</v>
      </c>
      <c r="U288" s="16">
        <v>38.6</v>
      </c>
      <c r="V288" s="109">
        <v>100</v>
      </c>
      <c r="W288" s="241">
        <v>40.799999999999997</v>
      </c>
      <c r="X288" s="90" t="s">
        <v>1395</v>
      </c>
      <c r="Y288" s="12">
        <v>3</v>
      </c>
      <c r="Z288" s="12">
        <v>6</v>
      </c>
      <c r="AA288" s="12">
        <v>1</v>
      </c>
      <c r="AB288" s="12">
        <v>47</v>
      </c>
      <c r="AC288" s="29" t="s">
        <v>2567</v>
      </c>
      <c r="AD288" s="12"/>
      <c r="AE288" s="29">
        <v>5</v>
      </c>
      <c r="AF288" s="236">
        <f t="shared" si="11"/>
        <v>0</v>
      </c>
      <c r="AG288" s="11"/>
      <c r="AH288" s="12"/>
      <c r="AI288" s="13"/>
      <c r="AJ288" s="11"/>
      <c r="AK288" s="12"/>
      <c r="AL288" s="13"/>
      <c r="AM288" s="300"/>
      <c r="AN288" s="12"/>
      <c r="AO288" s="13"/>
      <c r="AP288" s="300"/>
      <c r="AQ288" s="12"/>
      <c r="AR288" s="13"/>
      <c r="AS288" s="300"/>
      <c r="AT288" s="12"/>
      <c r="AU288" s="13"/>
      <c r="AV288" s="300"/>
      <c r="AW288" s="12"/>
      <c r="AX288" s="13"/>
    </row>
    <row r="289" spans="1:50" s="14" customFormat="1" ht="126">
      <c r="A289" s="11">
        <v>106</v>
      </c>
      <c r="B289" s="12" t="s">
        <v>1387</v>
      </c>
      <c r="C289" s="12"/>
      <c r="D289" s="29" t="s">
        <v>1643</v>
      </c>
      <c r="E289" s="29" t="s">
        <v>1677</v>
      </c>
      <c r="F289" s="29">
        <v>15703</v>
      </c>
      <c r="G289" s="29" t="s">
        <v>2571</v>
      </c>
      <c r="H289" s="29">
        <v>2020</v>
      </c>
      <c r="I289" s="12" t="s">
        <v>2572</v>
      </c>
      <c r="J289" s="43">
        <v>101290.9</v>
      </c>
      <c r="K289" s="29" t="s">
        <v>328</v>
      </c>
      <c r="L289" s="12" t="s">
        <v>2574</v>
      </c>
      <c r="M289" s="12" t="s">
        <v>2575</v>
      </c>
      <c r="N289" s="12" t="s">
        <v>2576</v>
      </c>
      <c r="O289" s="12" t="s">
        <v>2577</v>
      </c>
      <c r="P289" s="29">
        <v>67390</v>
      </c>
      <c r="Q289" s="16">
        <v>49.58</v>
      </c>
      <c r="R289" s="43">
        <v>9.6199999999999992</v>
      </c>
      <c r="S289" s="16">
        <v>17.88</v>
      </c>
      <c r="T289" s="16">
        <v>21.98</v>
      </c>
      <c r="U289" s="16">
        <v>49.58</v>
      </c>
      <c r="V289" s="109">
        <v>100</v>
      </c>
      <c r="W289" s="241">
        <v>40.799999999999997</v>
      </c>
      <c r="X289" s="90" t="s">
        <v>1395</v>
      </c>
      <c r="Y289" s="12">
        <v>3</v>
      </c>
      <c r="Z289" s="12">
        <v>6</v>
      </c>
      <c r="AA289" s="12">
        <v>1</v>
      </c>
      <c r="AB289" s="12">
        <v>44</v>
      </c>
      <c r="AC289" s="29" t="s">
        <v>2573</v>
      </c>
      <c r="AD289" s="12"/>
      <c r="AE289" s="29">
        <v>5</v>
      </c>
      <c r="AF289" s="236">
        <f t="shared" si="11"/>
        <v>0</v>
      </c>
      <c r="AG289" s="11" t="s">
        <v>1643</v>
      </c>
      <c r="AH289" s="12" t="s">
        <v>2460</v>
      </c>
      <c r="AI289" s="13"/>
      <c r="AJ289" s="11"/>
      <c r="AK289" s="12"/>
      <c r="AL289" s="13"/>
      <c r="AM289" s="300"/>
      <c r="AN289" s="12"/>
      <c r="AO289" s="13"/>
      <c r="AP289" s="300"/>
      <c r="AQ289" s="12"/>
      <c r="AR289" s="13"/>
      <c r="AS289" s="300"/>
      <c r="AT289" s="12"/>
      <c r="AU289" s="13"/>
      <c r="AV289" s="300"/>
      <c r="AW289" s="12"/>
      <c r="AX289" s="13"/>
    </row>
    <row r="290" spans="1:50" s="14" customFormat="1" ht="196">
      <c r="A290" s="11">
        <v>106</v>
      </c>
      <c r="B290" s="12" t="s">
        <v>1387</v>
      </c>
      <c r="C290" s="12"/>
      <c r="D290" s="29" t="s">
        <v>1416</v>
      </c>
      <c r="E290" s="29" t="s">
        <v>1417</v>
      </c>
      <c r="F290" s="29">
        <v>4988</v>
      </c>
      <c r="G290" s="29" t="s">
        <v>2578</v>
      </c>
      <c r="H290" s="29">
        <v>2020</v>
      </c>
      <c r="I290" s="12" t="s">
        <v>2579</v>
      </c>
      <c r="J290" s="43">
        <v>148540.01999999999</v>
      </c>
      <c r="K290" s="29" t="s">
        <v>328</v>
      </c>
      <c r="L290" s="12" t="s">
        <v>2581</v>
      </c>
      <c r="M290" s="12" t="s">
        <v>2582</v>
      </c>
      <c r="N290" s="12" t="s">
        <v>2583</v>
      </c>
      <c r="O290" s="12" t="s">
        <v>2584</v>
      </c>
      <c r="P290" s="29">
        <v>67130</v>
      </c>
      <c r="Q290" s="16">
        <v>47.27</v>
      </c>
      <c r="R290" s="43">
        <v>14.1</v>
      </c>
      <c r="S290" s="16" t="s">
        <v>2585</v>
      </c>
      <c r="T290" s="16">
        <v>18.579999999999998</v>
      </c>
      <c r="U290" s="16">
        <v>47.27</v>
      </c>
      <c r="V290" s="109">
        <v>100</v>
      </c>
      <c r="W290" s="241">
        <v>40.799999999999997</v>
      </c>
      <c r="X290" s="90" t="s">
        <v>1395</v>
      </c>
      <c r="Y290" s="12">
        <v>2</v>
      </c>
      <c r="Z290" s="12">
        <v>5</v>
      </c>
      <c r="AA290" s="12">
        <v>1</v>
      </c>
      <c r="AB290" s="12">
        <v>4</v>
      </c>
      <c r="AC290" s="29" t="s">
        <v>2580</v>
      </c>
      <c r="AD290" s="12">
        <v>0</v>
      </c>
      <c r="AE290" s="29">
        <v>5</v>
      </c>
      <c r="AF290" s="236">
        <f t="shared" si="11"/>
        <v>100</v>
      </c>
      <c r="AG290" s="11" t="s">
        <v>1416</v>
      </c>
      <c r="AH290" s="12" t="s">
        <v>1417</v>
      </c>
      <c r="AI290" s="13">
        <v>90</v>
      </c>
      <c r="AJ290" s="11" t="s">
        <v>289</v>
      </c>
      <c r="AK290" s="12" t="s">
        <v>1409</v>
      </c>
      <c r="AL290" s="13">
        <v>5</v>
      </c>
      <c r="AM290" s="300"/>
      <c r="AN290" s="12"/>
      <c r="AO290" s="13"/>
      <c r="AP290" s="300"/>
      <c r="AQ290" s="12"/>
      <c r="AR290" s="13"/>
      <c r="AS290" s="300" t="s">
        <v>2586</v>
      </c>
      <c r="AT290" s="12" t="s">
        <v>2587</v>
      </c>
      <c r="AU290" s="13">
        <v>5</v>
      </c>
      <c r="AV290" s="300"/>
      <c r="AW290" s="12"/>
      <c r="AX290" s="13"/>
    </row>
    <row r="291" spans="1:50" s="14" customFormat="1" ht="154">
      <c r="A291" s="11">
        <v>106</v>
      </c>
      <c r="B291" s="12" t="s">
        <v>1387</v>
      </c>
      <c r="C291" s="12"/>
      <c r="D291" s="29" t="s">
        <v>1643</v>
      </c>
      <c r="E291" s="29" t="s">
        <v>2377</v>
      </c>
      <c r="F291" s="29">
        <v>26463</v>
      </c>
      <c r="G291" s="29" t="s">
        <v>2588</v>
      </c>
      <c r="H291" s="29">
        <v>2020</v>
      </c>
      <c r="I291" s="12" t="s">
        <v>2589</v>
      </c>
      <c r="J291" s="43">
        <v>54018.9</v>
      </c>
      <c r="K291" s="29" t="s">
        <v>328</v>
      </c>
      <c r="L291" s="12" t="s">
        <v>2381</v>
      </c>
      <c r="M291" s="12" t="s">
        <v>2382</v>
      </c>
      <c r="N291" s="12" t="s">
        <v>2591</v>
      </c>
      <c r="O291" s="12" t="s">
        <v>2592</v>
      </c>
      <c r="P291" s="29">
        <v>67506</v>
      </c>
      <c r="Q291" s="16">
        <v>35.39</v>
      </c>
      <c r="R291" s="43">
        <v>5.13</v>
      </c>
      <c r="S291" s="16">
        <v>17.88</v>
      </c>
      <c r="T291" s="16">
        <v>12.38</v>
      </c>
      <c r="U291" s="16">
        <v>35.39</v>
      </c>
      <c r="V291" s="109">
        <v>100</v>
      </c>
      <c r="W291" s="241">
        <v>40.799999999999997</v>
      </c>
      <c r="X291" s="90" t="s">
        <v>1395</v>
      </c>
      <c r="Y291" s="12">
        <v>1</v>
      </c>
      <c r="Z291" s="12">
        <v>1</v>
      </c>
      <c r="AA291" s="12">
        <v>3</v>
      </c>
      <c r="AB291" s="12">
        <v>44</v>
      </c>
      <c r="AC291" s="29" t="s">
        <v>2590</v>
      </c>
      <c r="AD291" s="12"/>
      <c r="AE291" s="29">
        <v>5</v>
      </c>
      <c r="AF291" s="236">
        <f t="shared" ref="AF291:AF334" si="12">(AI291+AL291+AO291+AR291+AU291+AX291)</f>
        <v>100</v>
      </c>
      <c r="AG291" s="11" t="s">
        <v>1643</v>
      </c>
      <c r="AH291" s="12" t="s">
        <v>2385</v>
      </c>
      <c r="AI291" s="13">
        <v>40</v>
      </c>
      <c r="AJ291" s="11" t="s">
        <v>2386</v>
      </c>
      <c r="AK291" s="12" t="s">
        <v>2387</v>
      </c>
      <c r="AL291" s="13">
        <v>20</v>
      </c>
      <c r="AM291" s="300" t="s">
        <v>2593</v>
      </c>
      <c r="AN291" s="12" t="s">
        <v>2385</v>
      </c>
      <c r="AO291" s="13">
        <v>20</v>
      </c>
      <c r="AP291" s="300" t="s">
        <v>2594</v>
      </c>
      <c r="AQ291" s="12" t="s">
        <v>2385</v>
      </c>
      <c r="AR291" s="13">
        <v>20</v>
      </c>
      <c r="AS291" s="300"/>
      <c r="AT291" s="12"/>
      <c r="AU291" s="13"/>
      <c r="AV291" s="300"/>
      <c r="AW291" s="12"/>
      <c r="AX291" s="13"/>
    </row>
    <row r="292" spans="1:50" s="14" customFormat="1" ht="322">
      <c r="A292" s="11">
        <v>106</v>
      </c>
      <c r="B292" s="12" t="s">
        <v>1387</v>
      </c>
      <c r="C292" s="12"/>
      <c r="D292" s="29" t="s">
        <v>2555</v>
      </c>
      <c r="E292" s="29" t="s">
        <v>1763</v>
      </c>
      <c r="F292" s="29">
        <v>3937</v>
      </c>
      <c r="G292" s="29" t="s">
        <v>2595</v>
      </c>
      <c r="H292" s="29">
        <v>2020</v>
      </c>
      <c r="I292" s="12" t="s">
        <v>2596</v>
      </c>
      <c r="J292" s="43">
        <v>264395.71000000002</v>
      </c>
      <c r="K292" s="29" t="s">
        <v>328</v>
      </c>
      <c r="L292" s="12" t="s">
        <v>2559</v>
      </c>
      <c r="M292" s="12" t="s">
        <v>2560</v>
      </c>
      <c r="N292" s="12" t="s">
        <v>2598</v>
      </c>
      <c r="O292" s="12" t="s">
        <v>2599</v>
      </c>
      <c r="P292" s="29">
        <v>67643</v>
      </c>
      <c r="Q292" s="16">
        <v>78.319999999999993</v>
      </c>
      <c r="R292" s="43">
        <v>25.11</v>
      </c>
      <c r="S292" s="16">
        <v>18.2</v>
      </c>
      <c r="T292" s="16">
        <v>35.020000000000003</v>
      </c>
      <c r="U292" s="16">
        <v>78.319999999999993</v>
      </c>
      <c r="V292" s="109">
        <v>100</v>
      </c>
      <c r="W292" s="241">
        <v>40.799999999999997</v>
      </c>
      <c r="X292" s="90" t="s">
        <v>1395</v>
      </c>
      <c r="Y292" s="12">
        <v>3</v>
      </c>
      <c r="Z292" s="12">
        <v>5</v>
      </c>
      <c r="AA292" s="12">
        <v>1</v>
      </c>
      <c r="AB292" s="12">
        <v>4</v>
      </c>
      <c r="AC292" s="29" t="s">
        <v>2597</v>
      </c>
      <c r="AD292" s="12">
        <v>35.020000000000003</v>
      </c>
      <c r="AE292" s="29">
        <v>5</v>
      </c>
      <c r="AF292" s="236">
        <f t="shared" si="12"/>
        <v>0</v>
      </c>
      <c r="AG292" s="11"/>
      <c r="AH292" s="12"/>
      <c r="AI292" s="13"/>
      <c r="AJ292" s="11"/>
      <c r="AK292" s="12"/>
      <c r="AL292" s="13"/>
      <c r="AM292" s="300"/>
      <c r="AN292" s="12"/>
      <c r="AO292" s="13"/>
      <c r="AP292" s="300"/>
      <c r="AQ292" s="12"/>
      <c r="AR292" s="13"/>
      <c r="AS292" s="300"/>
      <c r="AT292" s="12"/>
      <c r="AU292" s="13"/>
      <c r="AV292" s="300"/>
      <c r="AW292" s="12"/>
      <c r="AX292" s="13"/>
    </row>
    <row r="293" spans="1:50" s="14" customFormat="1" ht="191.25" customHeight="1">
      <c r="A293" s="11">
        <v>106</v>
      </c>
      <c r="B293" s="12" t="s">
        <v>1387</v>
      </c>
      <c r="C293" s="12"/>
      <c r="D293" s="29" t="s">
        <v>2600</v>
      </c>
      <c r="E293" s="29" t="s">
        <v>2601</v>
      </c>
      <c r="F293" s="29">
        <v>25624</v>
      </c>
      <c r="G293" s="29" t="s">
        <v>2602</v>
      </c>
      <c r="H293" s="29">
        <v>2020</v>
      </c>
      <c r="I293" s="12" t="s">
        <v>2603</v>
      </c>
      <c r="J293" s="43">
        <v>97019.32</v>
      </c>
      <c r="K293" s="29" t="s">
        <v>328</v>
      </c>
      <c r="L293" s="12" t="s">
        <v>2605</v>
      </c>
      <c r="M293" s="12" t="s">
        <v>2606</v>
      </c>
      <c r="N293" s="12" t="s">
        <v>2607</v>
      </c>
      <c r="O293" s="12" t="s">
        <v>2608</v>
      </c>
      <c r="P293" s="29">
        <v>67679</v>
      </c>
      <c r="Q293" s="16">
        <v>50.51</v>
      </c>
      <c r="R293" s="43">
        <v>9.2200000000000006</v>
      </c>
      <c r="S293" s="16">
        <v>19.309999999999999</v>
      </c>
      <c r="T293" s="16">
        <v>21.98</v>
      </c>
      <c r="U293" s="16">
        <v>50.51</v>
      </c>
      <c r="V293" s="109">
        <v>100</v>
      </c>
      <c r="W293" s="241">
        <v>40.799999999999997</v>
      </c>
      <c r="X293" s="90" t="s">
        <v>1395</v>
      </c>
      <c r="Y293" s="12">
        <v>3</v>
      </c>
      <c r="Z293" s="12">
        <v>5</v>
      </c>
      <c r="AA293" s="12">
        <v>4</v>
      </c>
      <c r="AB293" s="12">
        <v>60</v>
      </c>
      <c r="AC293" s="29" t="s">
        <v>2604</v>
      </c>
      <c r="AD293" s="12">
        <v>12.38</v>
      </c>
      <c r="AE293" s="29">
        <v>5</v>
      </c>
      <c r="AF293" s="236">
        <f t="shared" si="12"/>
        <v>100</v>
      </c>
      <c r="AG293" s="11" t="s">
        <v>2600</v>
      </c>
      <c r="AH293" s="12" t="s">
        <v>2601</v>
      </c>
      <c r="AI293" s="13">
        <v>80</v>
      </c>
      <c r="AJ293" s="11" t="s">
        <v>1441</v>
      </c>
      <c r="AK293" s="12" t="s">
        <v>2609</v>
      </c>
      <c r="AL293" s="13">
        <v>20</v>
      </c>
      <c r="AM293" s="300"/>
      <c r="AN293" s="12"/>
      <c r="AO293" s="13"/>
      <c r="AP293" s="300"/>
      <c r="AQ293" s="12"/>
      <c r="AR293" s="13"/>
      <c r="AS293" s="300"/>
      <c r="AT293" s="12"/>
      <c r="AU293" s="13"/>
      <c r="AV293" s="300"/>
      <c r="AW293" s="12"/>
      <c r="AX293" s="13"/>
    </row>
    <row r="294" spans="1:50" s="14" customFormat="1" ht="238">
      <c r="A294" s="11">
        <v>106</v>
      </c>
      <c r="B294" s="12" t="s">
        <v>1387</v>
      </c>
      <c r="C294" s="12"/>
      <c r="D294" s="29" t="s">
        <v>1643</v>
      </c>
      <c r="E294" s="29" t="s">
        <v>2610</v>
      </c>
      <c r="F294" s="29">
        <v>31618</v>
      </c>
      <c r="G294" s="29" t="s">
        <v>2611</v>
      </c>
      <c r="H294" s="29">
        <v>2020</v>
      </c>
      <c r="I294" s="12" t="s">
        <v>2612</v>
      </c>
      <c r="J294" s="43">
        <v>67507.320000000007</v>
      </c>
      <c r="K294" s="29" t="s">
        <v>328</v>
      </c>
      <c r="L294" s="12" t="s">
        <v>2614</v>
      </c>
      <c r="M294" s="12" t="s">
        <v>2615</v>
      </c>
      <c r="N294" s="12" t="s">
        <v>2616</v>
      </c>
      <c r="O294" s="12" t="s">
        <v>2617</v>
      </c>
      <c r="P294" s="29">
        <v>67836</v>
      </c>
      <c r="Q294" s="16">
        <v>41.42</v>
      </c>
      <c r="R294" s="43">
        <v>6.42</v>
      </c>
      <c r="S294" s="16">
        <v>7</v>
      </c>
      <c r="T294" s="16">
        <v>28</v>
      </c>
      <c r="U294" s="16">
        <v>41.42</v>
      </c>
      <c r="V294" s="109">
        <v>100</v>
      </c>
      <c r="W294" s="241">
        <v>40.799999999999997</v>
      </c>
      <c r="X294" s="90" t="s">
        <v>1395</v>
      </c>
      <c r="Y294" s="12">
        <v>1</v>
      </c>
      <c r="Z294" s="12">
        <v>3</v>
      </c>
      <c r="AA294" s="12">
        <v>2</v>
      </c>
      <c r="AB294" s="12">
        <v>60</v>
      </c>
      <c r="AC294" s="29" t="s">
        <v>2613</v>
      </c>
      <c r="AD294" s="12">
        <v>35</v>
      </c>
      <c r="AE294" s="29">
        <v>5</v>
      </c>
      <c r="AF294" s="236">
        <f t="shared" si="12"/>
        <v>100</v>
      </c>
      <c r="AG294" s="11" t="s">
        <v>1643</v>
      </c>
      <c r="AH294" s="12" t="s">
        <v>2610</v>
      </c>
      <c r="AI294" s="13">
        <v>50</v>
      </c>
      <c r="AJ294" s="11" t="s">
        <v>2618</v>
      </c>
      <c r="AK294" s="12" t="s">
        <v>1691</v>
      </c>
      <c r="AL294" s="13">
        <v>35</v>
      </c>
      <c r="AM294" s="300" t="s">
        <v>1107</v>
      </c>
      <c r="AN294" s="12" t="s">
        <v>2619</v>
      </c>
      <c r="AO294" s="13">
        <v>15</v>
      </c>
      <c r="AP294" s="300"/>
      <c r="AQ294" s="12"/>
      <c r="AR294" s="13"/>
      <c r="AS294" s="300"/>
      <c r="AT294" s="12"/>
      <c r="AU294" s="13"/>
      <c r="AV294" s="300"/>
      <c r="AW294" s="12"/>
      <c r="AX294" s="13"/>
    </row>
    <row r="295" spans="1:50" s="14" customFormat="1" ht="168">
      <c r="A295" s="11">
        <v>106</v>
      </c>
      <c r="B295" s="12" t="s">
        <v>1387</v>
      </c>
      <c r="C295" s="12"/>
      <c r="D295" s="29" t="s">
        <v>2620</v>
      </c>
      <c r="E295" s="29" t="s">
        <v>2621</v>
      </c>
      <c r="F295" s="29">
        <v>18291</v>
      </c>
      <c r="G295" s="29" t="s">
        <v>2622</v>
      </c>
      <c r="H295" s="29">
        <v>2020</v>
      </c>
      <c r="I295" s="12" t="s">
        <v>2623</v>
      </c>
      <c r="J295" s="43">
        <v>194017.64</v>
      </c>
      <c r="K295" s="29" t="s">
        <v>328</v>
      </c>
      <c r="L295" s="12" t="s">
        <v>2625</v>
      </c>
      <c r="M295" s="12" t="s">
        <v>2626</v>
      </c>
      <c r="N295" s="12" t="s">
        <v>2627</v>
      </c>
      <c r="O295" s="12" t="s">
        <v>2628</v>
      </c>
      <c r="P295" s="29" t="s">
        <v>2629</v>
      </c>
      <c r="Q295" s="16">
        <v>53.38</v>
      </c>
      <c r="R295" s="43">
        <v>23.12</v>
      </c>
      <c r="S295" s="16">
        <v>17.88</v>
      </c>
      <c r="T295" s="16">
        <v>12.38</v>
      </c>
      <c r="U295" s="16">
        <v>53.38</v>
      </c>
      <c r="V295" s="109">
        <v>100</v>
      </c>
      <c r="W295" s="241">
        <v>49.92</v>
      </c>
      <c r="X295" s="90" t="s">
        <v>1395</v>
      </c>
      <c r="Y295" s="12">
        <v>6</v>
      </c>
      <c r="Z295" s="12">
        <v>1</v>
      </c>
      <c r="AA295" s="12">
        <v>4</v>
      </c>
      <c r="AB295" s="12">
        <v>26</v>
      </c>
      <c r="AC295" s="29" t="s">
        <v>2624</v>
      </c>
      <c r="AD295" s="12">
        <v>25</v>
      </c>
      <c r="AE295" s="29">
        <v>4</v>
      </c>
      <c r="AF295" s="236">
        <f t="shared" si="12"/>
        <v>0</v>
      </c>
      <c r="AG295" s="11"/>
      <c r="AH295" s="12"/>
      <c r="AI295" s="13"/>
      <c r="AJ295" s="11"/>
      <c r="AK295" s="12"/>
      <c r="AL295" s="13"/>
      <c r="AM295" s="300"/>
      <c r="AN295" s="12"/>
      <c r="AO295" s="13"/>
      <c r="AP295" s="300"/>
      <c r="AQ295" s="12"/>
      <c r="AR295" s="13"/>
      <c r="AS295" s="300"/>
      <c r="AT295" s="12"/>
      <c r="AU295" s="13"/>
      <c r="AV295" s="300"/>
      <c r="AW295" s="12"/>
      <c r="AX295" s="13"/>
    </row>
    <row r="296" spans="1:50" s="14" customFormat="1" ht="127.5" customHeight="1">
      <c r="A296" s="11">
        <v>106</v>
      </c>
      <c r="B296" s="12" t="s">
        <v>1387</v>
      </c>
      <c r="C296" s="12"/>
      <c r="D296" s="29" t="s">
        <v>1431</v>
      </c>
      <c r="E296" s="29" t="s">
        <v>2630</v>
      </c>
      <c r="F296" s="29">
        <v>20207</v>
      </c>
      <c r="G296" s="29" t="s">
        <v>2631</v>
      </c>
      <c r="H296" s="29">
        <v>2020</v>
      </c>
      <c r="I296" s="12" t="s">
        <v>2632</v>
      </c>
      <c r="J296" s="43">
        <v>119560.42</v>
      </c>
      <c r="K296" s="29" t="s">
        <v>69</v>
      </c>
      <c r="L296" s="12" t="s">
        <v>2634</v>
      </c>
      <c r="M296" s="12" t="s">
        <v>2635</v>
      </c>
      <c r="N296" s="12" t="s">
        <v>2636</v>
      </c>
      <c r="O296" s="12" t="s">
        <v>2637</v>
      </c>
      <c r="P296" s="29">
        <v>67867</v>
      </c>
      <c r="Q296" s="16">
        <v>71.34</v>
      </c>
      <c r="R296" s="43">
        <v>11.36</v>
      </c>
      <c r="S296" s="16">
        <v>38</v>
      </c>
      <c r="T296" s="16">
        <v>21.98</v>
      </c>
      <c r="U296" s="16">
        <v>71.34</v>
      </c>
      <c r="V296" s="109">
        <v>100</v>
      </c>
      <c r="W296" s="241">
        <v>40.799999999999997</v>
      </c>
      <c r="X296" s="90" t="s">
        <v>1395</v>
      </c>
      <c r="Y296" s="12">
        <v>3</v>
      </c>
      <c r="Z296" s="12">
        <v>2</v>
      </c>
      <c r="AA296" s="12">
        <v>2</v>
      </c>
      <c r="AB296" s="12">
        <v>50</v>
      </c>
      <c r="AC296" s="29" t="s">
        <v>2633</v>
      </c>
      <c r="AD296" s="12">
        <v>24.76</v>
      </c>
      <c r="AE296" s="29">
        <v>5</v>
      </c>
      <c r="AF296" s="236">
        <f t="shared" si="12"/>
        <v>100</v>
      </c>
      <c r="AG296" s="11" t="s">
        <v>1431</v>
      </c>
      <c r="AH296" s="12" t="s">
        <v>1440</v>
      </c>
      <c r="AI296" s="13">
        <v>50</v>
      </c>
      <c r="AJ296" s="11" t="s">
        <v>1441</v>
      </c>
      <c r="AK296" s="12" t="s">
        <v>2638</v>
      </c>
      <c r="AL296" s="13">
        <v>50</v>
      </c>
      <c r="AM296" s="300"/>
      <c r="AN296" s="12"/>
      <c r="AO296" s="13"/>
      <c r="AP296" s="300"/>
      <c r="AQ296" s="12"/>
      <c r="AR296" s="13"/>
      <c r="AS296" s="300"/>
      <c r="AT296" s="12"/>
      <c r="AU296" s="13"/>
      <c r="AV296" s="300"/>
      <c r="AW296" s="12"/>
      <c r="AX296" s="13"/>
    </row>
    <row r="297" spans="1:50" s="14" customFormat="1" ht="210">
      <c r="A297" s="11">
        <v>106</v>
      </c>
      <c r="B297" s="12" t="s">
        <v>1387</v>
      </c>
      <c r="C297" s="12"/>
      <c r="D297" s="29" t="s">
        <v>59</v>
      </c>
      <c r="E297" s="29" t="s">
        <v>60</v>
      </c>
      <c r="F297" s="29">
        <v>3939</v>
      </c>
      <c r="G297" s="29" t="s">
        <v>2639</v>
      </c>
      <c r="H297" s="29">
        <v>2020</v>
      </c>
      <c r="I297" s="12" t="s">
        <v>2640</v>
      </c>
      <c r="J297" s="43">
        <v>239360.4</v>
      </c>
      <c r="K297" s="29" t="s">
        <v>69</v>
      </c>
      <c r="L297" s="12" t="s">
        <v>2642</v>
      </c>
      <c r="M297" s="12" t="s">
        <v>2643</v>
      </c>
      <c r="N297" s="12" t="s">
        <v>2644</v>
      </c>
      <c r="O297" s="12" t="s">
        <v>2645</v>
      </c>
      <c r="P297" s="29">
        <v>67114</v>
      </c>
      <c r="Q297" s="16">
        <v>60</v>
      </c>
      <c r="R297" s="43">
        <v>22.73</v>
      </c>
      <c r="S297" s="16">
        <v>17.88</v>
      </c>
      <c r="T297" s="16">
        <v>12.38</v>
      </c>
      <c r="U297" s="16">
        <v>52.989999999999995</v>
      </c>
      <c r="V297" s="109">
        <v>100</v>
      </c>
      <c r="W297" s="241">
        <v>40.799999999999997</v>
      </c>
      <c r="X297" s="90" t="s">
        <v>1395</v>
      </c>
      <c r="Y297" s="12">
        <v>4</v>
      </c>
      <c r="Z297" s="12">
        <v>1</v>
      </c>
      <c r="AA297" s="12">
        <v>5</v>
      </c>
      <c r="AB297" s="12">
        <v>44</v>
      </c>
      <c r="AC297" s="29" t="s">
        <v>2641</v>
      </c>
      <c r="AD297" s="12">
        <v>47.47</v>
      </c>
      <c r="AE297" s="29">
        <v>5</v>
      </c>
      <c r="AF297" s="236">
        <f t="shared" si="12"/>
        <v>100</v>
      </c>
      <c r="AG297" s="11" t="s">
        <v>59</v>
      </c>
      <c r="AH297" s="12"/>
      <c r="AI297" s="13">
        <v>100</v>
      </c>
      <c r="AJ297" s="11"/>
      <c r="AK297" s="12"/>
      <c r="AL297" s="13"/>
      <c r="AM297" s="300"/>
      <c r="AN297" s="12"/>
      <c r="AO297" s="13"/>
      <c r="AP297" s="300"/>
      <c r="AQ297" s="12"/>
      <c r="AR297" s="13"/>
      <c r="AS297" s="300"/>
      <c r="AT297" s="12"/>
      <c r="AU297" s="13"/>
      <c r="AV297" s="300"/>
      <c r="AW297" s="12"/>
      <c r="AX297" s="13"/>
    </row>
    <row r="298" spans="1:50" s="14" customFormat="1" ht="378">
      <c r="A298" s="11">
        <v>106</v>
      </c>
      <c r="B298" s="12" t="s">
        <v>1387</v>
      </c>
      <c r="C298" s="12"/>
      <c r="D298" s="29" t="s">
        <v>2240</v>
      </c>
      <c r="E298" s="29" t="s">
        <v>2241</v>
      </c>
      <c r="F298" s="29">
        <v>27819</v>
      </c>
      <c r="G298" s="29" t="s">
        <v>2646</v>
      </c>
      <c r="H298" s="29">
        <v>2020</v>
      </c>
      <c r="I298" s="12" t="s">
        <v>2647</v>
      </c>
      <c r="J298" s="43">
        <v>195737</v>
      </c>
      <c r="K298" s="29" t="s">
        <v>328</v>
      </c>
      <c r="L298" s="12" t="s">
        <v>2425</v>
      </c>
      <c r="M298" s="12" t="s">
        <v>2426</v>
      </c>
      <c r="N298" s="12" t="s">
        <v>2427</v>
      </c>
      <c r="O298" s="12" t="s">
        <v>2428</v>
      </c>
      <c r="P298" s="29" t="s">
        <v>2649</v>
      </c>
      <c r="Q298" s="16" t="s">
        <v>2269</v>
      </c>
      <c r="R298" s="43">
        <v>23.23</v>
      </c>
      <c r="S298" s="16" t="s">
        <v>2271</v>
      </c>
      <c r="T298" s="16" t="s">
        <v>2271</v>
      </c>
      <c r="U298" s="16" t="s">
        <v>2272</v>
      </c>
      <c r="V298" s="109">
        <v>100</v>
      </c>
      <c r="W298" s="241">
        <v>49.92</v>
      </c>
      <c r="X298" s="90" t="s">
        <v>1395</v>
      </c>
      <c r="Y298" s="12">
        <v>6</v>
      </c>
      <c r="Z298" s="12">
        <v>1</v>
      </c>
      <c r="AA298" s="12">
        <v>4</v>
      </c>
      <c r="AB298" s="12">
        <v>14</v>
      </c>
      <c r="AC298" s="29" t="s">
        <v>2648</v>
      </c>
      <c r="AD298" s="12"/>
      <c r="AE298" s="29">
        <v>4</v>
      </c>
      <c r="AF298" s="236">
        <f t="shared" si="12"/>
        <v>100</v>
      </c>
      <c r="AG298" s="11" t="s">
        <v>2240</v>
      </c>
      <c r="AH298" s="12" t="s">
        <v>2253</v>
      </c>
      <c r="AI298" s="13">
        <v>28</v>
      </c>
      <c r="AJ298" s="11" t="s">
        <v>2650</v>
      </c>
      <c r="AK298" s="12" t="s">
        <v>2432</v>
      </c>
      <c r="AL298" s="13">
        <v>25</v>
      </c>
      <c r="AM298" s="300" t="s">
        <v>2651</v>
      </c>
      <c r="AN298" s="12" t="s">
        <v>2652</v>
      </c>
      <c r="AO298" s="13">
        <v>14</v>
      </c>
      <c r="AP298" s="300" t="s">
        <v>2433</v>
      </c>
      <c r="AQ298" s="12" t="s">
        <v>2253</v>
      </c>
      <c r="AR298" s="13">
        <v>15</v>
      </c>
      <c r="AS298" s="300" t="s">
        <v>2434</v>
      </c>
      <c r="AT298" s="12" t="s">
        <v>2653</v>
      </c>
      <c r="AU298" s="13">
        <v>4</v>
      </c>
      <c r="AV298" s="300" t="s">
        <v>2654</v>
      </c>
      <c r="AW298" s="12" t="s">
        <v>2432</v>
      </c>
      <c r="AX298" s="13">
        <v>14</v>
      </c>
    </row>
    <row r="299" spans="1:50" s="14" customFormat="1" ht="140.25" customHeight="1">
      <c r="A299" s="11">
        <v>106</v>
      </c>
      <c r="B299" s="12" t="s">
        <v>1387</v>
      </c>
      <c r="C299" s="12"/>
      <c r="D299" s="29" t="s">
        <v>1643</v>
      </c>
      <c r="E299" s="29" t="s">
        <v>1653</v>
      </c>
      <c r="F299" s="29">
        <v>10429</v>
      </c>
      <c r="G299" s="29" t="s">
        <v>2655</v>
      </c>
      <c r="H299" s="29">
        <v>2020</v>
      </c>
      <c r="I299" s="12" t="s">
        <v>2656</v>
      </c>
      <c r="J299" s="43">
        <v>73318.8</v>
      </c>
      <c r="K299" s="29" t="s">
        <v>328</v>
      </c>
      <c r="L299" s="12" t="s">
        <v>2658</v>
      </c>
      <c r="M299" s="12" t="s">
        <v>2659</v>
      </c>
      <c r="N299" s="12" t="s">
        <v>2660</v>
      </c>
      <c r="O299" s="12" t="s">
        <v>2661</v>
      </c>
      <c r="P299" s="29">
        <v>68079</v>
      </c>
      <c r="Q299" s="16">
        <v>49.97</v>
      </c>
      <c r="R299" s="43">
        <v>6.97</v>
      </c>
      <c r="S299" s="16">
        <v>15</v>
      </c>
      <c r="T299" s="16">
        <v>28</v>
      </c>
      <c r="U299" s="16">
        <v>49.97</v>
      </c>
      <c r="V299" s="109">
        <v>100</v>
      </c>
      <c r="W299" s="241">
        <v>40.799999999999997</v>
      </c>
      <c r="X299" s="90" t="s">
        <v>1395</v>
      </c>
      <c r="Y299" s="12">
        <v>1</v>
      </c>
      <c r="Z299" s="12">
        <v>1</v>
      </c>
      <c r="AA299" s="12">
        <v>5</v>
      </c>
      <c r="AB299" s="12">
        <v>60</v>
      </c>
      <c r="AC299" s="29" t="s">
        <v>2657</v>
      </c>
      <c r="AD299" s="12">
        <v>35</v>
      </c>
      <c r="AE299" s="29">
        <v>5</v>
      </c>
      <c r="AF299" s="236">
        <f t="shared" si="12"/>
        <v>100</v>
      </c>
      <c r="AG299" s="11" t="s">
        <v>1643</v>
      </c>
      <c r="AH299" s="12" t="s">
        <v>2610</v>
      </c>
      <c r="AI299" s="13">
        <v>30</v>
      </c>
      <c r="AJ299" s="11" t="s">
        <v>517</v>
      </c>
      <c r="AK299" s="12" t="s">
        <v>2619</v>
      </c>
      <c r="AL299" s="13">
        <v>35</v>
      </c>
      <c r="AM299" s="300" t="s">
        <v>2662</v>
      </c>
      <c r="AN299" s="12" t="s">
        <v>1691</v>
      </c>
      <c r="AO299" s="13">
        <v>35</v>
      </c>
      <c r="AP299" s="300"/>
      <c r="AQ299" s="12"/>
      <c r="AR299" s="13"/>
      <c r="AS299" s="300"/>
      <c r="AT299" s="12"/>
      <c r="AU299" s="13"/>
      <c r="AV299" s="300"/>
      <c r="AW299" s="12"/>
      <c r="AX299" s="13"/>
    </row>
    <row r="300" spans="1:50" s="14" customFormat="1" ht="126">
      <c r="A300" s="11">
        <v>106</v>
      </c>
      <c r="B300" s="12" t="s">
        <v>1387</v>
      </c>
      <c r="C300" s="12"/>
      <c r="D300" s="29" t="s">
        <v>472</v>
      </c>
      <c r="E300" s="29" t="s">
        <v>2663</v>
      </c>
      <c r="F300" s="29">
        <v>24273</v>
      </c>
      <c r="G300" s="29" t="s">
        <v>2664</v>
      </c>
      <c r="H300" s="29">
        <v>2020</v>
      </c>
      <c r="I300" s="12" t="s">
        <v>2665</v>
      </c>
      <c r="J300" s="43">
        <v>102014.5</v>
      </c>
      <c r="K300" s="29" t="s">
        <v>328</v>
      </c>
      <c r="L300" s="12" t="s">
        <v>2667</v>
      </c>
      <c r="M300" s="12" t="s">
        <v>2668</v>
      </c>
      <c r="N300" s="12" t="s">
        <v>2669</v>
      </c>
      <c r="O300" s="12" t="s">
        <v>2670</v>
      </c>
      <c r="P300" s="29">
        <v>68368</v>
      </c>
      <c r="Q300" s="16">
        <v>29.7</v>
      </c>
      <c r="R300" s="43">
        <v>9.6999999999999993</v>
      </c>
      <c r="S300" s="16">
        <v>20</v>
      </c>
      <c r="T300" s="16">
        <v>39</v>
      </c>
      <c r="U300" s="16">
        <v>68.7</v>
      </c>
      <c r="V300" s="109">
        <v>100</v>
      </c>
      <c r="W300" s="241">
        <v>40.799999999999997</v>
      </c>
      <c r="X300" s="90" t="s">
        <v>1395</v>
      </c>
      <c r="Y300" s="12">
        <v>1</v>
      </c>
      <c r="Z300" s="12">
        <v>1</v>
      </c>
      <c r="AA300" s="12">
        <v>4</v>
      </c>
      <c r="AB300" s="12">
        <v>47</v>
      </c>
      <c r="AC300" s="29" t="s">
        <v>2666</v>
      </c>
      <c r="AD300" s="12">
        <v>39</v>
      </c>
      <c r="AE300" s="29">
        <v>5</v>
      </c>
      <c r="AF300" s="236">
        <f t="shared" si="12"/>
        <v>100</v>
      </c>
      <c r="AG300" s="11" t="s">
        <v>472</v>
      </c>
      <c r="AH300" s="12" t="s">
        <v>2663</v>
      </c>
      <c r="AI300" s="13">
        <v>50</v>
      </c>
      <c r="AJ300" s="11" t="s">
        <v>2671</v>
      </c>
      <c r="AK300" s="12" t="s">
        <v>2663</v>
      </c>
      <c r="AL300" s="13">
        <v>25</v>
      </c>
      <c r="AM300" s="300" t="s">
        <v>2672</v>
      </c>
      <c r="AN300" s="12" t="s">
        <v>2663</v>
      </c>
      <c r="AO300" s="13">
        <v>25</v>
      </c>
      <c r="AP300" s="300"/>
      <c r="AQ300" s="12"/>
      <c r="AR300" s="13"/>
      <c r="AS300" s="300"/>
      <c r="AT300" s="12"/>
      <c r="AU300" s="13"/>
      <c r="AV300" s="300"/>
      <c r="AW300" s="12"/>
      <c r="AX300" s="13"/>
    </row>
    <row r="301" spans="1:50" s="14" customFormat="1" ht="126">
      <c r="A301" s="11">
        <v>106</v>
      </c>
      <c r="B301" s="12" t="s">
        <v>1387</v>
      </c>
      <c r="C301" s="12"/>
      <c r="D301" s="29" t="s">
        <v>472</v>
      </c>
      <c r="E301" s="29" t="s">
        <v>2663</v>
      </c>
      <c r="F301" s="29">
        <v>24273</v>
      </c>
      <c r="G301" s="29" t="s">
        <v>2673</v>
      </c>
      <c r="H301" s="29">
        <v>2020</v>
      </c>
      <c r="I301" s="12" t="s">
        <v>2674</v>
      </c>
      <c r="J301" s="43">
        <v>157515.66</v>
      </c>
      <c r="K301" s="29" t="s">
        <v>69</v>
      </c>
      <c r="L301" s="12" t="s">
        <v>2667</v>
      </c>
      <c r="M301" s="12" t="s">
        <v>2668</v>
      </c>
      <c r="N301" s="12" t="s">
        <v>2676</v>
      </c>
      <c r="O301" s="12" t="s">
        <v>2677</v>
      </c>
      <c r="P301" s="29">
        <v>68369</v>
      </c>
      <c r="Q301" s="16">
        <v>46.97</v>
      </c>
      <c r="R301" s="43">
        <v>14.97</v>
      </c>
      <c r="S301" s="16">
        <v>32</v>
      </c>
      <c r="T301" s="16">
        <v>39</v>
      </c>
      <c r="U301" s="16">
        <v>85.97</v>
      </c>
      <c r="V301" s="109">
        <v>100</v>
      </c>
      <c r="W301" s="241">
        <v>40.799999999999997</v>
      </c>
      <c r="X301" s="90" t="s">
        <v>1395</v>
      </c>
      <c r="Y301" s="12">
        <v>1</v>
      </c>
      <c r="Z301" s="12">
        <v>1</v>
      </c>
      <c r="AA301" s="12">
        <v>4</v>
      </c>
      <c r="AB301" s="12">
        <v>47</v>
      </c>
      <c r="AC301" s="29" t="s">
        <v>2675</v>
      </c>
      <c r="AD301" s="12">
        <v>39</v>
      </c>
      <c r="AE301" s="29">
        <v>5</v>
      </c>
      <c r="AF301" s="236">
        <f t="shared" si="12"/>
        <v>100</v>
      </c>
      <c r="AG301" s="11" t="s">
        <v>472</v>
      </c>
      <c r="AH301" s="12" t="s">
        <v>2663</v>
      </c>
      <c r="AI301" s="13">
        <v>50</v>
      </c>
      <c r="AJ301" s="11" t="s">
        <v>2671</v>
      </c>
      <c r="AK301" s="12" t="s">
        <v>2663</v>
      </c>
      <c r="AL301" s="13">
        <v>25</v>
      </c>
      <c r="AM301" s="300" t="s">
        <v>2672</v>
      </c>
      <c r="AN301" s="12" t="s">
        <v>2663</v>
      </c>
      <c r="AO301" s="13">
        <v>25</v>
      </c>
      <c r="AP301" s="300"/>
      <c r="AQ301" s="12"/>
      <c r="AR301" s="13"/>
      <c r="AS301" s="300"/>
      <c r="AT301" s="12"/>
      <c r="AU301" s="13"/>
      <c r="AV301" s="300"/>
      <c r="AW301" s="12"/>
      <c r="AX301" s="13"/>
    </row>
    <row r="302" spans="1:50" s="14" customFormat="1" ht="168">
      <c r="A302" s="11">
        <v>106</v>
      </c>
      <c r="B302" s="12" t="s">
        <v>1387</v>
      </c>
      <c r="C302" s="12"/>
      <c r="D302" s="29" t="s">
        <v>474</v>
      </c>
      <c r="E302" s="29" t="s">
        <v>2678</v>
      </c>
      <c r="F302" s="29">
        <v>26468</v>
      </c>
      <c r="G302" s="29" t="s">
        <v>2679</v>
      </c>
      <c r="H302" s="29">
        <v>2020</v>
      </c>
      <c r="I302" s="12" t="s">
        <v>2680</v>
      </c>
      <c r="J302" s="43">
        <v>423533.1</v>
      </c>
      <c r="K302" s="29" t="s">
        <v>328</v>
      </c>
      <c r="L302" s="12" t="s">
        <v>2682</v>
      </c>
      <c r="M302" s="12" t="s">
        <v>2683</v>
      </c>
      <c r="N302" s="12" t="s">
        <v>2684</v>
      </c>
      <c r="O302" s="12" t="s">
        <v>2685</v>
      </c>
      <c r="P302" s="29">
        <v>68381</v>
      </c>
      <c r="Q302" s="16">
        <v>98.38</v>
      </c>
      <c r="R302" s="43">
        <v>40.299999999999997</v>
      </c>
      <c r="S302" s="16">
        <v>14.62</v>
      </c>
      <c r="T302" s="16">
        <v>43.46</v>
      </c>
      <c r="U302" s="16">
        <v>98.38</v>
      </c>
      <c r="V302" s="109">
        <v>100</v>
      </c>
      <c r="W302" s="241">
        <v>40.799999999999997</v>
      </c>
      <c r="X302" s="90" t="s">
        <v>1395</v>
      </c>
      <c r="Y302" s="12">
        <v>3</v>
      </c>
      <c r="Z302" s="12" t="s">
        <v>2686</v>
      </c>
      <c r="AA302" s="12" t="s">
        <v>2687</v>
      </c>
      <c r="AB302" s="12">
        <v>44</v>
      </c>
      <c r="AC302" s="29" t="s">
        <v>2681</v>
      </c>
      <c r="AD302" s="12">
        <v>43.46</v>
      </c>
      <c r="AE302" s="29">
        <v>5</v>
      </c>
      <c r="AF302" s="236">
        <f t="shared" si="12"/>
        <v>0</v>
      </c>
      <c r="AG302" s="11" t="s">
        <v>474</v>
      </c>
      <c r="AH302" s="12" t="s">
        <v>2688</v>
      </c>
      <c r="AI302" s="13"/>
      <c r="AJ302" s="11"/>
      <c r="AK302" s="12"/>
      <c r="AL302" s="13"/>
      <c r="AM302" s="300"/>
      <c r="AN302" s="12"/>
      <c r="AO302" s="13"/>
      <c r="AP302" s="300"/>
      <c r="AQ302" s="12"/>
      <c r="AR302" s="13"/>
      <c r="AS302" s="300"/>
      <c r="AT302" s="12"/>
      <c r="AU302" s="13"/>
      <c r="AV302" s="300"/>
      <c r="AW302" s="12"/>
      <c r="AX302" s="13"/>
    </row>
    <row r="303" spans="1:50" s="14" customFormat="1" ht="126">
      <c r="A303" s="11">
        <v>106</v>
      </c>
      <c r="B303" s="12" t="s">
        <v>1387</v>
      </c>
      <c r="C303" s="12"/>
      <c r="D303" s="29" t="s">
        <v>1421</v>
      </c>
      <c r="E303" s="29" t="s">
        <v>2689</v>
      </c>
      <c r="F303" s="29">
        <v>12313</v>
      </c>
      <c r="G303" s="29" t="s">
        <v>2690</v>
      </c>
      <c r="H303" s="29">
        <v>2020</v>
      </c>
      <c r="I303" s="12" t="s">
        <v>2691</v>
      </c>
      <c r="J303" s="43">
        <v>136492.17000000001</v>
      </c>
      <c r="K303" s="29" t="s">
        <v>328</v>
      </c>
      <c r="L303" s="12" t="s">
        <v>2693</v>
      </c>
      <c r="M303" s="12" t="s">
        <v>2694</v>
      </c>
      <c r="N303" s="12" t="s">
        <v>2695</v>
      </c>
      <c r="O303" s="12" t="s">
        <v>2696</v>
      </c>
      <c r="P303" s="29">
        <v>69009</v>
      </c>
      <c r="Q303" s="16">
        <v>83.65</v>
      </c>
      <c r="R303" s="43">
        <v>13.03</v>
      </c>
      <c r="S303" s="16">
        <v>17.88</v>
      </c>
      <c r="T303" s="16">
        <v>52.74</v>
      </c>
      <c r="U303" s="16">
        <v>83.65</v>
      </c>
      <c r="V303" s="109">
        <v>100</v>
      </c>
      <c r="W303" s="241">
        <v>40.799999999999997</v>
      </c>
      <c r="X303" s="90" t="s">
        <v>1395</v>
      </c>
      <c r="Y303" s="12">
        <v>4</v>
      </c>
      <c r="Z303" s="12">
        <v>4</v>
      </c>
      <c r="AA303" s="12">
        <v>7</v>
      </c>
      <c r="AB303" s="12">
        <v>41</v>
      </c>
      <c r="AC303" s="29" t="s">
        <v>2692</v>
      </c>
      <c r="AD303" s="12"/>
      <c r="AE303" s="29">
        <v>5</v>
      </c>
      <c r="AF303" s="236">
        <f t="shared" si="12"/>
        <v>100</v>
      </c>
      <c r="AG303" s="11" t="s">
        <v>1421</v>
      </c>
      <c r="AH303" s="12" t="s">
        <v>1408</v>
      </c>
      <c r="AI303" s="13">
        <v>100</v>
      </c>
      <c r="AJ303" s="11"/>
      <c r="AK303" s="12"/>
      <c r="AL303" s="13"/>
      <c r="AM303" s="300"/>
      <c r="AN303" s="12"/>
      <c r="AO303" s="13"/>
      <c r="AP303" s="300"/>
      <c r="AQ303" s="12"/>
      <c r="AR303" s="13"/>
      <c r="AS303" s="300"/>
      <c r="AT303" s="12"/>
      <c r="AU303" s="13"/>
      <c r="AV303" s="300"/>
      <c r="AW303" s="12"/>
      <c r="AX303" s="13"/>
    </row>
    <row r="304" spans="1:50" s="14" customFormat="1" ht="266">
      <c r="A304" s="11">
        <v>106</v>
      </c>
      <c r="B304" s="12" t="s">
        <v>1387</v>
      </c>
      <c r="C304" s="12"/>
      <c r="D304" s="15" t="s">
        <v>2555</v>
      </c>
      <c r="E304" s="12" t="s">
        <v>2697</v>
      </c>
      <c r="F304" s="12">
        <v>30880</v>
      </c>
      <c r="G304" s="12" t="s">
        <v>2698</v>
      </c>
      <c r="H304" s="12">
        <v>2021</v>
      </c>
      <c r="I304" s="93" t="s">
        <v>2699</v>
      </c>
      <c r="J304" s="16">
        <v>165083.95000000001</v>
      </c>
      <c r="K304" s="12" t="s">
        <v>332</v>
      </c>
      <c r="L304" s="93" t="s">
        <v>2701</v>
      </c>
      <c r="M304" s="93" t="s">
        <v>2702</v>
      </c>
      <c r="N304" s="93" t="s">
        <v>2703</v>
      </c>
      <c r="O304" s="93" t="s">
        <v>2704</v>
      </c>
      <c r="P304" s="12" t="s">
        <v>2705</v>
      </c>
      <c r="Q304" s="354">
        <v>18.07</v>
      </c>
      <c r="R304" s="16">
        <f>J304*0.2/2080</f>
        <v>15.873456730769231</v>
      </c>
      <c r="S304" s="354">
        <v>1.2</v>
      </c>
      <c r="T304" s="354">
        <v>1</v>
      </c>
      <c r="U304" s="354" t="e">
        <f t="shared" ref="U304:U334" si="13">SUBTOTAL(9,#REF!)</f>
        <v>#REF!</v>
      </c>
      <c r="V304" s="109">
        <v>100</v>
      </c>
      <c r="W304" s="109">
        <v>8.3000000000000007</v>
      </c>
      <c r="X304" s="90" t="s">
        <v>1395</v>
      </c>
      <c r="Y304" s="12">
        <v>6</v>
      </c>
      <c r="Z304" s="12">
        <v>4</v>
      </c>
      <c r="AA304" s="12">
        <v>3</v>
      </c>
      <c r="AB304" s="12">
        <v>60</v>
      </c>
      <c r="AC304" s="12" t="s">
        <v>2700</v>
      </c>
      <c r="AD304" s="93"/>
      <c r="AE304" s="12">
        <v>5</v>
      </c>
      <c r="AF304" s="236">
        <f t="shared" si="12"/>
        <v>100</v>
      </c>
      <c r="AG304" s="94" t="s">
        <v>2706</v>
      </c>
      <c r="AH304" s="93" t="s">
        <v>2697</v>
      </c>
      <c r="AI304" s="95">
        <v>35</v>
      </c>
      <c r="AJ304" s="94" t="s">
        <v>2707</v>
      </c>
      <c r="AK304" s="93" t="s">
        <v>2697</v>
      </c>
      <c r="AL304" s="95">
        <v>35</v>
      </c>
      <c r="AM304" s="303" t="s">
        <v>2708</v>
      </c>
      <c r="AN304" s="93" t="s">
        <v>2697</v>
      </c>
      <c r="AO304" s="95">
        <v>30</v>
      </c>
      <c r="AP304" s="303"/>
      <c r="AQ304" s="93"/>
      <c r="AR304" s="95"/>
      <c r="AS304" s="303"/>
      <c r="AT304" s="93"/>
      <c r="AU304" s="95"/>
      <c r="AV304" s="303"/>
      <c r="AW304" s="93"/>
      <c r="AX304" s="95"/>
    </row>
    <row r="305" spans="1:50" s="14" customFormat="1" ht="120" customHeight="1">
      <c r="A305" s="11">
        <v>106</v>
      </c>
      <c r="B305" s="12" t="s">
        <v>1387</v>
      </c>
      <c r="C305" s="12"/>
      <c r="D305" s="15" t="s">
        <v>2005</v>
      </c>
      <c r="E305" s="12" t="s">
        <v>2709</v>
      </c>
      <c r="F305" s="12">
        <v>7025</v>
      </c>
      <c r="G305" s="12" t="s">
        <v>2710</v>
      </c>
      <c r="H305" s="12">
        <v>2021</v>
      </c>
      <c r="I305" s="93" t="s">
        <v>2262</v>
      </c>
      <c r="J305" s="71">
        <v>358879.83</v>
      </c>
      <c r="K305" s="12" t="s">
        <v>332</v>
      </c>
      <c r="L305" s="12" t="s">
        <v>2425</v>
      </c>
      <c r="M305" s="12" t="s">
        <v>2426</v>
      </c>
      <c r="N305" s="93" t="s">
        <v>2712</v>
      </c>
      <c r="O305" s="93" t="s">
        <v>2713</v>
      </c>
      <c r="P305" s="24">
        <v>65270</v>
      </c>
      <c r="Q305" s="354" t="s">
        <v>2269</v>
      </c>
      <c r="R305" s="16">
        <f>J305*0.25/2080</f>
        <v>43.134594951923077</v>
      </c>
      <c r="S305" s="354" t="s">
        <v>2271</v>
      </c>
      <c r="T305" s="354" t="s">
        <v>2271</v>
      </c>
      <c r="U305" s="354" t="e">
        <f t="shared" si="13"/>
        <v>#REF!</v>
      </c>
      <c r="V305" s="109">
        <v>100</v>
      </c>
      <c r="W305" s="109">
        <v>4.2</v>
      </c>
      <c r="X305" s="90" t="s">
        <v>1395</v>
      </c>
      <c r="Y305" s="12">
        <v>6</v>
      </c>
      <c r="Z305" s="12">
        <v>1</v>
      </c>
      <c r="AA305" s="12">
        <v>4</v>
      </c>
      <c r="AB305" s="12">
        <v>26</v>
      </c>
      <c r="AC305" s="12" t="s">
        <v>2711</v>
      </c>
      <c r="AD305" s="93"/>
      <c r="AE305" s="12">
        <v>4</v>
      </c>
      <c r="AF305" s="236">
        <f t="shared" si="12"/>
        <v>100</v>
      </c>
      <c r="AG305" s="94" t="s">
        <v>2005</v>
      </c>
      <c r="AH305" s="93" t="s">
        <v>2273</v>
      </c>
      <c r="AI305" s="95">
        <v>50</v>
      </c>
      <c r="AJ305" s="94" t="s">
        <v>2714</v>
      </c>
      <c r="AK305" s="93" t="s">
        <v>2715</v>
      </c>
      <c r="AL305" s="95">
        <v>10</v>
      </c>
      <c r="AM305" s="303" t="s">
        <v>2716</v>
      </c>
      <c r="AN305" s="93" t="s">
        <v>2715</v>
      </c>
      <c r="AO305" s="95">
        <v>10</v>
      </c>
      <c r="AP305" s="303" t="s">
        <v>2717</v>
      </c>
      <c r="AQ305" s="93" t="s">
        <v>2275</v>
      </c>
      <c r="AR305" s="95">
        <v>10</v>
      </c>
      <c r="AS305" s="303" t="s">
        <v>2718</v>
      </c>
      <c r="AT305" s="93" t="s">
        <v>2019</v>
      </c>
      <c r="AU305" s="95">
        <v>10</v>
      </c>
      <c r="AV305" s="303" t="s">
        <v>2719</v>
      </c>
      <c r="AW305" s="93" t="s">
        <v>2715</v>
      </c>
      <c r="AX305" s="95">
        <v>10</v>
      </c>
    </row>
    <row r="306" spans="1:50" s="14" customFormat="1" ht="154">
      <c r="A306" s="11">
        <v>106</v>
      </c>
      <c r="B306" s="12" t="s">
        <v>1387</v>
      </c>
      <c r="C306" s="12"/>
      <c r="D306" s="15" t="s">
        <v>2240</v>
      </c>
      <c r="E306" s="12" t="s">
        <v>2241</v>
      </c>
      <c r="F306" s="12">
        <v>27819</v>
      </c>
      <c r="G306" s="12" t="s">
        <v>2720</v>
      </c>
      <c r="H306" s="12">
        <v>2021</v>
      </c>
      <c r="I306" s="93" t="s">
        <v>2243</v>
      </c>
      <c r="J306" s="71">
        <v>300536.27</v>
      </c>
      <c r="K306" s="12" t="s">
        <v>332</v>
      </c>
      <c r="L306" s="93" t="s">
        <v>2722</v>
      </c>
      <c r="M306" s="93" t="s">
        <v>2723</v>
      </c>
      <c r="N306" s="93" t="s">
        <v>2724</v>
      </c>
      <c r="O306" s="93" t="s">
        <v>2725</v>
      </c>
      <c r="P306" s="24">
        <v>65270</v>
      </c>
      <c r="Q306" s="354" t="s">
        <v>2269</v>
      </c>
      <c r="R306" s="16">
        <f>J306*0.2/2080</f>
        <v>28.897718269230772</v>
      </c>
      <c r="S306" s="354" t="s">
        <v>2271</v>
      </c>
      <c r="T306" s="354" t="s">
        <v>2271</v>
      </c>
      <c r="U306" s="354" t="e">
        <f t="shared" si="13"/>
        <v>#REF!</v>
      </c>
      <c r="V306" s="109">
        <v>100</v>
      </c>
      <c r="W306" s="109">
        <v>4.2</v>
      </c>
      <c r="X306" s="90" t="s">
        <v>1395</v>
      </c>
      <c r="Y306" s="12">
        <v>6</v>
      </c>
      <c r="Z306" s="12">
        <v>1</v>
      </c>
      <c r="AA306" s="12">
        <v>4</v>
      </c>
      <c r="AB306" s="12">
        <v>26</v>
      </c>
      <c r="AC306" s="12" t="s">
        <v>2721</v>
      </c>
      <c r="AD306" s="93"/>
      <c r="AE306" s="12">
        <v>5</v>
      </c>
      <c r="AF306" s="236">
        <f t="shared" si="12"/>
        <v>100</v>
      </c>
      <c r="AG306" s="94" t="s">
        <v>2240</v>
      </c>
      <c r="AH306" s="93" t="s">
        <v>2253</v>
      </c>
      <c r="AI306" s="95">
        <v>35</v>
      </c>
      <c r="AJ306" s="94" t="s">
        <v>2726</v>
      </c>
      <c r="AK306" s="93" t="s">
        <v>2432</v>
      </c>
      <c r="AL306" s="95">
        <v>30</v>
      </c>
      <c r="AM306" s="303" t="s">
        <v>2727</v>
      </c>
      <c r="AN306" s="93" t="s">
        <v>2728</v>
      </c>
      <c r="AO306" s="95">
        <v>35</v>
      </c>
      <c r="AP306" s="303"/>
      <c r="AQ306" s="93"/>
      <c r="AR306" s="95"/>
      <c r="AS306" s="303"/>
      <c r="AT306" s="93"/>
      <c r="AU306" s="95"/>
      <c r="AV306" s="303"/>
      <c r="AW306" s="93"/>
      <c r="AX306" s="95"/>
    </row>
    <row r="307" spans="1:50" s="14" customFormat="1" ht="126">
      <c r="A307" s="11">
        <v>106</v>
      </c>
      <c r="B307" s="12" t="s">
        <v>1387</v>
      </c>
      <c r="C307" s="12"/>
      <c r="D307" s="15" t="s">
        <v>1540</v>
      </c>
      <c r="E307" s="12" t="s">
        <v>2499</v>
      </c>
      <c r="F307" s="12">
        <v>23567</v>
      </c>
      <c r="G307" s="12" t="s">
        <v>2729</v>
      </c>
      <c r="H307" s="12">
        <v>2021</v>
      </c>
      <c r="I307" s="12" t="s">
        <v>2730</v>
      </c>
      <c r="J307" s="16">
        <v>169404.39</v>
      </c>
      <c r="K307" s="12" t="s">
        <v>332</v>
      </c>
      <c r="L307" s="12" t="s">
        <v>2503</v>
      </c>
      <c r="M307" s="12" t="s">
        <v>2503</v>
      </c>
      <c r="N307" s="12" t="s">
        <v>2505</v>
      </c>
      <c r="O307" s="12" t="s">
        <v>2732</v>
      </c>
      <c r="P307" s="12" t="s">
        <v>2733</v>
      </c>
      <c r="Q307" s="354" t="e">
        <f>SUBTOTAL(9,#REF!)</f>
        <v>#REF!</v>
      </c>
      <c r="R307" s="16">
        <f>J307*0.25/2080</f>
        <v>20.361104567307695</v>
      </c>
      <c r="S307" s="354">
        <v>4</v>
      </c>
      <c r="T307" s="354">
        <v>3</v>
      </c>
      <c r="U307" s="354" t="e">
        <f t="shared" si="13"/>
        <v>#REF!</v>
      </c>
      <c r="V307" s="109">
        <v>100</v>
      </c>
      <c r="W307" s="109">
        <v>2.08</v>
      </c>
      <c r="X307" s="90" t="s">
        <v>1395</v>
      </c>
      <c r="Y307" s="12">
        <v>6</v>
      </c>
      <c r="Z307" s="12">
        <v>1</v>
      </c>
      <c r="AA307" s="12">
        <v>4</v>
      </c>
      <c r="AB307" s="12">
        <v>26</v>
      </c>
      <c r="AC307" s="12" t="s">
        <v>2731</v>
      </c>
      <c r="AD307" s="93"/>
      <c r="AE307" s="12">
        <v>4</v>
      </c>
      <c r="AF307" s="236">
        <f t="shared" si="12"/>
        <v>100</v>
      </c>
      <c r="AG307" s="94" t="s">
        <v>1540</v>
      </c>
      <c r="AH307" s="93" t="s">
        <v>1541</v>
      </c>
      <c r="AI307" s="95">
        <v>30</v>
      </c>
      <c r="AJ307" s="94" t="s">
        <v>1531</v>
      </c>
      <c r="AK307" s="93" t="s">
        <v>2508</v>
      </c>
      <c r="AL307" s="95">
        <v>30</v>
      </c>
      <c r="AM307" s="303" t="s">
        <v>1542</v>
      </c>
      <c r="AN307" s="93" t="s">
        <v>2509</v>
      </c>
      <c r="AO307" s="95">
        <v>30</v>
      </c>
      <c r="AP307" s="303" t="s">
        <v>2734</v>
      </c>
      <c r="AQ307" s="93" t="s">
        <v>2499</v>
      </c>
      <c r="AR307" s="95">
        <v>10</v>
      </c>
      <c r="AS307" s="303"/>
      <c r="AT307" s="93"/>
      <c r="AU307" s="95"/>
      <c r="AV307" s="303"/>
      <c r="AW307" s="93"/>
      <c r="AX307" s="95"/>
    </row>
    <row r="308" spans="1:50" s="14" customFormat="1" ht="154">
      <c r="A308" s="11">
        <v>106</v>
      </c>
      <c r="B308" s="12" t="s">
        <v>1387</v>
      </c>
      <c r="C308" s="12"/>
      <c r="D308" s="15" t="s">
        <v>59</v>
      </c>
      <c r="E308" s="12" t="s">
        <v>2735</v>
      </c>
      <c r="F308" s="12">
        <v>3939</v>
      </c>
      <c r="G308" s="12" t="s">
        <v>2736</v>
      </c>
      <c r="H308" s="12">
        <v>2021</v>
      </c>
      <c r="I308" s="12" t="s">
        <v>2737</v>
      </c>
      <c r="J308" s="16">
        <v>241996</v>
      </c>
      <c r="K308" s="12" t="s">
        <v>332</v>
      </c>
      <c r="L308" s="12" t="s">
        <v>2642</v>
      </c>
      <c r="M308" s="12" t="s">
        <v>2643</v>
      </c>
      <c r="N308" s="12" t="s">
        <v>2739</v>
      </c>
      <c r="O308" s="12" t="s">
        <v>2740</v>
      </c>
      <c r="P308" s="12">
        <v>60901</v>
      </c>
      <c r="Q308" s="16">
        <v>60</v>
      </c>
      <c r="R308" s="16">
        <f t="shared" ref="R308:R313" si="14">J308*0.2/2080</f>
        <v>23.268846153846155</v>
      </c>
      <c r="S308" s="16">
        <v>24.35</v>
      </c>
      <c r="T308" s="16">
        <v>12.38</v>
      </c>
      <c r="U308" s="354" t="e">
        <f t="shared" si="13"/>
        <v>#REF!</v>
      </c>
      <c r="V308" s="109">
        <v>100</v>
      </c>
      <c r="W308" s="109">
        <v>1.7</v>
      </c>
      <c r="X308" s="90" t="s">
        <v>1395</v>
      </c>
      <c r="Y308" s="12">
        <v>4</v>
      </c>
      <c r="Z308" s="12">
        <v>1</v>
      </c>
      <c r="AA308" s="12">
        <v>4</v>
      </c>
      <c r="AB308" s="12">
        <v>44</v>
      </c>
      <c r="AC308" s="12" t="s">
        <v>2738</v>
      </c>
      <c r="AD308" s="93"/>
      <c r="AE308" s="12">
        <v>5</v>
      </c>
      <c r="AF308" s="236">
        <f t="shared" si="12"/>
        <v>100</v>
      </c>
      <c r="AG308" s="96" t="s">
        <v>59</v>
      </c>
      <c r="AH308" s="12" t="s">
        <v>2735</v>
      </c>
      <c r="AI308" s="95">
        <v>100</v>
      </c>
      <c r="AJ308" s="94"/>
      <c r="AK308" s="93"/>
      <c r="AL308" s="95"/>
      <c r="AM308" s="303"/>
      <c r="AN308" s="93"/>
      <c r="AO308" s="95"/>
      <c r="AP308" s="303"/>
      <c r="AQ308" s="93"/>
      <c r="AR308" s="95"/>
      <c r="AS308" s="303"/>
      <c r="AT308" s="93"/>
      <c r="AU308" s="95"/>
      <c r="AV308" s="303"/>
      <c r="AW308" s="93"/>
      <c r="AX308" s="95"/>
    </row>
    <row r="309" spans="1:50" s="14" customFormat="1" ht="126">
      <c r="A309" s="11">
        <v>106</v>
      </c>
      <c r="B309" s="12" t="s">
        <v>1387</v>
      </c>
      <c r="C309" s="12"/>
      <c r="D309" s="15" t="s">
        <v>2741</v>
      </c>
      <c r="E309" s="12" t="s">
        <v>2742</v>
      </c>
      <c r="F309" s="12">
        <v>10677</v>
      </c>
      <c r="G309" s="12" t="s">
        <v>2743</v>
      </c>
      <c r="H309" s="12">
        <v>2021</v>
      </c>
      <c r="I309" s="12" t="s">
        <v>2744</v>
      </c>
      <c r="J309" s="16">
        <v>207498.39</v>
      </c>
      <c r="K309" s="12" t="s">
        <v>332</v>
      </c>
      <c r="L309" s="12" t="s">
        <v>2746</v>
      </c>
      <c r="M309" s="12" t="s">
        <v>2747</v>
      </c>
      <c r="N309" s="12" t="s">
        <v>2748</v>
      </c>
      <c r="O309" s="12" t="s">
        <v>2749</v>
      </c>
      <c r="P309" s="12">
        <v>71646</v>
      </c>
      <c r="Q309" s="354" t="e">
        <f>SUBTOTAL(9,#REF!)</f>
        <v>#REF!</v>
      </c>
      <c r="R309" s="16">
        <f t="shared" si="14"/>
        <v>19.951768269230772</v>
      </c>
      <c r="S309" s="16">
        <v>14.62</v>
      </c>
      <c r="T309" s="16">
        <v>43.46</v>
      </c>
      <c r="U309" s="354" t="e">
        <f t="shared" si="13"/>
        <v>#REF!</v>
      </c>
      <c r="V309" s="109">
        <v>100</v>
      </c>
      <c r="W309" s="109">
        <v>0</v>
      </c>
      <c r="X309" s="90" t="s">
        <v>1395</v>
      </c>
      <c r="Y309" s="12">
        <v>3</v>
      </c>
      <c r="Z309" s="12">
        <v>1</v>
      </c>
      <c r="AA309" s="12">
        <v>6</v>
      </c>
      <c r="AB309" s="12">
        <v>4</v>
      </c>
      <c r="AC309" s="12" t="s">
        <v>2745</v>
      </c>
      <c r="AD309" s="97"/>
      <c r="AE309" s="12">
        <v>5</v>
      </c>
      <c r="AF309" s="236">
        <f t="shared" si="12"/>
        <v>100</v>
      </c>
      <c r="AG309" s="11" t="s">
        <v>2741</v>
      </c>
      <c r="AH309" s="12" t="s">
        <v>2750</v>
      </c>
      <c r="AI309" s="13">
        <v>100</v>
      </c>
      <c r="AJ309" s="98"/>
      <c r="AK309" s="97"/>
      <c r="AL309" s="99"/>
      <c r="AM309" s="304"/>
      <c r="AN309" s="97"/>
      <c r="AO309" s="99"/>
      <c r="AP309" s="304"/>
      <c r="AQ309" s="97"/>
      <c r="AR309" s="99"/>
      <c r="AS309" s="304"/>
      <c r="AT309" s="97"/>
      <c r="AU309" s="99"/>
      <c r="AV309" s="304"/>
      <c r="AW309" s="97"/>
      <c r="AX309" s="99"/>
    </row>
    <row r="310" spans="1:50" s="14" customFormat="1" ht="126">
      <c r="A310" s="11">
        <v>106</v>
      </c>
      <c r="B310" s="12" t="s">
        <v>1387</v>
      </c>
      <c r="C310" s="12"/>
      <c r="D310" s="15" t="s">
        <v>1544</v>
      </c>
      <c r="E310" s="12" t="s">
        <v>2751</v>
      </c>
      <c r="F310" s="12">
        <v>14676</v>
      </c>
      <c r="G310" s="12" t="s">
        <v>1579</v>
      </c>
      <c r="H310" s="12">
        <v>2021</v>
      </c>
      <c r="I310" s="97"/>
      <c r="J310" s="16">
        <v>153428.63</v>
      </c>
      <c r="K310" s="12" t="s">
        <v>332</v>
      </c>
      <c r="L310" s="97"/>
      <c r="M310" s="97"/>
      <c r="N310" s="97"/>
      <c r="O310" s="97"/>
      <c r="P310" s="12" t="s">
        <v>2753</v>
      </c>
      <c r="Q310" s="355"/>
      <c r="R310" s="16">
        <f t="shared" si="14"/>
        <v>14.752752884615386</v>
      </c>
      <c r="S310" s="355"/>
      <c r="T310" s="355"/>
      <c r="U310" s="354" t="e">
        <f t="shared" si="13"/>
        <v>#REF!</v>
      </c>
      <c r="V310" s="109">
        <v>100</v>
      </c>
      <c r="W310" s="109">
        <v>8.3000000000000007</v>
      </c>
      <c r="X310" s="90" t="s">
        <v>1395</v>
      </c>
      <c r="Y310" s="12">
        <v>6</v>
      </c>
      <c r="Z310" s="12">
        <v>4</v>
      </c>
      <c r="AA310" s="12">
        <v>3</v>
      </c>
      <c r="AB310" s="12">
        <v>34</v>
      </c>
      <c r="AC310" s="12" t="s">
        <v>2752</v>
      </c>
      <c r="AD310" s="97"/>
      <c r="AE310" s="12">
        <v>5</v>
      </c>
      <c r="AF310" s="236">
        <f t="shared" si="12"/>
        <v>0</v>
      </c>
      <c r="AG310" s="98"/>
      <c r="AH310" s="97"/>
      <c r="AI310" s="99"/>
      <c r="AJ310" s="98"/>
      <c r="AK310" s="97"/>
      <c r="AL310" s="99"/>
      <c r="AM310" s="304"/>
      <c r="AN310" s="97"/>
      <c r="AO310" s="99"/>
      <c r="AP310" s="304"/>
      <c r="AQ310" s="97"/>
      <c r="AR310" s="99"/>
      <c r="AS310" s="304"/>
      <c r="AT310" s="97"/>
      <c r="AU310" s="99"/>
      <c r="AV310" s="304"/>
      <c r="AW310" s="97"/>
      <c r="AX310" s="99"/>
    </row>
    <row r="311" spans="1:50" s="14" customFormat="1" ht="182">
      <c r="A311" s="11">
        <v>106</v>
      </c>
      <c r="B311" s="12" t="s">
        <v>1387</v>
      </c>
      <c r="C311" s="12"/>
      <c r="D311" s="15" t="s">
        <v>1643</v>
      </c>
      <c r="E311" s="12" t="s">
        <v>2754</v>
      </c>
      <c r="F311" s="12">
        <v>10429</v>
      </c>
      <c r="G311" s="12" t="s">
        <v>2755</v>
      </c>
      <c r="H311" s="12">
        <v>2021</v>
      </c>
      <c r="I311" s="93" t="s">
        <v>2756</v>
      </c>
      <c r="J311" s="16">
        <v>139243.54</v>
      </c>
      <c r="K311" s="12" t="s">
        <v>332</v>
      </c>
      <c r="L311" s="93" t="s">
        <v>2758</v>
      </c>
      <c r="M311" s="93" t="s">
        <v>2759</v>
      </c>
      <c r="N311" s="93" t="s">
        <v>2760</v>
      </c>
      <c r="O311" s="93" t="s">
        <v>2761</v>
      </c>
      <c r="P311" s="12">
        <v>71454</v>
      </c>
      <c r="Q311" s="354">
        <v>50.39</v>
      </c>
      <c r="R311" s="16">
        <f t="shared" si="14"/>
        <v>13.388801923076924</v>
      </c>
      <c r="S311" s="354">
        <v>7</v>
      </c>
      <c r="T311" s="354">
        <v>30</v>
      </c>
      <c r="U311" s="354" t="e">
        <f t="shared" si="13"/>
        <v>#REF!</v>
      </c>
      <c r="V311" s="109">
        <v>100</v>
      </c>
      <c r="W311" s="109">
        <v>3.4</v>
      </c>
      <c r="X311" s="90" t="s">
        <v>1395</v>
      </c>
      <c r="Y311" s="12">
        <v>1</v>
      </c>
      <c r="Z311" s="12">
        <v>3</v>
      </c>
      <c r="AA311" s="12">
        <v>2</v>
      </c>
      <c r="AB311" s="12">
        <v>4</v>
      </c>
      <c r="AC311" s="12" t="s">
        <v>2757</v>
      </c>
      <c r="AD311" s="93">
        <v>70</v>
      </c>
      <c r="AE311" s="12">
        <v>5</v>
      </c>
      <c r="AF311" s="236">
        <f t="shared" si="12"/>
        <v>100</v>
      </c>
      <c r="AG311" s="94" t="s">
        <v>1643</v>
      </c>
      <c r="AH311" s="93" t="s">
        <v>2619</v>
      </c>
      <c r="AI311" s="95">
        <v>25</v>
      </c>
      <c r="AJ311" s="94" t="s">
        <v>2600</v>
      </c>
      <c r="AK311" s="93" t="s">
        <v>2610</v>
      </c>
      <c r="AL311" s="95">
        <v>30</v>
      </c>
      <c r="AM311" s="303" t="s">
        <v>1107</v>
      </c>
      <c r="AN311" s="93" t="s">
        <v>2762</v>
      </c>
      <c r="AO311" s="95">
        <v>25</v>
      </c>
      <c r="AP311" s="303" t="s">
        <v>2662</v>
      </c>
      <c r="AQ311" s="93" t="s">
        <v>1653</v>
      </c>
      <c r="AR311" s="95">
        <v>20</v>
      </c>
      <c r="AS311" s="303"/>
      <c r="AT311" s="93"/>
      <c r="AU311" s="95"/>
      <c r="AV311" s="303"/>
      <c r="AW311" s="93"/>
      <c r="AX311" s="95"/>
    </row>
    <row r="312" spans="1:50" s="14" customFormat="1" ht="154">
      <c r="A312" s="11">
        <v>106</v>
      </c>
      <c r="B312" s="12" t="s">
        <v>1387</v>
      </c>
      <c r="C312" s="12"/>
      <c r="D312" s="15" t="s">
        <v>1421</v>
      </c>
      <c r="E312" s="12" t="s">
        <v>2763</v>
      </c>
      <c r="F312" s="12">
        <v>9081</v>
      </c>
      <c r="G312" s="12" t="s">
        <v>2764</v>
      </c>
      <c r="H312" s="12">
        <v>2021</v>
      </c>
      <c r="I312" s="100" t="s">
        <v>2765</v>
      </c>
      <c r="J312" s="16">
        <v>70839.929999999993</v>
      </c>
      <c r="K312" s="12" t="s">
        <v>332</v>
      </c>
      <c r="L312" s="93" t="s">
        <v>2767</v>
      </c>
      <c r="M312" s="93" t="s">
        <v>2768</v>
      </c>
      <c r="N312" s="93" t="s">
        <v>2769</v>
      </c>
      <c r="O312" s="93" t="s">
        <v>2770</v>
      </c>
      <c r="P312" s="12">
        <v>71574</v>
      </c>
      <c r="Q312" s="354" t="e">
        <f>SUBTOTAL(9,#REF!)</f>
        <v>#REF!</v>
      </c>
      <c r="R312" s="16">
        <f t="shared" si="14"/>
        <v>6.8115317307692305</v>
      </c>
      <c r="S312" s="354">
        <v>10</v>
      </c>
      <c r="T312" s="354">
        <v>10</v>
      </c>
      <c r="U312" s="354" t="e">
        <f t="shared" si="13"/>
        <v>#REF!</v>
      </c>
      <c r="V312" s="109">
        <v>100</v>
      </c>
      <c r="W312" s="109">
        <v>5.0999999999999996</v>
      </c>
      <c r="X312" s="90" t="s">
        <v>1395</v>
      </c>
      <c r="Y312" s="12">
        <v>3</v>
      </c>
      <c r="Z312" s="12">
        <v>12</v>
      </c>
      <c r="AA312" s="12">
        <v>5</v>
      </c>
      <c r="AB312" s="12">
        <v>38</v>
      </c>
      <c r="AC312" s="12" t="s">
        <v>2766</v>
      </c>
      <c r="AD312" s="93"/>
      <c r="AE312" s="12">
        <v>5</v>
      </c>
      <c r="AF312" s="236">
        <f t="shared" si="12"/>
        <v>100</v>
      </c>
      <c r="AG312" s="96" t="s">
        <v>1421</v>
      </c>
      <c r="AH312" s="93" t="s">
        <v>2771</v>
      </c>
      <c r="AI312" s="95">
        <v>100</v>
      </c>
      <c r="AJ312" s="94"/>
      <c r="AK312" s="93"/>
      <c r="AL312" s="95"/>
      <c r="AM312" s="303"/>
      <c r="AN312" s="93"/>
      <c r="AO312" s="95"/>
      <c r="AP312" s="303"/>
      <c r="AQ312" s="93"/>
      <c r="AR312" s="95"/>
      <c r="AS312" s="303"/>
      <c r="AT312" s="93"/>
      <c r="AU312" s="95"/>
      <c r="AV312" s="303"/>
      <c r="AW312" s="93"/>
      <c r="AX312" s="95"/>
    </row>
    <row r="313" spans="1:50" s="14" customFormat="1" ht="322">
      <c r="A313" s="11">
        <v>106</v>
      </c>
      <c r="B313" s="12" t="s">
        <v>1387</v>
      </c>
      <c r="C313" s="12"/>
      <c r="D313" s="15" t="s">
        <v>1431</v>
      </c>
      <c r="E313" s="12" t="s">
        <v>2772</v>
      </c>
      <c r="F313" s="12">
        <v>15811</v>
      </c>
      <c r="G313" s="12" t="s">
        <v>2773</v>
      </c>
      <c r="H313" s="12">
        <v>2021</v>
      </c>
      <c r="I313" s="12" t="s">
        <v>2774</v>
      </c>
      <c r="J313" s="16">
        <v>104285.9</v>
      </c>
      <c r="K313" s="12" t="s">
        <v>332</v>
      </c>
      <c r="L313" s="12" t="s">
        <v>2776</v>
      </c>
      <c r="M313" s="12" t="s">
        <v>2777</v>
      </c>
      <c r="N313" s="12" t="s">
        <v>2778</v>
      </c>
      <c r="O313" s="12" t="s">
        <v>2779</v>
      </c>
      <c r="P313" s="12">
        <v>70035</v>
      </c>
      <c r="Q313" s="16">
        <v>32.049999999999997</v>
      </c>
      <c r="R313" s="16">
        <f t="shared" si="14"/>
        <v>10.027490384615385</v>
      </c>
      <c r="S313" s="16">
        <v>6.02</v>
      </c>
      <c r="T313" s="16">
        <v>16</v>
      </c>
      <c r="U313" s="354" t="e">
        <f t="shared" si="13"/>
        <v>#REF!</v>
      </c>
      <c r="V313" s="109">
        <v>100</v>
      </c>
      <c r="W313" s="109">
        <v>0</v>
      </c>
      <c r="X313" s="90" t="s">
        <v>1395</v>
      </c>
      <c r="Y313" s="12">
        <v>1</v>
      </c>
      <c r="Z313" s="12">
        <v>3</v>
      </c>
      <c r="AA313" s="12">
        <v>1</v>
      </c>
      <c r="AB313" s="12">
        <v>60</v>
      </c>
      <c r="AC313" s="12" t="s">
        <v>2775</v>
      </c>
      <c r="AD313" s="93"/>
      <c r="AE313" s="12">
        <v>5</v>
      </c>
      <c r="AF313" s="236">
        <f t="shared" si="12"/>
        <v>100</v>
      </c>
      <c r="AG313" s="11" t="s">
        <v>2780</v>
      </c>
      <c r="AH313" s="12" t="s">
        <v>2781</v>
      </c>
      <c r="AI313" s="13">
        <v>85</v>
      </c>
      <c r="AJ313" s="11" t="s">
        <v>2782</v>
      </c>
      <c r="AK313" s="12" t="s">
        <v>2783</v>
      </c>
      <c r="AL313" s="13">
        <v>5</v>
      </c>
      <c r="AM313" s="300" t="s">
        <v>2784</v>
      </c>
      <c r="AN313" s="12" t="s">
        <v>2781</v>
      </c>
      <c r="AO313" s="13">
        <v>10</v>
      </c>
      <c r="AP313" s="303"/>
      <c r="AQ313" s="93"/>
      <c r="AR313" s="95"/>
      <c r="AS313" s="303"/>
      <c r="AT313" s="93"/>
      <c r="AU313" s="95"/>
      <c r="AV313" s="303"/>
      <c r="AW313" s="93"/>
      <c r="AX313" s="95"/>
    </row>
    <row r="314" spans="1:50" s="14" customFormat="1" ht="140">
      <c r="A314" s="11">
        <v>106</v>
      </c>
      <c r="B314" s="12" t="s">
        <v>1387</v>
      </c>
      <c r="C314" s="12"/>
      <c r="D314" s="15" t="s">
        <v>1856</v>
      </c>
      <c r="E314" s="12" t="s">
        <v>2785</v>
      </c>
      <c r="F314" s="12">
        <v>11130</v>
      </c>
      <c r="G314" s="12" t="s">
        <v>2786</v>
      </c>
      <c r="H314" s="12">
        <v>2021</v>
      </c>
      <c r="I314" s="93" t="s">
        <v>2787</v>
      </c>
      <c r="J314" s="16">
        <v>243001.63</v>
      </c>
      <c r="K314" s="12" t="s">
        <v>332</v>
      </c>
      <c r="L314" s="93" t="s">
        <v>2789</v>
      </c>
      <c r="M314" s="93" t="s">
        <v>2790</v>
      </c>
      <c r="N314" s="93" t="s">
        <v>2526</v>
      </c>
      <c r="O314" s="93" t="s">
        <v>2527</v>
      </c>
      <c r="P314" s="12">
        <v>71713</v>
      </c>
      <c r="Q314" s="354">
        <v>67.510000000000005</v>
      </c>
      <c r="R314" s="16">
        <f>J314*0.25/2080</f>
        <v>29.206926682692309</v>
      </c>
      <c r="S314" s="354">
        <v>17.88</v>
      </c>
      <c r="T314" s="354">
        <v>20.420000000000002</v>
      </c>
      <c r="U314" s="354" t="e">
        <f t="shared" si="13"/>
        <v>#REF!</v>
      </c>
      <c r="V314" s="109">
        <v>100</v>
      </c>
      <c r="W314" s="109">
        <v>4.16</v>
      </c>
      <c r="X314" s="90" t="s">
        <v>1395</v>
      </c>
      <c r="Y314" s="12">
        <v>6</v>
      </c>
      <c r="Z314" s="12">
        <v>1</v>
      </c>
      <c r="AA314" s="12">
        <v>5</v>
      </c>
      <c r="AB314" s="12">
        <v>25</v>
      </c>
      <c r="AC314" s="12" t="s">
        <v>2788</v>
      </c>
      <c r="AD314" s="93"/>
      <c r="AE314" s="12">
        <v>4</v>
      </c>
      <c r="AF314" s="236">
        <f t="shared" si="12"/>
        <v>100</v>
      </c>
      <c r="AG314" s="94" t="s">
        <v>1856</v>
      </c>
      <c r="AH314" s="93" t="s">
        <v>2791</v>
      </c>
      <c r="AI314" s="95">
        <v>100</v>
      </c>
      <c r="AJ314" s="94"/>
      <c r="AK314" s="93"/>
      <c r="AL314" s="95"/>
      <c r="AM314" s="303"/>
      <c r="AN314" s="93"/>
      <c r="AO314" s="95"/>
      <c r="AP314" s="303"/>
      <c r="AQ314" s="93"/>
      <c r="AR314" s="95"/>
      <c r="AS314" s="303"/>
      <c r="AT314" s="93"/>
      <c r="AU314" s="95"/>
      <c r="AV314" s="303"/>
      <c r="AW314" s="93"/>
      <c r="AX314" s="95"/>
    </row>
    <row r="315" spans="1:50" s="14" customFormat="1" ht="126">
      <c r="A315" s="11">
        <v>106</v>
      </c>
      <c r="B315" s="12" t="s">
        <v>1387</v>
      </c>
      <c r="C315" s="12"/>
      <c r="D315" s="15" t="s">
        <v>1431</v>
      </c>
      <c r="E315" s="12" t="s">
        <v>2792</v>
      </c>
      <c r="F315" s="12">
        <v>20207</v>
      </c>
      <c r="G315" s="12" t="s">
        <v>2793</v>
      </c>
      <c r="H315" s="12">
        <v>2021</v>
      </c>
      <c r="I315" s="101" t="s">
        <v>2794</v>
      </c>
      <c r="J315" s="16">
        <v>147972.62</v>
      </c>
      <c r="K315" s="12" t="s">
        <v>332</v>
      </c>
      <c r="L315" s="101" t="s">
        <v>2796</v>
      </c>
      <c r="M315" s="101" t="s">
        <v>2797</v>
      </c>
      <c r="N315" s="101" t="s">
        <v>2798</v>
      </c>
      <c r="O315" s="101" t="s">
        <v>2799</v>
      </c>
      <c r="P315" s="12">
        <v>71714</v>
      </c>
      <c r="Q315" s="354" t="e">
        <f>SUBTOTAL(9,#REF!)</f>
        <v>#REF!</v>
      </c>
      <c r="R315" s="16">
        <f>J315*0.2/2080</f>
        <v>14.228136538461539</v>
      </c>
      <c r="S315" s="354">
        <v>20</v>
      </c>
      <c r="T315" s="354">
        <v>10</v>
      </c>
      <c r="U315" s="354" t="e">
        <f t="shared" si="13"/>
        <v>#REF!</v>
      </c>
      <c r="V315" s="109">
        <v>100</v>
      </c>
      <c r="W315" s="109">
        <v>3.4</v>
      </c>
      <c r="X315" s="90" t="s">
        <v>1395</v>
      </c>
      <c r="Y315" s="12">
        <v>6</v>
      </c>
      <c r="Z315" s="12">
        <v>4</v>
      </c>
      <c r="AA315" s="12">
        <v>3</v>
      </c>
      <c r="AB315" s="12">
        <v>50</v>
      </c>
      <c r="AC315" s="12" t="s">
        <v>2795</v>
      </c>
      <c r="AD315" s="93"/>
      <c r="AE315" s="12">
        <v>5</v>
      </c>
      <c r="AF315" s="236">
        <f t="shared" si="12"/>
        <v>100</v>
      </c>
      <c r="AG315" s="96" t="s">
        <v>1431</v>
      </c>
      <c r="AH315" s="93" t="s">
        <v>2771</v>
      </c>
      <c r="AI315" s="95">
        <v>100</v>
      </c>
      <c r="AJ315" s="94"/>
      <c r="AK315" s="93"/>
      <c r="AL315" s="95"/>
      <c r="AM315" s="303"/>
      <c r="AN315" s="93"/>
      <c r="AO315" s="95"/>
      <c r="AP315" s="303"/>
      <c r="AQ315" s="93"/>
      <c r="AR315" s="95"/>
      <c r="AS315" s="303"/>
      <c r="AT315" s="93"/>
      <c r="AU315" s="95"/>
      <c r="AV315" s="303"/>
      <c r="AW315" s="93"/>
      <c r="AX315" s="95"/>
    </row>
    <row r="316" spans="1:50" s="14" customFormat="1" ht="350">
      <c r="A316" s="11">
        <v>106</v>
      </c>
      <c r="B316" s="12" t="s">
        <v>1387</v>
      </c>
      <c r="C316" s="12"/>
      <c r="D316" s="15" t="s">
        <v>474</v>
      </c>
      <c r="E316" s="12" t="s">
        <v>2800</v>
      </c>
      <c r="F316" s="12">
        <v>24272</v>
      </c>
      <c r="G316" s="12" t="s">
        <v>2801</v>
      </c>
      <c r="H316" s="12">
        <v>2021</v>
      </c>
      <c r="I316" s="93" t="s">
        <v>2802</v>
      </c>
      <c r="J316" s="16">
        <v>199703.91</v>
      </c>
      <c r="K316" s="12" t="s">
        <v>332</v>
      </c>
      <c r="L316" s="93" t="s">
        <v>2804</v>
      </c>
      <c r="M316" s="93" t="s">
        <v>2805</v>
      </c>
      <c r="N316" s="93" t="s">
        <v>2806</v>
      </c>
      <c r="O316" s="93" t="s">
        <v>2807</v>
      </c>
      <c r="P316" s="12" t="s">
        <v>2808</v>
      </c>
      <c r="Q316" s="354" t="e">
        <f>SUBTOTAL(9,#REF!)</f>
        <v>#REF!</v>
      </c>
      <c r="R316" s="16">
        <f>J316*0.2/2080</f>
        <v>19.202299038461543</v>
      </c>
      <c r="S316" s="354">
        <v>20</v>
      </c>
      <c r="T316" s="354">
        <v>42.54</v>
      </c>
      <c r="U316" s="354" t="e">
        <f t="shared" si="13"/>
        <v>#REF!</v>
      </c>
      <c r="V316" s="109">
        <v>100</v>
      </c>
      <c r="W316" s="109">
        <v>0</v>
      </c>
      <c r="X316" s="90" t="s">
        <v>1395</v>
      </c>
      <c r="Y316" s="12">
        <v>1</v>
      </c>
      <c r="Z316" s="12">
        <v>4</v>
      </c>
      <c r="AA316" s="12">
        <v>2</v>
      </c>
      <c r="AB316" s="12">
        <v>44</v>
      </c>
      <c r="AC316" s="12" t="s">
        <v>2803</v>
      </c>
      <c r="AD316" s="93">
        <v>42.54</v>
      </c>
      <c r="AE316" s="12">
        <v>5</v>
      </c>
      <c r="AF316" s="236">
        <f t="shared" si="12"/>
        <v>100</v>
      </c>
      <c r="AG316" s="94" t="s">
        <v>474</v>
      </c>
      <c r="AH316" s="93" t="s">
        <v>2800</v>
      </c>
      <c r="AI316" s="95">
        <v>100</v>
      </c>
      <c r="AJ316" s="94"/>
      <c r="AK316" s="93"/>
      <c r="AL316" s="95"/>
      <c r="AM316" s="303"/>
      <c r="AN316" s="93"/>
      <c r="AO316" s="95"/>
      <c r="AP316" s="303"/>
      <c r="AQ316" s="93"/>
      <c r="AR316" s="95"/>
      <c r="AS316" s="303"/>
      <c r="AT316" s="93"/>
      <c r="AU316" s="95"/>
      <c r="AV316" s="303"/>
      <c r="AW316" s="93"/>
      <c r="AX316" s="95"/>
    </row>
    <row r="317" spans="1:50" s="14" customFormat="1" ht="364">
      <c r="A317" s="11">
        <v>106</v>
      </c>
      <c r="B317" s="12" t="s">
        <v>1387</v>
      </c>
      <c r="C317" s="12"/>
      <c r="D317" s="15" t="s">
        <v>59</v>
      </c>
      <c r="E317" s="12" t="s">
        <v>2809</v>
      </c>
      <c r="F317" s="12">
        <v>31976</v>
      </c>
      <c r="G317" s="12" t="s">
        <v>2810</v>
      </c>
      <c r="H317" s="12">
        <v>2021</v>
      </c>
      <c r="I317" s="93" t="s">
        <v>2811</v>
      </c>
      <c r="J317" s="16">
        <v>74522.09</v>
      </c>
      <c r="K317" s="12" t="s">
        <v>332</v>
      </c>
      <c r="L317" s="93" t="s">
        <v>2813</v>
      </c>
      <c r="M317" s="93" t="s">
        <v>2814</v>
      </c>
      <c r="N317" s="93" t="s">
        <v>2815</v>
      </c>
      <c r="O317" s="93" t="s">
        <v>2816</v>
      </c>
      <c r="P317" s="12">
        <v>71321</v>
      </c>
      <c r="Q317" s="354">
        <v>69.709999999999994</v>
      </c>
      <c r="R317" s="16">
        <f>J317*0.2/2080</f>
        <v>7.1655855769230765</v>
      </c>
      <c r="S317" s="354">
        <v>20</v>
      </c>
      <c r="T317" s="354">
        <v>42.54</v>
      </c>
      <c r="U317" s="354" t="e">
        <f t="shared" si="13"/>
        <v>#REF!</v>
      </c>
      <c r="V317" s="109">
        <v>100</v>
      </c>
      <c r="W317" s="109">
        <v>6.8</v>
      </c>
      <c r="X317" s="90" t="s">
        <v>1395</v>
      </c>
      <c r="Y317" s="12">
        <v>3</v>
      </c>
      <c r="Z317" s="12">
        <v>11</v>
      </c>
      <c r="AA317" s="12">
        <v>4</v>
      </c>
      <c r="AB317" s="12">
        <v>60</v>
      </c>
      <c r="AC317" s="12" t="s">
        <v>2812</v>
      </c>
      <c r="AD317" s="93">
        <v>42.54</v>
      </c>
      <c r="AE317" s="12">
        <v>5</v>
      </c>
      <c r="AF317" s="236">
        <f t="shared" si="12"/>
        <v>100</v>
      </c>
      <c r="AG317" s="94" t="s">
        <v>474</v>
      </c>
      <c r="AH317" s="93" t="s">
        <v>2817</v>
      </c>
      <c r="AI317" s="95">
        <v>50</v>
      </c>
      <c r="AJ317" s="94" t="s">
        <v>2818</v>
      </c>
      <c r="AK317" s="93" t="s">
        <v>2817</v>
      </c>
      <c r="AL317" s="95">
        <v>50</v>
      </c>
      <c r="AM317" s="303"/>
      <c r="AN317" s="93"/>
      <c r="AO317" s="95"/>
      <c r="AP317" s="303"/>
      <c r="AQ317" s="93"/>
      <c r="AR317" s="95"/>
      <c r="AS317" s="303"/>
      <c r="AT317" s="93"/>
      <c r="AU317" s="95"/>
      <c r="AV317" s="303"/>
      <c r="AW317" s="93"/>
      <c r="AX317" s="95"/>
    </row>
    <row r="318" spans="1:50" s="14" customFormat="1" ht="126">
      <c r="A318" s="11">
        <v>106</v>
      </c>
      <c r="B318" s="12" t="s">
        <v>1387</v>
      </c>
      <c r="C318" s="12"/>
      <c r="D318" s="15" t="s">
        <v>472</v>
      </c>
      <c r="E318" s="12" t="s">
        <v>2819</v>
      </c>
      <c r="F318" s="12">
        <v>11093</v>
      </c>
      <c r="G318" s="12" t="s">
        <v>2820</v>
      </c>
      <c r="H318" s="12">
        <v>2021</v>
      </c>
      <c r="I318" s="93" t="s">
        <v>2821</v>
      </c>
      <c r="J318" s="16">
        <v>65410.96</v>
      </c>
      <c r="K318" s="12" t="s">
        <v>332</v>
      </c>
      <c r="L318" s="24" t="s">
        <v>2667</v>
      </c>
      <c r="M318" s="24" t="s">
        <v>2823</v>
      </c>
      <c r="N318" s="93" t="s">
        <v>2824</v>
      </c>
      <c r="O318" s="93" t="s">
        <v>2825</v>
      </c>
      <c r="P318" s="12" t="s">
        <v>2826</v>
      </c>
      <c r="Q318" s="354">
        <v>55</v>
      </c>
      <c r="R318" s="16">
        <v>8.58</v>
      </c>
      <c r="S318" s="354">
        <v>16.95</v>
      </c>
      <c r="T318" s="354">
        <v>29.47</v>
      </c>
      <c r="U318" s="354" t="e">
        <f t="shared" si="13"/>
        <v>#REF!</v>
      </c>
      <c r="V318" s="109">
        <v>100</v>
      </c>
      <c r="W318" s="109">
        <v>8.5</v>
      </c>
      <c r="X318" s="90" t="s">
        <v>1395</v>
      </c>
      <c r="Y318" s="12">
        <v>3</v>
      </c>
      <c r="Z318" s="12">
        <v>8</v>
      </c>
      <c r="AA318" s="12">
        <v>1</v>
      </c>
      <c r="AB318" s="12">
        <v>4</v>
      </c>
      <c r="AC318" s="12" t="s">
        <v>2822</v>
      </c>
      <c r="AD318" s="93"/>
      <c r="AE318" s="12">
        <v>5</v>
      </c>
      <c r="AF318" s="236">
        <f t="shared" si="12"/>
        <v>100</v>
      </c>
      <c r="AG318" s="94" t="s">
        <v>472</v>
      </c>
      <c r="AH318" s="93" t="s">
        <v>2827</v>
      </c>
      <c r="AI318" s="95">
        <v>50</v>
      </c>
      <c r="AJ318" s="94" t="s">
        <v>2828</v>
      </c>
      <c r="AK318" s="93" t="s">
        <v>2827</v>
      </c>
      <c r="AL318" s="95">
        <v>25</v>
      </c>
      <c r="AM318" s="303" t="s">
        <v>2829</v>
      </c>
      <c r="AN318" s="93" t="s">
        <v>2827</v>
      </c>
      <c r="AO318" s="95">
        <v>25</v>
      </c>
      <c r="AP318" s="303"/>
      <c r="AQ318" s="93"/>
      <c r="AR318" s="95"/>
      <c r="AS318" s="303"/>
      <c r="AT318" s="93"/>
      <c r="AU318" s="95"/>
      <c r="AV318" s="303"/>
      <c r="AW318" s="93"/>
      <c r="AX318" s="95"/>
    </row>
    <row r="319" spans="1:50" s="14" customFormat="1" ht="126">
      <c r="A319" s="11">
        <v>106</v>
      </c>
      <c r="B319" s="12" t="s">
        <v>1387</v>
      </c>
      <c r="C319" s="12"/>
      <c r="D319" s="15" t="s">
        <v>2555</v>
      </c>
      <c r="E319" s="12" t="s">
        <v>2830</v>
      </c>
      <c r="F319" s="12">
        <v>3937</v>
      </c>
      <c r="G319" s="12" t="s">
        <v>2831</v>
      </c>
      <c r="H319" s="12">
        <v>2021</v>
      </c>
      <c r="I319" s="97"/>
      <c r="J319" s="16">
        <v>3057036.05</v>
      </c>
      <c r="K319" s="12" t="s">
        <v>332</v>
      </c>
      <c r="L319" s="97"/>
      <c r="M319" s="97"/>
      <c r="N319" s="97"/>
      <c r="O319" s="97"/>
      <c r="P319" s="12">
        <v>71259</v>
      </c>
      <c r="Q319" s="355"/>
      <c r="R319" s="16">
        <f t="shared" ref="R319:R325" si="15">J319*0.2/2080</f>
        <v>293.94577403846154</v>
      </c>
      <c r="S319" s="355"/>
      <c r="T319" s="355"/>
      <c r="U319" s="354" t="e">
        <f t="shared" si="13"/>
        <v>#REF!</v>
      </c>
      <c r="V319" s="109">
        <v>100</v>
      </c>
      <c r="W319" s="109">
        <v>0</v>
      </c>
      <c r="X319" s="90" t="s">
        <v>1395</v>
      </c>
      <c r="Y319" s="12">
        <v>5</v>
      </c>
      <c r="Z319" s="12">
        <v>2</v>
      </c>
      <c r="AA319" s="12">
        <v>0</v>
      </c>
      <c r="AB319" s="12">
        <v>4</v>
      </c>
      <c r="AC319" s="12" t="s">
        <v>2832</v>
      </c>
      <c r="AD319" s="97"/>
      <c r="AE319" s="12">
        <v>5</v>
      </c>
      <c r="AF319" s="236">
        <f>(AI318+AL318+AO318+AR319+AU319+AX319)</f>
        <v>100</v>
      </c>
      <c r="AG319" s="98"/>
      <c r="AH319" s="97"/>
      <c r="AI319" s="99"/>
      <c r="AJ319" s="98"/>
      <c r="AK319" s="97"/>
      <c r="AL319" s="99"/>
      <c r="AM319" s="304"/>
      <c r="AN319" s="97"/>
      <c r="AO319" s="99"/>
      <c r="AP319" s="304"/>
      <c r="AQ319" s="97"/>
      <c r="AR319" s="99"/>
      <c r="AS319" s="304"/>
      <c r="AT319" s="97"/>
      <c r="AU319" s="99"/>
      <c r="AV319" s="304"/>
      <c r="AW319" s="97"/>
      <c r="AX319" s="99"/>
    </row>
    <row r="320" spans="1:50" s="14" customFormat="1" ht="168">
      <c r="A320" s="11">
        <v>106</v>
      </c>
      <c r="B320" s="12" t="s">
        <v>1387</v>
      </c>
      <c r="C320" s="12"/>
      <c r="D320" s="15" t="s">
        <v>219</v>
      </c>
      <c r="E320" s="12" t="s">
        <v>1418</v>
      </c>
      <c r="F320" s="12">
        <v>412</v>
      </c>
      <c r="G320" s="12" t="s">
        <v>2833</v>
      </c>
      <c r="H320" s="12">
        <v>2021</v>
      </c>
      <c r="I320" s="12" t="s">
        <v>2834</v>
      </c>
      <c r="J320" s="16">
        <v>129551.72</v>
      </c>
      <c r="K320" s="12" t="s">
        <v>332</v>
      </c>
      <c r="L320" s="12" t="s">
        <v>2836</v>
      </c>
      <c r="M320" s="12" t="s">
        <v>2837</v>
      </c>
      <c r="N320" s="12" t="s">
        <v>2838</v>
      </c>
      <c r="O320" s="12" t="s">
        <v>2839</v>
      </c>
      <c r="P320" s="12">
        <v>71427</v>
      </c>
      <c r="Q320" s="354" t="e">
        <f>SUBTOTAL(9,#REF!)</f>
        <v>#REF!</v>
      </c>
      <c r="R320" s="16">
        <f t="shared" si="15"/>
        <v>12.456896153846154</v>
      </c>
      <c r="S320" s="16">
        <v>0.6</v>
      </c>
      <c r="T320" s="16">
        <v>47.27</v>
      </c>
      <c r="U320" s="354" t="e">
        <f t="shared" si="13"/>
        <v>#REF!</v>
      </c>
      <c r="V320" s="109">
        <v>100</v>
      </c>
      <c r="W320" s="109">
        <v>3.4</v>
      </c>
      <c r="X320" s="90" t="s">
        <v>1395</v>
      </c>
      <c r="Y320" s="12">
        <v>2</v>
      </c>
      <c r="Z320" s="12">
        <v>2</v>
      </c>
      <c r="AA320" s="12">
        <v>1</v>
      </c>
      <c r="AB320" s="12">
        <v>4</v>
      </c>
      <c r="AC320" s="12" t="s">
        <v>2835</v>
      </c>
      <c r="AD320" s="93"/>
      <c r="AE320" s="12">
        <v>5</v>
      </c>
      <c r="AF320" s="236">
        <f t="shared" si="12"/>
        <v>100</v>
      </c>
      <c r="AG320" s="11" t="s">
        <v>219</v>
      </c>
      <c r="AH320" s="12" t="s">
        <v>2840</v>
      </c>
      <c r="AI320" s="13">
        <v>70</v>
      </c>
      <c r="AJ320" s="11" t="s">
        <v>1419</v>
      </c>
      <c r="AK320" s="12" t="s">
        <v>2841</v>
      </c>
      <c r="AL320" s="13">
        <v>30</v>
      </c>
      <c r="AM320" s="303"/>
      <c r="AN320" s="93"/>
      <c r="AO320" s="95"/>
      <c r="AP320" s="303"/>
      <c r="AQ320" s="93"/>
      <c r="AR320" s="95"/>
      <c r="AS320" s="303"/>
      <c r="AT320" s="93"/>
      <c r="AU320" s="95"/>
      <c r="AV320" s="303"/>
      <c r="AW320" s="93"/>
      <c r="AX320" s="95"/>
    </row>
    <row r="321" spans="1:62" s="14" customFormat="1" ht="165.75" customHeight="1">
      <c r="A321" s="11">
        <v>106</v>
      </c>
      <c r="B321" s="12" t="s">
        <v>1387</v>
      </c>
      <c r="C321" s="12"/>
      <c r="D321" s="15" t="s">
        <v>1463</v>
      </c>
      <c r="E321" s="12" t="s">
        <v>2842</v>
      </c>
      <c r="F321" s="12">
        <v>15735</v>
      </c>
      <c r="G321" s="12" t="s">
        <v>2843</v>
      </c>
      <c r="H321" s="12">
        <v>2021</v>
      </c>
      <c r="I321" s="93" t="s">
        <v>2844</v>
      </c>
      <c r="J321" s="16">
        <v>86918.89</v>
      </c>
      <c r="K321" s="12" t="s">
        <v>332</v>
      </c>
      <c r="L321" s="93" t="s">
        <v>2846</v>
      </c>
      <c r="M321" s="93" t="s">
        <v>2847</v>
      </c>
      <c r="N321" s="93" t="s">
        <v>2848</v>
      </c>
      <c r="O321" s="93" t="s">
        <v>2849</v>
      </c>
      <c r="P321" s="12" t="s">
        <v>2850</v>
      </c>
      <c r="Q321" s="354" t="e">
        <f>SUBTOTAL(9,#REF!)</f>
        <v>#REF!</v>
      </c>
      <c r="R321" s="16">
        <f t="shared" si="15"/>
        <v>8.3575855769230785</v>
      </c>
      <c r="S321" s="354">
        <v>10</v>
      </c>
      <c r="T321" s="354">
        <v>10</v>
      </c>
      <c r="U321" s="354" t="e">
        <f t="shared" si="13"/>
        <v>#REF!</v>
      </c>
      <c r="V321" s="109">
        <v>100</v>
      </c>
      <c r="W321" s="109">
        <v>17</v>
      </c>
      <c r="X321" s="90" t="s">
        <v>1395</v>
      </c>
      <c r="Y321" s="12">
        <v>6</v>
      </c>
      <c r="Z321" s="12">
        <v>1</v>
      </c>
      <c r="AA321" s="12">
        <v>3</v>
      </c>
      <c r="AB321" s="12" t="s">
        <v>2851</v>
      </c>
      <c r="AC321" s="12" t="s">
        <v>2845</v>
      </c>
      <c r="AD321" s="93">
        <v>40</v>
      </c>
      <c r="AE321" s="12">
        <v>5</v>
      </c>
      <c r="AF321" s="236">
        <f t="shared" si="12"/>
        <v>100</v>
      </c>
      <c r="AG321" s="94" t="s">
        <v>1473</v>
      </c>
      <c r="AH321" s="93" t="s">
        <v>2852</v>
      </c>
      <c r="AI321" s="95">
        <v>100</v>
      </c>
      <c r="AJ321" s="94"/>
      <c r="AK321" s="93"/>
      <c r="AL321" s="95"/>
      <c r="AM321" s="303"/>
      <c r="AN321" s="93"/>
      <c r="AO321" s="95"/>
      <c r="AP321" s="303"/>
      <c r="AQ321" s="93"/>
      <c r="AR321" s="95"/>
      <c r="AS321" s="303"/>
      <c r="AT321" s="93"/>
      <c r="AU321" s="95"/>
      <c r="AV321" s="303"/>
      <c r="AW321" s="93"/>
      <c r="AX321" s="95"/>
    </row>
    <row r="322" spans="1:62" s="14" customFormat="1" ht="126">
      <c r="A322" s="11">
        <v>106</v>
      </c>
      <c r="B322" s="12" t="s">
        <v>1387</v>
      </c>
      <c r="C322" s="12"/>
      <c r="D322" s="15" t="s">
        <v>470</v>
      </c>
      <c r="E322" s="12" t="s">
        <v>2853</v>
      </c>
      <c r="F322" s="12">
        <v>19030</v>
      </c>
      <c r="G322" s="12" t="s">
        <v>2854</v>
      </c>
      <c r="H322" s="12">
        <v>2021</v>
      </c>
      <c r="I322" s="97"/>
      <c r="J322" s="16">
        <v>90401.8</v>
      </c>
      <c r="K322" s="12" t="s">
        <v>332</v>
      </c>
      <c r="L322" s="97"/>
      <c r="M322" s="97"/>
      <c r="N322" s="97"/>
      <c r="O322" s="97"/>
      <c r="P322" s="12">
        <v>70604</v>
      </c>
      <c r="Q322" s="355"/>
      <c r="R322" s="16">
        <f t="shared" si="15"/>
        <v>8.6924807692307695</v>
      </c>
      <c r="S322" s="355"/>
      <c r="T322" s="355"/>
      <c r="U322" s="354" t="e">
        <f t="shared" si="13"/>
        <v>#REF!</v>
      </c>
      <c r="V322" s="109">
        <v>100</v>
      </c>
      <c r="W322" s="109">
        <v>13.6</v>
      </c>
      <c r="X322" s="90" t="s">
        <v>1395</v>
      </c>
      <c r="Y322" s="12">
        <v>3</v>
      </c>
      <c r="Z322" s="12">
        <v>11</v>
      </c>
      <c r="AA322" s="12">
        <v>5</v>
      </c>
      <c r="AB322" s="12">
        <v>4</v>
      </c>
      <c r="AC322" s="12" t="s">
        <v>2855</v>
      </c>
      <c r="AD322" s="97"/>
      <c r="AE322" s="12">
        <v>5</v>
      </c>
      <c r="AF322" s="236">
        <f t="shared" si="12"/>
        <v>0</v>
      </c>
      <c r="AG322" s="98"/>
      <c r="AH322" s="97"/>
      <c r="AI322" s="99"/>
      <c r="AJ322" s="98"/>
      <c r="AK322" s="97"/>
      <c r="AL322" s="99"/>
      <c r="AM322" s="304"/>
      <c r="AN322" s="97"/>
      <c r="AO322" s="99"/>
      <c r="AP322" s="304"/>
      <c r="AQ322" s="97"/>
      <c r="AR322" s="99"/>
      <c r="AS322" s="304"/>
      <c r="AT322" s="97"/>
      <c r="AU322" s="99"/>
      <c r="AV322" s="304"/>
      <c r="AW322" s="97"/>
      <c r="AX322" s="99"/>
    </row>
    <row r="323" spans="1:62" s="14" customFormat="1" ht="126">
      <c r="A323" s="11">
        <v>106</v>
      </c>
      <c r="B323" s="12" t="s">
        <v>1387</v>
      </c>
      <c r="C323" s="12"/>
      <c r="D323" s="15" t="s">
        <v>1397</v>
      </c>
      <c r="E323" s="12" t="s">
        <v>2856</v>
      </c>
      <c r="F323" s="12">
        <v>9089</v>
      </c>
      <c r="G323" s="12" t="s">
        <v>2857</v>
      </c>
      <c r="H323" s="12">
        <v>2021</v>
      </c>
      <c r="I323" s="97"/>
      <c r="J323" s="16">
        <v>261167.7</v>
      </c>
      <c r="K323" s="12" t="s">
        <v>332</v>
      </c>
      <c r="L323" s="97"/>
      <c r="M323" s="97"/>
      <c r="N323" s="97"/>
      <c r="O323" s="97"/>
      <c r="P323" s="12" t="s">
        <v>2859</v>
      </c>
      <c r="Q323" s="355"/>
      <c r="R323" s="16">
        <f t="shared" si="15"/>
        <v>25.112278846153849</v>
      </c>
      <c r="S323" s="355"/>
      <c r="T323" s="355"/>
      <c r="U323" s="354" t="e">
        <f t="shared" si="13"/>
        <v>#REF!</v>
      </c>
      <c r="V323" s="109">
        <v>100</v>
      </c>
      <c r="W323" s="109">
        <v>17</v>
      </c>
      <c r="X323" s="90" t="s">
        <v>1395</v>
      </c>
      <c r="Y323" s="12">
        <v>3</v>
      </c>
      <c r="Z323" s="12">
        <v>1</v>
      </c>
      <c r="AA323" s="12">
        <v>4</v>
      </c>
      <c r="AB323" s="12">
        <v>30</v>
      </c>
      <c r="AC323" s="12" t="s">
        <v>2858</v>
      </c>
      <c r="AD323" s="97"/>
      <c r="AE323" s="12">
        <v>5</v>
      </c>
      <c r="AF323" s="236">
        <f t="shared" si="12"/>
        <v>0</v>
      </c>
      <c r="AG323" s="98"/>
      <c r="AH323" s="97"/>
      <c r="AI323" s="99"/>
      <c r="AJ323" s="98"/>
      <c r="AK323" s="97"/>
      <c r="AL323" s="99"/>
      <c r="AM323" s="304"/>
      <c r="AN323" s="97"/>
      <c r="AO323" s="99"/>
      <c r="AP323" s="304"/>
      <c r="AQ323" s="97"/>
      <c r="AR323" s="99"/>
      <c r="AS323" s="304"/>
      <c r="AT323" s="97"/>
      <c r="AU323" s="99"/>
      <c r="AV323" s="304"/>
      <c r="AW323" s="97"/>
      <c r="AX323" s="99"/>
    </row>
    <row r="324" spans="1:62" s="14" customFormat="1" ht="126">
      <c r="A324" s="11">
        <v>106</v>
      </c>
      <c r="B324" s="12" t="s">
        <v>1387</v>
      </c>
      <c r="C324" s="12"/>
      <c r="D324" s="15" t="s">
        <v>472</v>
      </c>
      <c r="E324" s="12" t="s">
        <v>2860</v>
      </c>
      <c r="F324" s="12">
        <v>24273</v>
      </c>
      <c r="G324" s="12" t="s">
        <v>2861</v>
      </c>
      <c r="H324" s="12">
        <v>2021</v>
      </c>
      <c r="I324" s="97"/>
      <c r="J324" s="16">
        <v>138292.33170000001</v>
      </c>
      <c r="K324" s="12" t="s">
        <v>332</v>
      </c>
      <c r="L324" s="97"/>
      <c r="M324" s="97"/>
      <c r="N324" s="97"/>
      <c r="O324" s="97"/>
      <c r="P324" s="12" t="s">
        <v>2863</v>
      </c>
      <c r="Q324" s="355"/>
      <c r="R324" s="16">
        <f t="shared" si="15"/>
        <v>13.297339586538463</v>
      </c>
      <c r="S324" s="355"/>
      <c r="T324" s="355"/>
      <c r="U324" s="354" t="e">
        <f t="shared" si="13"/>
        <v>#REF!</v>
      </c>
      <c r="V324" s="109">
        <v>100</v>
      </c>
      <c r="W324" s="109">
        <v>17</v>
      </c>
      <c r="X324" s="90" t="s">
        <v>1395</v>
      </c>
      <c r="Y324" s="12">
        <v>3</v>
      </c>
      <c r="Z324" s="12">
        <v>8</v>
      </c>
      <c r="AA324" s="12">
        <v>3</v>
      </c>
      <c r="AB324" s="12">
        <v>47</v>
      </c>
      <c r="AC324" s="12" t="s">
        <v>2862</v>
      </c>
      <c r="AD324" s="97"/>
      <c r="AE324" s="12">
        <v>5</v>
      </c>
      <c r="AF324" s="236">
        <f t="shared" si="12"/>
        <v>0</v>
      </c>
      <c r="AG324" s="98"/>
      <c r="AH324" s="97"/>
      <c r="AI324" s="99"/>
      <c r="AJ324" s="98"/>
      <c r="AK324" s="97"/>
      <c r="AL324" s="99"/>
      <c r="AM324" s="304"/>
      <c r="AN324" s="97"/>
      <c r="AO324" s="99"/>
      <c r="AP324" s="304"/>
      <c r="AQ324" s="97"/>
      <c r="AR324" s="99"/>
      <c r="AS324" s="304"/>
      <c r="AT324" s="97"/>
      <c r="AU324" s="99"/>
      <c r="AV324" s="304"/>
      <c r="AW324" s="97"/>
      <c r="AX324" s="99"/>
    </row>
    <row r="325" spans="1:62" s="14" customFormat="1" ht="409.5">
      <c r="A325" s="11">
        <v>106</v>
      </c>
      <c r="B325" s="12" t="s">
        <v>1387</v>
      </c>
      <c r="C325" s="12"/>
      <c r="D325" s="15" t="s">
        <v>63</v>
      </c>
      <c r="E325" s="12" t="s">
        <v>2864</v>
      </c>
      <c r="F325" s="12">
        <v>4540</v>
      </c>
      <c r="G325" s="12" t="s">
        <v>2865</v>
      </c>
      <c r="H325" s="12">
        <v>2021</v>
      </c>
      <c r="I325" s="93" t="s">
        <v>2866</v>
      </c>
      <c r="J325" s="16">
        <v>572804.09</v>
      </c>
      <c r="K325" s="12" t="s">
        <v>332</v>
      </c>
      <c r="L325" s="93" t="s">
        <v>2473</v>
      </c>
      <c r="M325" s="93" t="s">
        <v>2474</v>
      </c>
      <c r="N325" s="93" t="s">
        <v>2868</v>
      </c>
      <c r="O325" s="93" t="s">
        <v>2869</v>
      </c>
      <c r="P325" s="12" t="s">
        <v>2870</v>
      </c>
      <c r="Q325" s="354">
        <v>106.6</v>
      </c>
      <c r="R325" s="16">
        <f t="shared" si="15"/>
        <v>55.077316346153843</v>
      </c>
      <c r="S325" s="354">
        <v>17.88</v>
      </c>
      <c r="T325" s="354">
        <v>33.64</v>
      </c>
      <c r="U325" s="354" t="e">
        <f t="shared" si="13"/>
        <v>#REF!</v>
      </c>
      <c r="V325" s="109">
        <v>100</v>
      </c>
      <c r="W325" s="109">
        <v>6.8</v>
      </c>
      <c r="X325" s="90" t="s">
        <v>1395</v>
      </c>
      <c r="Y325" s="12">
        <v>3</v>
      </c>
      <c r="Z325" s="12">
        <v>1</v>
      </c>
      <c r="AA325" s="12">
        <v>4</v>
      </c>
      <c r="AB325" s="12">
        <v>60</v>
      </c>
      <c r="AC325" s="12" t="s">
        <v>2867</v>
      </c>
      <c r="AD325" s="93"/>
      <c r="AE325" s="12">
        <v>5</v>
      </c>
      <c r="AF325" s="236">
        <f t="shared" si="12"/>
        <v>100</v>
      </c>
      <c r="AG325" s="96" t="s">
        <v>63</v>
      </c>
      <c r="AH325" s="12" t="s">
        <v>2864</v>
      </c>
      <c r="AI325" s="95">
        <v>100</v>
      </c>
      <c r="AJ325" s="94"/>
      <c r="AK325" s="93"/>
      <c r="AL325" s="95"/>
      <c r="AM325" s="303"/>
      <c r="AN325" s="93"/>
      <c r="AO325" s="95"/>
      <c r="AP325" s="303"/>
      <c r="AQ325" s="93"/>
      <c r="AR325" s="95"/>
      <c r="AS325" s="303"/>
      <c r="AT325" s="93"/>
      <c r="AU325" s="95"/>
      <c r="AV325" s="303"/>
      <c r="AW325" s="93"/>
      <c r="AX325" s="95"/>
    </row>
    <row r="326" spans="1:62" s="14" customFormat="1" ht="224">
      <c r="A326" s="11">
        <v>106</v>
      </c>
      <c r="B326" s="12" t="s">
        <v>1387</v>
      </c>
      <c r="C326" s="12"/>
      <c r="D326" s="15" t="s">
        <v>1421</v>
      </c>
      <c r="E326" s="12" t="s">
        <v>2871</v>
      </c>
      <c r="F326" s="12">
        <v>7525</v>
      </c>
      <c r="G326" s="12" t="s">
        <v>2872</v>
      </c>
      <c r="H326" s="12">
        <v>2021</v>
      </c>
      <c r="I326" s="101" t="s">
        <v>2873</v>
      </c>
      <c r="J326" s="16">
        <v>154380.6</v>
      </c>
      <c r="K326" s="12" t="s">
        <v>332</v>
      </c>
      <c r="L326" s="101" t="s">
        <v>2875</v>
      </c>
      <c r="M326" s="101" t="s">
        <v>2876</v>
      </c>
      <c r="N326" s="101" t="s">
        <v>2877</v>
      </c>
      <c r="O326" s="101" t="s">
        <v>2878</v>
      </c>
      <c r="P326" s="12" t="s">
        <v>2879</v>
      </c>
      <c r="Q326" s="354" t="e">
        <f>SUBTOTAL(9,#REF!)</f>
        <v>#REF!</v>
      </c>
      <c r="R326" s="156">
        <v>14.8442884615385</v>
      </c>
      <c r="S326" s="356">
        <v>19.309999999999999</v>
      </c>
      <c r="T326" s="356">
        <v>12.38</v>
      </c>
      <c r="U326" s="354" t="e">
        <f t="shared" si="13"/>
        <v>#REF!</v>
      </c>
      <c r="V326" s="109">
        <v>100</v>
      </c>
      <c r="W326" s="109">
        <v>3.4</v>
      </c>
      <c r="X326" s="90" t="s">
        <v>1395</v>
      </c>
      <c r="Y326" s="12">
        <v>6</v>
      </c>
      <c r="Z326" s="12">
        <v>1</v>
      </c>
      <c r="AA326" s="12">
        <v>5</v>
      </c>
      <c r="AB326" s="12">
        <v>26</v>
      </c>
      <c r="AC326" s="12" t="s">
        <v>2874</v>
      </c>
      <c r="AD326" s="93"/>
      <c r="AE326" s="12">
        <v>5</v>
      </c>
      <c r="AF326" s="236">
        <f t="shared" si="12"/>
        <v>100</v>
      </c>
      <c r="AG326" s="96" t="s">
        <v>1421</v>
      </c>
      <c r="AH326" s="12" t="s">
        <v>2880</v>
      </c>
      <c r="AI326" s="95">
        <v>100</v>
      </c>
      <c r="AJ326" s="94"/>
      <c r="AK326" s="93"/>
      <c r="AL326" s="95"/>
      <c r="AM326" s="303"/>
      <c r="AN326" s="93"/>
      <c r="AO326" s="95"/>
      <c r="AP326" s="303"/>
      <c r="AQ326" s="93"/>
      <c r="AR326" s="95"/>
      <c r="AS326" s="303"/>
      <c r="AT326" s="93"/>
      <c r="AU326" s="95"/>
      <c r="AV326" s="303"/>
      <c r="AW326" s="93"/>
      <c r="AX326" s="95"/>
    </row>
    <row r="327" spans="1:62" s="14" customFormat="1" ht="126">
      <c r="A327" s="11">
        <v>106</v>
      </c>
      <c r="B327" s="12" t="s">
        <v>1387</v>
      </c>
      <c r="C327" s="12"/>
      <c r="D327" s="15" t="s">
        <v>1421</v>
      </c>
      <c r="E327" s="12" t="s">
        <v>2881</v>
      </c>
      <c r="F327" s="12">
        <v>4763</v>
      </c>
      <c r="G327" s="12" t="s">
        <v>2882</v>
      </c>
      <c r="H327" s="12">
        <v>2021</v>
      </c>
      <c r="I327" s="101" t="s">
        <v>2883</v>
      </c>
      <c r="J327" s="16">
        <v>138073.64000000001</v>
      </c>
      <c r="K327" s="12" t="s">
        <v>332</v>
      </c>
      <c r="L327" s="101" t="s">
        <v>2885</v>
      </c>
      <c r="M327" s="101" t="s">
        <v>2886</v>
      </c>
      <c r="N327" s="101" t="s">
        <v>2887</v>
      </c>
      <c r="O327" s="101" t="s">
        <v>2888</v>
      </c>
      <c r="P327" s="12">
        <v>71887</v>
      </c>
      <c r="Q327" s="354" t="e">
        <f>SUBTOTAL(9,#REF!)</f>
        <v>#REF!</v>
      </c>
      <c r="R327" s="156">
        <v>13.276311538461499</v>
      </c>
      <c r="S327" s="356">
        <v>19.309999999999999</v>
      </c>
      <c r="T327" s="356">
        <v>12.39</v>
      </c>
      <c r="U327" s="354" t="e">
        <f t="shared" si="13"/>
        <v>#REF!</v>
      </c>
      <c r="V327" s="109">
        <v>100</v>
      </c>
      <c r="W327" s="109">
        <v>3.4</v>
      </c>
      <c r="X327" s="90" t="s">
        <v>1395</v>
      </c>
      <c r="Y327" s="12">
        <v>6</v>
      </c>
      <c r="Z327" s="12">
        <v>1</v>
      </c>
      <c r="AA327" s="12">
        <v>5</v>
      </c>
      <c r="AB327" s="12">
        <v>26</v>
      </c>
      <c r="AC327" s="12" t="s">
        <v>2884</v>
      </c>
      <c r="AD327" s="93"/>
      <c r="AE327" s="12">
        <v>5</v>
      </c>
      <c r="AF327" s="236">
        <f t="shared" si="12"/>
        <v>100</v>
      </c>
      <c r="AG327" s="96" t="s">
        <v>1421</v>
      </c>
      <c r="AH327" s="12" t="s">
        <v>2880</v>
      </c>
      <c r="AI327" s="95">
        <v>100</v>
      </c>
      <c r="AJ327" s="94"/>
      <c r="AK327" s="93"/>
      <c r="AL327" s="95"/>
      <c r="AM327" s="303"/>
      <c r="AN327" s="93"/>
      <c r="AO327" s="95"/>
      <c r="AP327" s="303"/>
      <c r="AQ327" s="93"/>
      <c r="AR327" s="95"/>
      <c r="AS327" s="303"/>
      <c r="AT327" s="93"/>
      <c r="AU327" s="95"/>
      <c r="AV327" s="303"/>
      <c r="AW327" s="93"/>
      <c r="AX327" s="95"/>
    </row>
    <row r="328" spans="1:62" s="14" customFormat="1" ht="126">
      <c r="A328" s="11">
        <v>106</v>
      </c>
      <c r="B328" s="12" t="s">
        <v>1387</v>
      </c>
      <c r="C328" s="12"/>
      <c r="D328" s="15" t="s">
        <v>470</v>
      </c>
      <c r="E328" s="12" t="s">
        <v>1753</v>
      </c>
      <c r="F328" s="12">
        <v>4355</v>
      </c>
      <c r="G328" s="12" t="s">
        <v>2889</v>
      </c>
      <c r="H328" s="12">
        <v>2021</v>
      </c>
      <c r="I328" s="97"/>
      <c r="J328" s="16">
        <v>193984.55</v>
      </c>
      <c r="K328" s="29" t="s">
        <v>69</v>
      </c>
      <c r="L328" s="97"/>
      <c r="M328" s="97"/>
      <c r="N328" s="97"/>
      <c r="O328" s="97"/>
      <c r="P328" s="12" t="s">
        <v>2890</v>
      </c>
      <c r="Q328" s="355"/>
      <c r="R328" s="16">
        <f t="shared" ref="R328:R334" si="16">J328*0.2/2080</f>
        <v>18.652360576923076</v>
      </c>
      <c r="S328" s="355"/>
      <c r="T328" s="355"/>
      <c r="U328" s="354" t="e">
        <f t="shared" si="13"/>
        <v>#REF!</v>
      </c>
      <c r="V328" s="109">
        <v>100</v>
      </c>
      <c r="W328" s="109">
        <v>10.199999999999999</v>
      </c>
      <c r="X328" s="90" t="s">
        <v>1395</v>
      </c>
      <c r="Y328" s="12">
        <v>6</v>
      </c>
      <c r="Z328" s="12">
        <v>3</v>
      </c>
      <c r="AA328" s="12">
        <v>0</v>
      </c>
      <c r="AB328" s="12">
        <v>44</v>
      </c>
      <c r="AC328" s="12" t="s">
        <v>2484</v>
      </c>
      <c r="AD328" s="97"/>
      <c r="AE328" s="12">
        <v>5</v>
      </c>
      <c r="AF328" s="236">
        <f t="shared" si="12"/>
        <v>0</v>
      </c>
      <c r="AG328" s="98"/>
      <c r="AH328" s="97"/>
      <c r="AI328" s="99"/>
      <c r="AJ328" s="98"/>
      <c r="AK328" s="97"/>
      <c r="AL328" s="99"/>
      <c r="AM328" s="304"/>
      <c r="AN328" s="97"/>
      <c r="AO328" s="99"/>
      <c r="AP328" s="304"/>
      <c r="AQ328" s="97"/>
      <c r="AR328" s="99"/>
      <c r="AS328" s="304"/>
      <c r="AT328" s="97"/>
      <c r="AU328" s="99"/>
      <c r="AV328" s="304"/>
      <c r="AW328" s="97"/>
      <c r="AX328" s="99"/>
    </row>
    <row r="329" spans="1:62" s="14" customFormat="1" ht="210">
      <c r="A329" s="11">
        <v>106</v>
      </c>
      <c r="B329" s="12" t="s">
        <v>1387</v>
      </c>
      <c r="C329" s="12"/>
      <c r="D329" s="15" t="s">
        <v>2555</v>
      </c>
      <c r="E329" s="12" t="s">
        <v>1445</v>
      </c>
      <c r="F329" s="12">
        <v>12314</v>
      </c>
      <c r="G329" s="12" t="s">
        <v>2891</v>
      </c>
      <c r="H329" s="12">
        <v>2021</v>
      </c>
      <c r="I329" s="97"/>
      <c r="J329" s="16">
        <v>258675.69</v>
      </c>
      <c r="K329" s="29" t="s">
        <v>328</v>
      </c>
      <c r="L329" s="24" t="s">
        <v>2893</v>
      </c>
      <c r="M329" s="93" t="s">
        <v>2894</v>
      </c>
      <c r="N329" s="93" t="s">
        <v>2895</v>
      </c>
      <c r="O329" s="93" t="s">
        <v>2896</v>
      </c>
      <c r="P329" s="12">
        <v>71347</v>
      </c>
      <c r="Q329" s="354" t="e">
        <f>SUBTOTAL(9,#REF!)</f>
        <v>#REF!</v>
      </c>
      <c r="R329" s="16">
        <f t="shared" si="16"/>
        <v>24.872662500000004</v>
      </c>
      <c r="S329" s="354">
        <v>12</v>
      </c>
      <c r="T329" s="354">
        <v>24.76</v>
      </c>
      <c r="U329" s="354" t="e">
        <f t="shared" si="13"/>
        <v>#REF!</v>
      </c>
      <c r="V329" s="109">
        <v>100</v>
      </c>
      <c r="W329" s="109">
        <v>8.5</v>
      </c>
      <c r="X329" s="90" t="s">
        <v>1395</v>
      </c>
      <c r="Y329" s="12">
        <v>3</v>
      </c>
      <c r="Z329" s="12">
        <v>1</v>
      </c>
      <c r="AA329" s="12">
        <v>6</v>
      </c>
      <c r="AB329" s="12">
        <v>50</v>
      </c>
      <c r="AC329" s="12" t="s">
        <v>2892</v>
      </c>
      <c r="AD329" s="93"/>
      <c r="AE329" s="12">
        <v>5</v>
      </c>
      <c r="AF329" s="236">
        <f t="shared" si="12"/>
        <v>100</v>
      </c>
      <c r="AG329" s="84" t="s">
        <v>2555</v>
      </c>
      <c r="AH329" s="93" t="s">
        <v>2897</v>
      </c>
      <c r="AI329" s="95">
        <v>40</v>
      </c>
      <c r="AJ329" s="84" t="s">
        <v>1441</v>
      </c>
      <c r="AK329" s="93" t="s">
        <v>1445</v>
      </c>
      <c r="AL329" s="95">
        <v>40</v>
      </c>
      <c r="AM329" s="302" t="s">
        <v>2600</v>
      </c>
      <c r="AN329" s="93" t="s">
        <v>2601</v>
      </c>
      <c r="AO329" s="95">
        <v>20</v>
      </c>
      <c r="AP329" s="303"/>
      <c r="AQ329" s="93"/>
      <c r="AR329" s="95"/>
      <c r="AS329" s="303"/>
      <c r="AT329" s="93"/>
      <c r="AU329" s="95"/>
      <c r="AV329" s="303"/>
      <c r="AW329" s="93"/>
      <c r="AX329" s="95"/>
    </row>
    <row r="330" spans="1:62" s="14" customFormat="1" ht="126">
      <c r="A330" s="11">
        <v>106</v>
      </c>
      <c r="B330" s="12" t="s">
        <v>1387</v>
      </c>
      <c r="C330" s="12"/>
      <c r="D330" s="15" t="s">
        <v>470</v>
      </c>
      <c r="E330" s="12" t="s">
        <v>1753</v>
      </c>
      <c r="F330" s="12">
        <v>4355</v>
      </c>
      <c r="G330" s="12" t="s">
        <v>2898</v>
      </c>
      <c r="H330" s="12">
        <v>2021</v>
      </c>
      <c r="I330" s="97"/>
      <c r="J330" s="16">
        <v>179705.99</v>
      </c>
      <c r="K330" s="29" t="s">
        <v>328</v>
      </c>
      <c r="L330" s="97"/>
      <c r="M330" s="97"/>
      <c r="N330" s="97"/>
      <c r="O330" s="97"/>
      <c r="P330" s="12">
        <v>69928</v>
      </c>
      <c r="Q330" s="355"/>
      <c r="R330" s="16">
        <f t="shared" si="16"/>
        <v>17.279422115384612</v>
      </c>
      <c r="S330" s="355"/>
      <c r="T330" s="355"/>
      <c r="U330" s="354" t="e">
        <f t="shared" si="13"/>
        <v>#REF!</v>
      </c>
      <c r="V330" s="109">
        <v>100</v>
      </c>
      <c r="W330" s="109">
        <v>17</v>
      </c>
      <c r="X330" s="90" t="s">
        <v>1395</v>
      </c>
      <c r="Y330" s="12">
        <v>3</v>
      </c>
      <c r="Z330" s="12">
        <v>9</v>
      </c>
      <c r="AA330" s="12">
        <v>1</v>
      </c>
      <c r="AB330" s="12">
        <v>4</v>
      </c>
      <c r="AC330" s="12" t="s">
        <v>2899</v>
      </c>
      <c r="AD330" s="97"/>
      <c r="AE330" s="12">
        <v>5</v>
      </c>
      <c r="AF330" s="236">
        <f t="shared" si="12"/>
        <v>0</v>
      </c>
      <c r="AG330" s="98"/>
      <c r="AH330" s="97"/>
      <c r="AI330" s="99"/>
      <c r="AJ330" s="98"/>
      <c r="AK330" s="97"/>
      <c r="AL330" s="99"/>
      <c r="AM330" s="304"/>
      <c r="AN330" s="97"/>
      <c r="AO330" s="99"/>
      <c r="AP330" s="304"/>
      <c r="AQ330" s="97"/>
      <c r="AR330" s="99"/>
      <c r="AS330" s="304"/>
      <c r="AT330" s="97"/>
      <c r="AU330" s="99"/>
      <c r="AV330" s="304"/>
      <c r="AW330" s="97"/>
      <c r="AX330" s="99"/>
    </row>
    <row r="331" spans="1:62" s="14" customFormat="1" ht="182">
      <c r="A331" s="11">
        <v>106</v>
      </c>
      <c r="B331" s="12" t="s">
        <v>1387</v>
      </c>
      <c r="C331" s="12"/>
      <c r="D331" s="15" t="s">
        <v>1441</v>
      </c>
      <c r="E331" s="12" t="s">
        <v>2900</v>
      </c>
      <c r="F331" s="12">
        <v>37462</v>
      </c>
      <c r="G331" s="12" t="s">
        <v>2901</v>
      </c>
      <c r="H331" s="12">
        <v>2021</v>
      </c>
      <c r="I331" s="97"/>
      <c r="J331" s="16">
        <v>282827.19</v>
      </c>
      <c r="K331" s="29" t="s">
        <v>328</v>
      </c>
      <c r="L331" s="24" t="s">
        <v>2903</v>
      </c>
      <c r="M331" s="93" t="s">
        <v>2904</v>
      </c>
      <c r="N331" s="93" t="s">
        <v>2905</v>
      </c>
      <c r="O331" s="93" t="s">
        <v>2906</v>
      </c>
      <c r="P331" s="12">
        <v>71062</v>
      </c>
      <c r="Q331" s="354" t="e">
        <f>SUBTOTAL(9,#REF!)</f>
        <v>#REF!</v>
      </c>
      <c r="R331" s="16">
        <f t="shared" si="16"/>
        <v>27.194922115384617</v>
      </c>
      <c r="S331" s="354">
        <v>12</v>
      </c>
      <c r="T331" s="354">
        <v>24.76</v>
      </c>
      <c r="U331" s="354" t="e">
        <f t="shared" si="13"/>
        <v>#REF!</v>
      </c>
      <c r="V331" s="109">
        <v>100</v>
      </c>
      <c r="W331" s="109">
        <v>8.5</v>
      </c>
      <c r="X331" s="90" t="s">
        <v>1395</v>
      </c>
      <c r="Y331" s="12">
        <v>3</v>
      </c>
      <c r="Z331" s="12">
        <v>1</v>
      </c>
      <c r="AA331" s="12">
        <v>6</v>
      </c>
      <c r="AB331" s="12">
        <v>4</v>
      </c>
      <c r="AC331" s="12" t="s">
        <v>2902</v>
      </c>
      <c r="AD331" s="93"/>
      <c r="AE331" s="12">
        <v>5</v>
      </c>
      <c r="AF331" s="236">
        <f t="shared" si="12"/>
        <v>100</v>
      </c>
      <c r="AG331" s="84" t="s">
        <v>1441</v>
      </c>
      <c r="AH331" s="93" t="s">
        <v>2900</v>
      </c>
      <c r="AI331" s="95">
        <v>40</v>
      </c>
      <c r="AJ331" s="84" t="s">
        <v>2555</v>
      </c>
      <c r="AK331" s="93" t="s">
        <v>2897</v>
      </c>
      <c r="AL331" s="95">
        <v>40</v>
      </c>
      <c r="AM331" s="302" t="s">
        <v>1564</v>
      </c>
      <c r="AN331" s="93" t="s">
        <v>2907</v>
      </c>
      <c r="AO331" s="95">
        <v>20</v>
      </c>
      <c r="AP331" s="303"/>
      <c r="AQ331" s="93"/>
      <c r="AR331" s="95"/>
      <c r="AS331" s="303"/>
      <c r="AT331" s="93"/>
      <c r="AU331" s="95"/>
      <c r="AV331" s="303"/>
      <c r="AW331" s="93"/>
      <c r="AX331" s="95"/>
    </row>
    <row r="332" spans="1:62" s="14" customFormat="1" ht="126">
      <c r="A332" s="11">
        <v>106</v>
      </c>
      <c r="B332" s="12" t="s">
        <v>1387</v>
      </c>
      <c r="C332" s="12"/>
      <c r="D332" s="15" t="s">
        <v>1431</v>
      </c>
      <c r="E332" s="12" t="s">
        <v>2908</v>
      </c>
      <c r="F332" s="12">
        <v>33404</v>
      </c>
      <c r="G332" s="12" t="s">
        <v>2909</v>
      </c>
      <c r="H332" s="12">
        <v>2021</v>
      </c>
      <c r="I332" s="93" t="s">
        <v>2910</v>
      </c>
      <c r="J332" s="16">
        <v>113043.28</v>
      </c>
      <c r="K332" s="29" t="s">
        <v>328</v>
      </c>
      <c r="L332" s="93" t="s">
        <v>2912</v>
      </c>
      <c r="M332" s="93" t="s">
        <v>2913</v>
      </c>
      <c r="N332" s="93" t="s">
        <v>2914</v>
      </c>
      <c r="O332" s="93" t="s">
        <v>2915</v>
      </c>
      <c r="P332" s="12">
        <v>71728</v>
      </c>
      <c r="Q332" s="354" t="e">
        <f>SUBTOTAL(9,#REF!)</f>
        <v>#REF!</v>
      </c>
      <c r="R332" s="16">
        <f t="shared" si="16"/>
        <v>10.869546153846155</v>
      </c>
      <c r="S332" s="354">
        <v>15</v>
      </c>
      <c r="T332" s="354">
        <v>10</v>
      </c>
      <c r="U332" s="354" t="e">
        <f t="shared" si="13"/>
        <v>#REF!</v>
      </c>
      <c r="V332" s="109">
        <v>100</v>
      </c>
      <c r="W332" s="109">
        <v>5.0999999999999996</v>
      </c>
      <c r="X332" s="90" t="s">
        <v>1395</v>
      </c>
      <c r="Y332" s="12">
        <v>1</v>
      </c>
      <c r="Z332" s="12">
        <v>3</v>
      </c>
      <c r="AA332" s="12">
        <v>0</v>
      </c>
      <c r="AB332" s="12">
        <v>5</v>
      </c>
      <c r="AC332" s="12" t="s">
        <v>2911</v>
      </c>
      <c r="AD332" s="93"/>
      <c r="AE332" s="12">
        <v>5</v>
      </c>
      <c r="AF332" s="236">
        <f t="shared" si="12"/>
        <v>100</v>
      </c>
      <c r="AG332" s="96" t="s">
        <v>1431</v>
      </c>
      <c r="AH332" s="93" t="s">
        <v>2916</v>
      </c>
      <c r="AI332" s="95">
        <v>100</v>
      </c>
      <c r="AJ332" s="94"/>
      <c r="AK332" s="93"/>
      <c r="AL332" s="95"/>
      <c r="AM332" s="303"/>
      <c r="AN332" s="93"/>
      <c r="AO332" s="95"/>
      <c r="AP332" s="303"/>
      <c r="AQ332" s="93"/>
      <c r="AR332" s="95"/>
      <c r="AS332" s="303"/>
      <c r="AT332" s="93"/>
      <c r="AU332" s="95"/>
      <c r="AV332" s="303"/>
      <c r="AW332" s="93"/>
      <c r="AX332" s="95"/>
    </row>
    <row r="333" spans="1:62" s="14" customFormat="1" ht="322">
      <c r="A333" s="11">
        <v>106</v>
      </c>
      <c r="B333" s="12" t="s">
        <v>1387</v>
      </c>
      <c r="C333" s="12"/>
      <c r="D333" s="15" t="s">
        <v>1506</v>
      </c>
      <c r="E333" s="12" t="s">
        <v>1507</v>
      </c>
      <c r="F333" s="12">
        <v>5027</v>
      </c>
      <c r="G333" s="12" t="s">
        <v>2917</v>
      </c>
      <c r="H333" s="12">
        <v>2021</v>
      </c>
      <c r="I333" s="24" t="s">
        <v>2918</v>
      </c>
      <c r="J333" s="16">
        <v>677613.87</v>
      </c>
      <c r="K333" s="29" t="s">
        <v>328</v>
      </c>
      <c r="L333" s="93" t="s">
        <v>2920</v>
      </c>
      <c r="M333" s="93" t="s">
        <v>2921</v>
      </c>
      <c r="N333" s="93" t="s">
        <v>2922</v>
      </c>
      <c r="O333" s="93" t="s">
        <v>2923</v>
      </c>
      <c r="P333" s="12">
        <v>71326</v>
      </c>
      <c r="Q333" s="354" t="e">
        <f>SUBTOTAL(9,#REF!)</f>
        <v>#REF!</v>
      </c>
      <c r="R333" s="16">
        <f t="shared" si="16"/>
        <v>65.155179807692306</v>
      </c>
      <c r="S333" s="354">
        <v>80</v>
      </c>
      <c r="T333" s="354">
        <v>60</v>
      </c>
      <c r="U333" s="354" t="e">
        <f t="shared" si="13"/>
        <v>#REF!</v>
      </c>
      <c r="V333" s="109">
        <v>100</v>
      </c>
      <c r="W333" s="109">
        <v>6.8</v>
      </c>
      <c r="X333" s="90" t="s">
        <v>1395</v>
      </c>
      <c r="Y333" s="12">
        <v>3</v>
      </c>
      <c r="Z333" s="12">
        <v>2</v>
      </c>
      <c r="AA333" s="12">
        <v>3</v>
      </c>
      <c r="AB333" s="12">
        <v>4</v>
      </c>
      <c r="AC333" s="12" t="s">
        <v>2919</v>
      </c>
      <c r="AD333" s="93"/>
      <c r="AE333" s="12">
        <v>5</v>
      </c>
      <c r="AF333" s="236">
        <f t="shared" si="12"/>
        <v>100</v>
      </c>
      <c r="AG333" s="96" t="s">
        <v>1506</v>
      </c>
      <c r="AH333" s="93" t="s">
        <v>2916</v>
      </c>
      <c r="AI333" s="95">
        <v>100</v>
      </c>
      <c r="AJ333" s="94"/>
      <c r="AK333" s="93"/>
      <c r="AL333" s="95"/>
      <c r="AM333" s="303"/>
      <c r="AN333" s="93"/>
      <c r="AO333" s="95"/>
      <c r="AP333" s="303"/>
      <c r="AQ333" s="93"/>
      <c r="AR333" s="95"/>
      <c r="AS333" s="303"/>
      <c r="AT333" s="93"/>
      <c r="AU333" s="95"/>
      <c r="AV333" s="303"/>
      <c r="AW333" s="93"/>
      <c r="AX333" s="95"/>
    </row>
    <row r="334" spans="1:62" s="14" customFormat="1" ht="126">
      <c r="A334" s="11">
        <v>106</v>
      </c>
      <c r="B334" s="12" t="s">
        <v>1387</v>
      </c>
      <c r="C334" s="12"/>
      <c r="D334" s="15" t="s">
        <v>2555</v>
      </c>
      <c r="E334" s="12" t="s">
        <v>2288</v>
      </c>
      <c r="F334" s="12">
        <v>35463</v>
      </c>
      <c r="G334" s="12" t="s">
        <v>2924</v>
      </c>
      <c r="H334" s="12">
        <v>2021</v>
      </c>
      <c r="I334" s="93" t="s">
        <v>2925</v>
      </c>
      <c r="J334" s="16">
        <v>293646.45</v>
      </c>
      <c r="K334" s="29" t="s">
        <v>328</v>
      </c>
      <c r="L334" s="93" t="s">
        <v>2927</v>
      </c>
      <c r="M334" s="93" t="s">
        <v>2928</v>
      </c>
      <c r="N334" s="93" t="s">
        <v>2929</v>
      </c>
      <c r="O334" s="93" t="s">
        <v>2930</v>
      </c>
      <c r="P334" s="12">
        <v>69024</v>
      </c>
      <c r="Q334" s="354" t="e">
        <f>SUBTOTAL(9,#REF!)</f>
        <v>#REF!</v>
      </c>
      <c r="R334" s="16">
        <f t="shared" si="16"/>
        <v>28.235235576923081</v>
      </c>
      <c r="S334" s="354">
        <v>17.88</v>
      </c>
      <c r="T334" s="354">
        <v>12.38</v>
      </c>
      <c r="U334" s="354" t="e">
        <f t="shared" si="13"/>
        <v>#REF!</v>
      </c>
      <c r="V334" s="109">
        <v>100</v>
      </c>
      <c r="W334" s="109">
        <v>22.1</v>
      </c>
      <c r="X334" s="90" t="s">
        <v>1395</v>
      </c>
      <c r="Y334" s="12">
        <v>3</v>
      </c>
      <c r="Z334" s="12">
        <v>12</v>
      </c>
      <c r="AA334" s="12">
        <v>1</v>
      </c>
      <c r="AB334" s="12">
        <v>47</v>
      </c>
      <c r="AC334" s="12" t="s">
        <v>2926</v>
      </c>
      <c r="AD334" s="93"/>
      <c r="AE334" s="12">
        <v>5</v>
      </c>
      <c r="AF334" s="236">
        <f t="shared" si="12"/>
        <v>100</v>
      </c>
      <c r="AG334" s="94" t="s">
        <v>2286</v>
      </c>
      <c r="AH334" s="93" t="s">
        <v>2288</v>
      </c>
      <c r="AI334" s="95">
        <v>50</v>
      </c>
      <c r="AJ334" s="94" t="s">
        <v>2931</v>
      </c>
      <c r="AK334" s="93" t="s">
        <v>2932</v>
      </c>
      <c r="AL334" s="95">
        <v>30</v>
      </c>
      <c r="AM334" s="303" t="s">
        <v>2593</v>
      </c>
      <c r="AN334" s="93" t="s">
        <v>2377</v>
      </c>
      <c r="AO334" s="95">
        <v>20</v>
      </c>
      <c r="AP334" s="303"/>
      <c r="AQ334" s="93"/>
      <c r="AR334" s="95"/>
      <c r="AS334" s="303"/>
      <c r="AT334" s="93"/>
      <c r="AU334" s="95"/>
      <c r="AV334" s="303"/>
      <c r="AW334" s="93"/>
      <c r="AX334" s="95"/>
    </row>
    <row r="335" spans="1:62" s="14" customFormat="1" ht="140">
      <c r="A335" s="11">
        <v>206</v>
      </c>
      <c r="B335" s="12" t="s">
        <v>2933</v>
      </c>
      <c r="C335" s="12">
        <v>13</v>
      </c>
      <c r="D335" s="102" t="s">
        <v>2934</v>
      </c>
      <c r="E335" s="12" t="s">
        <v>2935</v>
      </c>
      <c r="F335" s="12">
        <v>15269</v>
      </c>
      <c r="G335" s="12" t="s">
        <v>2936</v>
      </c>
      <c r="H335" s="15">
        <v>2002</v>
      </c>
      <c r="I335" s="12" t="s">
        <v>2937</v>
      </c>
      <c r="J335" s="16">
        <v>108113.86000000002</v>
      </c>
      <c r="K335" s="12" t="s">
        <v>149</v>
      </c>
      <c r="L335" s="12" t="s">
        <v>2938</v>
      </c>
      <c r="M335" s="12" t="s">
        <v>2939</v>
      </c>
      <c r="N335" s="12" t="s">
        <v>2940</v>
      </c>
      <c r="O335" s="12" t="s">
        <v>2941</v>
      </c>
      <c r="P335" s="103">
        <v>625</v>
      </c>
      <c r="Q335" s="16">
        <f>U335-T335</f>
        <v>80.263711058823532</v>
      </c>
      <c r="R335" s="71">
        <v>40.131855529411766</v>
      </c>
      <c r="S335" s="71">
        <v>40.131855529411766</v>
      </c>
      <c r="T335" s="71">
        <v>120.39556658823528</v>
      </c>
      <c r="U335" s="16">
        <f t="shared" ref="U335:U370" si="17">SUM(R335:T335)</f>
        <v>200.65927764705881</v>
      </c>
      <c r="V335" s="109">
        <v>100</v>
      </c>
      <c r="W335" s="109">
        <v>100</v>
      </c>
      <c r="X335" s="18" t="s">
        <v>2942</v>
      </c>
      <c r="Y335" s="12">
        <v>3</v>
      </c>
      <c r="Z335" s="12">
        <v>10</v>
      </c>
      <c r="AA335" s="12">
        <v>4</v>
      </c>
      <c r="AB335" s="12">
        <v>60</v>
      </c>
      <c r="AC335" s="12">
        <v>1</v>
      </c>
      <c r="AD335" s="12">
        <v>0</v>
      </c>
      <c r="AE335" s="12">
        <v>5</v>
      </c>
      <c r="AF335" s="236">
        <v>100</v>
      </c>
      <c r="AG335" s="11" t="s">
        <v>2943</v>
      </c>
      <c r="AH335" s="12" t="s">
        <v>2944</v>
      </c>
      <c r="AI335" s="13">
        <v>15</v>
      </c>
      <c r="AJ335" s="11" t="s">
        <v>2934</v>
      </c>
      <c r="AK335" s="12" t="s">
        <v>2935</v>
      </c>
      <c r="AL335" s="13">
        <v>40</v>
      </c>
      <c r="AM335" s="328" t="s">
        <v>2945</v>
      </c>
      <c r="AN335" s="12" t="s">
        <v>2946</v>
      </c>
      <c r="AO335" s="13">
        <v>0</v>
      </c>
      <c r="AP335" s="300" t="s">
        <v>2947</v>
      </c>
      <c r="AQ335" s="12" t="s">
        <v>2944</v>
      </c>
      <c r="AR335" s="13">
        <v>5</v>
      </c>
      <c r="AS335" s="300" t="s">
        <v>2948</v>
      </c>
      <c r="AT335" s="12" t="s">
        <v>2944</v>
      </c>
      <c r="AU335" s="13">
        <v>5</v>
      </c>
      <c r="AV335" s="300" t="s">
        <v>2949</v>
      </c>
      <c r="AW335" s="12" t="s">
        <v>1922</v>
      </c>
      <c r="AX335" s="13">
        <v>0</v>
      </c>
      <c r="AY335" s="11" t="s">
        <v>2951</v>
      </c>
      <c r="AZ335" s="12" t="s">
        <v>2952</v>
      </c>
      <c r="BA335" s="13">
        <v>0</v>
      </c>
      <c r="BB335" s="11" t="s">
        <v>2953</v>
      </c>
      <c r="BC335" s="12" t="s">
        <v>2954</v>
      </c>
      <c r="BD335" s="13">
        <v>0</v>
      </c>
      <c r="BE335" s="11" t="s">
        <v>2955</v>
      </c>
      <c r="BF335" s="12" t="s">
        <v>2956</v>
      </c>
      <c r="BG335" s="13">
        <v>15</v>
      </c>
      <c r="BH335" s="11" t="s">
        <v>2955</v>
      </c>
      <c r="BI335" s="12" t="s">
        <v>2957</v>
      </c>
      <c r="BJ335" s="13">
        <v>0</v>
      </c>
    </row>
    <row r="336" spans="1:62" s="14" customFormat="1" ht="98">
      <c r="A336" s="11">
        <v>206</v>
      </c>
      <c r="B336" s="12" t="s">
        <v>2933</v>
      </c>
      <c r="C336" s="12">
        <v>12</v>
      </c>
      <c r="D336" s="15" t="s">
        <v>2943</v>
      </c>
      <c r="E336" s="12" t="s">
        <v>2944</v>
      </c>
      <c r="F336" s="12">
        <v>10842</v>
      </c>
      <c r="G336" s="12" t="s">
        <v>2958</v>
      </c>
      <c r="H336" s="12">
        <v>1985</v>
      </c>
      <c r="I336" s="12" t="s">
        <v>2959</v>
      </c>
      <c r="J336" s="16">
        <v>376581</v>
      </c>
      <c r="K336" s="12" t="s">
        <v>8402</v>
      </c>
      <c r="L336" s="12" t="s">
        <v>2960</v>
      </c>
      <c r="M336" s="12" t="s">
        <v>2961</v>
      </c>
      <c r="N336" s="12" t="s">
        <v>2962</v>
      </c>
      <c r="O336" s="12" t="s">
        <v>2963</v>
      </c>
      <c r="P336" s="103">
        <v>1148</v>
      </c>
      <c r="Q336" s="16">
        <f t="shared" ref="Q336:Q380" si="18">U336-T336</f>
        <v>117.72145882352942</v>
      </c>
      <c r="R336" s="71">
        <v>58.860729411764709</v>
      </c>
      <c r="S336" s="71">
        <v>58.860729411764709</v>
      </c>
      <c r="T336" s="71">
        <v>176.5821882352941</v>
      </c>
      <c r="U336" s="16">
        <f t="shared" si="17"/>
        <v>294.30364705882351</v>
      </c>
      <c r="V336" s="109">
        <v>100</v>
      </c>
      <c r="W336" s="109">
        <v>100</v>
      </c>
      <c r="X336" s="18" t="s">
        <v>2942</v>
      </c>
      <c r="Y336" s="12">
        <v>1</v>
      </c>
      <c r="Z336" s="12">
        <v>4</v>
      </c>
      <c r="AA336" s="12">
        <v>1</v>
      </c>
      <c r="AB336" s="12">
        <v>60</v>
      </c>
      <c r="AC336" s="12"/>
      <c r="AD336" s="12">
        <v>0</v>
      </c>
      <c r="AE336" s="12">
        <v>5</v>
      </c>
      <c r="AF336" s="236">
        <v>100</v>
      </c>
      <c r="AG336" s="11" t="s">
        <v>2943</v>
      </c>
      <c r="AH336" s="12" t="s">
        <v>2944</v>
      </c>
      <c r="AI336" s="13">
        <v>35</v>
      </c>
      <c r="AJ336" s="11" t="s">
        <v>2934</v>
      </c>
      <c r="AK336" s="12" t="s">
        <v>2935</v>
      </c>
      <c r="AL336" s="13">
        <v>20</v>
      </c>
      <c r="AM336" s="328" t="s">
        <v>2945</v>
      </c>
      <c r="AN336" s="12" t="s">
        <v>2946</v>
      </c>
      <c r="AO336" s="13">
        <v>0</v>
      </c>
      <c r="AP336" s="300" t="s">
        <v>2947</v>
      </c>
      <c r="AQ336" s="12" t="s">
        <v>2944</v>
      </c>
      <c r="AR336" s="13">
        <v>5</v>
      </c>
      <c r="AS336" s="300" t="s">
        <v>2948</v>
      </c>
      <c r="AT336" s="12" t="s">
        <v>2944</v>
      </c>
      <c r="AU336" s="13">
        <v>5</v>
      </c>
      <c r="AV336" s="300" t="s">
        <v>2949</v>
      </c>
      <c r="AW336" s="12" t="s">
        <v>1922</v>
      </c>
      <c r="AX336" s="13">
        <v>0</v>
      </c>
      <c r="AY336" s="11" t="s">
        <v>2951</v>
      </c>
      <c r="AZ336" s="12" t="s">
        <v>2952</v>
      </c>
      <c r="BA336" s="13">
        <v>0</v>
      </c>
      <c r="BB336" s="11" t="s">
        <v>2953</v>
      </c>
      <c r="BC336" s="12" t="s">
        <v>2954</v>
      </c>
      <c r="BD336" s="13">
        <v>0</v>
      </c>
      <c r="BE336" s="11" t="s">
        <v>2955</v>
      </c>
      <c r="BF336" s="12" t="s">
        <v>2956</v>
      </c>
      <c r="BG336" s="13">
        <v>15</v>
      </c>
      <c r="BH336" s="11" t="s">
        <v>2955</v>
      </c>
      <c r="BI336" s="12" t="s">
        <v>2957</v>
      </c>
      <c r="BJ336" s="13">
        <v>0</v>
      </c>
    </row>
    <row r="337" spans="1:62" s="14" customFormat="1" ht="98">
      <c r="A337" s="11">
        <v>206</v>
      </c>
      <c r="B337" s="12" t="s">
        <v>2933</v>
      </c>
      <c r="C337" s="12">
        <v>12</v>
      </c>
      <c r="D337" s="102" t="s">
        <v>2934</v>
      </c>
      <c r="E337" s="12" t="s">
        <v>2935</v>
      </c>
      <c r="F337" s="102">
        <v>15269</v>
      </c>
      <c r="G337" s="12" t="s">
        <v>2964</v>
      </c>
      <c r="H337" s="12">
        <v>1970</v>
      </c>
      <c r="I337" s="12" t="s">
        <v>2965</v>
      </c>
      <c r="J337" s="16">
        <v>424384</v>
      </c>
      <c r="K337" s="12" t="s">
        <v>8402</v>
      </c>
      <c r="L337" s="12" t="s">
        <v>2960</v>
      </c>
      <c r="M337" s="12" t="s">
        <v>2961</v>
      </c>
      <c r="N337" s="12" t="s">
        <v>2966</v>
      </c>
      <c r="O337" s="12" t="s">
        <v>2967</v>
      </c>
      <c r="P337" s="103">
        <v>1833</v>
      </c>
      <c r="Q337" s="16">
        <f t="shared" si="18"/>
        <v>189.97101176470591</v>
      </c>
      <c r="R337" s="71">
        <v>94.985505882352939</v>
      </c>
      <c r="S337" s="71">
        <v>94.985505882352939</v>
      </c>
      <c r="T337" s="71">
        <v>284.95651764705877</v>
      </c>
      <c r="U337" s="16">
        <f t="shared" si="17"/>
        <v>474.92752941176468</v>
      </c>
      <c r="V337" s="109">
        <v>100</v>
      </c>
      <c r="W337" s="109">
        <v>100</v>
      </c>
      <c r="X337" s="18" t="s">
        <v>2942</v>
      </c>
      <c r="Y337" s="12">
        <v>1</v>
      </c>
      <c r="Z337" s="12">
        <v>4</v>
      </c>
      <c r="AA337" s="12">
        <v>1</v>
      </c>
      <c r="AB337" s="12">
        <v>60</v>
      </c>
      <c r="AC337" s="12"/>
      <c r="AD337" s="12">
        <v>0</v>
      </c>
      <c r="AE337" s="12">
        <v>5</v>
      </c>
      <c r="AF337" s="236">
        <v>100</v>
      </c>
      <c r="AG337" s="11" t="s">
        <v>2943</v>
      </c>
      <c r="AH337" s="12" t="s">
        <v>2944</v>
      </c>
      <c r="AI337" s="13">
        <v>20</v>
      </c>
      <c r="AJ337" s="11" t="s">
        <v>2934</v>
      </c>
      <c r="AK337" s="12" t="s">
        <v>2935</v>
      </c>
      <c r="AL337" s="13">
        <v>40</v>
      </c>
      <c r="AM337" s="328" t="s">
        <v>2945</v>
      </c>
      <c r="AN337" s="12" t="s">
        <v>2946</v>
      </c>
      <c r="AO337" s="13">
        <v>0</v>
      </c>
      <c r="AP337" s="300" t="s">
        <v>2947</v>
      </c>
      <c r="AQ337" s="12" t="s">
        <v>2944</v>
      </c>
      <c r="AR337" s="13">
        <v>5</v>
      </c>
      <c r="AS337" s="300" t="s">
        <v>2948</v>
      </c>
      <c r="AT337" s="12" t="s">
        <v>2944</v>
      </c>
      <c r="AU337" s="13">
        <v>5</v>
      </c>
      <c r="AV337" s="300" t="s">
        <v>2949</v>
      </c>
      <c r="AW337" s="12" t="s">
        <v>1922</v>
      </c>
      <c r="AX337" s="13">
        <v>0</v>
      </c>
      <c r="AY337" s="11" t="s">
        <v>2951</v>
      </c>
      <c r="AZ337" s="12" t="s">
        <v>2952</v>
      </c>
      <c r="BA337" s="13">
        <v>0</v>
      </c>
      <c r="BB337" s="11" t="s">
        <v>2953</v>
      </c>
      <c r="BC337" s="12" t="s">
        <v>2954</v>
      </c>
      <c r="BD337" s="13">
        <v>0</v>
      </c>
      <c r="BE337" s="11" t="s">
        <v>2955</v>
      </c>
      <c r="BF337" s="12" t="s">
        <v>2956</v>
      </c>
      <c r="BG337" s="13">
        <v>15</v>
      </c>
      <c r="BH337" s="11" t="s">
        <v>2955</v>
      </c>
      <c r="BI337" s="12" t="s">
        <v>2957</v>
      </c>
      <c r="BJ337" s="13">
        <v>0</v>
      </c>
    </row>
    <row r="338" spans="1:62" s="14" customFormat="1" ht="98">
      <c r="A338" s="11">
        <v>206</v>
      </c>
      <c r="B338" s="12" t="s">
        <v>2933</v>
      </c>
      <c r="C338" s="12">
        <v>12</v>
      </c>
      <c r="D338" s="15" t="s">
        <v>2943</v>
      </c>
      <c r="E338" s="12" t="s">
        <v>2944</v>
      </c>
      <c r="F338" s="12">
        <v>10842</v>
      </c>
      <c r="G338" s="12" t="s">
        <v>2968</v>
      </c>
      <c r="H338" s="12">
        <v>1993</v>
      </c>
      <c r="I338" s="12" t="s">
        <v>2969</v>
      </c>
      <c r="J338" s="16">
        <v>232075</v>
      </c>
      <c r="K338" s="12" t="s">
        <v>8402</v>
      </c>
      <c r="L338" s="12" t="s">
        <v>2960</v>
      </c>
      <c r="M338" s="12" t="s">
        <v>2961</v>
      </c>
      <c r="N338" s="12" t="s">
        <v>2970</v>
      </c>
      <c r="O338" s="12" t="s">
        <v>2971</v>
      </c>
      <c r="P338" s="103">
        <v>1884</v>
      </c>
      <c r="Q338" s="16">
        <f t="shared" si="18"/>
        <v>110.92117647058825</v>
      </c>
      <c r="R338" s="71">
        <v>55.460588235294125</v>
      </c>
      <c r="S338" s="71">
        <v>55.460588235294125</v>
      </c>
      <c r="T338" s="71">
        <v>166.38176470588235</v>
      </c>
      <c r="U338" s="16">
        <f t="shared" si="17"/>
        <v>277.3029411764706</v>
      </c>
      <c r="V338" s="109">
        <v>100</v>
      </c>
      <c r="W338" s="109">
        <v>100</v>
      </c>
      <c r="X338" s="18" t="s">
        <v>2942</v>
      </c>
      <c r="Y338" s="12">
        <v>1</v>
      </c>
      <c r="Z338" s="12">
        <v>4</v>
      </c>
      <c r="AA338" s="12">
        <v>1</v>
      </c>
      <c r="AB338" s="12">
        <v>60</v>
      </c>
      <c r="AC338" s="12"/>
      <c r="AD338" s="12">
        <v>0</v>
      </c>
      <c r="AE338" s="12">
        <v>5</v>
      </c>
      <c r="AF338" s="236">
        <v>100</v>
      </c>
      <c r="AG338" s="11" t="s">
        <v>2943</v>
      </c>
      <c r="AH338" s="12" t="s">
        <v>2944</v>
      </c>
      <c r="AI338" s="13">
        <v>40</v>
      </c>
      <c r="AJ338" s="11" t="s">
        <v>2934</v>
      </c>
      <c r="AK338" s="12" t="s">
        <v>2935</v>
      </c>
      <c r="AL338" s="13">
        <v>20</v>
      </c>
      <c r="AM338" s="328" t="s">
        <v>2945</v>
      </c>
      <c r="AN338" s="12" t="s">
        <v>2946</v>
      </c>
      <c r="AO338" s="13">
        <v>0</v>
      </c>
      <c r="AP338" s="300" t="s">
        <v>2947</v>
      </c>
      <c r="AQ338" s="12" t="s">
        <v>2944</v>
      </c>
      <c r="AR338" s="13">
        <v>5</v>
      </c>
      <c r="AS338" s="300" t="s">
        <v>2948</v>
      </c>
      <c r="AT338" s="12" t="s">
        <v>2944</v>
      </c>
      <c r="AU338" s="13">
        <v>5</v>
      </c>
      <c r="AV338" s="300" t="s">
        <v>2949</v>
      </c>
      <c r="AW338" s="12" t="s">
        <v>1922</v>
      </c>
      <c r="AX338" s="13">
        <v>0</v>
      </c>
      <c r="AY338" s="11" t="s">
        <v>2951</v>
      </c>
      <c r="AZ338" s="12" t="s">
        <v>2952</v>
      </c>
      <c r="BA338" s="13">
        <v>0</v>
      </c>
      <c r="BB338" s="11" t="s">
        <v>2953</v>
      </c>
      <c r="BC338" s="12" t="s">
        <v>2954</v>
      </c>
      <c r="BD338" s="13">
        <v>0</v>
      </c>
      <c r="BE338" s="11" t="s">
        <v>2955</v>
      </c>
      <c r="BF338" s="12" t="s">
        <v>2956</v>
      </c>
      <c r="BG338" s="13">
        <v>15</v>
      </c>
      <c r="BH338" s="11" t="s">
        <v>2955</v>
      </c>
      <c r="BI338" s="12" t="s">
        <v>2957</v>
      </c>
      <c r="BJ338" s="13">
        <v>0</v>
      </c>
    </row>
    <row r="339" spans="1:62" s="14" customFormat="1" ht="98">
      <c r="A339" s="11">
        <v>206</v>
      </c>
      <c r="B339" s="12" t="s">
        <v>2933</v>
      </c>
      <c r="C339" s="12">
        <v>12</v>
      </c>
      <c r="D339" s="15" t="s">
        <v>2943</v>
      </c>
      <c r="E339" s="12" t="s">
        <v>2944</v>
      </c>
      <c r="F339" s="12">
        <v>10842</v>
      </c>
      <c r="G339" s="12" t="s">
        <v>2972</v>
      </c>
      <c r="H339" s="15">
        <v>2002</v>
      </c>
      <c r="I339" s="12" t="s">
        <v>2973</v>
      </c>
      <c r="J339" s="16">
        <v>47876.650000000096</v>
      </c>
      <c r="K339" s="12" t="s">
        <v>8402</v>
      </c>
      <c r="L339" s="12" t="s">
        <v>2974</v>
      </c>
      <c r="M339" s="12" t="s">
        <v>2975</v>
      </c>
      <c r="N339" s="12" t="s">
        <v>2976</v>
      </c>
      <c r="O339" s="12" t="s">
        <v>2977</v>
      </c>
      <c r="P339" s="103">
        <v>2234</v>
      </c>
      <c r="Q339" s="16">
        <f t="shared" si="18"/>
        <v>71.453018823529419</v>
      </c>
      <c r="R339" s="71">
        <v>35.72650941176471</v>
      </c>
      <c r="S339" s="71">
        <v>35.72650941176471</v>
      </c>
      <c r="T339" s="71">
        <v>107.17952823529413</v>
      </c>
      <c r="U339" s="16">
        <f t="shared" si="17"/>
        <v>178.63254705882355</v>
      </c>
      <c r="V339" s="109">
        <v>100</v>
      </c>
      <c r="W339" s="109">
        <v>100</v>
      </c>
      <c r="X339" s="18" t="s">
        <v>2942</v>
      </c>
      <c r="Y339" s="12">
        <v>3</v>
      </c>
      <c r="Z339" s="12">
        <v>1</v>
      </c>
      <c r="AA339" s="12">
        <v>6</v>
      </c>
      <c r="AB339" s="12">
        <v>60</v>
      </c>
      <c r="AC339" s="12"/>
      <c r="AD339" s="12">
        <v>0</v>
      </c>
      <c r="AE339" s="12">
        <v>5</v>
      </c>
      <c r="AF339" s="236">
        <v>100</v>
      </c>
      <c r="AG339" s="11" t="s">
        <v>2943</v>
      </c>
      <c r="AH339" s="12" t="s">
        <v>2944</v>
      </c>
      <c r="AI339" s="13">
        <v>60</v>
      </c>
      <c r="AJ339" s="11" t="s">
        <v>2934</v>
      </c>
      <c r="AK339" s="12" t="s">
        <v>2935</v>
      </c>
      <c r="AL339" s="13">
        <v>40</v>
      </c>
      <c r="AM339" s="328" t="s">
        <v>2945</v>
      </c>
      <c r="AN339" s="12" t="s">
        <v>2946</v>
      </c>
      <c r="AO339" s="13">
        <v>0</v>
      </c>
      <c r="AP339" s="300" t="s">
        <v>2947</v>
      </c>
      <c r="AQ339" s="12" t="s">
        <v>2944</v>
      </c>
      <c r="AR339" s="13">
        <v>0</v>
      </c>
      <c r="AS339" s="300" t="s">
        <v>2948</v>
      </c>
      <c r="AT339" s="12" t="s">
        <v>2944</v>
      </c>
      <c r="AU339" s="13">
        <v>0</v>
      </c>
      <c r="AV339" s="300" t="s">
        <v>2949</v>
      </c>
      <c r="AW339" s="12" t="s">
        <v>1922</v>
      </c>
      <c r="AX339" s="13">
        <v>0</v>
      </c>
      <c r="AY339" s="11" t="s">
        <v>2951</v>
      </c>
      <c r="AZ339" s="12" t="s">
        <v>2952</v>
      </c>
      <c r="BA339" s="13">
        <v>0</v>
      </c>
      <c r="BB339" s="11" t="s">
        <v>2953</v>
      </c>
      <c r="BC339" s="12" t="s">
        <v>2954</v>
      </c>
      <c r="BD339" s="13">
        <v>0</v>
      </c>
      <c r="BE339" s="11" t="s">
        <v>2955</v>
      </c>
      <c r="BF339" s="12" t="s">
        <v>2956</v>
      </c>
      <c r="BG339" s="13">
        <v>0</v>
      </c>
      <c r="BH339" s="11" t="s">
        <v>2955</v>
      </c>
      <c r="BI339" s="12" t="s">
        <v>2957</v>
      </c>
      <c r="BJ339" s="13">
        <v>0</v>
      </c>
    </row>
    <row r="340" spans="1:62" s="14" customFormat="1" ht="140">
      <c r="A340" s="11">
        <v>206</v>
      </c>
      <c r="B340" s="12" t="s">
        <v>2933</v>
      </c>
      <c r="C340" s="12">
        <v>12</v>
      </c>
      <c r="D340" s="15" t="s">
        <v>2943</v>
      </c>
      <c r="E340" s="12" t="s">
        <v>2944</v>
      </c>
      <c r="F340" s="12">
        <v>10842</v>
      </c>
      <c r="G340" s="12" t="s">
        <v>2978</v>
      </c>
      <c r="H340" s="15">
        <v>2004</v>
      </c>
      <c r="I340" s="12" t="s">
        <v>2979</v>
      </c>
      <c r="J340" s="16">
        <v>759083.57000000007</v>
      </c>
      <c r="K340" s="12" t="s">
        <v>156</v>
      </c>
      <c r="L340" s="12" t="s">
        <v>2974</v>
      </c>
      <c r="M340" s="12" t="s">
        <v>2975</v>
      </c>
      <c r="N340" s="12" t="s">
        <v>2980</v>
      </c>
      <c r="O340" s="12" t="s">
        <v>2981</v>
      </c>
      <c r="P340" s="103">
        <v>4014</v>
      </c>
      <c r="Q340" s="16">
        <f t="shared" si="18"/>
        <v>103.04389411764706</v>
      </c>
      <c r="R340" s="71">
        <v>51.521947058823528</v>
      </c>
      <c r="S340" s="71">
        <v>51.521947058823528</v>
      </c>
      <c r="T340" s="71">
        <v>154.56584117647057</v>
      </c>
      <c r="U340" s="16">
        <f t="shared" si="17"/>
        <v>257.60973529411763</v>
      </c>
      <c r="V340" s="109">
        <v>100</v>
      </c>
      <c r="W340" s="109">
        <v>100</v>
      </c>
      <c r="X340" s="18" t="s">
        <v>2942</v>
      </c>
      <c r="Y340" s="12">
        <v>3</v>
      </c>
      <c r="Z340" s="12">
        <v>5</v>
      </c>
      <c r="AA340" s="12">
        <v>1</v>
      </c>
      <c r="AB340" s="12">
        <v>60</v>
      </c>
      <c r="AC340" s="12">
        <v>2</v>
      </c>
      <c r="AD340" s="12">
        <v>0</v>
      </c>
      <c r="AE340" s="12">
        <v>5</v>
      </c>
      <c r="AF340" s="236">
        <v>100</v>
      </c>
      <c r="AG340" s="11" t="s">
        <v>2943</v>
      </c>
      <c r="AH340" s="12" t="s">
        <v>2944</v>
      </c>
      <c r="AI340" s="13">
        <v>30</v>
      </c>
      <c r="AJ340" s="11" t="s">
        <v>2934</v>
      </c>
      <c r="AK340" s="12" t="s">
        <v>2935</v>
      </c>
      <c r="AL340" s="13">
        <v>10</v>
      </c>
      <c r="AM340" s="328" t="s">
        <v>2945</v>
      </c>
      <c r="AN340" s="12" t="s">
        <v>2946</v>
      </c>
      <c r="AO340" s="13">
        <v>0</v>
      </c>
      <c r="AP340" s="300" t="s">
        <v>2947</v>
      </c>
      <c r="AQ340" s="12" t="s">
        <v>2944</v>
      </c>
      <c r="AR340" s="13">
        <v>10</v>
      </c>
      <c r="AS340" s="300" t="s">
        <v>2948</v>
      </c>
      <c r="AT340" s="12" t="s">
        <v>2944</v>
      </c>
      <c r="AU340" s="13">
        <v>10</v>
      </c>
      <c r="AV340" s="300" t="s">
        <v>2949</v>
      </c>
      <c r="AW340" s="12" t="s">
        <v>1922</v>
      </c>
      <c r="AX340" s="13">
        <v>0</v>
      </c>
      <c r="AY340" s="11" t="s">
        <v>2951</v>
      </c>
      <c r="AZ340" s="12" t="s">
        <v>2952</v>
      </c>
      <c r="BA340" s="13">
        <v>0</v>
      </c>
      <c r="BB340" s="11" t="s">
        <v>2953</v>
      </c>
      <c r="BC340" s="12" t="s">
        <v>2954</v>
      </c>
      <c r="BD340" s="13">
        <v>5</v>
      </c>
      <c r="BE340" s="11" t="s">
        <v>2955</v>
      </c>
      <c r="BF340" s="12" t="s">
        <v>2956</v>
      </c>
      <c r="BG340" s="13">
        <v>5</v>
      </c>
      <c r="BH340" s="11" t="s">
        <v>2955</v>
      </c>
      <c r="BI340" s="12" t="s">
        <v>2957</v>
      </c>
      <c r="BJ340" s="13">
        <v>0</v>
      </c>
    </row>
    <row r="341" spans="1:62" s="14" customFormat="1" ht="294">
      <c r="A341" s="11">
        <v>206</v>
      </c>
      <c r="B341" s="12" t="s">
        <v>2933</v>
      </c>
      <c r="C341" s="12">
        <v>15</v>
      </c>
      <c r="D341" s="15" t="s">
        <v>2945</v>
      </c>
      <c r="E341" s="12" t="s">
        <v>2946</v>
      </c>
      <c r="F341" s="12">
        <v>4254</v>
      </c>
      <c r="G341" s="12" t="s">
        <v>2982</v>
      </c>
      <c r="H341" s="15">
        <v>2004</v>
      </c>
      <c r="I341" s="12" t="s">
        <v>2983</v>
      </c>
      <c r="J341" s="16">
        <v>27442.26</v>
      </c>
      <c r="K341" s="12" t="s">
        <v>156</v>
      </c>
      <c r="L341" s="12" t="s">
        <v>2984</v>
      </c>
      <c r="M341" s="12" t="s">
        <v>2985</v>
      </c>
      <c r="N341" s="12" t="s">
        <v>2986</v>
      </c>
      <c r="O341" s="12" t="s">
        <v>2987</v>
      </c>
      <c r="P341" s="103">
        <v>4036</v>
      </c>
      <c r="Q341" s="16">
        <f t="shared" si="18"/>
        <v>25.291400470588236</v>
      </c>
      <c r="R341" s="71">
        <v>12.645700235294118</v>
      </c>
      <c r="S341" s="71">
        <v>12.645700235294118</v>
      </c>
      <c r="T341" s="71">
        <v>37.937100705882351</v>
      </c>
      <c r="U341" s="16">
        <f t="shared" si="17"/>
        <v>63.228501176470587</v>
      </c>
      <c r="V341" s="109">
        <v>100</v>
      </c>
      <c r="W341" s="109">
        <v>100</v>
      </c>
      <c r="X341" s="18" t="s">
        <v>2942</v>
      </c>
      <c r="Y341" s="12">
        <v>2</v>
      </c>
      <c r="Z341" s="12">
        <v>5</v>
      </c>
      <c r="AA341" s="12">
        <v>6</v>
      </c>
      <c r="AB341" s="12">
        <v>60</v>
      </c>
      <c r="AC341" s="12">
        <v>3</v>
      </c>
      <c r="AD341" s="12">
        <v>0</v>
      </c>
      <c r="AE341" s="12">
        <v>5</v>
      </c>
      <c r="AF341" s="236">
        <v>100</v>
      </c>
      <c r="AG341" s="11" t="s">
        <v>2943</v>
      </c>
      <c r="AH341" s="12" t="s">
        <v>2944</v>
      </c>
      <c r="AI341" s="13">
        <v>0</v>
      </c>
      <c r="AJ341" s="11" t="s">
        <v>2934</v>
      </c>
      <c r="AK341" s="12" t="s">
        <v>2935</v>
      </c>
      <c r="AL341" s="13">
        <v>0</v>
      </c>
      <c r="AM341" s="328" t="s">
        <v>2945</v>
      </c>
      <c r="AN341" s="12" t="s">
        <v>2946</v>
      </c>
      <c r="AO341" s="13">
        <v>60</v>
      </c>
      <c r="AP341" s="300" t="s">
        <v>2947</v>
      </c>
      <c r="AQ341" s="12" t="s">
        <v>2944</v>
      </c>
      <c r="AR341" s="13">
        <v>0</v>
      </c>
      <c r="AS341" s="300" t="s">
        <v>2948</v>
      </c>
      <c r="AT341" s="12" t="s">
        <v>2944</v>
      </c>
      <c r="AU341" s="13">
        <v>0</v>
      </c>
      <c r="AV341" s="300" t="s">
        <v>2949</v>
      </c>
      <c r="AW341" s="12" t="s">
        <v>1922</v>
      </c>
      <c r="AX341" s="13">
        <v>0</v>
      </c>
      <c r="AY341" s="11" t="s">
        <v>2951</v>
      </c>
      <c r="AZ341" s="12" t="s">
        <v>2952</v>
      </c>
      <c r="BA341" s="13">
        <v>0</v>
      </c>
      <c r="BB341" s="11" t="s">
        <v>2953</v>
      </c>
      <c r="BC341" s="12" t="s">
        <v>2954</v>
      </c>
      <c r="BD341" s="13">
        <v>0</v>
      </c>
      <c r="BE341" s="11" t="s">
        <v>2955</v>
      </c>
      <c r="BF341" s="12" t="s">
        <v>2956</v>
      </c>
      <c r="BG341" s="13">
        <v>40</v>
      </c>
      <c r="BH341" s="11" t="s">
        <v>2955</v>
      </c>
      <c r="BI341" s="12" t="s">
        <v>2957</v>
      </c>
      <c r="BJ341" s="13">
        <v>0</v>
      </c>
    </row>
    <row r="342" spans="1:62" s="14" customFormat="1" ht="98">
      <c r="A342" s="11">
        <v>206</v>
      </c>
      <c r="B342" s="12" t="s">
        <v>2933</v>
      </c>
      <c r="C342" s="12">
        <v>12</v>
      </c>
      <c r="D342" s="15" t="s">
        <v>2943</v>
      </c>
      <c r="E342" s="12" t="s">
        <v>2944</v>
      </c>
      <c r="F342" s="12">
        <v>10842</v>
      </c>
      <c r="G342" s="12" t="s">
        <v>2988</v>
      </c>
      <c r="H342" s="15">
        <v>2005</v>
      </c>
      <c r="I342" s="12" t="s">
        <v>2989</v>
      </c>
      <c r="J342" s="16">
        <v>20379.09</v>
      </c>
      <c r="K342" s="12" t="s">
        <v>846</v>
      </c>
      <c r="L342" s="12" t="s">
        <v>2974</v>
      </c>
      <c r="M342" s="12" t="s">
        <v>2975</v>
      </c>
      <c r="N342" s="12" t="s">
        <v>2990</v>
      </c>
      <c r="O342" s="12" t="s">
        <v>2991</v>
      </c>
      <c r="P342" s="103">
        <v>4056</v>
      </c>
      <c r="Q342" s="16">
        <f t="shared" si="18"/>
        <v>17.759015999999999</v>
      </c>
      <c r="R342" s="71">
        <v>8.8795079999999995</v>
      </c>
      <c r="S342" s="71">
        <v>8.8795079999999995</v>
      </c>
      <c r="T342" s="71">
        <v>26.638524</v>
      </c>
      <c r="U342" s="16">
        <f t="shared" si="17"/>
        <v>44.397539999999999</v>
      </c>
      <c r="V342" s="109">
        <v>100</v>
      </c>
      <c r="W342" s="109">
        <v>100</v>
      </c>
      <c r="X342" s="18" t="s">
        <v>2942</v>
      </c>
      <c r="Y342" s="12">
        <v>1</v>
      </c>
      <c r="Z342" s="12">
        <v>5</v>
      </c>
      <c r="AA342" s="12">
        <v>2</v>
      </c>
      <c r="AB342" s="12">
        <v>60</v>
      </c>
      <c r="AC342" s="12"/>
      <c r="AD342" s="12">
        <v>0</v>
      </c>
      <c r="AE342" s="12">
        <v>5</v>
      </c>
      <c r="AF342" s="236">
        <v>100</v>
      </c>
      <c r="AG342" s="11" t="s">
        <v>2943</v>
      </c>
      <c r="AH342" s="12" t="s">
        <v>2944</v>
      </c>
      <c r="AI342" s="13">
        <v>50</v>
      </c>
      <c r="AJ342" s="11" t="s">
        <v>2934</v>
      </c>
      <c r="AK342" s="12" t="s">
        <v>2935</v>
      </c>
      <c r="AL342" s="13">
        <v>50</v>
      </c>
      <c r="AM342" s="328" t="s">
        <v>2945</v>
      </c>
      <c r="AN342" s="12" t="s">
        <v>2946</v>
      </c>
      <c r="AO342" s="13">
        <v>0</v>
      </c>
      <c r="AP342" s="300" t="s">
        <v>2947</v>
      </c>
      <c r="AQ342" s="12" t="s">
        <v>2944</v>
      </c>
      <c r="AR342" s="13">
        <v>0</v>
      </c>
      <c r="AS342" s="300" t="s">
        <v>2948</v>
      </c>
      <c r="AT342" s="12" t="s">
        <v>2944</v>
      </c>
      <c r="AU342" s="13">
        <v>0</v>
      </c>
      <c r="AV342" s="300" t="s">
        <v>2949</v>
      </c>
      <c r="AW342" s="12" t="s">
        <v>1922</v>
      </c>
      <c r="AX342" s="13">
        <v>0</v>
      </c>
      <c r="AY342" s="11" t="s">
        <v>2951</v>
      </c>
      <c r="AZ342" s="12" t="s">
        <v>2952</v>
      </c>
      <c r="BA342" s="13">
        <v>0</v>
      </c>
      <c r="BB342" s="11" t="s">
        <v>2953</v>
      </c>
      <c r="BC342" s="12" t="s">
        <v>2954</v>
      </c>
      <c r="BD342" s="13">
        <v>0</v>
      </c>
      <c r="BE342" s="11" t="s">
        <v>2955</v>
      </c>
      <c r="BF342" s="12" t="s">
        <v>2956</v>
      </c>
      <c r="BG342" s="13">
        <v>0</v>
      </c>
      <c r="BH342" s="11" t="s">
        <v>2955</v>
      </c>
      <c r="BI342" s="12" t="s">
        <v>2957</v>
      </c>
      <c r="BJ342" s="13">
        <v>0</v>
      </c>
    </row>
    <row r="343" spans="1:62" s="14" customFormat="1" ht="98">
      <c r="A343" s="11">
        <v>206</v>
      </c>
      <c r="B343" s="12" t="s">
        <v>2933</v>
      </c>
      <c r="C343" s="12">
        <v>15</v>
      </c>
      <c r="D343" s="15" t="s">
        <v>2945</v>
      </c>
      <c r="E343" s="12" t="s">
        <v>2946</v>
      </c>
      <c r="F343" s="12">
        <v>4254</v>
      </c>
      <c r="G343" s="12" t="s">
        <v>2992</v>
      </c>
      <c r="H343" s="15">
        <v>2004</v>
      </c>
      <c r="I343" s="12" t="s">
        <v>2993</v>
      </c>
      <c r="J343" s="16">
        <v>30447.68</v>
      </c>
      <c r="K343" s="12" t="s">
        <v>8402</v>
      </c>
      <c r="L343" s="12" t="s">
        <v>2984</v>
      </c>
      <c r="M343" s="12" t="s">
        <v>2985</v>
      </c>
      <c r="N343" s="12" t="s">
        <v>2994</v>
      </c>
      <c r="O343" s="12" t="s">
        <v>2995</v>
      </c>
      <c r="P343" s="103">
        <v>4058</v>
      </c>
      <c r="Q343" s="16">
        <f t="shared" si="18"/>
        <v>21.432832000000005</v>
      </c>
      <c r="R343" s="71">
        <v>10.716416000000002</v>
      </c>
      <c r="S343" s="71">
        <v>10.716416000000002</v>
      </c>
      <c r="T343" s="71">
        <v>32.149248</v>
      </c>
      <c r="U343" s="16">
        <f t="shared" si="17"/>
        <v>53.582080000000005</v>
      </c>
      <c r="V343" s="109">
        <v>100</v>
      </c>
      <c r="W343" s="109">
        <v>100</v>
      </c>
      <c r="X343" s="18" t="s">
        <v>2942</v>
      </c>
      <c r="Y343" s="12">
        <v>1</v>
      </c>
      <c r="Z343" s="12">
        <v>2</v>
      </c>
      <c r="AA343" s="12">
        <v>3</v>
      </c>
      <c r="AB343" s="12">
        <v>60</v>
      </c>
      <c r="AC343" s="12"/>
      <c r="AD343" s="12">
        <v>0</v>
      </c>
      <c r="AE343" s="12">
        <v>5</v>
      </c>
      <c r="AF343" s="236">
        <v>100</v>
      </c>
      <c r="AG343" s="11" t="s">
        <v>2943</v>
      </c>
      <c r="AH343" s="12" t="s">
        <v>2944</v>
      </c>
      <c r="AI343" s="13">
        <v>0</v>
      </c>
      <c r="AJ343" s="11" t="s">
        <v>2934</v>
      </c>
      <c r="AK343" s="12" t="s">
        <v>2935</v>
      </c>
      <c r="AL343" s="13">
        <v>0</v>
      </c>
      <c r="AM343" s="328" t="s">
        <v>2945</v>
      </c>
      <c r="AN343" s="12" t="s">
        <v>2946</v>
      </c>
      <c r="AO343" s="13">
        <v>60</v>
      </c>
      <c r="AP343" s="300" t="s">
        <v>2947</v>
      </c>
      <c r="AQ343" s="12" t="s">
        <v>2944</v>
      </c>
      <c r="AR343" s="13">
        <v>0</v>
      </c>
      <c r="AS343" s="300" t="s">
        <v>2948</v>
      </c>
      <c r="AT343" s="12" t="s">
        <v>2944</v>
      </c>
      <c r="AU343" s="13">
        <v>0</v>
      </c>
      <c r="AV343" s="300" t="s">
        <v>2949</v>
      </c>
      <c r="AW343" s="12" t="s">
        <v>1922</v>
      </c>
      <c r="AX343" s="13">
        <v>0</v>
      </c>
      <c r="AY343" s="11" t="s">
        <v>2951</v>
      </c>
      <c r="AZ343" s="12" t="s">
        <v>2952</v>
      </c>
      <c r="BA343" s="13">
        <v>0</v>
      </c>
      <c r="BB343" s="11" t="s">
        <v>2953</v>
      </c>
      <c r="BC343" s="12" t="s">
        <v>2954</v>
      </c>
      <c r="BD343" s="13">
        <v>0</v>
      </c>
      <c r="BE343" s="11" t="s">
        <v>2955</v>
      </c>
      <c r="BF343" s="12" t="s">
        <v>2956</v>
      </c>
      <c r="BG343" s="13">
        <v>40</v>
      </c>
      <c r="BH343" s="11" t="s">
        <v>2955</v>
      </c>
      <c r="BI343" s="12" t="s">
        <v>2957</v>
      </c>
      <c r="BJ343" s="13">
        <v>0</v>
      </c>
    </row>
    <row r="344" spans="1:62" s="14" customFormat="1" ht="98">
      <c r="A344" s="11">
        <v>206</v>
      </c>
      <c r="B344" s="12" t="s">
        <v>2933</v>
      </c>
      <c r="C344" s="12">
        <v>12</v>
      </c>
      <c r="D344" s="15" t="s">
        <v>2943</v>
      </c>
      <c r="E344" s="12" t="s">
        <v>2944</v>
      </c>
      <c r="F344" s="12">
        <v>10842</v>
      </c>
      <c r="G344" s="12" t="s">
        <v>2996</v>
      </c>
      <c r="H344" s="15">
        <v>2005</v>
      </c>
      <c r="I344" s="12" t="s">
        <v>2997</v>
      </c>
      <c r="J344" s="16">
        <v>96356.93</v>
      </c>
      <c r="K344" s="12" t="s">
        <v>149</v>
      </c>
      <c r="L344" s="12" t="s">
        <v>2960</v>
      </c>
      <c r="M344" s="12" t="s">
        <v>2998</v>
      </c>
      <c r="N344" s="12" t="s">
        <v>2999</v>
      </c>
      <c r="O344" s="12" t="s">
        <v>3000</v>
      </c>
      <c r="P344" s="103">
        <v>4062</v>
      </c>
      <c r="Q344" s="16">
        <f t="shared" si="18"/>
        <v>24.534443764705884</v>
      </c>
      <c r="R344" s="71">
        <v>12.267221882352942</v>
      </c>
      <c r="S344" s="71">
        <v>12.267221882352942</v>
      </c>
      <c r="T344" s="71">
        <v>36.801665647058819</v>
      </c>
      <c r="U344" s="16">
        <f t="shared" si="17"/>
        <v>61.336109411764703</v>
      </c>
      <c r="V344" s="109">
        <v>100</v>
      </c>
      <c r="W344" s="109">
        <v>100</v>
      </c>
      <c r="X344" s="18" t="s">
        <v>2942</v>
      </c>
      <c r="Y344" s="12">
        <v>1</v>
      </c>
      <c r="Z344" s="12">
        <v>1</v>
      </c>
      <c r="AA344" s="12">
        <v>3</v>
      </c>
      <c r="AB344" s="12">
        <v>60</v>
      </c>
      <c r="AC344" s="12">
        <v>4</v>
      </c>
      <c r="AD344" s="12">
        <v>0</v>
      </c>
      <c r="AE344" s="12">
        <v>5</v>
      </c>
      <c r="AF344" s="236">
        <v>100</v>
      </c>
      <c r="AG344" s="11" t="s">
        <v>2943</v>
      </c>
      <c r="AH344" s="12" t="s">
        <v>2944</v>
      </c>
      <c r="AI344" s="13">
        <v>30</v>
      </c>
      <c r="AJ344" s="11" t="s">
        <v>2934</v>
      </c>
      <c r="AK344" s="12" t="s">
        <v>2935</v>
      </c>
      <c r="AL344" s="13">
        <v>10</v>
      </c>
      <c r="AM344" s="328" t="s">
        <v>2945</v>
      </c>
      <c r="AN344" s="12" t="s">
        <v>2946</v>
      </c>
      <c r="AO344" s="13">
        <v>0</v>
      </c>
      <c r="AP344" s="300" t="s">
        <v>2947</v>
      </c>
      <c r="AQ344" s="12" t="s">
        <v>2944</v>
      </c>
      <c r="AR344" s="13">
        <v>10</v>
      </c>
      <c r="AS344" s="300" t="s">
        <v>2948</v>
      </c>
      <c r="AT344" s="12" t="s">
        <v>2944</v>
      </c>
      <c r="AU344" s="13">
        <v>10</v>
      </c>
      <c r="AV344" s="300" t="s">
        <v>2949</v>
      </c>
      <c r="AW344" s="12" t="s">
        <v>1922</v>
      </c>
      <c r="AX344" s="13">
        <v>0</v>
      </c>
      <c r="AY344" s="11" t="s">
        <v>2951</v>
      </c>
      <c r="AZ344" s="12" t="s">
        <v>2952</v>
      </c>
      <c r="BA344" s="13">
        <v>0</v>
      </c>
      <c r="BB344" s="11" t="s">
        <v>2953</v>
      </c>
      <c r="BC344" s="12" t="s">
        <v>2954</v>
      </c>
      <c r="BD344" s="13">
        <v>5</v>
      </c>
      <c r="BE344" s="11" t="s">
        <v>2955</v>
      </c>
      <c r="BF344" s="12" t="s">
        <v>2956</v>
      </c>
      <c r="BG344" s="13">
        <v>5</v>
      </c>
      <c r="BH344" s="11" t="s">
        <v>2955</v>
      </c>
      <c r="BI344" s="12" t="s">
        <v>2957</v>
      </c>
      <c r="BJ344" s="13">
        <v>0</v>
      </c>
    </row>
    <row r="345" spans="1:62" s="14" customFormat="1" ht="98">
      <c r="A345" s="11">
        <v>206</v>
      </c>
      <c r="B345" s="12" t="s">
        <v>2933</v>
      </c>
      <c r="C345" s="12">
        <v>15</v>
      </c>
      <c r="D345" s="15" t="s">
        <v>2945</v>
      </c>
      <c r="E345" s="12" t="s">
        <v>2946</v>
      </c>
      <c r="F345" s="12">
        <v>4254</v>
      </c>
      <c r="G345" s="12" t="s">
        <v>3001</v>
      </c>
      <c r="H345" s="15">
        <v>2005</v>
      </c>
      <c r="I345" s="12" t="s">
        <v>3002</v>
      </c>
      <c r="J345" s="16">
        <v>20916.47</v>
      </c>
      <c r="K345" s="12" t="s">
        <v>8402</v>
      </c>
      <c r="L345" s="12" t="s">
        <v>2960</v>
      </c>
      <c r="M345" s="12" t="s">
        <v>2998</v>
      </c>
      <c r="N345" s="12" t="s">
        <v>3003</v>
      </c>
      <c r="O345" s="12" t="s">
        <v>3004</v>
      </c>
      <c r="P345" s="103">
        <v>4110</v>
      </c>
      <c r="Q345" s="16">
        <f t="shared" si="18"/>
        <v>20.984304470588235</v>
      </c>
      <c r="R345" s="71">
        <v>10.492152235294117</v>
      </c>
      <c r="S345" s="71">
        <v>10.492152235294117</v>
      </c>
      <c r="T345" s="71">
        <v>31.476456705882349</v>
      </c>
      <c r="U345" s="16">
        <f t="shared" si="17"/>
        <v>52.460761176470584</v>
      </c>
      <c r="V345" s="109">
        <v>100</v>
      </c>
      <c r="W345" s="109">
        <v>100</v>
      </c>
      <c r="X345" s="18" t="s">
        <v>2942</v>
      </c>
      <c r="Y345" s="12">
        <v>2</v>
      </c>
      <c r="Z345" s="12">
        <v>5</v>
      </c>
      <c r="AA345" s="12">
        <v>6</v>
      </c>
      <c r="AB345" s="12">
        <v>60</v>
      </c>
      <c r="AC345" s="12"/>
      <c r="AD345" s="12">
        <v>0</v>
      </c>
      <c r="AE345" s="12">
        <v>5</v>
      </c>
      <c r="AF345" s="236">
        <v>100</v>
      </c>
      <c r="AG345" s="11" t="s">
        <v>2943</v>
      </c>
      <c r="AH345" s="12" t="s">
        <v>2944</v>
      </c>
      <c r="AI345" s="13">
        <v>0</v>
      </c>
      <c r="AJ345" s="11" t="s">
        <v>2934</v>
      </c>
      <c r="AK345" s="12" t="s">
        <v>2935</v>
      </c>
      <c r="AL345" s="13">
        <v>0</v>
      </c>
      <c r="AM345" s="328" t="s">
        <v>2945</v>
      </c>
      <c r="AN345" s="12" t="s">
        <v>2946</v>
      </c>
      <c r="AO345" s="13">
        <v>60</v>
      </c>
      <c r="AP345" s="300" t="s">
        <v>2947</v>
      </c>
      <c r="AQ345" s="12" t="s">
        <v>2944</v>
      </c>
      <c r="AR345" s="13">
        <v>0</v>
      </c>
      <c r="AS345" s="300" t="s">
        <v>2948</v>
      </c>
      <c r="AT345" s="12" t="s">
        <v>2944</v>
      </c>
      <c r="AU345" s="13">
        <v>0</v>
      </c>
      <c r="AV345" s="300" t="s">
        <v>2949</v>
      </c>
      <c r="AW345" s="12" t="s">
        <v>1922</v>
      </c>
      <c r="AX345" s="13">
        <v>0</v>
      </c>
      <c r="AY345" s="11" t="s">
        <v>2951</v>
      </c>
      <c r="AZ345" s="12" t="s">
        <v>2952</v>
      </c>
      <c r="BA345" s="13">
        <v>0</v>
      </c>
      <c r="BB345" s="11" t="s">
        <v>2953</v>
      </c>
      <c r="BC345" s="12" t="s">
        <v>2954</v>
      </c>
      <c r="BD345" s="13">
        <v>0</v>
      </c>
      <c r="BE345" s="11" t="s">
        <v>2955</v>
      </c>
      <c r="BF345" s="12" t="s">
        <v>2956</v>
      </c>
      <c r="BG345" s="13">
        <v>40</v>
      </c>
      <c r="BH345" s="11" t="s">
        <v>2955</v>
      </c>
      <c r="BI345" s="12" t="s">
        <v>2957</v>
      </c>
      <c r="BJ345" s="13">
        <v>0</v>
      </c>
    </row>
    <row r="346" spans="1:62" s="14" customFormat="1" ht="98">
      <c r="A346" s="11">
        <v>206</v>
      </c>
      <c r="B346" s="12" t="s">
        <v>2933</v>
      </c>
      <c r="C346" s="12">
        <v>12</v>
      </c>
      <c r="D346" s="15" t="s">
        <v>2943</v>
      </c>
      <c r="E346" s="12" t="s">
        <v>2944</v>
      </c>
      <c r="F346" s="12">
        <v>10842</v>
      </c>
      <c r="G346" s="12" t="s">
        <v>3005</v>
      </c>
      <c r="H346" s="15">
        <v>2008</v>
      </c>
      <c r="I346" s="12" t="s">
        <v>3005</v>
      </c>
      <c r="J346" s="16">
        <v>103032</v>
      </c>
      <c r="K346" s="12" t="s">
        <v>7691</v>
      </c>
      <c r="L346" s="12" t="s">
        <v>2960</v>
      </c>
      <c r="M346" s="12" t="s">
        <v>2998</v>
      </c>
      <c r="N346" s="12" t="s">
        <v>3006</v>
      </c>
      <c r="O346" s="12" t="s">
        <v>3007</v>
      </c>
      <c r="P346" s="103">
        <v>4123</v>
      </c>
      <c r="Q346" s="16">
        <f t="shared" si="18"/>
        <v>22.048564705882356</v>
      </c>
      <c r="R346" s="71">
        <v>11.024282352941178</v>
      </c>
      <c r="S346" s="71">
        <v>11.024282352941178</v>
      </c>
      <c r="T346" s="71">
        <v>33.072847058823527</v>
      </c>
      <c r="U346" s="16">
        <f t="shared" si="17"/>
        <v>55.121411764705883</v>
      </c>
      <c r="V346" s="109">
        <v>100</v>
      </c>
      <c r="W346" s="109">
        <v>100</v>
      </c>
      <c r="X346" s="18" t="s">
        <v>2942</v>
      </c>
      <c r="Y346" s="12">
        <v>1</v>
      </c>
      <c r="Z346" s="12">
        <v>5</v>
      </c>
      <c r="AA346" s="12">
        <v>2</v>
      </c>
      <c r="AB346" s="12">
        <v>60</v>
      </c>
      <c r="AC346" s="12"/>
      <c r="AD346" s="12">
        <v>0</v>
      </c>
      <c r="AE346" s="12">
        <v>5</v>
      </c>
      <c r="AF346" s="236">
        <v>100</v>
      </c>
      <c r="AG346" s="11" t="s">
        <v>2943</v>
      </c>
      <c r="AH346" s="12" t="s">
        <v>2944</v>
      </c>
      <c r="AI346" s="13">
        <v>45</v>
      </c>
      <c r="AJ346" s="11" t="s">
        <v>2934</v>
      </c>
      <c r="AK346" s="12" t="s">
        <v>2935</v>
      </c>
      <c r="AL346" s="13">
        <v>10</v>
      </c>
      <c r="AM346" s="328" t="s">
        <v>2945</v>
      </c>
      <c r="AN346" s="12" t="s">
        <v>2946</v>
      </c>
      <c r="AO346" s="13">
        <v>5</v>
      </c>
      <c r="AP346" s="300" t="s">
        <v>2947</v>
      </c>
      <c r="AQ346" s="12" t="s">
        <v>2944</v>
      </c>
      <c r="AR346" s="13">
        <v>10</v>
      </c>
      <c r="AS346" s="300" t="s">
        <v>2948</v>
      </c>
      <c r="AT346" s="12" t="s">
        <v>2944</v>
      </c>
      <c r="AU346" s="13">
        <v>10</v>
      </c>
      <c r="AV346" s="300" t="s">
        <v>2949</v>
      </c>
      <c r="AW346" s="12" t="s">
        <v>1922</v>
      </c>
      <c r="AX346" s="13">
        <v>0</v>
      </c>
      <c r="AY346" s="11" t="s">
        <v>2951</v>
      </c>
      <c r="AZ346" s="12" t="s">
        <v>2952</v>
      </c>
      <c r="BA346" s="13">
        <v>0</v>
      </c>
      <c r="BB346" s="11" t="s">
        <v>2953</v>
      </c>
      <c r="BC346" s="12" t="s">
        <v>2954</v>
      </c>
      <c r="BD346" s="13">
        <v>0</v>
      </c>
      <c r="BE346" s="11" t="s">
        <v>2955</v>
      </c>
      <c r="BF346" s="12" t="s">
        <v>2956</v>
      </c>
      <c r="BG346" s="13">
        <v>0</v>
      </c>
      <c r="BH346" s="11" t="s">
        <v>2955</v>
      </c>
      <c r="BI346" s="12" t="s">
        <v>2957</v>
      </c>
      <c r="BJ346" s="13">
        <v>0</v>
      </c>
    </row>
    <row r="347" spans="1:62" s="14" customFormat="1" ht="98">
      <c r="A347" s="11">
        <v>206</v>
      </c>
      <c r="B347" s="12" t="s">
        <v>2933</v>
      </c>
      <c r="C347" s="12">
        <v>12</v>
      </c>
      <c r="D347" s="15" t="s">
        <v>2943</v>
      </c>
      <c r="E347" s="12" t="s">
        <v>2944</v>
      </c>
      <c r="F347" s="12">
        <v>10842</v>
      </c>
      <c r="G347" s="12" t="s">
        <v>3008</v>
      </c>
      <c r="H347" s="15">
        <v>2008</v>
      </c>
      <c r="I347" s="12" t="s">
        <v>3008</v>
      </c>
      <c r="J347" s="16">
        <v>156168</v>
      </c>
      <c r="K347" s="12" t="s">
        <v>846</v>
      </c>
      <c r="L347" s="12" t="s">
        <v>2960</v>
      </c>
      <c r="M347" s="12" t="s">
        <v>2998</v>
      </c>
      <c r="N347" s="12" t="s">
        <v>3006</v>
      </c>
      <c r="O347" s="12" t="s">
        <v>3007</v>
      </c>
      <c r="P347" s="103">
        <v>4124</v>
      </c>
      <c r="Q347" s="16">
        <f t="shared" si="18"/>
        <v>24.949082352941176</v>
      </c>
      <c r="R347" s="71">
        <v>12.474541176470588</v>
      </c>
      <c r="S347" s="71">
        <v>12.474541176470588</v>
      </c>
      <c r="T347" s="71">
        <v>37.423623529411763</v>
      </c>
      <c r="U347" s="16">
        <f t="shared" si="17"/>
        <v>62.372705882352939</v>
      </c>
      <c r="V347" s="109">
        <v>100</v>
      </c>
      <c r="W347" s="109">
        <v>100</v>
      </c>
      <c r="X347" s="18" t="s">
        <v>2942</v>
      </c>
      <c r="Y347" s="12">
        <v>1</v>
      </c>
      <c r="Z347" s="12">
        <v>5</v>
      </c>
      <c r="AA347" s="12">
        <v>2</v>
      </c>
      <c r="AB347" s="12">
        <v>60</v>
      </c>
      <c r="AC347" s="12"/>
      <c r="AD347" s="12">
        <v>0</v>
      </c>
      <c r="AE347" s="12">
        <v>5</v>
      </c>
      <c r="AF347" s="236">
        <v>100</v>
      </c>
      <c r="AG347" s="11" t="s">
        <v>2943</v>
      </c>
      <c r="AH347" s="12" t="s">
        <v>2944</v>
      </c>
      <c r="AI347" s="13">
        <v>50</v>
      </c>
      <c r="AJ347" s="11" t="s">
        <v>2934</v>
      </c>
      <c r="AK347" s="12" t="s">
        <v>2935</v>
      </c>
      <c r="AL347" s="13">
        <v>10</v>
      </c>
      <c r="AM347" s="328" t="s">
        <v>2945</v>
      </c>
      <c r="AN347" s="12" t="s">
        <v>2946</v>
      </c>
      <c r="AO347" s="13">
        <v>0</v>
      </c>
      <c r="AP347" s="300" t="s">
        <v>2947</v>
      </c>
      <c r="AQ347" s="12" t="s">
        <v>2944</v>
      </c>
      <c r="AR347" s="13">
        <v>10</v>
      </c>
      <c r="AS347" s="300" t="s">
        <v>2948</v>
      </c>
      <c r="AT347" s="12" t="s">
        <v>2944</v>
      </c>
      <c r="AU347" s="13">
        <v>10</v>
      </c>
      <c r="AV347" s="300" t="s">
        <v>2949</v>
      </c>
      <c r="AW347" s="12" t="s">
        <v>1922</v>
      </c>
      <c r="AX347" s="13">
        <v>0</v>
      </c>
      <c r="AY347" s="11" t="s">
        <v>2951</v>
      </c>
      <c r="AZ347" s="12" t="s">
        <v>2952</v>
      </c>
      <c r="BA347" s="13">
        <v>0</v>
      </c>
      <c r="BB347" s="11" t="s">
        <v>2953</v>
      </c>
      <c r="BC347" s="12" t="s">
        <v>2954</v>
      </c>
      <c r="BD347" s="13">
        <v>0</v>
      </c>
      <c r="BE347" s="11" t="s">
        <v>2955</v>
      </c>
      <c r="BF347" s="12" t="s">
        <v>2956</v>
      </c>
      <c r="BG347" s="13">
        <v>0</v>
      </c>
      <c r="BH347" s="11" t="s">
        <v>2955</v>
      </c>
      <c r="BI347" s="12" t="s">
        <v>2957</v>
      </c>
      <c r="BJ347" s="13">
        <v>0</v>
      </c>
    </row>
    <row r="348" spans="1:62" s="14" customFormat="1" ht="112">
      <c r="A348" s="11">
        <v>206</v>
      </c>
      <c r="B348" s="12" t="s">
        <v>2933</v>
      </c>
      <c r="C348" s="12">
        <v>13</v>
      </c>
      <c r="D348" s="102" t="s">
        <v>2934</v>
      </c>
      <c r="E348" s="12" t="s">
        <v>2935</v>
      </c>
      <c r="F348" s="12">
        <v>15269</v>
      </c>
      <c r="G348" s="12" t="s">
        <v>3009</v>
      </c>
      <c r="H348" s="15">
        <v>2008</v>
      </c>
      <c r="I348" s="12" t="s">
        <v>3010</v>
      </c>
      <c r="J348" s="16">
        <v>210228.73</v>
      </c>
      <c r="K348" s="12" t="s">
        <v>103</v>
      </c>
      <c r="L348" s="12" t="s">
        <v>3011</v>
      </c>
      <c r="M348" s="12" t="s">
        <v>3012</v>
      </c>
      <c r="N348" s="12" t="s">
        <v>3013</v>
      </c>
      <c r="O348" s="12" t="s">
        <v>3014</v>
      </c>
      <c r="P348" s="103">
        <v>4125</v>
      </c>
      <c r="Q348" s="16">
        <f t="shared" si="18"/>
        <v>71.092556235294111</v>
      </c>
      <c r="R348" s="71">
        <v>35.546278117647056</v>
      </c>
      <c r="S348" s="71">
        <v>35.546278117647056</v>
      </c>
      <c r="T348" s="71">
        <v>106.63883435294117</v>
      </c>
      <c r="U348" s="16">
        <f t="shared" si="17"/>
        <v>177.73139058823529</v>
      </c>
      <c r="V348" s="109">
        <v>100</v>
      </c>
      <c r="W348" s="109">
        <v>100</v>
      </c>
      <c r="X348" s="18" t="s">
        <v>2942</v>
      </c>
      <c r="Y348" s="12">
        <v>3</v>
      </c>
      <c r="Z348" s="12">
        <v>10</v>
      </c>
      <c r="AA348" s="12">
        <v>4</v>
      </c>
      <c r="AB348" s="12">
        <v>60</v>
      </c>
      <c r="AC348" s="12">
        <v>5</v>
      </c>
      <c r="AD348" s="12">
        <v>0</v>
      </c>
      <c r="AE348" s="12">
        <v>5</v>
      </c>
      <c r="AF348" s="236">
        <v>100</v>
      </c>
      <c r="AG348" s="11" t="s">
        <v>2943</v>
      </c>
      <c r="AH348" s="12" t="s">
        <v>2944</v>
      </c>
      <c r="AI348" s="13">
        <v>15</v>
      </c>
      <c r="AJ348" s="11" t="s">
        <v>2934</v>
      </c>
      <c r="AK348" s="12" t="s">
        <v>2935</v>
      </c>
      <c r="AL348" s="13">
        <v>40</v>
      </c>
      <c r="AM348" s="328" t="s">
        <v>2945</v>
      </c>
      <c r="AN348" s="12" t="s">
        <v>2946</v>
      </c>
      <c r="AO348" s="13">
        <v>0</v>
      </c>
      <c r="AP348" s="300" t="s">
        <v>2947</v>
      </c>
      <c r="AQ348" s="12" t="s">
        <v>2944</v>
      </c>
      <c r="AR348" s="13">
        <v>5</v>
      </c>
      <c r="AS348" s="300" t="s">
        <v>2948</v>
      </c>
      <c r="AT348" s="12" t="s">
        <v>2944</v>
      </c>
      <c r="AU348" s="13">
        <v>5</v>
      </c>
      <c r="AV348" s="300" t="s">
        <v>2949</v>
      </c>
      <c r="AW348" s="12" t="s">
        <v>1922</v>
      </c>
      <c r="AX348" s="13">
        <v>0</v>
      </c>
      <c r="AY348" s="11" t="s">
        <v>2951</v>
      </c>
      <c r="AZ348" s="12" t="s">
        <v>2952</v>
      </c>
      <c r="BA348" s="13">
        <v>0</v>
      </c>
      <c r="BB348" s="11" t="s">
        <v>2953</v>
      </c>
      <c r="BC348" s="12" t="s">
        <v>2954</v>
      </c>
      <c r="BD348" s="13">
        <v>0</v>
      </c>
      <c r="BE348" s="11" t="s">
        <v>2955</v>
      </c>
      <c r="BF348" s="12" t="s">
        <v>2956</v>
      </c>
      <c r="BG348" s="13">
        <v>15</v>
      </c>
      <c r="BH348" s="11" t="s">
        <v>2955</v>
      </c>
      <c r="BI348" s="12" t="s">
        <v>2957</v>
      </c>
      <c r="BJ348" s="13">
        <v>0</v>
      </c>
    </row>
    <row r="349" spans="1:62" s="14" customFormat="1" ht="98">
      <c r="A349" s="11">
        <v>206</v>
      </c>
      <c r="B349" s="12" t="s">
        <v>2933</v>
      </c>
      <c r="C349" s="12">
        <v>13</v>
      </c>
      <c r="D349" s="102" t="s">
        <v>2934</v>
      </c>
      <c r="E349" s="12" t="s">
        <v>2935</v>
      </c>
      <c r="F349" s="12">
        <v>15269</v>
      </c>
      <c r="G349" s="12" t="s">
        <v>3015</v>
      </c>
      <c r="H349" s="15">
        <v>2009</v>
      </c>
      <c r="I349" s="12" t="s">
        <v>3016</v>
      </c>
      <c r="J349" s="16">
        <v>44033.91</v>
      </c>
      <c r="K349" s="12" t="s">
        <v>8402</v>
      </c>
      <c r="L349" s="12" t="s">
        <v>2960</v>
      </c>
      <c r="M349" s="12" t="s">
        <v>2998</v>
      </c>
      <c r="N349" s="12" t="s">
        <v>3017</v>
      </c>
      <c r="O349" s="12" t="s">
        <v>3018</v>
      </c>
      <c r="P349" s="103">
        <v>4126</v>
      </c>
      <c r="Q349" s="16">
        <f t="shared" si="18"/>
        <v>37.672184000000001</v>
      </c>
      <c r="R349" s="71">
        <v>18.836092000000001</v>
      </c>
      <c r="S349" s="71">
        <v>18.836092000000001</v>
      </c>
      <c r="T349" s="71">
        <v>56.508275999999995</v>
      </c>
      <c r="U349" s="16">
        <f t="shared" si="17"/>
        <v>94.180459999999997</v>
      </c>
      <c r="V349" s="109">
        <v>100</v>
      </c>
      <c r="W349" s="109">
        <v>100</v>
      </c>
      <c r="X349" s="18" t="s">
        <v>2942</v>
      </c>
      <c r="Y349" s="12">
        <v>3</v>
      </c>
      <c r="Z349" s="12">
        <v>10</v>
      </c>
      <c r="AA349" s="12">
        <v>4</v>
      </c>
      <c r="AB349" s="12">
        <v>60</v>
      </c>
      <c r="AC349" s="12"/>
      <c r="AD349" s="12">
        <v>0</v>
      </c>
      <c r="AE349" s="12">
        <v>5</v>
      </c>
      <c r="AF349" s="236">
        <v>100</v>
      </c>
      <c r="AG349" s="11" t="s">
        <v>2943</v>
      </c>
      <c r="AH349" s="12" t="s">
        <v>2944</v>
      </c>
      <c r="AI349" s="13">
        <v>15</v>
      </c>
      <c r="AJ349" s="11" t="s">
        <v>2934</v>
      </c>
      <c r="AK349" s="12" t="s">
        <v>2935</v>
      </c>
      <c r="AL349" s="13">
        <v>40</v>
      </c>
      <c r="AM349" s="328" t="s">
        <v>2945</v>
      </c>
      <c r="AN349" s="12" t="s">
        <v>2946</v>
      </c>
      <c r="AO349" s="13">
        <v>0</v>
      </c>
      <c r="AP349" s="300" t="s">
        <v>2947</v>
      </c>
      <c r="AQ349" s="12" t="s">
        <v>2944</v>
      </c>
      <c r="AR349" s="13">
        <v>5</v>
      </c>
      <c r="AS349" s="300" t="s">
        <v>2948</v>
      </c>
      <c r="AT349" s="12" t="s">
        <v>2944</v>
      </c>
      <c r="AU349" s="13">
        <v>5</v>
      </c>
      <c r="AV349" s="300" t="s">
        <v>2949</v>
      </c>
      <c r="AW349" s="12" t="s">
        <v>1922</v>
      </c>
      <c r="AX349" s="13">
        <v>0</v>
      </c>
      <c r="AY349" s="11" t="s">
        <v>2951</v>
      </c>
      <c r="AZ349" s="12" t="s">
        <v>2952</v>
      </c>
      <c r="BA349" s="13">
        <v>0</v>
      </c>
      <c r="BB349" s="11" t="s">
        <v>2953</v>
      </c>
      <c r="BC349" s="12" t="s">
        <v>2954</v>
      </c>
      <c r="BD349" s="13">
        <v>0</v>
      </c>
      <c r="BE349" s="11" t="s">
        <v>2955</v>
      </c>
      <c r="BF349" s="12" t="s">
        <v>2956</v>
      </c>
      <c r="BG349" s="13">
        <v>15</v>
      </c>
      <c r="BH349" s="11" t="s">
        <v>2955</v>
      </c>
      <c r="BI349" s="12" t="s">
        <v>2957</v>
      </c>
      <c r="BJ349" s="13">
        <v>0</v>
      </c>
    </row>
    <row r="350" spans="1:62" s="14" customFormat="1" ht="98">
      <c r="A350" s="11">
        <v>206</v>
      </c>
      <c r="B350" s="12" t="s">
        <v>2933</v>
      </c>
      <c r="C350" s="12">
        <v>12</v>
      </c>
      <c r="D350" s="15" t="s">
        <v>2943</v>
      </c>
      <c r="E350" s="12" t="s">
        <v>2944</v>
      </c>
      <c r="F350" s="12">
        <v>10842</v>
      </c>
      <c r="G350" s="12" t="s">
        <v>3019</v>
      </c>
      <c r="H350" s="15">
        <v>2006</v>
      </c>
      <c r="I350" s="12" t="s">
        <v>3020</v>
      </c>
      <c r="J350" s="16">
        <v>71899.22</v>
      </c>
      <c r="K350" s="12" t="s">
        <v>846</v>
      </c>
      <c r="L350" s="12" t="s">
        <v>2960</v>
      </c>
      <c r="M350" s="12" t="s">
        <v>2998</v>
      </c>
      <c r="N350" s="12" t="s">
        <v>3021</v>
      </c>
      <c r="O350" s="12" t="s">
        <v>3022</v>
      </c>
      <c r="P350" s="103">
        <v>4291</v>
      </c>
      <c r="Q350" s="16">
        <f t="shared" si="18"/>
        <v>43.783492705882352</v>
      </c>
      <c r="R350" s="71">
        <v>21.891746352941176</v>
      </c>
      <c r="S350" s="71">
        <v>21.891746352941176</v>
      </c>
      <c r="T350" s="71">
        <v>65.675239058823522</v>
      </c>
      <c r="U350" s="16">
        <f t="shared" si="17"/>
        <v>109.45873176470587</v>
      </c>
      <c r="V350" s="109">
        <v>100</v>
      </c>
      <c r="W350" s="109">
        <v>100</v>
      </c>
      <c r="X350" s="18" t="s">
        <v>2942</v>
      </c>
      <c r="Y350" s="12">
        <v>3</v>
      </c>
      <c r="Z350" s="12">
        <v>2</v>
      </c>
      <c r="AA350" s="12">
        <v>1</v>
      </c>
      <c r="AB350" s="12">
        <v>60</v>
      </c>
      <c r="AC350" s="12"/>
      <c r="AD350" s="12">
        <v>0</v>
      </c>
      <c r="AE350" s="12">
        <v>5</v>
      </c>
      <c r="AF350" s="236">
        <v>100</v>
      </c>
      <c r="AG350" s="11" t="s">
        <v>2943</v>
      </c>
      <c r="AH350" s="12" t="s">
        <v>2944</v>
      </c>
      <c r="AI350" s="13">
        <v>50</v>
      </c>
      <c r="AJ350" s="11" t="s">
        <v>2934</v>
      </c>
      <c r="AK350" s="12" t="s">
        <v>2935</v>
      </c>
      <c r="AL350" s="13">
        <v>30</v>
      </c>
      <c r="AM350" s="328" t="s">
        <v>2945</v>
      </c>
      <c r="AN350" s="12" t="s">
        <v>2946</v>
      </c>
      <c r="AO350" s="13">
        <v>20</v>
      </c>
      <c r="AP350" s="300" t="s">
        <v>2947</v>
      </c>
      <c r="AQ350" s="12" t="s">
        <v>2944</v>
      </c>
      <c r="AR350" s="13">
        <v>0</v>
      </c>
      <c r="AS350" s="300" t="s">
        <v>2948</v>
      </c>
      <c r="AT350" s="12" t="s">
        <v>2944</v>
      </c>
      <c r="AU350" s="13">
        <v>0</v>
      </c>
      <c r="AV350" s="300" t="s">
        <v>2949</v>
      </c>
      <c r="AW350" s="12" t="s">
        <v>1922</v>
      </c>
      <c r="AX350" s="13">
        <v>0</v>
      </c>
      <c r="AY350" s="11" t="s">
        <v>2951</v>
      </c>
      <c r="AZ350" s="12" t="s">
        <v>2952</v>
      </c>
      <c r="BA350" s="13">
        <v>0</v>
      </c>
      <c r="BB350" s="11" t="s">
        <v>2953</v>
      </c>
      <c r="BC350" s="12" t="s">
        <v>2954</v>
      </c>
      <c r="BD350" s="13">
        <v>0</v>
      </c>
      <c r="BE350" s="11" t="s">
        <v>2955</v>
      </c>
      <c r="BF350" s="12" t="s">
        <v>2956</v>
      </c>
      <c r="BG350" s="13">
        <v>0</v>
      </c>
      <c r="BH350" s="11" t="s">
        <v>2955</v>
      </c>
      <c r="BI350" s="12" t="s">
        <v>2957</v>
      </c>
      <c r="BJ350" s="13">
        <v>0</v>
      </c>
    </row>
    <row r="351" spans="1:62" s="14" customFormat="1" ht="98">
      <c r="A351" s="11">
        <v>206</v>
      </c>
      <c r="B351" s="12" t="s">
        <v>2933</v>
      </c>
      <c r="C351" s="12">
        <v>13</v>
      </c>
      <c r="D351" s="102" t="s">
        <v>2934</v>
      </c>
      <c r="E351" s="12" t="s">
        <v>2935</v>
      </c>
      <c r="F351" s="12">
        <v>15269</v>
      </c>
      <c r="G351" s="12" t="s">
        <v>3023</v>
      </c>
      <c r="H351" s="15">
        <v>2008</v>
      </c>
      <c r="I351" s="12" t="s">
        <v>3024</v>
      </c>
      <c r="J351" s="16">
        <v>51713.279999999999</v>
      </c>
      <c r="K351" s="12" t="s">
        <v>103</v>
      </c>
      <c r="L351" s="12" t="s">
        <v>2960</v>
      </c>
      <c r="M351" s="12" t="s">
        <v>2998</v>
      </c>
      <c r="N351" s="12" t="s">
        <v>3025</v>
      </c>
      <c r="O351" s="12" t="s">
        <v>3026</v>
      </c>
      <c r="P351" s="103">
        <v>4293</v>
      </c>
      <c r="Q351" s="16">
        <f t="shared" si="18"/>
        <v>29.633566117647057</v>
      </c>
      <c r="R351" s="71">
        <v>14.81678305882353</v>
      </c>
      <c r="S351" s="71">
        <v>14.81678305882353</v>
      </c>
      <c r="T351" s="71">
        <v>44.450349176470588</v>
      </c>
      <c r="U351" s="16">
        <f t="shared" si="17"/>
        <v>74.083915294117645</v>
      </c>
      <c r="V351" s="109">
        <v>100</v>
      </c>
      <c r="W351" s="109">
        <v>100</v>
      </c>
      <c r="X351" s="18" t="s">
        <v>2942</v>
      </c>
      <c r="Y351" s="12">
        <v>6</v>
      </c>
      <c r="Z351" s="12">
        <v>1</v>
      </c>
      <c r="AA351" s="12">
        <v>5</v>
      </c>
      <c r="AB351" s="12">
        <v>60</v>
      </c>
      <c r="AC351" s="12">
        <v>6</v>
      </c>
      <c r="AD351" s="12">
        <v>0</v>
      </c>
      <c r="AE351" s="12">
        <v>5</v>
      </c>
      <c r="AF351" s="236">
        <v>100</v>
      </c>
      <c r="AG351" s="11" t="s">
        <v>2943</v>
      </c>
      <c r="AH351" s="12" t="s">
        <v>2944</v>
      </c>
      <c r="AI351" s="13">
        <v>25</v>
      </c>
      <c r="AJ351" s="11" t="s">
        <v>2934</v>
      </c>
      <c r="AK351" s="12" t="s">
        <v>2935</v>
      </c>
      <c r="AL351" s="13">
        <v>40</v>
      </c>
      <c r="AM351" s="328" t="s">
        <v>2945</v>
      </c>
      <c r="AN351" s="12" t="s">
        <v>2946</v>
      </c>
      <c r="AO351" s="13">
        <v>0</v>
      </c>
      <c r="AP351" s="300" t="s">
        <v>2947</v>
      </c>
      <c r="AQ351" s="12" t="s">
        <v>2944</v>
      </c>
      <c r="AR351" s="13">
        <v>5</v>
      </c>
      <c r="AS351" s="300" t="s">
        <v>2948</v>
      </c>
      <c r="AT351" s="12" t="s">
        <v>2944</v>
      </c>
      <c r="AU351" s="13">
        <v>5</v>
      </c>
      <c r="AV351" s="300" t="s">
        <v>2949</v>
      </c>
      <c r="AW351" s="12" t="s">
        <v>1922</v>
      </c>
      <c r="AX351" s="13">
        <v>0</v>
      </c>
      <c r="AY351" s="11" t="s">
        <v>2951</v>
      </c>
      <c r="AZ351" s="12" t="s">
        <v>2952</v>
      </c>
      <c r="BA351" s="13">
        <v>0</v>
      </c>
      <c r="BB351" s="11" t="s">
        <v>2953</v>
      </c>
      <c r="BC351" s="12" t="s">
        <v>2954</v>
      </c>
      <c r="BD351" s="13">
        <v>0</v>
      </c>
      <c r="BE351" s="11" t="s">
        <v>2955</v>
      </c>
      <c r="BF351" s="12" t="s">
        <v>2956</v>
      </c>
      <c r="BG351" s="13">
        <v>10</v>
      </c>
      <c r="BH351" s="11" t="s">
        <v>2955</v>
      </c>
      <c r="BI351" s="12" t="s">
        <v>2957</v>
      </c>
      <c r="BJ351" s="13">
        <v>0</v>
      </c>
    </row>
    <row r="352" spans="1:62" s="14" customFormat="1" ht="98">
      <c r="A352" s="11">
        <v>206</v>
      </c>
      <c r="B352" s="12" t="s">
        <v>2933</v>
      </c>
      <c r="C352" s="12">
        <v>15</v>
      </c>
      <c r="D352" s="15" t="s">
        <v>2945</v>
      </c>
      <c r="E352" s="12" t="s">
        <v>2946</v>
      </c>
      <c r="F352" s="12">
        <v>4254</v>
      </c>
      <c r="G352" s="12" t="s">
        <v>3027</v>
      </c>
      <c r="H352" s="15">
        <v>2007</v>
      </c>
      <c r="I352" s="12" t="s">
        <v>3028</v>
      </c>
      <c r="J352" s="16">
        <v>25789.23</v>
      </c>
      <c r="K352" s="12" t="s">
        <v>8402</v>
      </c>
      <c r="L352" s="12" t="s">
        <v>2960</v>
      </c>
      <c r="M352" s="12" t="s">
        <v>2998</v>
      </c>
      <c r="N352" s="12" t="s">
        <v>3029</v>
      </c>
      <c r="O352" s="12" t="s">
        <v>3030</v>
      </c>
      <c r="P352" s="103">
        <v>4296</v>
      </c>
      <c r="Q352" s="16">
        <f t="shared" si="18"/>
        <v>17.61361082352941</v>
      </c>
      <c r="R352" s="71">
        <v>8.8068054117647048</v>
      </c>
      <c r="S352" s="71">
        <v>8.8068054117647048</v>
      </c>
      <c r="T352" s="71">
        <v>26.420416235294116</v>
      </c>
      <c r="U352" s="16">
        <f t="shared" si="17"/>
        <v>44.034027058823526</v>
      </c>
      <c r="V352" s="109">
        <v>100</v>
      </c>
      <c r="W352" s="109">
        <v>100</v>
      </c>
      <c r="X352" s="18" t="s">
        <v>2942</v>
      </c>
      <c r="Y352" s="12">
        <v>1</v>
      </c>
      <c r="Z352" s="12">
        <v>2</v>
      </c>
      <c r="AA352" s="12">
        <v>3</v>
      </c>
      <c r="AB352" s="12">
        <v>60</v>
      </c>
      <c r="AC352" s="12"/>
      <c r="AD352" s="12">
        <v>0</v>
      </c>
      <c r="AE352" s="12">
        <v>5</v>
      </c>
      <c r="AF352" s="236">
        <v>100</v>
      </c>
      <c r="AG352" s="11" t="s">
        <v>2943</v>
      </c>
      <c r="AH352" s="12" t="s">
        <v>2944</v>
      </c>
      <c r="AI352" s="13">
        <v>0</v>
      </c>
      <c r="AJ352" s="11" t="s">
        <v>2934</v>
      </c>
      <c r="AK352" s="12" t="s">
        <v>2935</v>
      </c>
      <c r="AL352" s="13">
        <v>0</v>
      </c>
      <c r="AM352" s="328" t="s">
        <v>2945</v>
      </c>
      <c r="AN352" s="12" t="s">
        <v>2946</v>
      </c>
      <c r="AO352" s="13">
        <v>60</v>
      </c>
      <c r="AP352" s="300" t="s">
        <v>2947</v>
      </c>
      <c r="AQ352" s="12" t="s">
        <v>2944</v>
      </c>
      <c r="AR352" s="13">
        <v>0</v>
      </c>
      <c r="AS352" s="300" t="s">
        <v>2948</v>
      </c>
      <c r="AT352" s="12" t="s">
        <v>2944</v>
      </c>
      <c r="AU352" s="13">
        <v>0</v>
      </c>
      <c r="AV352" s="300" t="s">
        <v>2949</v>
      </c>
      <c r="AW352" s="12" t="s">
        <v>1922</v>
      </c>
      <c r="AX352" s="13">
        <v>0</v>
      </c>
      <c r="AY352" s="11" t="s">
        <v>2951</v>
      </c>
      <c r="AZ352" s="12" t="s">
        <v>2952</v>
      </c>
      <c r="BA352" s="13">
        <v>0</v>
      </c>
      <c r="BB352" s="11" t="s">
        <v>2953</v>
      </c>
      <c r="BC352" s="12" t="s">
        <v>2954</v>
      </c>
      <c r="BD352" s="13">
        <v>0</v>
      </c>
      <c r="BE352" s="11" t="s">
        <v>2955</v>
      </c>
      <c r="BF352" s="12" t="s">
        <v>2956</v>
      </c>
      <c r="BG352" s="13">
        <v>40</v>
      </c>
      <c r="BH352" s="11" t="s">
        <v>2955</v>
      </c>
      <c r="BI352" s="12" t="s">
        <v>2957</v>
      </c>
      <c r="BJ352" s="13">
        <v>0</v>
      </c>
    </row>
    <row r="353" spans="1:63" s="14" customFormat="1" ht="224">
      <c r="A353" s="11">
        <v>206</v>
      </c>
      <c r="B353" s="12" t="s">
        <v>2933</v>
      </c>
      <c r="C353" s="12">
        <v>15</v>
      </c>
      <c r="D353" s="15" t="s">
        <v>2945</v>
      </c>
      <c r="E353" s="12" t="s">
        <v>2946</v>
      </c>
      <c r="F353" s="12">
        <v>4254</v>
      </c>
      <c r="G353" s="12" t="s">
        <v>3031</v>
      </c>
      <c r="H353" s="15">
        <v>2008</v>
      </c>
      <c r="I353" s="12" t="s">
        <v>3032</v>
      </c>
      <c r="J353" s="16">
        <v>23158.46</v>
      </c>
      <c r="K353" s="12" t="s">
        <v>149</v>
      </c>
      <c r="L353" s="12" t="s">
        <v>2984</v>
      </c>
      <c r="M353" s="12" t="s">
        <v>2985</v>
      </c>
      <c r="N353" s="12" t="s">
        <v>3033</v>
      </c>
      <c r="O353" s="12" t="s">
        <v>3034</v>
      </c>
      <c r="P353" s="103">
        <v>4297</v>
      </c>
      <c r="Q353" s="16">
        <f t="shared" si="18"/>
        <v>22.689809882352947</v>
      </c>
      <c r="R353" s="71">
        <v>11.344904941176472</v>
      </c>
      <c r="S353" s="71">
        <v>11.344904941176472</v>
      </c>
      <c r="T353" s="71">
        <v>34.034714823529413</v>
      </c>
      <c r="U353" s="16">
        <f t="shared" si="17"/>
        <v>56.724524705882359</v>
      </c>
      <c r="V353" s="109">
        <v>100</v>
      </c>
      <c r="W353" s="109">
        <v>100</v>
      </c>
      <c r="X353" s="18" t="s">
        <v>2942</v>
      </c>
      <c r="Y353" s="12">
        <v>3</v>
      </c>
      <c r="Z353" s="12">
        <v>2</v>
      </c>
      <c r="AA353" s="12">
        <v>3</v>
      </c>
      <c r="AB353" s="12">
        <v>60</v>
      </c>
      <c r="AC353" s="12">
        <v>7</v>
      </c>
      <c r="AD353" s="12">
        <v>0</v>
      </c>
      <c r="AE353" s="12">
        <v>5</v>
      </c>
      <c r="AF353" s="236">
        <v>100</v>
      </c>
      <c r="AG353" s="11" t="s">
        <v>2943</v>
      </c>
      <c r="AH353" s="12" t="s">
        <v>2944</v>
      </c>
      <c r="AI353" s="13">
        <v>0</v>
      </c>
      <c r="AJ353" s="11" t="s">
        <v>2934</v>
      </c>
      <c r="AK353" s="12" t="s">
        <v>2935</v>
      </c>
      <c r="AL353" s="13">
        <v>0</v>
      </c>
      <c r="AM353" s="328" t="s">
        <v>2945</v>
      </c>
      <c r="AN353" s="12" t="s">
        <v>2946</v>
      </c>
      <c r="AO353" s="13">
        <v>60</v>
      </c>
      <c r="AP353" s="300" t="s">
        <v>2947</v>
      </c>
      <c r="AQ353" s="12" t="s">
        <v>2944</v>
      </c>
      <c r="AR353" s="13">
        <v>0</v>
      </c>
      <c r="AS353" s="300" t="s">
        <v>2948</v>
      </c>
      <c r="AT353" s="12" t="s">
        <v>2944</v>
      </c>
      <c r="AU353" s="13">
        <v>0</v>
      </c>
      <c r="AV353" s="300" t="s">
        <v>2949</v>
      </c>
      <c r="AW353" s="12" t="s">
        <v>1922</v>
      </c>
      <c r="AX353" s="13">
        <v>0</v>
      </c>
      <c r="AY353" s="11" t="s">
        <v>2951</v>
      </c>
      <c r="AZ353" s="12" t="s">
        <v>2952</v>
      </c>
      <c r="BA353" s="13">
        <v>0</v>
      </c>
      <c r="BB353" s="11" t="s">
        <v>2953</v>
      </c>
      <c r="BC353" s="12" t="s">
        <v>2954</v>
      </c>
      <c r="BD353" s="13">
        <v>0</v>
      </c>
      <c r="BE353" s="11" t="s">
        <v>2955</v>
      </c>
      <c r="BF353" s="12" t="s">
        <v>2956</v>
      </c>
      <c r="BG353" s="13">
        <v>40</v>
      </c>
      <c r="BH353" s="11" t="s">
        <v>2955</v>
      </c>
      <c r="BI353" s="12" t="s">
        <v>2957</v>
      </c>
      <c r="BJ353" s="13">
        <v>0</v>
      </c>
    </row>
    <row r="354" spans="1:63" s="14" customFormat="1" ht="112">
      <c r="A354" s="11">
        <v>206</v>
      </c>
      <c r="B354" s="12" t="s">
        <v>2933</v>
      </c>
      <c r="C354" s="12">
        <v>12</v>
      </c>
      <c r="D354" s="15" t="s">
        <v>2943</v>
      </c>
      <c r="E354" s="12" t="s">
        <v>2944</v>
      </c>
      <c r="F354" s="12">
        <v>10842</v>
      </c>
      <c r="G354" s="12" t="s">
        <v>3035</v>
      </c>
      <c r="H354" s="15">
        <v>2010</v>
      </c>
      <c r="I354" s="12" t="s">
        <v>3036</v>
      </c>
      <c r="J354" s="16">
        <v>883836.04999999993</v>
      </c>
      <c r="K354" s="12" t="s">
        <v>103</v>
      </c>
      <c r="L354" s="12" t="s">
        <v>2960</v>
      </c>
      <c r="M354" s="12" t="s">
        <v>2961</v>
      </c>
      <c r="N354" s="12" t="s">
        <v>3037</v>
      </c>
      <c r="O354" s="12" t="s">
        <v>3038</v>
      </c>
      <c r="P354" s="103">
        <v>4298</v>
      </c>
      <c r="Q354" s="16">
        <f t="shared" si="18"/>
        <v>109.72680376470589</v>
      </c>
      <c r="R354" s="71">
        <v>54.863401882352946</v>
      </c>
      <c r="S354" s="71">
        <v>54.863401882352946</v>
      </c>
      <c r="T354" s="71">
        <v>164.59020564705884</v>
      </c>
      <c r="U354" s="16">
        <f t="shared" si="17"/>
        <v>274.31700941176473</v>
      </c>
      <c r="V354" s="109">
        <v>100</v>
      </c>
      <c r="W354" s="109">
        <v>100</v>
      </c>
      <c r="X354" s="18" t="s">
        <v>2942</v>
      </c>
      <c r="Y354" s="12">
        <v>3</v>
      </c>
      <c r="Z354" s="12">
        <v>5</v>
      </c>
      <c r="AA354" s="12">
        <v>2</v>
      </c>
      <c r="AB354" s="12">
        <v>60</v>
      </c>
      <c r="AC354" s="12">
        <v>8</v>
      </c>
      <c r="AD354" s="12">
        <v>0</v>
      </c>
      <c r="AE354" s="12">
        <v>5</v>
      </c>
      <c r="AF354" s="236">
        <v>100</v>
      </c>
      <c r="AG354" s="11" t="s">
        <v>2943</v>
      </c>
      <c r="AH354" s="12" t="s">
        <v>2944</v>
      </c>
      <c r="AI354" s="13">
        <v>30</v>
      </c>
      <c r="AJ354" s="11" t="s">
        <v>2934</v>
      </c>
      <c r="AK354" s="12" t="s">
        <v>2935</v>
      </c>
      <c r="AL354" s="13">
        <v>10</v>
      </c>
      <c r="AM354" s="328" t="s">
        <v>2945</v>
      </c>
      <c r="AN354" s="12" t="s">
        <v>2946</v>
      </c>
      <c r="AO354" s="13">
        <v>0</v>
      </c>
      <c r="AP354" s="300" t="s">
        <v>2947</v>
      </c>
      <c r="AQ354" s="12" t="s">
        <v>2944</v>
      </c>
      <c r="AR354" s="13">
        <v>10</v>
      </c>
      <c r="AS354" s="300" t="s">
        <v>2948</v>
      </c>
      <c r="AT354" s="12" t="s">
        <v>2944</v>
      </c>
      <c r="AU354" s="13">
        <v>10</v>
      </c>
      <c r="AV354" s="300" t="s">
        <v>2949</v>
      </c>
      <c r="AW354" s="12" t="s">
        <v>1922</v>
      </c>
      <c r="AX354" s="13">
        <v>0</v>
      </c>
      <c r="AY354" s="11" t="s">
        <v>2951</v>
      </c>
      <c r="AZ354" s="12" t="s">
        <v>2952</v>
      </c>
      <c r="BA354" s="13">
        <v>0</v>
      </c>
      <c r="BB354" s="11" t="s">
        <v>2953</v>
      </c>
      <c r="BC354" s="12" t="s">
        <v>2954</v>
      </c>
      <c r="BD354" s="13">
        <v>5</v>
      </c>
      <c r="BE354" s="11" t="s">
        <v>2955</v>
      </c>
      <c r="BF354" s="12" t="s">
        <v>2956</v>
      </c>
      <c r="BG354" s="13">
        <v>5</v>
      </c>
      <c r="BH354" s="11" t="s">
        <v>2955</v>
      </c>
      <c r="BI354" s="12" t="s">
        <v>2957</v>
      </c>
      <c r="BJ354" s="13">
        <v>0</v>
      </c>
    </row>
    <row r="355" spans="1:63" s="14" customFormat="1" ht="98">
      <c r="A355" s="11">
        <v>206</v>
      </c>
      <c r="B355" s="12" t="s">
        <v>2933</v>
      </c>
      <c r="C355" s="12">
        <v>12</v>
      </c>
      <c r="D355" s="15" t="s">
        <v>2943</v>
      </c>
      <c r="E355" s="12" t="s">
        <v>2944</v>
      </c>
      <c r="F355" s="12">
        <v>10842</v>
      </c>
      <c r="G355" s="12" t="s">
        <v>3039</v>
      </c>
      <c r="H355" s="15">
        <v>2008</v>
      </c>
      <c r="I355" s="12" t="s">
        <v>3040</v>
      </c>
      <c r="J355" s="16">
        <v>65671.149999999994</v>
      </c>
      <c r="K355" s="12" t="s">
        <v>8402</v>
      </c>
      <c r="L355" s="12" t="s">
        <v>2960</v>
      </c>
      <c r="M355" s="12" t="s">
        <v>2961</v>
      </c>
      <c r="N355" s="12" t="s">
        <v>3041</v>
      </c>
      <c r="O355" s="12" t="s">
        <v>3042</v>
      </c>
      <c r="P355" s="103">
        <v>4299</v>
      </c>
      <c r="Q355" s="16">
        <f t="shared" si="18"/>
        <v>23.490407058823529</v>
      </c>
      <c r="R355" s="71">
        <v>11.745203529411766</v>
      </c>
      <c r="S355" s="71">
        <v>11.745203529411766</v>
      </c>
      <c r="T355" s="71">
        <v>35.235610588235296</v>
      </c>
      <c r="U355" s="16">
        <f t="shared" si="17"/>
        <v>58.726017647058825</v>
      </c>
      <c r="V355" s="109">
        <v>100</v>
      </c>
      <c r="W355" s="109">
        <v>100</v>
      </c>
      <c r="X355" s="18" t="s">
        <v>2942</v>
      </c>
      <c r="Y355" s="12">
        <v>1</v>
      </c>
      <c r="Z355" s="12">
        <v>4</v>
      </c>
      <c r="AA355" s="12">
        <v>1</v>
      </c>
      <c r="AB355" s="12">
        <v>60</v>
      </c>
      <c r="AC355" s="12"/>
      <c r="AD355" s="12">
        <v>0</v>
      </c>
      <c r="AE355" s="12">
        <v>5</v>
      </c>
      <c r="AF355" s="236">
        <v>100</v>
      </c>
      <c r="AG355" s="11" t="s">
        <v>2943</v>
      </c>
      <c r="AH355" s="12" t="s">
        <v>2944</v>
      </c>
      <c r="AI355" s="13">
        <v>50</v>
      </c>
      <c r="AJ355" s="11" t="s">
        <v>2934</v>
      </c>
      <c r="AK355" s="12" t="s">
        <v>2935</v>
      </c>
      <c r="AL355" s="13">
        <v>30</v>
      </c>
      <c r="AM355" s="328" t="s">
        <v>2945</v>
      </c>
      <c r="AN355" s="12" t="s">
        <v>2946</v>
      </c>
      <c r="AO355" s="13">
        <v>0</v>
      </c>
      <c r="AP355" s="300" t="s">
        <v>2947</v>
      </c>
      <c r="AQ355" s="12" t="s">
        <v>2944</v>
      </c>
      <c r="AR355" s="13">
        <v>5</v>
      </c>
      <c r="AS355" s="300" t="s">
        <v>2948</v>
      </c>
      <c r="AT355" s="12" t="s">
        <v>2944</v>
      </c>
      <c r="AU355" s="13">
        <v>5</v>
      </c>
      <c r="AV355" s="300" t="s">
        <v>2949</v>
      </c>
      <c r="AW355" s="12" t="s">
        <v>1922</v>
      </c>
      <c r="AX355" s="13">
        <v>0</v>
      </c>
      <c r="AY355" s="11" t="s">
        <v>2951</v>
      </c>
      <c r="AZ355" s="12" t="s">
        <v>2952</v>
      </c>
      <c r="BA355" s="13">
        <v>0</v>
      </c>
      <c r="BB355" s="11" t="s">
        <v>2953</v>
      </c>
      <c r="BC355" s="12" t="s">
        <v>2954</v>
      </c>
      <c r="BD355" s="13">
        <v>0</v>
      </c>
      <c r="BE355" s="11" t="s">
        <v>2955</v>
      </c>
      <c r="BF355" s="12" t="s">
        <v>2956</v>
      </c>
      <c r="BG355" s="13">
        <v>0</v>
      </c>
      <c r="BH355" s="11" t="s">
        <v>2955</v>
      </c>
      <c r="BI355" s="12" t="s">
        <v>2957</v>
      </c>
      <c r="BJ355" s="13">
        <v>0</v>
      </c>
    </row>
    <row r="356" spans="1:63" s="14" customFormat="1" ht="98">
      <c r="A356" s="11">
        <v>206</v>
      </c>
      <c r="B356" s="12" t="s">
        <v>2933</v>
      </c>
      <c r="C356" s="12">
        <v>12</v>
      </c>
      <c r="D356" s="15" t="s">
        <v>2943</v>
      </c>
      <c r="E356" s="12" t="s">
        <v>3043</v>
      </c>
      <c r="F356" s="12">
        <v>18475</v>
      </c>
      <c r="G356" s="12" t="s">
        <v>3044</v>
      </c>
      <c r="H356" s="15">
        <v>2012</v>
      </c>
      <c r="I356" s="12" t="s">
        <v>3045</v>
      </c>
      <c r="J356" s="16">
        <v>36222.54</v>
      </c>
      <c r="K356" s="12" t="s">
        <v>8402</v>
      </c>
      <c r="L356" s="12" t="s">
        <v>2960</v>
      </c>
      <c r="M356" s="12" t="s">
        <v>2961</v>
      </c>
      <c r="N356" s="12" t="s">
        <v>3046</v>
      </c>
      <c r="O356" s="12" t="s">
        <v>3047</v>
      </c>
      <c r="P356" s="103">
        <v>4595</v>
      </c>
      <c r="Q356" s="16">
        <f t="shared" si="18"/>
        <v>16.920590117647059</v>
      </c>
      <c r="R356" s="71">
        <v>8.4602950588235295</v>
      </c>
      <c r="S356" s="71">
        <v>8.4602950588235295</v>
      </c>
      <c r="T356" s="71">
        <v>25.380885176470585</v>
      </c>
      <c r="U356" s="16">
        <f t="shared" si="17"/>
        <v>42.301475294117644</v>
      </c>
      <c r="V356" s="109">
        <v>100</v>
      </c>
      <c r="W356" s="109">
        <v>100</v>
      </c>
      <c r="X356" s="18" t="s">
        <v>2942</v>
      </c>
      <c r="Y356" s="12">
        <v>3</v>
      </c>
      <c r="Z356" s="12">
        <v>11</v>
      </c>
      <c r="AA356" s="12">
        <v>4</v>
      </c>
      <c r="AB356" s="12">
        <v>60</v>
      </c>
      <c r="AC356" s="12"/>
      <c r="AD356" s="12">
        <v>0</v>
      </c>
      <c r="AE356" s="12">
        <v>5</v>
      </c>
      <c r="AF356" s="236">
        <v>100</v>
      </c>
      <c r="AG356" s="11" t="s">
        <v>2943</v>
      </c>
      <c r="AH356" s="12" t="s">
        <v>2944</v>
      </c>
      <c r="AI356" s="13">
        <v>40</v>
      </c>
      <c r="AJ356" s="11" t="s">
        <v>2934</v>
      </c>
      <c r="AK356" s="12" t="s">
        <v>2935</v>
      </c>
      <c r="AL356" s="13">
        <v>20</v>
      </c>
      <c r="AM356" s="328" t="s">
        <v>2945</v>
      </c>
      <c r="AN356" s="12" t="s">
        <v>2946</v>
      </c>
      <c r="AO356" s="13">
        <v>0</v>
      </c>
      <c r="AP356" s="300" t="s">
        <v>2947</v>
      </c>
      <c r="AQ356" s="12" t="s">
        <v>2944</v>
      </c>
      <c r="AR356" s="13">
        <v>5</v>
      </c>
      <c r="AS356" s="300" t="s">
        <v>2948</v>
      </c>
      <c r="AT356" s="12" t="s">
        <v>2944</v>
      </c>
      <c r="AU356" s="13">
        <v>5</v>
      </c>
      <c r="AV356" s="300" t="s">
        <v>2949</v>
      </c>
      <c r="AW356" s="12" t="s">
        <v>1922</v>
      </c>
      <c r="AX356" s="13">
        <v>0</v>
      </c>
      <c r="AY356" s="11" t="s">
        <v>2951</v>
      </c>
      <c r="AZ356" s="12" t="s">
        <v>2952</v>
      </c>
      <c r="BA356" s="13">
        <v>0</v>
      </c>
      <c r="BB356" s="11" t="s">
        <v>2953</v>
      </c>
      <c r="BC356" s="12" t="s">
        <v>2954</v>
      </c>
      <c r="BD356" s="13">
        <v>0</v>
      </c>
      <c r="BE356" s="11" t="s">
        <v>2955</v>
      </c>
      <c r="BF356" s="12" t="s">
        <v>2956</v>
      </c>
      <c r="BG356" s="13">
        <v>20</v>
      </c>
      <c r="BH356" s="11" t="s">
        <v>2955</v>
      </c>
      <c r="BI356" s="12" t="s">
        <v>2957</v>
      </c>
      <c r="BJ356" s="13">
        <v>0</v>
      </c>
    </row>
    <row r="357" spans="1:63" s="14" customFormat="1" ht="98">
      <c r="A357" s="11">
        <v>206</v>
      </c>
      <c r="B357" s="12" t="s">
        <v>2933</v>
      </c>
      <c r="C357" s="12">
        <v>12</v>
      </c>
      <c r="D357" s="15" t="s">
        <v>2943</v>
      </c>
      <c r="E357" s="12" t="s">
        <v>3043</v>
      </c>
      <c r="F357" s="12">
        <v>18475</v>
      </c>
      <c r="G357" s="12" t="s">
        <v>3048</v>
      </c>
      <c r="H357" s="12">
        <v>2013</v>
      </c>
      <c r="I357" s="12" t="s">
        <v>3049</v>
      </c>
      <c r="J357" s="16">
        <v>62366.599999999991</v>
      </c>
      <c r="K357" s="12" t="s">
        <v>8402</v>
      </c>
      <c r="L357" s="12" t="s">
        <v>2960</v>
      </c>
      <c r="M357" s="12" t="s">
        <v>2961</v>
      </c>
      <c r="N357" s="12" t="s">
        <v>3050</v>
      </c>
      <c r="O357" s="12" t="s">
        <v>3051</v>
      </c>
      <c r="P357" s="103">
        <v>4657</v>
      </c>
      <c r="Q357" s="16">
        <f t="shared" si="18"/>
        <v>31.058352941176473</v>
      </c>
      <c r="R357" s="71">
        <v>15.529176470588238</v>
      </c>
      <c r="S357" s="71">
        <v>15.529176470588238</v>
      </c>
      <c r="T357" s="71">
        <v>46.587529411764713</v>
      </c>
      <c r="U357" s="16">
        <f t="shared" si="17"/>
        <v>77.645882352941186</v>
      </c>
      <c r="V357" s="109">
        <v>100</v>
      </c>
      <c r="W357" s="109">
        <v>100</v>
      </c>
      <c r="X357" s="18" t="s">
        <v>2942</v>
      </c>
      <c r="Y357" s="12">
        <v>3</v>
      </c>
      <c r="Z357" s="12">
        <v>1</v>
      </c>
      <c r="AA357" s="12">
        <v>4</v>
      </c>
      <c r="AB357" s="12">
        <v>60</v>
      </c>
      <c r="AC357" s="12"/>
      <c r="AD357" s="12">
        <v>0</v>
      </c>
      <c r="AE357" s="12">
        <v>5</v>
      </c>
      <c r="AF357" s="236">
        <v>100</v>
      </c>
      <c r="AG357" s="11" t="s">
        <v>2943</v>
      </c>
      <c r="AH357" s="12" t="s">
        <v>2944</v>
      </c>
      <c r="AI357" s="13">
        <v>40</v>
      </c>
      <c r="AJ357" s="11" t="s">
        <v>2934</v>
      </c>
      <c r="AK357" s="12" t="s">
        <v>2935</v>
      </c>
      <c r="AL357" s="13">
        <v>20</v>
      </c>
      <c r="AM357" s="328" t="s">
        <v>2945</v>
      </c>
      <c r="AN357" s="12" t="s">
        <v>2946</v>
      </c>
      <c r="AO357" s="13">
        <v>0</v>
      </c>
      <c r="AP357" s="300" t="s">
        <v>2947</v>
      </c>
      <c r="AQ357" s="12" t="s">
        <v>2944</v>
      </c>
      <c r="AR357" s="13">
        <v>5</v>
      </c>
      <c r="AS357" s="300" t="s">
        <v>2948</v>
      </c>
      <c r="AT357" s="12" t="s">
        <v>2944</v>
      </c>
      <c r="AU357" s="13">
        <v>5</v>
      </c>
      <c r="AV357" s="300" t="s">
        <v>2949</v>
      </c>
      <c r="AW357" s="12" t="s">
        <v>1922</v>
      </c>
      <c r="AX357" s="13">
        <v>0</v>
      </c>
      <c r="AY357" s="11" t="s">
        <v>2951</v>
      </c>
      <c r="AZ357" s="12" t="s">
        <v>2952</v>
      </c>
      <c r="BA357" s="13">
        <v>0</v>
      </c>
      <c r="BB357" s="11" t="s">
        <v>2953</v>
      </c>
      <c r="BC357" s="12" t="s">
        <v>2954</v>
      </c>
      <c r="BD357" s="13">
        <v>0</v>
      </c>
      <c r="BE357" s="11" t="s">
        <v>2955</v>
      </c>
      <c r="BF357" s="12" t="s">
        <v>2956</v>
      </c>
      <c r="BG357" s="13">
        <v>15</v>
      </c>
      <c r="BH357" s="11" t="s">
        <v>2955</v>
      </c>
      <c r="BI357" s="12" t="s">
        <v>2957</v>
      </c>
      <c r="BJ357" s="13">
        <v>0</v>
      </c>
    </row>
    <row r="358" spans="1:63" s="14" customFormat="1" ht="98">
      <c r="A358" s="11">
        <v>206</v>
      </c>
      <c r="B358" s="12" t="s">
        <v>2933</v>
      </c>
      <c r="C358" s="12">
        <v>13</v>
      </c>
      <c r="D358" s="102" t="s">
        <v>2934</v>
      </c>
      <c r="E358" s="12" t="s">
        <v>2935</v>
      </c>
      <c r="F358" s="102">
        <v>15269</v>
      </c>
      <c r="G358" s="12" t="s">
        <v>3052</v>
      </c>
      <c r="H358" s="12">
        <v>2014</v>
      </c>
      <c r="I358" s="12" t="s">
        <v>3052</v>
      </c>
      <c r="J358" s="16">
        <v>73019.62</v>
      </c>
      <c r="K358" s="12" t="s">
        <v>8402</v>
      </c>
      <c r="L358" s="12" t="s">
        <v>2960</v>
      </c>
      <c r="M358" s="12" t="s">
        <v>2961</v>
      </c>
      <c r="N358" s="12" t="s">
        <v>3053</v>
      </c>
      <c r="O358" s="12" t="s">
        <v>3054</v>
      </c>
      <c r="P358" s="103">
        <v>4739</v>
      </c>
      <c r="Q358" s="16">
        <f t="shared" si="18"/>
        <v>63.166729411764706</v>
      </c>
      <c r="R358" s="71">
        <v>31.583364705882357</v>
      </c>
      <c r="S358" s="71">
        <v>31.583364705882357</v>
      </c>
      <c r="T358" s="71">
        <v>94.750094117647066</v>
      </c>
      <c r="U358" s="16">
        <f t="shared" si="17"/>
        <v>157.91682352941177</v>
      </c>
      <c r="V358" s="109">
        <v>100</v>
      </c>
      <c r="W358" s="109">
        <v>100</v>
      </c>
      <c r="X358" s="18" t="s">
        <v>2942</v>
      </c>
      <c r="Y358" s="12">
        <v>3</v>
      </c>
      <c r="Z358" s="12">
        <v>10</v>
      </c>
      <c r="AA358" s="12">
        <v>5</v>
      </c>
      <c r="AB358" s="12">
        <v>60</v>
      </c>
      <c r="AC358" s="12"/>
      <c r="AD358" s="12">
        <v>0</v>
      </c>
      <c r="AE358" s="12">
        <v>5</v>
      </c>
      <c r="AF358" s="236">
        <v>100</v>
      </c>
      <c r="AG358" s="11" t="s">
        <v>2943</v>
      </c>
      <c r="AH358" s="12" t="s">
        <v>2944</v>
      </c>
      <c r="AI358" s="13">
        <v>10</v>
      </c>
      <c r="AJ358" s="11" t="s">
        <v>2934</v>
      </c>
      <c r="AK358" s="12" t="s">
        <v>2935</v>
      </c>
      <c r="AL358" s="13">
        <v>50</v>
      </c>
      <c r="AM358" s="328" t="s">
        <v>2945</v>
      </c>
      <c r="AN358" s="12" t="s">
        <v>2946</v>
      </c>
      <c r="AO358" s="13">
        <v>0</v>
      </c>
      <c r="AP358" s="300" t="s">
        <v>2947</v>
      </c>
      <c r="AQ358" s="12" t="s">
        <v>2944</v>
      </c>
      <c r="AR358" s="13">
        <v>0</v>
      </c>
      <c r="AS358" s="300" t="s">
        <v>2948</v>
      </c>
      <c r="AT358" s="12" t="s">
        <v>2944</v>
      </c>
      <c r="AU358" s="13">
        <v>0</v>
      </c>
      <c r="AV358" s="300" t="s">
        <v>2949</v>
      </c>
      <c r="AW358" s="12" t="s">
        <v>1922</v>
      </c>
      <c r="AX358" s="13">
        <v>0</v>
      </c>
      <c r="AY358" s="11" t="s">
        <v>2951</v>
      </c>
      <c r="AZ358" s="12" t="s">
        <v>2952</v>
      </c>
      <c r="BA358" s="13">
        <v>0</v>
      </c>
      <c r="BB358" s="11" t="s">
        <v>2953</v>
      </c>
      <c r="BC358" s="12" t="s">
        <v>2954</v>
      </c>
      <c r="BD358" s="13">
        <v>0</v>
      </c>
      <c r="BE358" s="11" t="s">
        <v>2955</v>
      </c>
      <c r="BF358" s="12" t="s">
        <v>2956</v>
      </c>
      <c r="BG358" s="13">
        <v>15</v>
      </c>
      <c r="BH358" s="11" t="s">
        <v>2955</v>
      </c>
      <c r="BI358" s="12" t="s">
        <v>2957</v>
      </c>
      <c r="BJ358" s="13">
        <v>0</v>
      </c>
    </row>
    <row r="359" spans="1:63" s="14" customFormat="1" ht="98">
      <c r="A359" s="11">
        <v>206</v>
      </c>
      <c r="B359" s="12" t="s">
        <v>2933</v>
      </c>
      <c r="C359" s="12">
        <v>13</v>
      </c>
      <c r="D359" s="102" t="s">
        <v>2934</v>
      </c>
      <c r="E359" s="12" t="s">
        <v>2935</v>
      </c>
      <c r="F359" s="102">
        <v>15269</v>
      </c>
      <c r="G359" s="12" t="s">
        <v>3055</v>
      </c>
      <c r="H359" s="12">
        <v>2014</v>
      </c>
      <c r="I359" s="12" t="s">
        <v>3056</v>
      </c>
      <c r="J359" s="16">
        <v>257900.77</v>
      </c>
      <c r="K359" s="12" t="s">
        <v>8402</v>
      </c>
      <c r="L359" s="12" t="s">
        <v>2960</v>
      </c>
      <c r="M359" s="12" t="s">
        <v>2961</v>
      </c>
      <c r="N359" s="12" t="s">
        <v>3057</v>
      </c>
      <c r="O359" s="12" t="s">
        <v>3058</v>
      </c>
      <c r="P359" s="103">
        <v>4741</v>
      </c>
      <c r="Q359" s="16">
        <f t="shared" si="18"/>
        <v>85.411764705882376</v>
      </c>
      <c r="R359" s="71">
        <v>42.705882352941181</v>
      </c>
      <c r="S359" s="71">
        <v>42.705882352941181</v>
      </c>
      <c r="T359" s="71">
        <v>128.11764705882354</v>
      </c>
      <c r="U359" s="16">
        <f t="shared" si="17"/>
        <v>213.52941176470591</v>
      </c>
      <c r="V359" s="109">
        <v>100</v>
      </c>
      <c r="W359" s="109">
        <v>100</v>
      </c>
      <c r="X359" s="18" t="s">
        <v>2942</v>
      </c>
      <c r="Y359" s="12">
        <v>3</v>
      </c>
      <c r="Z359" s="12">
        <v>12</v>
      </c>
      <c r="AA359" s="12">
        <v>3</v>
      </c>
      <c r="AB359" s="12">
        <v>60</v>
      </c>
      <c r="AC359" s="12"/>
      <c r="AD359" s="12">
        <v>0</v>
      </c>
      <c r="AE359" s="12">
        <v>5</v>
      </c>
      <c r="AF359" s="236">
        <v>100</v>
      </c>
      <c r="AG359" s="11" t="s">
        <v>2943</v>
      </c>
      <c r="AH359" s="12" t="s">
        <v>2944</v>
      </c>
      <c r="AI359" s="13">
        <v>30</v>
      </c>
      <c r="AJ359" s="11" t="s">
        <v>2934</v>
      </c>
      <c r="AK359" s="12" t="s">
        <v>2935</v>
      </c>
      <c r="AL359" s="13">
        <v>40</v>
      </c>
      <c r="AM359" s="328" t="s">
        <v>2945</v>
      </c>
      <c r="AN359" s="12" t="s">
        <v>2946</v>
      </c>
      <c r="AO359" s="13">
        <v>0</v>
      </c>
      <c r="AP359" s="300" t="s">
        <v>2947</v>
      </c>
      <c r="AQ359" s="12" t="s">
        <v>2944</v>
      </c>
      <c r="AR359" s="13">
        <v>5</v>
      </c>
      <c r="AS359" s="300" t="s">
        <v>2948</v>
      </c>
      <c r="AT359" s="12" t="s">
        <v>2944</v>
      </c>
      <c r="AU359" s="13">
        <v>5</v>
      </c>
      <c r="AV359" s="300" t="s">
        <v>2949</v>
      </c>
      <c r="AW359" s="12" t="s">
        <v>1922</v>
      </c>
      <c r="AX359" s="13">
        <v>0</v>
      </c>
      <c r="AY359" s="11" t="s">
        <v>2951</v>
      </c>
      <c r="AZ359" s="12" t="s">
        <v>2952</v>
      </c>
      <c r="BA359" s="13">
        <v>0</v>
      </c>
      <c r="BB359" s="11" t="s">
        <v>2953</v>
      </c>
      <c r="BC359" s="12" t="s">
        <v>2954</v>
      </c>
      <c r="BD359" s="13">
        <v>0</v>
      </c>
      <c r="BE359" s="11" t="s">
        <v>2955</v>
      </c>
      <c r="BF359" s="12" t="s">
        <v>2956</v>
      </c>
      <c r="BG359" s="13">
        <v>10</v>
      </c>
      <c r="BH359" s="11" t="s">
        <v>2955</v>
      </c>
      <c r="BI359" s="12" t="s">
        <v>2957</v>
      </c>
      <c r="BJ359" s="13">
        <v>0</v>
      </c>
    </row>
    <row r="360" spans="1:63" s="20" customFormat="1" ht="98">
      <c r="A360" s="11">
        <v>206</v>
      </c>
      <c r="B360" s="12" t="s">
        <v>2933</v>
      </c>
      <c r="C360" s="12">
        <v>12</v>
      </c>
      <c r="D360" s="15" t="s">
        <v>2943</v>
      </c>
      <c r="E360" s="12" t="s">
        <v>2944</v>
      </c>
      <c r="F360" s="12">
        <v>10842</v>
      </c>
      <c r="G360" s="12" t="s">
        <v>3059</v>
      </c>
      <c r="H360" s="12">
        <v>2015</v>
      </c>
      <c r="I360" s="12" t="s">
        <v>3060</v>
      </c>
      <c r="J360" s="16">
        <v>96922.38</v>
      </c>
      <c r="K360" s="12" t="s">
        <v>271</v>
      </c>
      <c r="L360" s="12" t="s">
        <v>2960</v>
      </c>
      <c r="M360" s="12" t="s">
        <v>2961</v>
      </c>
      <c r="N360" s="12" t="s">
        <v>3061</v>
      </c>
      <c r="O360" s="12" t="s">
        <v>3062</v>
      </c>
      <c r="P360" s="103">
        <v>4838</v>
      </c>
      <c r="Q360" s="16">
        <f t="shared" si="18"/>
        <v>32.561035294117652</v>
      </c>
      <c r="R360" s="71">
        <v>16.280517647058826</v>
      </c>
      <c r="S360" s="71">
        <v>16.280517647058826</v>
      </c>
      <c r="T360" s="71">
        <v>48.841552941176467</v>
      </c>
      <c r="U360" s="16">
        <f t="shared" si="17"/>
        <v>81.402588235294118</v>
      </c>
      <c r="V360" s="109">
        <v>100</v>
      </c>
      <c r="W360" s="109">
        <v>100</v>
      </c>
      <c r="X360" s="18" t="s">
        <v>2942</v>
      </c>
      <c r="Y360" s="12">
        <v>3</v>
      </c>
      <c r="Z360" s="12">
        <v>4</v>
      </c>
      <c r="AA360" s="12">
        <v>1</v>
      </c>
      <c r="AB360" s="12">
        <v>60</v>
      </c>
      <c r="AC360" s="12" t="s">
        <v>3063</v>
      </c>
      <c r="AD360" s="12">
        <v>0</v>
      </c>
      <c r="AE360" s="12">
        <v>5</v>
      </c>
      <c r="AF360" s="236">
        <v>100</v>
      </c>
      <c r="AG360" s="11" t="s">
        <v>2943</v>
      </c>
      <c r="AH360" s="12" t="s">
        <v>2944</v>
      </c>
      <c r="AI360" s="13">
        <v>30</v>
      </c>
      <c r="AJ360" s="11" t="s">
        <v>2934</v>
      </c>
      <c r="AK360" s="12" t="s">
        <v>2935</v>
      </c>
      <c r="AL360" s="13">
        <v>30</v>
      </c>
      <c r="AM360" s="328" t="s">
        <v>2945</v>
      </c>
      <c r="AN360" s="12" t="s">
        <v>2946</v>
      </c>
      <c r="AO360" s="13">
        <v>0</v>
      </c>
      <c r="AP360" s="300" t="s">
        <v>2947</v>
      </c>
      <c r="AQ360" s="12" t="s">
        <v>2944</v>
      </c>
      <c r="AR360" s="13">
        <v>5</v>
      </c>
      <c r="AS360" s="300" t="s">
        <v>2948</v>
      </c>
      <c r="AT360" s="12" t="s">
        <v>2944</v>
      </c>
      <c r="AU360" s="13">
        <v>5</v>
      </c>
      <c r="AV360" s="300" t="s">
        <v>2949</v>
      </c>
      <c r="AW360" s="12" t="s">
        <v>1922</v>
      </c>
      <c r="AX360" s="13">
        <v>5</v>
      </c>
      <c r="AY360" s="11" t="s">
        <v>2951</v>
      </c>
      <c r="AZ360" s="12" t="s">
        <v>2952</v>
      </c>
      <c r="BA360" s="13">
        <v>0</v>
      </c>
      <c r="BB360" s="11" t="s">
        <v>2953</v>
      </c>
      <c r="BC360" s="12" t="s">
        <v>2954</v>
      </c>
      <c r="BD360" s="13">
        <v>0</v>
      </c>
      <c r="BE360" s="11" t="s">
        <v>2955</v>
      </c>
      <c r="BF360" s="12" t="s">
        <v>2956</v>
      </c>
      <c r="BG360" s="13">
        <v>5</v>
      </c>
      <c r="BH360" s="11" t="s">
        <v>2955</v>
      </c>
      <c r="BI360" s="12" t="s">
        <v>2957</v>
      </c>
      <c r="BJ360" s="13">
        <v>0</v>
      </c>
      <c r="BK360" s="14"/>
    </row>
    <row r="361" spans="1:63" s="104" customFormat="1" ht="98">
      <c r="A361" s="11">
        <v>206</v>
      </c>
      <c r="B361" s="12" t="s">
        <v>2933</v>
      </c>
      <c r="C361" s="102">
        <v>13</v>
      </c>
      <c r="D361" s="102" t="s">
        <v>2934</v>
      </c>
      <c r="E361" s="102" t="s">
        <v>2935</v>
      </c>
      <c r="F361" s="102">
        <v>15269</v>
      </c>
      <c r="G361" s="24" t="s">
        <v>3064</v>
      </c>
      <c r="H361" s="102">
        <v>2016</v>
      </c>
      <c r="I361" s="24" t="s">
        <v>3065</v>
      </c>
      <c r="J361" s="71">
        <v>54786.3</v>
      </c>
      <c r="K361" s="102" t="s">
        <v>271</v>
      </c>
      <c r="L361" s="12" t="s">
        <v>2960</v>
      </c>
      <c r="M361" s="12" t="s">
        <v>2961</v>
      </c>
      <c r="N361" s="12" t="s">
        <v>2966</v>
      </c>
      <c r="O361" s="12" t="s">
        <v>2967</v>
      </c>
      <c r="P361" s="379">
        <v>4866</v>
      </c>
      <c r="Q361" s="16">
        <f t="shared" si="18"/>
        <v>172.57817882352941</v>
      </c>
      <c r="R361" s="71">
        <v>86.289089411764721</v>
      </c>
      <c r="S361" s="71">
        <v>86.289089411764721</v>
      </c>
      <c r="T361" s="71">
        <v>258.86726823529415</v>
      </c>
      <c r="U361" s="16">
        <f t="shared" si="17"/>
        <v>431.44544705882356</v>
      </c>
      <c r="V361" s="109">
        <v>100</v>
      </c>
      <c r="W361" s="245">
        <v>90</v>
      </c>
      <c r="X361" s="18" t="s">
        <v>2942</v>
      </c>
      <c r="Y361" s="12">
        <v>1</v>
      </c>
      <c r="Z361" s="12">
        <v>4</v>
      </c>
      <c r="AA361" s="12">
        <v>1</v>
      </c>
      <c r="AB361" s="12">
        <v>60</v>
      </c>
      <c r="AC361" s="102" t="s">
        <v>3066</v>
      </c>
      <c r="AD361" s="12">
        <v>0</v>
      </c>
      <c r="AE361" s="12">
        <v>5</v>
      </c>
      <c r="AF361" s="236">
        <v>100</v>
      </c>
      <c r="AG361" s="11" t="s">
        <v>2943</v>
      </c>
      <c r="AH361" s="12" t="s">
        <v>2944</v>
      </c>
      <c r="AI361" s="13">
        <v>25</v>
      </c>
      <c r="AJ361" s="11" t="s">
        <v>2934</v>
      </c>
      <c r="AK361" s="12" t="s">
        <v>2935</v>
      </c>
      <c r="AL361" s="13">
        <v>40</v>
      </c>
      <c r="AM361" s="328" t="s">
        <v>2945</v>
      </c>
      <c r="AN361" s="12" t="s">
        <v>2946</v>
      </c>
      <c r="AO361" s="13">
        <v>0</v>
      </c>
      <c r="AP361" s="300" t="s">
        <v>2947</v>
      </c>
      <c r="AQ361" s="12" t="s">
        <v>2944</v>
      </c>
      <c r="AR361" s="13">
        <v>5</v>
      </c>
      <c r="AS361" s="300" t="s">
        <v>2948</v>
      </c>
      <c r="AT361" s="12" t="s">
        <v>2944</v>
      </c>
      <c r="AU361" s="13">
        <v>5</v>
      </c>
      <c r="AV361" s="300" t="s">
        <v>2949</v>
      </c>
      <c r="AW361" s="12" t="s">
        <v>1922</v>
      </c>
      <c r="AX361" s="13">
        <v>0</v>
      </c>
      <c r="AY361" s="11" t="s">
        <v>2951</v>
      </c>
      <c r="AZ361" s="12" t="s">
        <v>2952</v>
      </c>
      <c r="BA361" s="13">
        <v>0</v>
      </c>
      <c r="BB361" s="11" t="s">
        <v>2953</v>
      </c>
      <c r="BC361" s="12" t="s">
        <v>2954</v>
      </c>
      <c r="BD361" s="13">
        <v>0</v>
      </c>
      <c r="BE361" s="11" t="s">
        <v>2955</v>
      </c>
      <c r="BF361" s="12" t="s">
        <v>2956</v>
      </c>
      <c r="BG361" s="13">
        <v>15</v>
      </c>
      <c r="BH361" s="11" t="s">
        <v>2955</v>
      </c>
      <c r="BI361" s="12" t="s">
        <v>2957</v>
      </c>
      <c r="BJ361" s="13">
        <v>0</v>
      </c>
      <c r="BK361" s="14"/>
    </row>
    <row r="362" spans="1:63" s="104" customFormat="1" ht="98">
      <c r="A362" s="11">
        <v>206</v>
      </c>
      <c r="B362" s="12" t="s">
        <v>2933</v>
      </c>
      <c r="C362" s="102">
        <v>13</v>
      </c>
      <c r="D362" s="102" t="s">
        <v>2934</v>
      </c>
      <c r="E362" s="102" t="s">
        <v>2935</v>
      </c>
      <c r="F362" s="102">
        <v>15269</v>
      </c>
      <c r="G362" s="24" t="s">
        <v>3067</v>
      </c>
      <c r="H362" s="102">
        <v>2016</v>
      </c>
      <c r="I362" s="102" t="s">
        <v>3068</v>
      </c>
      <c r="J362" s="71">
        <v>31145.15</v>
      </c>
      <c r="K362" s="102" t="s">
        <v>271</v>
      </c>
      <c r="L362" s="12" t="s">
        <v>2960</v>
      </c>
      <c r="M362" s="12" t="s">
        <v>2961</v>
      </c>
      <c r="N362" s="12" t="s">
        <v>2966</v>
      </c>
      <c r="O362" s="12" t="s">
        <v>2967</v>
      </c>
      <c r="P362" s="379">
        <v>4873</v>
      </c>
      <c r="Q362" s="16">
        <f t="shared" si="18"/>
        <v>171.46565411764703</v>
      </c>
      <c r="R362" s="71">
        <v>85.732827058823531</v>
      </c>
      <c r="S362" s="71">
        <v>85.732827058823531</v>
      </c>
      <c r="T362" s="71">
        <v>257.19848117647058</v>
      </c>
      <c r="U362" s="16">
        <f t="shared" si="17"/>
        <v>428.66413529411761</v>
      </c>
      <c r="V362" s="109">
        <v>100</v>
      </c>
      <c r="W362" s="245">
        <v>87</v>
      </c>
      <c r="X362" s="18" t="s">
        <v>2942</v>
      </c>
      <c r="Y362" s="12">
        <v>1</v>
      </c>
      <c r="Z362" s="12">
        <v>4</v>
      </c>
      <c r="AA362" s="12">
        <v>1</v>
      </c>
      <c r="AB362" s="12">
        <v>60</v>
      </c>
      <c r="AC362" s="102" t="s">
        <v>3066</v>
      </c>
      <c r="AD362" s="12">
        <v>0</v>
      </c>
      <c r="AE362" s="12">
        <v>5</v>
      </c>
      <c r="AF362" s="236">
        <v>100</v>
      </c>
      <c r="AG362" s="11" t="s">
        <v>2943</v>
      </c>
      <c r="AH362" s="12" t="s">
        <v>2944</v>
      </c>
      <c r="AI362" s="13">
        <v>25</v>
      </c>
      <c r="AJ362" s="11" t="s">
        <v>2934</v>
      </c>
      <c r="AK362" s="12" t="s">
        <v>2935</v>
      </c>
      <c r="AL362" s="13">
        <v>40</v>
      </c>
      <c r="AM362" s="328" t="s">
        <v>2945</v>
      </c>
      <c r="AN362" s="12" t="s">
        <v>2946</v>
      </c>
      <c r="AO362" s="13">
        <v>0</v>
      </c>
      <c r="AP362" s="300" t="s">
        <v>2947</v>
      </c>
      <c r="AQ362" s="12" t="s">
        <v>2944</v>
      </c>
      <c r="AR362" s="13">
        <v>5</v>
      </c>
      <c r="AS362" s="300" t="s">
        <v>2948</v>
      </c>
      <c r="AT362" s="12" t="s">
        <v>2944</v>
      </c>
      <c r="AU362" s="13">
        <v>5</v>
      </c>
      <c r="AV362" s="300" t="s">
        <v>2949</v>
      </c>
      <c r="AW362" s="12" t="s">
        <v>1922</v>
      </c>
      <c r="AX362" s="13">
        <v>0</v>
      </c>
      <c r="AY362" s="11" t="s">
        <v>2951</v>
      </c>
      <c r="AZ362" s="12" t="s">
        <v>2952</v>
      </c>
      <c r="BA362" s="13">
        <v>0</v>
      </c>
      <c r="BB362" s="11" t="s">
        <v>2953</v>
      </c>
      <c r="BC362" s="12" t="s">
        <v>2954</v>
      </c>
      <c r="BD362" s="13">
        <v>0</v>
      </c>
      <c r="BE362" s="11" t="s">
        <v>2955</v>
      </c>
      <c r="BF362" s="12" t="s">
        <v>2956</v>
      </c>
      <c r="BG362" s="13">
        <v>15</v>
      </c>
      <c r="BH362" s="11" t="s">
        <v>2955</v>
      </c>
      <c r="BI362" s="12" t="s">
        <v>2957</v>
      </c>
      <c r="BJ362" s="13">
        <v>0</v>
      </c>
      <c r="BK362" s="14"/>
    </row>
    <row r="363" spans="1:63" s="104" customFormat="1" ht="98">
      <c r="A363" s="11">
        <v>206</v>
      </c>
      <c r="B363" s="12" t="s">
        <v>2933</v>
      </c>
      <c r="C363" s="12">
        <v>15</v>
      </c>
      <c r="D363" s="15" t="s">
        <v>2945</v>
      </c>
      <c r="E363" s="12" t="s">
        <v>2946</v>
      </c>
      <c r="F363" s="12">
        <v>4254</v>
      </c>
      <c r="G363" s="12" t="s">
        <v>3069</v>
      </c>
      <c r="H363" s="12">
        <v>2017</v>
      </c>
      <c r="I363" s="12" t="s">
        <v>3070</v>
      </c>
      <c r="J363" s="16">
        <v>75051.34</v>
      </c>
      <c r="K363" s="12" t="s">
        <v>271</v>
      </c>
      <c r="L363" s="12" t="s">
        <v>2984</v>
      </c>
      <c r="M363" s="12" t="s">
        <v>2985</v>
      </c>
      <c r="N363" s="12" t="s">
        <v>2994</v>
      </c>
      <c r="O363" s="12" t="s">
        <v>2995</v>
      </c>
      <c r="P363" s="103">
        <v>4920</v>
      </c>
      <c r="Q363" s="16">
        <f t="shared" si="18"/>
        <v>23.531827764705888</v>
      </c>
      <c r="R363" s="71">
        <v>11.765913882352942</v>
      </c>
      <c r="S363" s="71">
        <v>11.765913882352942</v>
      </c>
      <c r="T363" s="71">
        <v>35.297741647058821</v>
      </c>
      <c r="U363" s="16">
        <f t="shared" si="17"/>
        <v>58.829569411764709</v>
      </c>
      <c r="V363" s="109">
        <v>100</v>
      </c>
      <c r="W363" s="109">
        <v>75</v>
      </c>
      <c r="X363" s="18" t="s">
        <v>2942</v>
      </c>
      <c r="Y363" s="12">
        <v>1</v>
      </c>
      <c r="Z363" s="12">
        <v>2</v>
      </c>
      <c r="AA363" s="12">
        <v>3</v>
      </c>
      <c r="AB363" s="12">
        <v>60</v>
      </c>
      <c r="AC363" s="102" t="s">
        <v>3071</v>
      </c>
      <c r="AD363" s="12">
        <v>0</v>
      </c>
      <c r="AE363" s="12">
        <v>5</v>
      </c>
      <c r="AF363" s="236">
        <v>100</v>
      </c>
      <c r="AG363" s="11" t="s">
        <v>2943</v>
      </c>
      <c r="AH363" s="12" t="s">
        <v>2944</v>
      </c>
      <c r="AI363" s="13">
        <v>0</v>
      </c>
      <c r="AJ363" s="11" t="s">
        <v>2934</v>
      </c>
      <c r="AK363" s="12" t="s">
        <v>2935</v>
      </c>
      <c r="AL363" s="13">
        <v>0</v>
      </c>
      <c r="AM363" s="328" t="s">
        <v>2945</v>
      </c>
      <c r="AN363" s="12" t="s">
        <v>2946</v>
      </c>
      <c r="AO363" s="13">
        <v>60</v>
      </c>
      <c r="AP363" s="300" t="s">
        <v>2947</v>
      </c>
      <c r="AQ363" s="12" t="s">
        <v>2944</v>
      </c>
      <c r="AR363" s="13">
        <v>0</v>
      </c>
      <c r="AS363" s="300" t="s">
        <v>2948</v>
      </c>
      <c r="AT363" s="12" t="s">
        <v>2944</v>
      </c>
      <c r="AU363" s="13">
        <v>0</v>
      </c>
      <c r="AV363" s="300" t="s">
        <v>2949</v>
      </c>
      <c r="AW363" s="12" t="s">
        <v>1922</v>
      </c>
      <c r="AX363" s="13">
        <v>0</v>
      </c>
      <c r="AY363" s="11" t="s">
        <v>2951</v>
      </c>
      <c r="AZ363" s="12" t="s">
        <v>2952</v>
      </c>
      <c r="BA363" s="13">
        <v>0</v>
      </c>
      <c r="BB363" s="11" t="s">
        <v>2953</v>
      </c>
      <c r="BC363" s="12" t="s">
        <v>2954</v>
      </c>
      <c r="BD363" s="13">
        <v>0</v>
      </c>
      <c r="BE363" s="11" t="s">
        <v>2955</v>
      </c>
      <c r="BF363" s="12" t="s">
        <v>2956</v>
      </c>
      <c r="BG363" s="13">
        <v>40</v>
      </c>
      <c r="BH363" s="11" t="s">
        <v>2955</v>
      </c>
      <c r="BI363" s="12" t="s">
        <v>2957</v>
      </c>
      <c r="BJ363" s="13">
        <v>0</v>
      </c>
      <c r="BK363" s="14"/>
    </row>
    <row r="364" spans="1:63" s="104" customFormat="1" ht="98">
      <c r="A364" s="11">
        <v>206</v>
      </c>
      <c r="B364" s="12" t="s">
        <v>2933</v>
      </c>
      <c r="C364" s="12">
        <v>12</v>
      </c>
      <c r="D364" s="15" t="s">
        <v>2943</v>
      </c>
      <c r="E364" s="12" t="s">
        <v>3043</v>
      </c>
      <c r="F364" s="12">
        <v>18475</v>
      </c>
      <c r="G364" s="12" t="s">
        <v>3072</v>
      </c>
      <c r="H364" s="12">
        <v>2017</v>
      </c>
      <c r="I364" s="12" t="s">
        <v>3073</v>
      </c>
      <c r="J364" s="16">
        <v>26789.32</v>
      </c>
      <c r="K364" s="12" t="s">
        <v>8402</v>
      </c>
      <c r="L364" s="12" t="s">
        <v>2960</v>
      </c>
      <c r="M364" s="12" t="s">
        <v>2961</v>
      </c>
      <c r="N364" s="12" t="s">
        <v>3074</v>
      </c>
      <c r="O364" s="12" t="s">
        <v>3075</v>
      </c>
      <c r="P364" s="103">
        <v>4929</v>
      </c>
      <c r="Q364" s="16">
        <f t="shared" si="18"/>
        <v>16.920590117647059</v>
      </c>
      <c r="R364" s="71">
        <v>8.4602950588235295</v>
      </c>
      <c r="S364" s="71">
        <v>8.4602950588235295</v>
      </c>
      <c r="T364" s="71">
        <v>25.380885176470585</v>
      </c>
      <c r="U364" s="16">
        <f t="shared" si="17"/>
        <v>42.301475294117644</v>
      </c>
      <c r="V364" s="109">
        <v>100</v>
      </c>
      <c r="W364" s="109">
        <v>68</v>
      </c>
      <c r="X364" s="18" t="s">
        <v>2942</v>
      </c>
      <c r="Y364" s="12">
        <v>3</v>
      </c>
      <c r="Z364" s="12">
        <v>11</v>
      </c>
      <c r="AA364" s="12">
        <v>4</v>
      </c>
      <c r="AB364" s="12">
        <v>60</v>
      </c>
      <c r="AC364" s="12"/>
      <c r="AD364" s="12">
        <v>0</v>
      </c>
      <c r="AE364" s="12">
        <v>5</v>
      </c>
      <c r="AF364" s="236">
        <v>100</v>
      </c>
      <c r="AG364" s="11" t="s">
        <v>2943</v>
      </c>
      <c r="AH364" s="12" t="s">
        <v>2944</v>
      </c>
      <c r="AI364" s="13">
        <v>35</v>
      </c>
      <c r="AJ364" s="11" t="s">
        <v>2934</v>
      </c>
      <c r="AK364" s="12" t="s">
        <v>2935</v>
      </c>
      <c r="AL364" s="13">
        <v>20</v>
      </c>
      <c r="AM364" s="328" t="s">
        <v>2945</v>
      </c>
      <c r="AN364" s="12" t="s">
        <v>2946</v>
      </c>
      <c r="AO364" s="13">
        <v>0</v>
      </c>
      <c r="AP364" s="300" t="s">
        <v>2947</v>
      </c>
      <c r="AQ364" s="12" t="s">
        <v>2944</v>
      </c>
      <c r="AR364" s="13">
        <v>5</v>
      </c>
      <c r="AS364" s="300" t="s">
        <v>2948</v>
      </c>
      <c r="AT364" s="12" t="s">
        <v>2944</v>
      </c>
      <c r="AU364" s="13">
        <v>5</v>
      </c>
      <c r="AV364" s="300" t="s">
        <v>2949</v>
      </c>
      <c r="AW364" s="12" t="s">
        <v>1922</v>
      </c>
      <c r="AX364" s="13">
        <v>5</v>
      </c>
      <c r="AY364" s="11" t="s">
        <v>2951</v>
      </c>
      <c r="AZ364" s="12" t="s">
        <v>2952</v>
      </c>
      <c r="BA364" s="13">
        <v>0</v>
      </c>
      <c r="BB364" s="11" t="s">
        <v>2953</v>
      </c>
      <c r="BC364" s="12" t="s">
        <v>2954</v>
      </c>
      <c r="BD364" s="13">
        <v>0</v>
      </c>
      <c r="BE364" s="11" t="s">
        <v>2955</v>
      </c>
      <c r="BF364" s="12" t="s">
        <v>2956</v>
      </c>
      <c r="BG364" s="13">
        <v>15</v>
      </c>
      <c r="BH364" s="11" t="s">
        <v>2955</v>
      </c>
      <c r="BI364" s="12" t="s">
        <v>2957</v>
      </c>
      <c r="BJ364" s="13">
        <v>0</v>
      </c>
      <c r="BK364" s="14"/>
    </row>
    <row r="365" spans="1:63" s="104" customFormat="1" ht="98">
      <c r="A365" s="11">
        <v>206</v>
      </c>
      <c r="B365" s="12" t="s">
        <v>2933</v>
      </c>
      <c r="C365" s="102">
        <v>13</v>
      </c>
      <c r="D365" s="102" t="s">
        <v>2934</v>
      </c>
      <c r="E365" s="102" t="s">
        <v>2935</v>
      </c>
      <c r="F365" s="102">
        <v>15269</v>
      </c>
      <c r="G365" s="12" t="s">
        <v>3023</v>
      </c>
      <c r="H365" s="102">
        <v>2016</v>
      </c>
      <c r="I365" s="102" t="s">
        <v>3076</v>
      </c>
      <c r="J365" s="71">
        <v>40121.15</v>
      </c>
      <c r="K365" s="102" t="s">
        <v>271</v>
      </c>
      <c r="L365" s="12" t="s">
        <v>2960</v>
      </c>
      <c r="M365" s="12" t="s">
        <v>2961</v>
      </c>
      <c r="N365" s="12" t="s">
        <v>3025</v>
      </c>
      <c r="O365" s="12" t="s">
        <v>3026</v>
      </c>
      <c r="P365" s="379">
        <v>4933</v>
      </c>
      <c r="Q365" s="16">
        <f t="shared" si="18"/>
        <v>29.088054117647062</v>
      </c>
      <c r="R365" s="71">
        <v>14.544027058823531</v>
      </c>
      <c r="S365" s="71">
        <v>14.544027058823531</v>
      </c>
      <c r="T365" s="71">
        <v>43.632081176470592</v>
      </c>
      <c r="U365" s="16">
        <f t="shared" si="17"/>
        <v>72.720135294117654</v>
      </c>
      <c r="V365" s="109">
        <v>100</v>
      </c>
      <c r="W365" s="245">
        <v>85</v>
      </c>
      <c r="X365" s="18" t="s">
        <v>2942</v>
      </c>
      <c r="Y365" s="12">
        <v>6</v>
      </c>
      <c r="Z365" s="12">
        <v>1</v>
      </c>
      <c r="AA365" s="12">
        <v>5</v>
      </c>
      <c r="AB365" s="12">
        <v>60</v>
      </c>
      <c r="AC365" s="102" t="s">
        <v>3066</v>
      </c>
      <c r="AD365" s="12">
        <v>0</v>
      </c>
      <c r="AE365" s="12">
        <v>5</v>
      </c>
      <c r="AF365" s="236">
        <v>100</v>
      </c>
      <c r="AG365" s="11" t="s">
        <v>2943</v>
      </c>
      <c r="AH365" s="12" t="s">
        <v>2944</v>
      </c>
      <c r="AI365" s="13">
        <v>40</v>
      </c>
      <c r="AJ365" s="11" t="s">
        <v>2934</v>
      </c>
      <c r="AK365" s="12" t="s">
        <v>2935</v>
      </c>
      <c r="AL365" s="13">
        <v>30</v>
      </c>
      <c r="AM365" s="328" t="s">
        <v>2945</v>
      </c>
      <c r="AN365" s="12" t="s">
        <v>2946</v>
      </c>
      <c r="AO365" s="13">
        <v>0</v>
      </c>
      <c r="AP365" s="300" t="s">
        <v>2947</v>
      </c>
      <c r="AQ365" s="12" t="s">
        <v>2944</v>
      </c>
      <c r="AR365" s="13">
        <v>5</v>
      </c>
      <c r="AS365" s="300" t="s">
        <v>2948</v>
      </c>
      <c r="AT365" s="12" t="s">
        <v>2944</v>
      </c>
      <c r="AU365" s="13">
        <v>5</v>
      </c>
      <c r="AV365" s="300" t="s">
        <v>2949</v>
      </c>
      <c r="AW365" s="12" t="s">
        <v>1922</v>
      </c>
      <c r="AX365" s="13">
        <v>0</v>
      </c>
      <c r="AY365" s="11" t="s">
        <v>2951</v>
      </c>
      <c r="AZ365" s="12" t="s">
        <v>2952</v>
      </c>
      <c r="BA365" s="13">
        <v>0</v>
      </c>
      <c r="BB365" s="11" t="s">
        <v>2953</v>
      </c>
      <c r="BC365" s="12" t="s">
        <v>2954</v>
      </c>
      <c r="BD365" s="13">
        <v>0</v>
      </c>
      <c r="BE365" s="11" t="s">
        <v>2955</v>
      </c>
      <c r="BF365" s="12" t="s">
        <v>2956</v>
      </c>
      <c r="BG365" s="13">
        <v>10</v>
      </c>
      <c r="BH365" s="11" t="s">
        <v>2955</v>
      </c>
      <c r="BI365" s="12" t="s">
        <v>2957</v>
      </c>
      <c r="BJ365" s="13">
        <v>0</v>
      </c>
      <c r="BK365" s="14"/>
    </row>
    <row r="366" spans="1:63" s="104" customFormat="1" ht="98">
      <c r="A366" s="11">
        <v>206</v>
      </c>
      <c r="B366" s="12" t="s">
        <v>2933</v>
      </c>
      <c r="C366" s="12">
        <v>12</v>
      </c>
      <c r="D366" s="15" t="s">
        <v>2943</v>
      </c>
      <c r="E366" s="12" t="s">
        <v>2944</v>
      </c>
      <c r="F366" s="12">
        <v>10842</v>
      </c>
      <c r="G366" s="12" t="s">
        <v>3077</v>
      </c>
      <c r="H366" s="12">
        <v>2018</v>
      </c>
      <c r="I366" s="12" t="s">
        <v>3078</v>
      </c>
      <c r="J366" s="16">
        <v>663370</v>
      </c>
      <c r="K366" s="12" t="s">
        <v>8402</v>
      </c>
      <c r="L366" s="12" t="s">
        <v>2960</v>
      </c>
      <c r="M366" s="12" t="s">
        <v>2961</v>
      </c>
      <c r="N366" s="12" t="s">
        <v>3079</v>
      </c>
      <c r="O366" s="12" t="s">
        <v>3080</v>
      </c>
      <c r="P366" s="103">
        <v>6181</v>
      </c>
      <c r="Q366" s="16">
        <f t="shared" si="18"/>
        <v>103.04389411764706</v>
      </c>
      <c r="R366" s="71">
        <v>51.521947058823528</v>
      </c>
      <c r="S366" s="71">
        <v>51.521947058823528</v>
      </c>
      <c r="T366" s="71">
        <v>154.56584117647057</v>
      </c>
      <c r="U366" s="16">
        <f t="shared" si="17"/>
        <v>257.60973529411763</v>
      </c>
      <c r="V366" s="109">
        <v>100</v>
      </c>
      <c r="W366" s="109">
        <v>40</v>
      </c>
      <c r="X366" s="18" t="s">
        <v>2942</v>
      </c>
      <c r="Y366" s="12">
        <v>3</v>
      </c>
      <c r="Z366" s="12">
        <v>5</v>
      </c>
      <c r="AA366" s="12">
        <v>1</v>
      </c>
      <c r="AB366" s="12">
        <v>60</v>
      </c>
      <c r="AC366" s="12"/>
      <c r="AD366" s="12">
        <v>0</v>
      </c>
      <c r="AE366" s="12">
        <v>5</v>
      </c>
      <c r="AF366" s="236">
        <v>100</v>
      </c>
      <c r="AG366" s="11" t="s">
        <v>2943</v>
      </c>
      <c r="AH366" s="12" t="s">
        <v>2944</v>
      </c>
      <c r="AI366" s="13">
        <v>30</v>
      </c>
      <c r="AJ366" s="11" t="s">
        <v>2934</v>
      </c>
      <c r="AK366" s="12" t="s">
        <v>2935</v>
      </c>
      <c r="AL366" s="13">
        <v>10</v>
      </c>
      <c r="AM366" s="328" t="s">
        <v>2945</v>
      </c>
      <c r="AN366" s="12" t="s">
        <v>2946</v>
      </c>
      <c r="AO366" s="13">
        <v>0</v>
      </c>
      <c r="AP366" s="300" t="s">
        <v>2947</v>
      </c>
      <c r="AQ366" s="12" t="s">
        <v>2944</v>
      </c>
      <c r="AR366" s="13">
        <v>10</v>
      </c>
      <c r="AS366" s="300" t="s">
        <v>2948</v>
      </c>
      <c r="AT366" s="12" t="s">
        <v>2944</v>
      </c>
      <c r="AU366" s="13">
        <v>10</v>
      </c>
      <c r="AV366" s="300" t="s">
        <v>2949</v>
      </c>
      <c r="AW366" s="12" t="s">
        <v>1922</v>
      </c>
      <c r="AX366" s="13">
        <v>0</v>
      </c>
      <c r="AY366" s="11" t="s">
        <v>2951</v>
      </c>
      <c r="AZ366" s="12" t="s">
        <v>2952</v>
      </c>
      <c r="BA366" s="13">
        <v>0</v>
      </c>
      <c r="BB366" s="11" t="s">
        <v>2953</v>
      </c>
      <c r="BC366" s="12" t="s">
        <v>2954</v>
      </c>
      <c r="BD366" s="13">
        <v>5</v>
      </c>
      <c r="BE366" s="11" t="s">
        <v>2955</v>
      </c>
      <c r="BF366" s="12" t="s">
        <v>2956</v>
      </c>
      <c r="BG366" s="13">
        <v>5</v>
      </c>
      <c r="BH366" s="11" t="s">
        <v>2955</v>
      </c>
      <c r="BI366" s="12" t="s">
        <v>2957</v>
      </c>
      <c r="BJ366" s="13">
        <v>0</v>
      </c>
      <c r="BK366" s="14"/>
    </row>
    <row r="367" spans="1:63" s="104" customFormat="1" ht="39.75" customHeight="1">
      <c r="A367" s="11">
        <v>206</v>
      </c>
      <c r="B367" s="12" t="s">
        <v>2933</v>
      </c>
      <c r="C367" s="12">
        <v>12</v>
      </c>
      <c r="D367" s="15" t="s">
        <v>2943</v>
      </c>
      <c r="E367" s="12" t="s">
        <v>2944</v>
      </c>
      <c r="F367" s="12">
        <v>10842</v>
      </c>
      <c r="G367" s="12" t="s">
        <v>3081</v>
      </c>
      <c r="H367" s="12">
        <v>2017</v>
      </c>
      <c r="I367" s="12" t="s">
        <v>3082</v>
      </c>
      <c r="J367" s="16">
        <v>290109.28000000003</v>
      </c>
      <c r="K367" s="12" t="s">
        <v>8402</v>
      </c>
      <c r="L367" s="12" t="s">
        <v>2960</v>
      </c>
      <c r="M367" s="12" t="s">
        <v>2961</v>
      </c>
      <c r="N367" s="12" t="s">
        <v>3083</v>
      </c>
      <c r="O367" s="12" t="s">
        <v>3084</v>
      </c>
      <c r="P367" s="103">
        <v>6103</v>
      </c>
      <c r="Q367" s="16">
        <f t="shared" si="18"/>
        <v>21.349082352941181</v>
      </c>
      <c r="R367" s="71">
        <v>10.674541176470589</v>
      </c>
      <c r="S367" s="71">
        <v>10.674541176470589</v>
      </c>
      <c r="T367" s="71">
        <v>32.023623529411765</v>
      </c>
      <c r="U367" s="16">
        <f t="shared" si="17"/>
        <v>53.372705882352946</v>
      </c>
      <c r="V367" s="109">
        <v>100</v>
      </c>
      <c r="W367" s="109">
        <v>51</v>
      </c>
      <c r="X367" s="18" t="s">
        <v>2942</v>
      </c>
      <c r="Y367" s="12">
        <v>3</v>
      </c>
      <c r="Z367" s="12">
        <v>4</v>
      </c>
      <c r="AA367" s="12">
        <v>8</v>
      </c>
      <c r="AB367" s="12">
        <v>60</v>
      </c>
      <c r="AC367" s="12"/>
      <c r="AD367" s="12">
        <v>0</v>
      </c>
      <c r="AE367" s="12">
        <v>5</v>
      </c>
      <c r="AF367" s="236">
        <v>100</v>
      </c>
      <c r="AG367" s="11" t="s">
        <v>2943</v>
      </c>
      <c r="AH367" s="12" t="s">
        <v>2944</v>
      </c>
      <c r="AI367" s="13">
        <v>30</v>
      </c>
      <c r="AJ367" s="11" t="s">
        <v>2934</v>
      </c>
      <c r="AK367" s="12" t="s">
        <v>2935</v>
      </c>
      <c r="AL367" s="13">
        <v>10</v>
      </c>
      <c r="AM367" s="328" t="s">
        <v>2945</v>
      </c>
      <c r="AN367" s="12" t="s">
        <v>2946</v>
      </c>
      <c r="AO367" s="13">
        <v>0</v>
      </c>
      <c r="AP367" s="300" t="s">
        <v>2947</v>
      </c>
      <c r="AQ367" s="12" t="s">
        <v>2944</v>
      </c>
      <c r="AR367" s="13">
        <v>10</v>
      </c>
      <c r="AS367" s="300" t="s">
        <v>2948</v>
      </c>
      <c r="AT367" s="12" t="s">
        <v>2944</v>
      </c>
      <c r="AU367" s="13">
        <v>10</v>
      </c>
      <c r="AV367" s="300" t="s">
        <v>2949</v>
      </c>
      <c r="AW367" s="12" t="s">
        <v>1922</v>
      </c>
      <c r="AX367" s="13">
        <v>0</v>
      </c>
      <c r="AY367" s="11" t="s">
        <v>2951</v>
      </c>
      <c r="AZ367" s="12" t="s">
        <v>2952</v>
      </c>
      <c r="BA367" s="13">
        <v>0</v>
      </c>
      <c r="BB367" s="11" t="s">
        <v>2953</v>
      </c>
      <c r="BC367" s="12" t="s">
        <v>2954</v>
      </c>
      <c r="BD367" s="13">
        <v>5</v>
      </c>
      <c r="BE367" s="11" t="s">
        <v>2955</v>
      </c>
      <c r="BF367" s="12" t="s">
        <v>2956</v>
      </c>
      <c r="BG367" s="13">
        <v>5</v>
      </c>
      <c r="BH367" s="11" t="s">
        <v>2955</v>
      </c>
      <c r="BI367" s="12" t="s">
        <v>2957</v>
      </c>
      <c r="BJ367" s="13">
        <v>0</v>
      </c>
      <c r="BK367" s="14"/>
    </row>
    <row r="368" spans="1:63" s="104" customFormat="1" ht="39.75" customHeight="1">
      <c r="A368" s="11">
        <v>206</v>
      </c>
      <c r="B368" s="12" t="s">
        <v>2933</v>
      </c>
      <c r="C368" s="12">
        <v>12</v>
      </c>
      <c r="D368" s="15" t="s">
        <v>2943</v>
      </c>
      <c r="E368" s="12" t="s">
        <v>2944</v>
      </c>
      <c r="F368" s="12">
        <v>10842</v>
      </c>
      <c r="G368" s="12" t="s">
        <v>3085</v>
      </c>
      <c r="H368" s="12">
        <v>2020</v>
      </c>
      <c r="I368" s="12" t="s">
        <v>3086</v>
      </c>
      <c r="J368" s="16">
        <v>44434</v>
      </c>
      <c r="K368" s="12" t="s">
        <v>8402</v>
      </c>
      <c r="L368" s="12" t="s">
        <v>2960</v>
      </c>
      <c r="M368" s="12" t="s">
        <v>2961</v>
      </c>
      <c r="N368" s="12" t="s">
        <v>3087</v>
      </c>
      <c r="O368" s="12" t="s">
        <v>3086</v>
      </c>
      <c r="P368" s="103">
        <v>6431</v>
      </c>
      <c r="Q368" s="16">
        <f t="shared" si="18"/>
        <v>19.349082352941178</v>
      </c>
      <c r="R368" s="71">
        <v>9.6745411764705889</v>
      </c>
      <c r="S368" s="71">
        <v>9.6745411764705889</v>
      </c>
      <c r="T368" s="71">
        <v>29.023623529411761</v>
      </c>
      <c r="U368" s="16">
        <f>SUM(R368:T368)</f>
        <v>48.372705882352939</v>
      </c>
      <c r="V368" s="109">
        <v>100</v>
      </c>
      <c r="W368" s="109">
        <v>0</v>
      </c>
      <c r="X368" s="18" t="s">
        <v>2942</v>
      </c>
      <c r="Y368" s="12">
        <v>6</v>
      </c>
      <c r="Z368" s="12">
        <v>2</v>
      </c>
      <c r="AA368" s="12">
        <v>7</v>
      </c>
      <c r="AB368" s="12">
        <v>60</v>
      </c>
      <c r="AC368" s="12"/>
      <c r="AD368" s="12">
        <v>0</v>
      </c>
      <c r="AE368" s="12">
        <v>5</v>
      </c>
      <c r="AF368" s="236">
        <v>100</v>
      </c>
      <c r="AG368" s="11" t="s">
        <v>2943</v>
      </c>
      <c r="AH368" s="12" t="s">
        <v>2944</v>
      </c>
      <c r="AI368" s="13">
        <v>30</v>
      </c>
      <c r="AJ368" s="11" t="s">
        <v>2934</v>
      </c>
      <c r="AK368" s="12" t="s">
        <v>2935</v>
      </c>
      <c r="AL368" s="13">
        <v>10</v>
      </c>
      <c r="AM368" s="328" t="s">
        <v>2945</v>
      </c>
      <c r="AN368" s="12" t="s">
        <v>2946</v>
      </c>
      <c r="AO368" s="13">
        <v>0</v>
      </c>
      <c r="AP368" s="300" t="s">
        <v>2947</v>
      </c>
      <c r="AQ368" s="12" t="s">
        <v>2944</v>
      </c>
      <c r="AR368" s="13">
        <v>10</v>
      </c>
      <c r="AS368" s="300" t="s">
        <v>2948</v>
      </c>
      <c r="AT368" s="12" t="s">
        <v>2944</v>
      </c>
      <c r="AU368" s="13">
        <v>10</v>
      </c>
      <c r="AV368" s="300" t="s">
        <v>2949</v>
      </c>
      <c r="AW368" s="12" t="s">
        <v>1922</v>
      </c>
      <c r="AX368" s="13">
        <v>0</v>
      </c>
      <c r="AY368" s="11" t="s">
        <v>2951</v>
      </c>
      <c r="AZ368" s="12" t="s">
        <v>2952</v>
      </c>
      <c r="BA368" s="13">
        <v>0</v>
      </c>
      <c r="BB368" s="11" t="s">
        <v>2953</v>
      </c>
      <c r="BC368" s="12" t="s">
        <v>2954</v>
      </c>
      <c r="BD368" s="13">
        <v>5</v>
      </c>
      <c r="BE368" s="11" t="s">
        <v>2955</v>
      </c>
      <c r="BF368" s="12" t="s">
        <v>2956</v>
      </c>
      <c r="BG368" s="13">
        <v>5</v>
      </c>
      <c r="BH368" s="11" t="s">
        <v>2955</v>
      </c>
      <c r="BI368" s="12" t="s">
        <v>2957</v>
      </c>
      <c r="BJ368" s="13">
        <v>0</v>
      </c>
      <c r="BK368" s="14"/>
    </row>
    <row r="369" spans="1:63" s="104" customFormat="1" ht="39.75" customHeight="1">
      <c r="A369" s="11">
        <v>206</v>
      </c>
      <c r="B369" s="12" t="s">
        <v>2933</v>
      </c>
      <c r="C369" s="12">
        <v>12</v>
      </c>
      <c r="D369" s="15" t="s">
        <v>2943</v>
      </c>
      <c r="E369" s="12" t="s">
        <v>2944</v>
      </c>
      <c r="F369" s="12">
        <v>10842</v>
      </c>
      <c r="G369" s="12" t="s">
        <v>3088</v>
      </c>
      <c r="H369" s="12">
        <v>2020</v>
      </c>
      <c r="I369" s="12" t="s">
        <v>3089</v>
      </c>
      <c r="J369" s="16">
        <v>42950</v>
      </c>
      <c r="K369" s="12" t="s">
        <v>8402</v>
      </c>
      <c r="L369" s="12" t="s">
        <v>2960</v>
      </c>
      <c r="M369" s="12" t="s">
        <v>2961</v>
      </c>
      <c r="N369" s="12" t="s">
        <v>3090</v>
      </c>
      <c r="O369" s="12" t="s">
        <v>3089</v>
      </c>
      <c r="P369" s="103">
        <v>6373</v>
      </c>
      <c r="Q369" s="16">
        <f t="shared" si="18"/>
        <v>17.349082352941178</v>
      </c>
      <c r="R369" s="71">
        <v>8.6745411764705889</v>
      </c>
      <c r="S369" s="71">
        <v>8.6745411764705889</v>
      </c>
      <c r="T369" s="71">
        <v>26.023623529411761</v>
      </c>
      <c r="U369" s="16">
        <f>SUM(R369:T369)</f>
        <v>43.372705882352939</v>
      </c>
      <c r="V369" s="109">
        <v>100</v>
      </c>
      <c r="W369" s="109">
        <v>8</v>
      </c>
      <c r="X369" s="18" t="s">
        <v>2942</v>
      </c>
      <c r="Y369" s="12">
        <v>6</v>
      </c>
      <c r="Z369" s="12">
        <v>2</v>
      </c>
      <c r="AA369" s="12">
        <v>7</v>
      </c>
      <c r="AB369" s="12">
        <v>60</v>
      </c>
      <c r="AC369" s="12"/>
      <c r="AD369" s="12">
        <v>0</v>
      </c>
      <c r="AE369" s="12">
        <v>5</v>
      </c>
      <c r="AF369" s="236">
        <v>100</v>
      </c>
      <c r="AG369" s="11" t="s">
        <v>2943</v>
      </c>
      <c r="AH369" s="12" t="s">
        <v>2944</v>
      </c>
      <c r="AI369" s="13">
        <v>30</v>
      </c>
      <c r="AJ369" s="11" t="s">
        <v>2934</v>
      </c>
      <c r="AK369" s="12" t="s">
        <v>2935</v>
      </c>
      <c r="AL369" s="13">
        <v>10</v>
      </c>
      <c r="AM369" s="328" t="s">
        <v>2945</v>
      </c>
      <c r="AN369" s="12" t="s">
        <v>2946</v>
      </c>
      <c r="AO369" s="13">
        <v>0</v>
      </c>
      <c r="AP369" s="300" t="s">
        <v>2947</v>
      </c>
      <c r="AQ369" s="12" t="s">
        <v>2944</v>
      </c>
      <c r="AR369" s="13">
        <v>10</v>
      </c>
      <c r="AS369" s="300" t="s">
        <v>2948</v>
      </c>
      <c r="AT369" s="12" t="s">
        <v>2944</v>
      </c>
      <c r="AU369" s="13">
        <v>10</v>
      </c>
      <c r="AV369" s="300" t="s">
        <v>2949</v>
      </c>
      <c r="AW369" s="12" t="s">
        <v>1922</v>
      </c>
      <c r="AX369" s="13">
        <v>0</v>
      </c>
      <c r="AY369" s="11" t="s">
        <v>2951</v>
      </c>
      <c r="AZ369" s="12" t="s">
        <v>2952</v>
      </c>
      <c r="BA369" s="13">
        <v>0</v>
      </c>
      <c r="BB369" s="11" t="s">
        <v>2953</v>
      </c>
      <c r="BC369" s="12" t="s">
        <v>2954</v>
      </c>
      <c r="BD369" s="13">
        <v>5</v>
      </c>
      <c r="BE369" s="11" t="s">
        <v>2955</v>
      </c>
      <c r="BF369" s="12" t="s">
        <v>2956</v>
      </c>
      <c r="BG369" s="13">
        <v>5</v>
      </c>
      <c r="BH369" s="11" t="s">
        <v>2955</v>
      </c>
      <c r="BI369" s="12" t="s">
        <v>2957</v>
      </c>
      <c r="BJ369" s="13">
        <v>0</v>
      </c>
      <c r="BK369" s="14"/>
    </row>
    <row r="370" spans="1:63" s="104" customFormat="1" ht="98">
      <c r="A370" s="11">
        <v>206</v>
      </c>
      <c r="B370" s="12" t="s">
        <v>2933</v>
      </c>
      <c r="C370" s="102">
        <v>13</v>
      </c>
      <c r="D370" s="102" t="s">
        <v>2934</v>
      </c>
      <c r="E370" s="12" t="s">
        <v>3091</v>
      </c>
      <c r="F370" s="12">
        <v>32177</v>
      </c>
      <c r="G370" s="12" t="s">
        <v>3092</v>
      </c>
      <c r="H370" s="12">
        <v>2019</v>
      </c>
      <c r="I370" s="12" t="s">
        <v>3093</v>
      </c>
      <c r="J370" s="16">
        <v>169017.19</v>
      </c>
      <c r="K370" s="12" t="s">
        <v>69</v>
      </c>
      <c r="L370" s="12" t="s">
        <v>2960</v>
      </c>
      <c r="M370" s="12" t="s">
        <v>2961</v>
      </c>
      <c r="N370" s="12" t="s">
        <v>3094</v>
      </c>
      <c r="O370" s="12" t="s">
        <v>3095</v>
      </c>
      <c r="P370" s="103">
        <v>6192</v>
      </c>
      <c r="Q370" s="16">
        <f t="shared" si="18"/>
        <v>70</v>
      </c>
      <c r="R370" s="71">
        <v>35</v>
      </c>
      <c r="S370" s="71">
        <v>35</v>
      </c>
      <c r="T370" s="71">
        <v>105</v>
      </c>
      <c r="U370" s="16">
        <f t="shared" si="17"/>
        <v>175</v>
      </c>
      <c r="V370" s="109">
        <v>100</v>
      </c>
      <c r="W370" s="109">
        <v>37</v>
      </c>
      <c r="X370" s="18" t="s">
        <v>2942</v>
      </c>
      <c r="Y370" s="12">
        <v>3</v>
      </c>
      <c r="Z370" s="12">
        <v>10</v>
      </c>
      <c r="AA370" s="12">
        <v>4</v>
      </c>
      <c r="AB370" s="12">
        <v>60</v>
      </c>
      <c r="AC370" s="24" t="s">
        <v>3096</v>
      </c>
      <c r="AD370" s="12">
        <v>0</v>
      </c>
      <c r="AE370" s="12">
        <v>5</v>
      </c>
      <c r="AF370" s="236">
        <v>100</v>
      </c>
      <c r="AG370" s="11" t="s">
        <v>2943</v>
      </c>
      <c r="AH370" s="12" t="s">
        <v>2944</v>
      </c>
      <c r="AI370" s="13">
        <v>10</v>
      </c>
      <c r="AJ370" s="11" t="s">
        <v>2934</v>
      </c>
      <c r="AK370" s="12" t="s">
        <v>2935</v>
      </c>
      <c r="AL370" s="13">
        <v>50</v>
      </c>
      <c r="AM370" s="328" t="s">
        <v>2945</v>
      </c>
      <c r="AN370" s="12" t="s">
        <v>2946</v>
      </c>
      <c r="AO370" s="13">
        <v>0</v>
      </c>
      <c r="AP370" s="300" t="s">
        <v>2947</v>
      </c>
      <c r="AQ370" s="12" t="s">
        <v>2944</v>
      </c>
      <c r="AR370" s="13">
        <v>0</v>
      </c>
      <c r="AS370" s="300" t="s">
        <v>2948</v>
      </c>
      <c r="AT370" s="12" t="s">
        <v>2944</v>
      </c>
      <c r="AU370" s="13">
        <v>0</v>
      </c>
      <c r="AV370" s="300" t="s">
        <v>2949</v>
      </c>
      <c r="AW370" s="12" t="s">
        <v>1922</v>
      </c>
      <c r="AX370" s="13">
        <v>0</v>
      </c>
      <c r="AY370" s="11" t="s">
        <v>2951</v>
      </c>
      <c r="AZ370" s="12" t="s">
        <v>2952</v>
      </c>
      <c r="BA370" s="13">
        <v>0</v>
      </c>
      <c r="BB370" s="11" t="s">
        <v>2953</v>
      </c>
      <c r="BC370" s="12" t="s">
        <v>2954</v>
      </c>
      <c r="BD370" s="13">
        <v>0</v>
      </c>
      <c r="BE370" s="11" t="s">
        <v>2955</v>
      </c>
      <c r="BF370" s="12" t="s">
        <v>2956</v>
      </c>
      <c r="BG370" s="13">
        <v>15</v>
      </c>
      <c r="BH370" s="11" t="s">
        <v>2955</v>
      </c>
      <c r="BI370" s="12" t="s">
        <v>2957</v>
      </c>
      <c r="BJ370" s="13">
        <v>0</v>
      </c>
      <c r="BK370" s="14"/>
    </row>
    <row r="371" spans="1:63" s="104" customFormat="1" ht="98">
      <c r="A371" s="11">
        <v>206</v>
      </c>
      <c r="B371" s="12" t="s">
        <v>2933</v>
      </c>
      <c r="C371" s="12">
        <v>12</v>
      </c>
      <c r="D371" s="15" t="s">
        <v>2943</v>
      </c>
      <c r="E371" s="12" t="s">
        <v>2944</v>
      </c>
      <c r="F371" s="12">
        <v>10843</v>
      </c>
      <c r="G371" s="12" t="s">
        <v>3097</v>
      </c>
      <c r="H371" s="12">
        <v>2019</v>
      </c>
      <c r="I371" s="12" t="s">
        <v>3098</v>
      </c>
      <c r="J371" s="16">
        <v>247940.76</v>
      </c>
      <c r="K371" s="12" t="s">
        <v>69</v>
      </c>
      <c r="L371" s="12" t="s">
        <v>2960</v>
      </c>
      <c r="M371" s="12" t="s">
        <v>2961</v>
      </c>
      <c r="N371" s="12" t="s">
        <v>3099</v>
      </c>
      <c r="O371" s="12" t="s">
        <v>3100</v>
      </c>
      <c r="P371" s="103">
        <v>6222</v>
      </c>
      <c r="Q371" s="16">
        <f t="shared" si="18"/>
        <v>72</v>
      </c>
      <c r="R371" s="71">
        <v>36</v>
      </c>
      <c r="S371" s="71">
        <v>36</v>
      </c>
      <c r="T371" s="71">
        <v>108</v>
      </c>
      <c r="U371" s="16">
        <v>180</v>
      </c>
      <c r="V371" s="109">
        <v>100</v>
      </c>
      <c r="W371" s="109">
        <v>33</v>
      </c>
      <c r="X371" s="18" t="s">
        <v>2942</v>
      </c>
      <c r="Y371" s="12">
        <v>1</v>
      </c>
      <c r="Z371" s="12">
        <v>7</v>
      </c>
      <c r="AA371" s="12">
        <v>6</v>
      </c>
      <c r="AB371" s="12">
        <v>60</v>
      </c>
      <c r="AC371" s="102" t="s">
        <v>3101</v>
      </c>
      <c r="AD371" s="12">
        <v>0</v>
      </c>
      <c r="AE371" s="12">
        <v>5</v>
      </c>
      <c r="AF371" s="236">
        <v>100</v>
      </c>
      <c r="AG371" s="11" t="s">
        <v>2943</v>
      </c>
      <c r="AH371" s="12" t="s">
        <v>2944</v>
      </c>
      <c r="AI371" s="13">
        <v>50</v>
      </c>
      <c r="AJ371" s="11" t="s">
        <v>2934</v>
      </c>
      <c r="AK371" s="12" t="s">
        <v>2935</v>
      </c>
      <c r="AL371" s="13">
        <v>5</v>
      </c>
      <c r="AM371" s="328" t="s">
        <v>2945</v>
      </c>
      <c r="AN371" s="12" t="s">
        <v>2946</v>
      </c>
      <c r="AO371" s="13">
        <v>0</v>
      </c>
      <c r="AP371" s="300" t="s">
        <v>2947</v>
      </c>
      <c r="AQ371" s="12" t="s">
        <v>2944</v>
      </c>
      <c r="AR371" s="13">
        <v>10</v>
      </c>
      <c r="AS371" s="300" t="s">
        <v>2948</v>
      </c>
      <c r="AT371" s="12" t="s">
        <v>2944</v>
      </c>
      <c r="AU371" s="13">
        <v>10</v>
      </c>
      <c r="AV371" s="300" t="s">
        <v>2949</v>
      </c>
      <c r="AW371" s="12" t="s">
        <v>1922</v>
      </c>
      <c r="AX371" s="13">
        <v>0</v>
      </c>
      <c r="AY371" s="11" t="s">
        <v>2951</v>
      </c>
      <c r="AZ371" s="12" t="s">
        <v>2952</v>
      </c>
      <c r="BA371" s="13">
        <v>0</v>
      </c>
      <c r="BB371" s="11" t="s">
        <v>2953</v>
      </c>
      <c r="BC371" s="12" t="s">
        <v>2954</v>
      </c>
      <c r="BD371" s="13">
        <v>0</v>
      </c>
      <c r="BE371" s="11" t="s">
        <v>2955</v>
      </c>
      <c r="BF371" s="12" t="s">
        <v>2956</v>
      </c>
      <c r="BG371" s="13">
        <v>5</v>
      </c>
      <c r="BH371" s="11" t="s">
        <v>2955</v>
      </c>
      <c r="BI371" s="12" t="s">
        <v>2957</v>
      </c>
      <c r="BJ371" s="13">
        <v>0</v>
      </c>
      <c r="BK371" s="14"/>
    </row>
    <row r="372" spans="1:63" s="104" customFormat="1" ht="98">
      <c r="A372" s="11">
        <v>206</v>
      </c>
      <c r="B372" s="12" t="s">
        <v>2933</v>
      </c>
      <c r="C372" s="12">
        <v>12</v>
      </c>
      <c r="D372" s="15" t="s">
        <v>2943</v>
      </c>
      <c r="E372" s="12" t="s">
        <v>3043</v>
      </c>
      <c r="F372" s="12">
        <v>18475</v>
      </c>
      <c r="G372" s="12" t="s">
        <v>3102</v>
      </c>
      <c r="H372" s="12">
        <v>2019</v>
      </c>
      <c r="I372" s="12" t="s">
        <v>3103</v>
      </c>
      <c r="J372" s="16">
        <v>47292.17</v>
      </c>
      <c r="K372" s="12" t="s">
        <v>8402</v>
      </c>
      <c r="L372" s="12" t="s">
        <v>2960</v>
      </c>
      <c r="M372" s="12" t="s">
        <v>2961</v>
      </c>
      <c r="N372" s="12" t="s">
        <v>3104</v>
      </c>
      <c r="O372" s="12" t="s">
        <v>3105</v>
      </c>
      <c r="P372" s="103">
        <v>6231</v>
      </c>
      <c r="Q372" s="16">
        <f t="shared" si="18"/>
        <v>16.920590117647059</v>
      </c>
      <c r="R372" s="71">
        <v>8.4602950588235295</v>
      </c>
      <c r="S372" s="71">
        <v>8.4602950588235295</v>
      </c>
      <c r="T372" s="71">
        <v>25.380885176470585</v>
      </c>
      <c r="U372" s="16">
        <f t="shared" ref="U372:U380" si="19">SUM(R372:T372)</f>
        <v>42.301475294117644</v>
      </c>
      <c r="V372" s="109">
        <v>100</v>
      </c>
      <c r="W372" s="109">
        <v>32</v>
      </c>
      <c r="X372" s="18" t="s">
        <v>2942</v>
      </c>
      <c r="Y372" s="12">
        <v>3</v>
      </c>
      <c r="Z372" s="12">
        <v>1</v>
      </c>
      <c r="AA372" s="12">
        <v>4</v>
      </c>
      <c r="AB372" s="12">
        <v>60</v>
      </c>
      <c r="AC372" s="12"/>
      <c r="AD372" s="12">
        <v>0</v>
      </c>
      <c r="AE372" s="12">
        <v>5</v>
      </c>
      <c r="AF372" s="236">
        <v>100</v>
      </c>
      <c r="AG372" s="11" t="s">
        <v>2943</v>
      </c>
      <c r="AH372" s="12" t="s">
        <v>2944</v>
      </c>
      <c r="AI372" s="13">
        <v>40</v>
      </c>
      <c r="AJ372" s="11" t="s">
        <v>2934</v>
      </c>
      <c r="AK372" s="12" t="s">
        <v>2935</v>
      </c>
      <c r="AL372" s="13">
        <v>20</v>
      </c>
      <c r="AM372" s="328" t="s">
        <v>2945</v>
      </c>
      <c r="AN372" s="12" t="s">
        <v>2946</v>
      </c>
      <c r="AO372" s="13">
        <v>0</v>
      </c>
      <c r="AP372" s="300" t="s">
        <v>2947</v>
      </c>
      <c r="AQ372" s="12" t="s">
        <v>2944</v>
      </c>
      <c r="AR372" s="13">
        <v>5</v>
      </c>
      <c r="AS372" s="300" t="s">
        <v>2948</v>
      </c>
      <c r="AT372" s="12" t="s">
        <v>2944</v>
      </c>
      <c r="AU372" s="13">
        <v>5</v>
      </c>
      <c r="AV372" s="300" t="s">
        <v>2949</v>
      </c>
      <c r="AW372" s="12" t="s">
        <v>1922</v>
      </c>
      <c r="AX372" s="13">
        <v>0</v>
      </c>
      <c r="AY372" s="11" t="s">
        <v>2951</v>
      </c>
      <c r="AZ372" s="12" t="s">
        <v>2952</v>
      </c>
      <c r="BA372" s="13">
        <v>0</v>
      </c>
      <c r="BB372" s="11" t="s">
        <v>2953</v>
      </c>
      <c r="BC372" s="12" t="s">
        <v>2954</v>
      </c>
      <c r="BD372" s="13">
        <v>0</v>
      </c>
      <c r="BE372" s="11" t="s">
        <v>2955</v>
      </c>
      <c r="BF372" s="12" t="s">
        <v>2956</v>
      </c>
      <c r="BG372" s="13">
        <v>15</v>
      </c>
      <c r="BH372" s="11" t="s">
        <v>2955</v>
      </c>
      <c r="BI372" s="12" t="s">
        <v>2957</v>
      </c>
      <c r="BJ372" s="13">
        <v>0</v>
      </c>
      <c r="BK372" s="14"/>
    </row>
    <row r="373" spans="1:63" s="104" customFormat="1" ht="98">
      <c r="A373" s="11">
        <v>206</v>
      </c>
      <c r="B373" s="12" t="s">
        <v>2933</v>
      </c>
      <c r="C373" s="12">
        <v>13</v>
      </c>
      <c r="D373" s="15" t="s">
        <v>2934</v>
      </c>
      <c r="E373" s="12" t="s">
        <v>2935</v>
      </c>
      <c r="F373" s="102">
        <v>15269</v>
      </c>
      <c r="G373" s="12" t="s">
        <v>3106</v>
      </c>
      <c r="H373" s="12">
        <v>2021</v>
      </c>
      <c r="I373" s="12" t="s">
        <v>3107</v>
      </c>
      <c r="J373" s="16">
        <v>23728.13</v>
      </c>
      <c r="K373" s="12" t="s">
        <v>8402</v>
      </c>
      <c r="L373" s="12" t="s">
        <v>2960</v>
      </c>
      <c r="M373" s="12" t="s">
        <v>2961</v>
      </c>
      <c r="N373" s="12" t="s">
        <v>3108</v>
      </c>
      <c r="O373" s="12" t="s">
        <v>3109</v>
      </c>
      <c r="P373" s="103">
        <v>6437</v>
      </c>
      <c r="Q373" s="16">
        <f t="shared" si="18"/>
        <v>12</v>
      </c>
      <c r="R373" s="71">
        <v>6</v>
      </c>
      <c r="S373" s="71">
        <v>6</v>
      </c>
      <c r="T373" s="71">
        <v>23</v>
      </c>
      <c r="U373" s="16">
        <f t="shared" si="19"/>
        <v>35</v>
      </c>
      <c r="V373" s="109">
        <v>100</v>
      </c>
      <c r="W373" s="109">
        <v>16.7</v>
      </c>
      <c r="X373" s="18" t="s">
        <v>2942</v>
      </c>
      <c r="Y373" s="12">
        <v>1</v>
      </c>
      <c r="Z373" s="12">
        <v>4</v>
      </c>
      <c r="AA373" s="12">
        <v>1</v>
      </c>
      <c r="AB373" s="12">
        <v>60</v>
      </c>
      <c r="AC373" s="102"/>
      <c r="AD373" s="12">
        <v>0</v>
      </c>
      <c r="AE373" s="12">
        <v>5</v>
      </c>
      <c r="AF373" s="236">
        <v>100</v>
      </c>
      <c r="AG373" s="11" t="s">
        <v>2943</v>
      </c>
      <c r="AH373" s="12" t="s">
        <v>2944</v>
      </c>
      <c r="AI373" s="13">
        <v>25</v>
      </c>
      <c r="AJ373" s="11" t="s">
        <v>2934</v>
      </c>
      <c r="AK373" s="12" t="s">
        <v>2935</v>
      </c>
      <c r="AL373" s="13">
        <v>40</v>
      </c>
      <c r="AM373" s="328" t="s">
        <v>2945</v>
      </c>
      <c r="AN373" s="12" t="s">
        <v>2946</v>
      </c>
      <c r="AO373" s="13">
        <v>0</v>
      </c>
      <c r="AP373" s="300" t="s">
        <v>2947</v>
      </c>
      <c r="AQ373" s="12" t="s">
        <v>2944</v>
      </c>
      <c r="AR373" s="13">
        <v>5</v>
      </c>
      <c r="AS373" s="300" t="s">
        <v>2948</v>
      </c>
      <c r="AT373" s="12" t="s">
        <v>2944</v>
      </c>
      <c r="AU373" s="13">
        <v>5</v>
      </c>
      <c r="AV373" s="300" t="s">
        <v>2949</v>
      </c>
      <c r="AW373" s="12" t="s">
        <v>1922</v>
      </c>
      <c r="AX373" s="13">
        <v>0</v>
      </c>
      <c r="AY373" s="11" t="s">
        <v>2951</v>
      </c>
      <c r="AZ373" s="12" t="s">
        <v>2952</v>
      </c>
      <c r="BA373" s="13">
        <v>0</v>
      </c>
      <c r="BB373" s="11" t="s">
        <v>2953</v>
      </c>
      <c r="BC373" s="12" t="s">
        <v>2954</v>
      </c>
      <c r="BD373" s="13">
        <v>0</v>
      </c>
      <c r="BE373" s="11" t="s">
        <v>2955</v>
      </c>
      <c r="BF373" s="12" t="s">
        <v>2956</v>
      </c>
      <c r="BG373" s="13">
        <v>15</v>
      </c>
      <c r="BH373" s="11" t="s">
        <v>2955</v>
      </c>
      <c r="BI373" s="12" t="s">
        <v>2957</v>
      </c>
      <c r="BJ373" s="13">
        <v>0</v>
      </c>
      <c r="BK373" s="14"/>
    </row>
    <row r="374" spans="1:63" s="104" customFormat="1" ht="98">
      <c r="A374" s="11">
        <v>206</v>
      </c>
      <c r="B374" s="12" t="s">
        <v>2933</v>
      </c>
      <c r="C374" s="12">
        <v>12</v>
      </c>
      <c r="D374" s="15" t="s">
        <v>2943</v>
      </c>
      <c r="E374" s="12" t="s">
        <v>3043</v>
      </c>
      <c r="F374" s="12">
        <v>18475</v>
      </c>
      <c r="G374" s="12" t="s">
        <v>3110</v>
      </c>
      <c r="H374" s="12">
        <v>2021</v>
      </c>
      <c r="I374" s="12" t="s">
        <v>3111</v>
      </c>
      <c r="J374" s="16">
        <v>77667.12</v>
      </c>
      <c r="K374" s="12" t="s">
        <v>332</v>
      </c>
      <c r="L374" s="12" t="s">
        <v>2960</v>
      </c>
      <c r="M374" s="12" t="s">
        <v>2961</v>
      </c>
      <c r="N374" s="12" t="s">
        <v>3050</v>
      </c>
      <c r="O374" s="12" t="s">
        <v>3051</v>
      </c>
      <c r="P374" s="103">
        <v>6477</v>
      </c>
      <c r="Q374" s="16">
        <f t="shared" si="18"/>
        <v>31.058352941176473</v>
      </c>
      <c r="R374" s="71">
        <v>15.529176470588238</v>
      </c>
      <c r="S374" s="71">
        <v>15.529176470588238</v>
      </c>
      <c r="T374" s="71">
        <v>46.587529411764713</v>
      </c>
      <c r="U374" s="16">
        <f t="shared" si="19"/>
        <v>77.645882352941186</v>
      </c>
      <c r="V374" s="109">
        <v>100</v>
      </c>
      <c r="W374" s="109">
        <v>10</v>
      </c>
      <c r="X374" s="18" t="s">
        <v>2942</v>
      </c>
      <c r="Y374" s="12">
        <v>3</v>
      </c>
      <c r="Z374" s="12">
        <v>11</v>
      </c>
      <c r="AA374" s="12">
        <v>4</v>
      </c>
      <c r="AB374" s="12">
        <v>60</v>
      </c>
      <c r="AC374" s="102" t="s">
        <v>3112</v>
      </c>
      <c r="AD374" s="12">
        <v>0</v>
      </c>
      <c r="AE374" s="12">
        <v>5</v>
      </c>
      <c r="AF374" s="236">
        <v>100</v>
      </c>
      <c r="AG374" s="11" t="s">
        <v>2943</v>
      </c>
      <c r="AH374" s="12" t="s">
        <v>2944</v>
      </c>
      <c r="AI374" s="13">
        <v>40</v>
      </c>
      <c r="AJ374" s="11" t="s">
        <v>2934</v>
      </c>
      <c r="AK374" s="12" t="s">
        <v>2935</v>
      </c>
      <c r="AL374" s="13">
        <v>20</v>
      </c>
      <c r="AM374" s="328" t="s">
        <v>2945</v>
      </c>
      <c r="AN374" s="12" t="s">
        <v>2946</v>
      </c>
      <c r="AO374" s="13">
        <v>0</v>
      </c>
      <c r="AP374" s="300" t="s">
        <v>2947</v>
      </c>
      <c r="AQ374" s="12" t="s">
        <v>2944</v>
      </c>
      <c r="AR374" s="13">
        <v>5</v>
      </c>
      <c r="AS374" s="300" t="s">
        <v>2948</v>
      </c>
      <c r="AT374" s="12" t="s">
        <v>2944</v>
      </c>
      <c r="AU374" s="13">
        <v>5</v>
      </c>
      <c r="AV374" s="300" t="s">
        <v>2949</v>
      </c>
      <c r="AW374" s="12" t="s">
        <v>1922</v>
      </c>
      <c r="AX374" s="13">
        <v>0</v>
      </c>
      <c r="AY374" s="11" t="s">
        <v>2951</v>
      </c>
      <c r="AZ374" s="12" t="s">
        <v>2952</v>
      </c>
      <c r="BA374" s="13">
        <v>0</v>
      </c>
      <c r="BB374" s="11" t="s">
        <v>2953</v>
      </c>
      <c r="BC374" s="12" t="s">
        <v>2954</v>
      </c>
      <c r="BD374" s="13">
        <v>0</v>
      </c>
      <c r="BE374" s="11" t="s">
        <v>2955</v>
      </c>
      <c r="BF374" s="12" t="s">
        <v>2956</v>
      </c>
      <c r="BG374" s="13">
        <v>15</v>
      </c>
      <c r="BH374" s="11" t="s">
        <v>2955</v>
      </c>
      <c r="BI374" s="12" t="s">
        <v>2957</v>
      </c>
      <c r="BJ374" s="13">
        <v>0</v>
      </c>
      <c r="BK374" s="14"/>
    </row>
    <row r="375" spans="1:63" s="104" customFormat="1" ht="98">
      <c r="A375" s="11">
        <v>206</v>
      </c>
      <c r="B375" s="12" t="s">
        <v>2933</v>
      </c>
      <c r="C375" s="12">
        <v>13</v>
      </c>
      <c r="D375" s="15" t="s">
        <v>2934</v>
      </c>
      <c r="E375" s="12" t="s">
        <v>2935</v>
      </c>
      <c r="F375" s="102">
        <v>15269</v>
      </c>
      <c r="G375" s="24" t="s">
        <v>3113</v>
      </c>
      <c r="H375" s="12">
        <v>2021</v>
      </c>
      <c r="I375" s="24" t="s">
        <v>3114</v>
      </c>
      <c r="J375" s="16">
        <v>99114.5</v>
      </c>
      <c r="K375" s="12" t="s">
        <v>332</v>
      </c>
      <c r="L375" s="12" t="s">
        <v>2960</v>
      </c>
      <c r="M375" s="12" t="s">
        <v>2961</v>
      </c>
      <c r="N375" s="12" t="s">
        <v>3115</v>
      </c>
      <c r="O375" s="17" t="s">
        <v>3116</v>
      </c>
      <c r="P375" s="103">
        <v>6511</v>
      </c>
      <c r="Q375" s="16">
        <f t="shared" si="18"/>
        <v>12</v>
      </c>
      <c r="R375" s="71">
        <v>6</v>
      </c>
      <c r="S375" s="71">
        <v>6</v>
      </c>
      <c r="T375" s="71">
        <v>23</v>
      </c>
      <c r="U375" s="16">
        <f t="shared" si="19"/>
        <v>35</v>
      </c>
      <c r="V375" s="109">
        <v>100</v>
      </c>
      <c r="W375" s="109">
        <v>5</v>
      </c>
      <c r="X375" s="18" t="s">
        <v>2942</v>
      </c>
      <c r="Y375" s="12">
        <v>6</v>
      </c>
      <c r="Z375" s="12">
        <v>3</v>
      </c>
      <c r="AA375" s="12">
        <v>1</v>
      </c>
      <c r="AB375" s="12">
        <v>60</v>
      </c>
      <c r="AC375" s="102" t="s">
        <v>3117</v>
      </c>
      <c r="AD375" s="12">
        <v>0</v>
      </c>
      <c r="AE375" s="12">
        <v>5</v>
      </c>
      <c r="AF375" s="236">
        <v>100</v>
      </c>
      <c r="AG375" s="11" t="s">
        <v>2943</v>
      </c>
      <c r="AH375" s="12" t="s">
        <v>2944</v>
      </c>
      <c r="AI375" s="13">
        <v>30</v>
      </c>
      <c r="AJ375" s="11" t="s">
        <v>2934</v>
      </c>
      <c r="AK375" s="12" t="s">
        <v>2935</v>
      </c>
      <c r="AL375" s="13">
        <v>40</v>
      </c>
      <c r="AM375" s="328" t="s">
        <v>2945</v>
      </c>
      <c r="AN375" s="12" t="s">
        <v>2946</v>
      </c>
      <c r="AO375" s="13">
        <v>0</v>
      </c>
      <c r="AP375" s="300" t="s">
        <v>2947</v>
      </c>
      <c r="AQ375" s="12" t="s">
        <v>2944</v>
      </c>
      <c r="AR375" s="13">
        <v>5</v>
      </c>
      <c r="AS375" s="300" t="s">
        <v>2948</v>
      </c>
      <c r="AT375" s="12" t="s">
        <v>2944</v>
      </c>
      <c r="AU375" s="13">
        <v>5</v>
      </c>
      <c r="AV375" s="300" t="s">
        <v>2949</v>
      </c>
      <c r="AW375" s="12" t="s">
        <v>1922</v>
      </c>
      <c r="AX375" s="13">
        <v>0</v>
      </c>
      <c r="AY375" s="11" t="s">
        <v>2951</v>
      </c>
      <c r="AZ375" s="12" t="s">
        <v>2952</v>
      </c>
      <c r="BA375" s="13">
        <v>0</v>
      </c>
      <c r="BB375" s="11" t="s">
        <v>2953</v>
      </c>
      <c r="BC375" s="12" t="s">
        <v>2954</v>
      </c>
      <c r="BD375" s="13">
        <v>0</v>
      </c>
      <c r="BE375" s="11" t="s">
        <v>2955</v>
      </c>
      <c r="BF375" s="12" t="s">
        <v>2956</v>
      </c>
      <c r="BG375" s="13">
        <v>10</v>
      </c>
      <c r="BH375" s="11" t="s">
        <v>2955</v>
      </c>
      <c r="BI375" s="12" t="s">
        <v>2957</v>
      </c>
      <c r="BJ375" s="13">
        <v>0</v>
      </c>
      <c r="BK375" s="14"/>
    </row>
    <row r="376" spans="1:63" s="104" customFormat="1" ht="98">
      <c r="A376" s="11">
        <v>206</v>
      </c>
      <c r="B376" s="12" t="s">
        <v>2933</v>
      </c>
      <c r="C376" s="12">
        <v>12</v>
      </c>
      <c r="D376" s="15" t="s">
        <v>3118</v>
      </c>
      <c r="E376" s="12" t="s">
        <v>2944</v>
      </c>
      <c r="F376" s="12">
        <v>10842</v>
      </c>
      <c r="G376" s="12" t="s">
        <v>3119</v>
      </c>
      <c r="H376" s="12">
        <v>2021</v>
      </c>
      <c r="I376" s="12" t="s">
        <v>3120</v>
      </c>
      <c r="J376" s="16">
        <v>242148</v>
      </c>
      <c r="K376" s="12" t="s">
        <v>332</v>
      </c>
      <c r="L376" s="12" t="s">
        <v>2960</v>
      </c>
      <c r="M376" s="12" t="s">
        <v>2961</v>
      </c>
      <c r="N376" s="12" t="s">
        <v>3121</v>
      </c>
      <c r="O376" s="12" t="s">
        <v>3122</v>
      </c>
      <c r="P376" s="103">
        <v>6512</v>
      </c>
      <c r="Q376" s="16">
        <f t="shared" si="18"/>
        <v>100</v>
      </c>
      <c r="R376" s="71">
        <v>50</v>
      </c>
      <c r="S376" s="71">
        <v>50</v>
      </c>
      <c r="T376" s="71">
        <v>150</v>
      </c>
      <c r="U376" s="16">
        <f t="shared" si="19"/>
        <v>250</v>
      </c>
      <c r="V376" s="109">
        <v>100</v>
      </c>
      <c r="W376" s="109">
        <v>3.3</v>
      </c>
      <c r="X376" s="18" t="s">
        <v>2942</v>
      </c>
      <c r="Y376" s="12">
        <v>6</v>
      </c>
      <c r="Z376" s="12">
        <v>3</v>
      </c>
      <c r="AA376" s="12">
        <v>6</v>
      </c>
      <c r="AB376" s="12">
        <v>60</v>
      </c>
      <c r="AC376" s="102" t="s">
        <v>3123</v>
      </c>
      <c r="AD376" s="12">
        <v>0</v>
      </c>
      <c r="AE376" s="12">
        <v>5</v>
      </c>
      <c r="AF376" s="236">
        <v>100</v>
      </c>
      <c r="AG376" s="11" t="s">
        <v>2943</v>
      </c>
      <c r="AH376" s="12" t="s">
        <v>2944</v>
      </c>
      <c r="AI376" s="13">
        <v>50</v>
      </c>
      <c r="AJ376" s="11" t="s">
        <v>2934</v>
      </c>
      <c r="AK376" s="12" t="s">
        <v>2935</v>
      </c>
      <c r="AL376" s="13">
        <v>5</v>
      </c>
      <c r="AM376" s="328" t="s">
        <v>2945</v>
      </c>
      <c r="AN376" s="12" t="s">
        <v>2946</v>
      </c>
      <c r="AO376" s="13">
        <v>0</v>
      </c>
      <c r="AP376" s="300" t="s">
        <v>2947</v>
      </c>
      <c r="AQ376" s="12" t="s">
        <v>2944</v>
      </c>
      <c r="AR376" s="13">
        <v>10</v>
      </c>
      <c r="AS376" s="300" t="s">
        <v>2948</v>
      </c>
      <c r="AT376" s="12" t="s">
        <v>2944</v>
      </c>
      <c r="AU376" s="13">
        <v>10</v>
      </c>
      <c r="AV376" s="300" t="s">
        <v>2949</v>
      </c>
      <c r="AW376" s="12" t="s">
        <v>1922</v>
      </c>
      <c r="AX376" s="13">
        <v>0</v>
      </c>
      <c r="AY376" s="11" t="s">
        <v>2951</v>
      </c>
      <c r="AZ376" s="12" t="s">
        <v>2952</v>
      </c>
      <c r="BA376" s="13">
        <v>0</v>
      </c>
      <c r="BB376" s="11" t="s">
        <v>2953</v>
      </c>
      <c r="BC376" s="12" t="s">
        <v>2954</v>
      </c>
      <c r="BD376" s="13">
        <v>0</v>
      </c>
      <c r="BE376" s="11" t="s">
        <v>2955</v>
      </c>
      <c r="BF376" s="12" t="s">
        <v>2956</v>
      </c>
      <c r="BG376" s="13">
        <v>5</v>
      </c>
      <c r="BH376" s="11" t="s">
        <v>2955</v>
      </c>
      <c r="BI376" s="12" t="s">
        <v>2957</v>
      </c>
      <c r="BJ376" s="13">
        <v>0</v>
      </c>
      <c r="BK376" s="14"/>
    </row>
    <row r="377" spans="1:63" s="104" customFormat="1" ht="98">
      <c r="A377" s="11">
        <v>206</v>
      </c>
      <c r="B377" s="12" t="s">
        <v>2933</v>
      </c>
      <c r="C377" s="12">
        <v>12</v>
      </c>
      <c r="D377" s="15" t="s">
        <v>2943</v>
      </c>
      <c r="E377" s="12" t="s">
        <v>2944</v>
      </c>
      <c r="F377" s="12">
        <v>10842</v>
      </c>
      <c r="G377" s="12" t="s">
        <v>3124</v>
      </c>
      <c r="H377" s="12">
        <v>2021</v>
      </c>
      <c r="I377" s="12" t="s">
        <v>3124</v>
      </c>
      <c r="J377" s="16">
        <v>165372.84</v>
      </c>
      <c r="K377" s="29" t="s">
        <v>332</v>
      </c>
      <c r="L377" s="12" t="s">
        <v>2960</v>
      </c>
      <c r="M377" s="12" t="s">
        <v>2961</v>
      </c>
      <c r="N377" s="12" t="s">
        <v>3125</v>
      </c>
      <c r="O377" s="12" t="s">
        <v>3126</v>
      </c>
      <c r="P377" s="103">
        <v>6534</v>
      </c>
      <c r="Q377" s="16">
        <f t="shared" si="18"/>
        <v>71.453018823529419</v>
      </c>
      <c r="R377" s="71">
        <v>35.72650941176471</v>
      </c>
      <c r="S377" s="71">
        <v>35.72650941176471</v>
      </c>
      <c r="T377" s="71">
        <v>107.17952823529413</v>
      </c>
      <c r="U377" s="16">
        <f t="shared" si="19"/>
        <v>178.63254705882355</v>
      </c>
      <c r="V377" s="109">
        <v>100</v>
      </c>
      <c r="W377" s="109">
        <v>0</v>
      </c>
      <c r="X377" s="18" t="s">
        <v>2942</v>
      </c>
      <c r="Y377" s="12">
        <v>3</v>
      </c>
      <c r="Z377" s="12">
        <v>2</v>
      </c>
      <c r="AA377" s="12">
        <v>2</v>
      </c>
      <c r="AB377" s="12">
        <v>60</v>
      </c>
      <c r="AC377" s="102"/>
      <c r="AD377" s="12">
        <v>0</v>
      </c>
      <c r="AE377" s="12">
        <v>5</v>
      </c>
      <c r="AF377" s="236">
        <v>100</v>
      </c>
      <c r="AG377" s="11" t="s">
        <v>2943</v>
      </c>
      <c r="AH377" s="12" t="s">
        <v>2944</v>
      </c>
      <c r="AI377" s="13">
        <v>0</v>
      </c>
      <c r="AJ377" s="11" t="s">
        <v>2934</v>
      </c>
      <c r="AK377" s="12" t="s">
        <v>2935</v>
      </c>
      <c r="AL377" s="13">
        <v>0</v>
      </c>
      <c r="AM377" s="328" t="s">
        <v>2945</v>
      </c>
      <c r="AN377" s="12" t="s">
        <v>2946</v>
      </c>
      <c r="AO377" s="13">
        <v>0</v>
      </c>
      <c r="AP377" s="300" t="s">
        <v>2947</v>
      </c>
      <c r="AQ377" s="12" t="s">
        <v>2944</v>
      </c>
      <c r="AR377" s="13">
        <v>0</v>
      </c>
      <c r="AS377" s="300" t="s">
        <v>2948</v>
      </c>
      <c r="AT377" s="12" t="s">
        <v>2944</v>
      </c>
      <c r="AU377" s="13">
        <v>0</v>
      </c>
      <c r="AV377" s="300" t="s">
        <v>2949</v>
      </c>
      <c r="AW377" s="12" t="s">
        <v>1922</v>
      </c>
      <c r="AX377" s="13">
        <v>0</v>
      </c>
      <c r="AY377" s="11" t="s">
        <v>2951</v>
      </c>
      <c r="AZ377" s="12" t="s">
        <v>2952</v>
      </c>
      <c r="BA377" s="13">
        <v>0</v>
      </c>
      <c r="BB377" s="11" t="s">
        <v>2953</v>
      </c>
      <c r="BC377" s="12" t="s">
        <v>2954</v>
      </c>
      <c r="BD377" s="13">
        <v>0</v>
      </c>
      <c r="BE377" s="11" t="s">
        <v>2955</v>
      </c>
      <c r="BF377" s="12" t="s">
        <v>2956</v>
      </c>
      <c r="BG377" s="13">
        <v>0</v>
      </c>
      <c r="BH377" s="11" t="s">
        <v>2955</v>
      </c>
      <c r="BI377" s="12" t="s">
        <v>2957</v>
      </c>
      <c r="BJ377" s="13">
        <v>0</v>
      </c>
      <c r="BK377" s="14"/>
    </row>
    <row r="378" spans="1:63" s="104" customFormat="1" ht="98">
      <c r="A378" s="11">
        <v>206</v>
      </c>
      <c r="B378" s="12" t="s">
        <v>2933</v>
      </c>
      <c r="C378" s="105">
        <v>12</v>
      </c>
      <c r="D378" s="106" t="s">
        <v>2943</v>
      </c>
      <c r="E378" s="105" t="s">
        <v>2944</v>
      </c>
      <c r="F378" s="105">
        <v>10842</v>
      </c>
      <c r="G378" s="105" t="s">
        <v>3127</v>
      </c>
      <c r="H378" s="105">
        <v>2021</v>
      </c>
      <c r="I378" s="12" t="s">
        <v>3128</v>
      </c>
      <c r="J378" s="16">
        <v>9740</v>
      </c>
      <c r="K378" s="12" t="s">
        <v>8402</v>
      </c>
      <c r="L378" s="12" t="s">
        <v>2960</v>
      </c>
      <c r="M378" s="12" t="s">
        <v>2961</v>
      </c>
      <c r="N378" s="12" t="s">
        <v>3129</v>
      </c>
      <c r="O378" s="12" t="s">
        <v>3130</v>
      </c>
      <c r="P378" s="103">
        <v>6532</v>
      </c>
      <c r="Q378" s="16">
        <f t="shared" si="18"/>
        <v>20</v>
      </c>
      <c r="R378" s="71">
        <v>10</v>
      </c>
      <c r="S378" s="71">
        <v>10</v>
      </c>
      <c r="T378" s="71">
        <v>30</v>
      </c>
      <c r="U378" s="16">
        <f t="shared" si="19"/>
        <v>50</v>
      </c>
      <c r="V378" s="109">
        <v>100</v>
      </c>
      <c r="W378" s="109">
        <v>0</v>
      </c>
      <c r="X378" s="18" t="s">
        <v>2942</v>
      </c>
      <c r="Y378" s="12">
        <v>3</v>
      </c>
      <c r="Z378" s="12">
        <v>12</v>
      </c>
      <c r="AA378" s="12">
        <v>3</v>
      </c>
      <c r="AB378" s="12">
        <v>60</v>
      </c>
      <c r="AC378" s="102"/>
      <c r="AD378" s="12">
        <v>0</v>
      </c>
      <c r="AE378" s="12">
        <v>5</v>
      </c>
      <c r="AF378" s="236">
        <v>100</v>
      </c>
      <c r="AG378" s="11" t="s">
        <v>2943</v>
      </c>
      <c r="AH378" s="12" t="s">
        <v>2944</v>
      </c>
      <c r="AI378" s="13">
        <v>35</v>
      </c>
      <c r="AJ378" s="11" t="s">
        <v>2934</v>
      </c>
      <c r="AK378" s="12" t="s">
        <v>2935</v>
      </c>
      <c r="AL378" s="13">
        <v>20</v>
      </c>
      <c r="AM378" s="328" t="s">
        <v>2945</v>
      </c>
      <c r="AN378" s="12" t="s">
        <v>2946</v>
      </c>
      <c r="AO378" s="13">
        <v>0</v>
      </c>
      <c r="AP378" s="300" t="s">
        <v>2947</v>
      </c>
      <c r="AQ378" s="12" t="s">
        <v>2944</v>
      </c>
      <c r="AR378" s="13">
        <v>5</v>
      </c>
      <c r="AS378" s="300" t="s">
        <v>2948</v>
      </c>
      <c r="AT378" s="12" t="s">
        <v>2944</v>
      </c>
      <c r="AU378" s="13">
        <v>5</v>
      </c>
      <c r="AV378" s="300" t="s">
        <v>2949</v>
      </c>
      <c r="AW378" s="12" t="s">
        <v>1922</v>
      </c>
      <c r="AX378" s="13">
        <v>0</v>
      </c>
      <c r="AY378" s="11" t="s">
        <v>2951</v>
      </c>
      <c r="AZ378" s="12" t="s">
        <v>2952</v>
      </c>
      <c r="BA378" s="13">
        <v>0</v>
      </c>
      <c r="BB378" s="11" t="s">
        <v>2953</v>
      </c>
      <c r="BC378" s="12" t="s">
        <v>2954</v>
      </c>
      <c r="BD378" s="13">
        <v>0</v>
      </c>
      <c r="BE378" s="11" t="s">
        <v>2955</v>
      </c>
      <c r="BF378" s="12" t="s">
        <v>2956</v>
      </c>
      <c r="BG378" s="13">
        <v>20</v>
      </c>
      <c r="BH378" s="11" t="s">
        <v>2955</v>
      </c>
      <c r="BI378" s="12" t="s">
        <v>2957</v>
      </c>
      <c r="BJ378" s="13">
        <v>0</v>
      </c>
      <c r="BK378" s="14"/>
    </row>
    <row r="379" spans="1:63" s="104" customFormat="1" ht="98">
      <c r="A379" s="11">
        <v>206</v>
      </c>
      <c r="B379" s="12" t="s">
        <v>2933</v>
      </c>
      <c r="C379" s="105">
        <v>12</v>
      </c>
      <c r="D379" s="106" t="s">
        <v>2943</v>
      </c>
      <c r="E379" s="105" t="s">
        <v>2944</v>
      </c>
      <c r="F379" s="105">
        <v>10842</v>
      </c>
      <c r="G379" s="105" t="s">
        <v>3131</v>
      </c>
      <c r="H379" s="105">
        <v>2021</v>
      </c>
      <c r="I379" s="12" t="s">
        <v>3132</v>
      </c>
      <c r="J379" s="16">
        <v>9719</v>
      </c>
      <c r="K379" s="12" t="s">
        <v>8402</v>
      </c>
      <c r="L379" s="12" t="s">
        <v>2960</v>
      </c>
      <c r="M379" s="12" t="s">
        <v>2961</v>
      </c>
      <c r="N379" s="12" t="s">
        <v>3129</v>
      </c>
      <c r="O379" s="12" t="s">
        <v>3130</v>
      </c>
      <c r="P379" s="103">
        <v>6533</v>
      </c>
      <c r="Q379" s="16">
        <f t="shared" si="18"/>
        <v>20</v>
      </c>
      <c r="R379" s="71">
        <v>10</v>
      </c>
      <c r="S379" s="71">
        <v>10</v>
      </c>
      <c r="T379" s="71">
        <v>30</v>
      </c>
      <c r="U379" s="16">
        <f t="shared" si="19"/>
        <v>50</v>
      </c>
      <c r="V379" s="109">
        <v>100</v>
      </c>
      <c r="W379" s="109">
        <v>0</v>
      </c>
      <c r="X379" s="18" t="s">
        <v>2942</v>
      </c>
      <c r="Y379" s="12">
        <v>3</v>
      </c>
      <c r="Z379" s="12">
        <v>12</v>
      </c>
      <c r="AA379" s="12">
        <v>3</v>
      </c>
      <c r="AB379" s="12">
        <v>60</v>
      </c>
      <c r="AC379" s="102"/>
      <c r="AD379" s="12">
        <v>0</v>
      </c>
      <c r="AE379" s="12">
        <v>5</v>
      </c>
      <c r="AF379" s="236">
        <v>100</v>
      </c>
      <c r="AG379" s="11" t="s">
        <v>2943</v>
      </c>
      <c r="AH379" s="12" t="s">
        <v>2944</v>
      </c>
      <c r="AI379" s="13">
        <v>35</v>
      </c>
      <c r="AJ379" s="11" t="s">
        <v>2934</v>
      </c>
      <c r="AK379" s="12" t="s">
        <v>2935</v>
      </c>
      <c r="AL379" s="13">
        <v>20</v>
      </c>
      <c r="AM379" s="328" t="s">
        <v>2945</v>
      </c>
      <c r="AN379" s="12" t="s">
        <v>2946</v>
      </c>
      <c r="AO379" s="13">
        <v>0</v>
      </c>
      <c r="AP379" s="300" t="s">
        <v>2947</v>
      </c>
      <c r="AQ379" s="12" t="s">
        <v>2944</v>
      </c>
      <c r="AR379" s="13">
        <v>5</v>
      </c>
      <c r="AS379" s="300" t="s">
        <v>2948</v>
      </c>
      <c r="AT379" s="12" t="s">
        <v>2944</v>
      </c>
      <c r="AU379" s="13">
        <v>5</v>
      </c>
      <c r="AV379" s="300" t="s">
        <v>2949</v>
      </c>
      <c r="AW379" s="12" t="s">
        <v>1922</v>
      </c>
      <c r="AX379" s="13">
        <v>0</v>
      </c>
      <c r="AY379" s="11" t="s">
        <v>2951</v>
      </c>
      <c r="AZ379" s="12" t="s">
        <v>2952</v>
      </c>
      <c r="BA379" s="13">
        <v>0</v>
      </c>
      <c r="BB379" s="11" t="s">
        <v>2953</v>
      </c>
      <c r="BC379" s="12" t="s">
        <v>2954</v>
      </c>
      <c r="BD379" s="13">
        <v>0</v>
      </c>
      <c r="BE379" s="11" t="s">
        <v>2955</v>
      </c>
      <c r="BF379" s="12" t="s">
        <v>2956</v>
      </c>
      <c r="BG379" s="13">
        <v>20</v>
      </c>
      <c r="BH379" s="11" t="s">
        <v>2955</v>
      </c>
      <c r="BI379" s="12" t="s">
        <v>2957</v>
      </c>
      <c r="BJ379" s="13">
        <v>0</v>
      </c>
      <c r="BK379" s="14"/>
    </row>
    <row r="380" spans="1:63" s="104" customFormat="1" ht="98">
      <c r="A380" s="11">
        <v>206</v>
      </c>
      <c r="B380" s="12" t="s">
        <v>2933</v>
      </c>
      <c r="C380" s="105">
        <v>12</v>
      </c>
      <c r="D380" s="106" t="s">
        <v>2943</v>
      </c>
      <c r="E380" s="105" t="s">
        <v>2944</v>
      </c>
      <c r="F380" s="105">
        <v>10842</v>
      </c>
      <c r="G380" s="105" t="s">
        <v>3133</v>
      </c>
      <c r="H380" s="105">
        <v>2022</v>
      </c>
      <c r="I380" s="12" t="s">
        <v>3134</v>
      </c>
      <c r="J380" s="16">
        <v>168275.91</v>
      </c>
      <c r="K380" s="12" t="s">
        <v>8402</v>
      </c>
      <c r="L380" s="12" t="s">
        <v>2960</v>
      </c>
      <c r="M380" s="12" t="s">
        <v>2961</v>
      </c>
      <c r="N380" s="12" t="s">
        <v>3135</v>
      </c>
      <c r="O380" s="12" t="s">
        <v>3136</v>
      </c>
      <c r="P380" s="103">
        <v>6544</v>
      </c>
      <c r="Q380" s="16">
        <f t="shared" si="18"/>
        <v>109.72680376470601</v>
      </c>
      <c r="R380" s="71">
        <v>54.863401882353003</v>
      </c>
      <c r="S380" s="71">
        <v>54.863401882353003</v>
      </c>
      <c r="T380" s="71">
        <v>164.59020564705901</v>
      </c>
      <c r="U380" s="16">
        <f t="shared" si="19"/>
        <v>274.31700941176501</v>
      </c>
      <c r="V380" s="109">
        <v>100</v>
      </c>
      <c r="W380" s="109">
        <v>0</v>
      </c>
      <c r="X380" s="18" t="s">
        <v>2942</v>
      </c>
      <c r="Y380" s="12">
        <v>3</v>
      </c>
      <c r="Z380" s="12">
        <v>5</v>
      </c>
      <c r="AA380" s="12">
        <v>2</v>
      </c>
      <c r="AB380" s="12">
        <v>60</v>
      </c>
      <c r="AC380" s="102"/>
      <c r="AD380" s="12">
        <v>0</v>
      </c>
      <c r="AE380" s="12">
        <v>5</v>
      </c>
      <c r="AF380" s="236">
        <v>100</v>
      </c>
      <c r="AG380" s="11" t="s">
        <v>2943</v>
      </c>
      <c r="AH380" s="12" t="s">
        <v>2944</v>
      </c>
      <c r="AI380" s="13">
        <v>40</v>
      </c>
      <c r="AJ380" s="11" t="s">
        <v>2934</v>
      </c>
      <c r="AK380" s="12" t="s">
        <v>2935</v>
      </c>
      <c r="AL380" s="13">
        <v>20</v>
      </c>
      <c r="AM380" s="328" t="s">
        <v>2945</v>
      </c>
      <c r="AN380" s="12" t="s">
        <v>2946</v>
      </c>
      <c r="AO380" s="13">
        <v>0</v>
      </c>
      <c r="AP380" s="300" t="s">
        <v>2947</v>
      </c>
      <c r="AQ380" s="12" t="s">
        <v>2944</v>
      </c>
      <c r="AR380" s="13">
        <v>10</v>
      </c>
      <c r="AS380" s="300" t="s">
        <v>2948</v>
      </c>
      <c r="AT380" s="12" t="s">
        <v>2944</v>
      </c>
      <c r="AU380" s="13">
        <v>10</v>
      </c>
      <c r="AV380" s="300" t="s">
        <v>2949</v>
      </c>
      <c r="AW380" s="12" t="s">
        <v>1922</v>
      </c>
      <c r="AX380" s="13">
        <v>0</v>
      </c>
      <c r="AY380" s="11" t="s">
        <v>2951</v>
      </c>
      <c r="AZ380" s="12" t="s">
        <v>2952</v>
      </c>
      <c r="BA380" s="13">
        <v>0</v>
      </c>
      <c r="BB380" s="11" t="s">
        <v>2953</v>
      </c>
      <c r="BC380" s="12" t="s">
        <v>2954</v>
      </c>
      <c r="BD380" s="13">
        <v>0</v>
      </c>
      <c r="BE380" s="11" t="s">
        <v>2955</v>
      </c>
      <c r="BF380" s="12" t="s">
        <v>2956</v>
      </c>
      <c r="BG380" s="13">
        <v>0</v>
      </c>
      <c r="BH380" s="11" t="s">
        <v>2955</v>
      </c>
      <c r="BI380" s="12" t="s">
        <v>2957</v>
      </c>
      <c r="BJ380" s="13">
        <v>0</v>
      </c>
      <c r="BK380" s="14"/>
    </row>
    <row r="381" spans="1:63" s="108" customFormat="1" ht="378">
      <c r="A381" s="11">
        <v>215</v>
      </c>
      <c r="B381" s="12" t="s">
        <v>3137</v>
      </c>
      <c r="C381" s="69" t="s">
        <v>3138</v>
      </c>
      <c r="D381" s="24" t="s">
        <v>3139</v>
      </c>
      <c r="E381" s="69" t="s">
        <v>3140</v>
      </c>
      <c r="F381" s="69" t="s">
        <v>3141</v>
      </c>
      <c r="G381" s="69" t="s">
        <v>3142</v>
      </c>
      <c r="H381" s="69">
        <v>2007</v>
      </c>
      <c r="I381" s="69" t="s">
        <v>3143</v>
      </c>
      <c r="J381" s="16">
        <v>79517</v>
      </c>
      <c r="K381" s="69" t="s">
        <v>103</v>
      </c>
      <c r="L381" s="69" t="s">
        <v>3144</v>
      </c>
      <c r="M381" s="69" t="s">
        <v>3145</v>
      </c>
      <c r="N381" s="69" t="s">
        <v>3146</v>
      </c>
      <c r="O381" s="69" t="s">
        <v>3147</v>
      </c>
      <c r="P381" s="69" t="s">
        <v>3148</v>
      </c>
      <c r="Q381" s="16">
        <v>111.16</v>
      </c>
      <c r="R381" s="16">
        <v>0</v>
      </c>
      <c r="S381" s="16">
        <v>11.16</v>
      </c>
      <c r="T381" s="16">
        <v>100</v>
      </c>
      <c r="U381" s="16">
        <v>111.16</v>
      </c>
      <c r="V381" s="109">
        <v>30</v>
      </c>
      <c r="W381" s="109">
        <v>100</v>
      </c>
      <c r="X381" s="90" t="s">
        <v>3149</v>
      </c>
      <c r="Y381" s="69">
        <v>4</v>
      </c>
      <c r="Z381" s="69">
        <v>9</v>
      </c>
      <c r="AA381" s="69"/>
      <c r="AB381" s="69">
        <v>60</v>
      </c>
      <c r="AC381" s="69">
        <v>6</v>
      </c>
      <c r="AD381" s="69">
        <v>60.25</v>
      </c>
      <c r="AE381" s="69">
        <v>5</v>
      </c>
      <c r="AF381" s="235"/>
      <c r="AG381" s="83"/>
      <c r="AH381" s="69"/>
      <c r="AI381" s="107"/>
      <c r="AJ381" s="83"/>
      <c r="AK381" s="69"/>
      <c r="AL381" s="107"/>
      <c r="AM381" s="301"/>
      <c r="AN381" s="69"/>
      <c r="AO381" s="107"/>
      <c r="AP381" s="301"/>
      <c r="AQ381" s="69"/>
      <c r="AR381" s="107"/>
      <c r="AS381" s="301"/>
      <c r="AT381" s="69"/>
      <c r="AU381" s="107"/>
      <c r="AV381" s="301"/>
      <c r="AW381" s="69"/>
      <c r="AX381" s="107"/>
    </row>
    <row r="382" spans="1:63" s="108" customFormat="1" ht="409.5">
      <c r="A382" s="11">
        <v>215</v>
      </c>
      <c r="B382" s="12" t="s">
        <v>3137</v>
      </c>
      <c r="C382" s="69" t="s">
        <v>3150</v>
      </c>
      <c r="D382" s="24" t="s">
        <v>3151</v>
      </c>
      <c r="E382" s="69" t="s">
        <v>3152</v>
      </c>
      <c r="F382" s="69" t="s">
        <v>3153</v>
      </c>
      <c r="G382" s="69" t="s">
        <v>3154</v>
      </c>
      <c r="H382" s="69">
        <v>2005</v>
      </c>
      <c r="I382" s="69" t="s">
        <v>3155</v>
      </c>
      <c r="J382" s="16">
        <v>172449</v>
      </c>
      <c r="K382" s="69" t="s">
        <v>149</v>
      </c>
      <c r="L382" s="69" t="s">
        <v>3156</v>
      </c>
      <c r="M382" s="69" t="s">
        <v>3157</v>
      </c>
      <c r="N382" s="69" t="s">
        <v>3158</v>
      </c>
      <c r="O382" s="69" t="s">
        <v>3159</v>
      </c>
      <c r="P382" s="69" t="s">
        <v>3160</v>
      </c>
      <c r="Q382" s="16">
        <v>150</v>
      </c>
      <c r="R382" s="16">
        <v>0</v>
      </c>
      <c r="S382" s="16">
        <v>89.25</v>
      </c>
      <c r="T382" s="16">
        <v>60.75</v>
      </c>
      <c r="U382" s="16">
        <v>150</v>
      </c>
      <c r="V382" s="109">
        <v>10</v>
      </c>
      <c r="W382" s="109">
        <v>100</v>
      </c>
      <c r="X382" s="69" t="s">
        <v>3149</v>
      </c>
      <c r="Y382" s="69">
        <v>4</v>
      </c>
      <c r="Z382" s="69">
        <v>9</v>
      </c>
      <c r="AA382" s="69"/>
      <c r="AB382" s="69">
        <v>60</v>
      </c>
      <c r="AC382" s="69" t="s">
        <v>3161</v>
      </c>
      <c r="AD382" s="69">
        <v>60.25</v>
      </c>
      <c r="AE382" s="69">
        <v>4</v>
      </c>
      <c r="AF382" s="235">
        <v>10</v>
      </c>
      <c r="AG382" s="83"/>
      <c r="AH382" s="69"/>
      <c r="AI382" s="107"/>
      <c r="AJ382" s="83"/>
      <c r="AK382" s="69"/>
      <c r="AL382" s="107"/>
      <c r="AM382" s="301"/>
      <c r="AN382" s="69"/>
      <c r="AO382" s="107"/>
      <c r="AP382" s="301"/>
      <c r="AQ382" s="69"/>
      <c r="AR382" s="107"/>
      <c r="AS382" s="301" t="s">
        <v>3162</v>
      </c>
      <c r="AT382" s="69" t="s">
        <v>3163</v>
      </c>
      <c r="AU382" s="107">
        <v>5</v>
      </c>
      <c r="AV382" s="301" t="s">
        <v>3162</v>
      </c>
      <c r="AW382" s="69" t="s">
        <v>3164</v>
      </c>
      <c r="AX382" s="107">
        <v>5</v>
      </c>
    </row>
    <row r="383" spans="1:63" s="108" customFormat="1" ht="224">
      <c r="A383" s="11">
        <v>215</v>
      </c>
      <c r="B383" s="12" t="s">
        <v>3137</v>
      </c>
      <c r="C383" s="69" t="s">
        <v>3138</v>
      </c>
      <c r="D383" s="24" t="s">
        <v>3139</v>
      </c>
      <c r="E383" s="69" t="s">
        <v>3165</v>
      </c>
      <c r="F383" s="69">
        <v>21384</v>
      </c>
      <c r="G383" s="69" t="s">
        <v>3166</v>
      </c>
      <c r="H383" s="69">
        <v>2005</v>
      </c>
      <c r="I383" s="69" t="s">
        <v>3167</v>
      </c>
      <c r="J383" s="16">
        <v>50075</v>
      </c>
      <c r="K383" s="69" t="s">
        <v>149</v>
      </c>
      <c r="L383" s="69" t="s">
        <v>3168</v>
      </c>
      <c r="M383" s="69" t="s">
        <v>3169</v>
      </c>
      <c r="N383" s="69" t="s">
        <v>3170</v>
      </c>
      <c r="O383" s="69" t="s">
        <v>3171</v>
      </c>
      <c r="P383" s="69">
        <v>15531</v>
      </c>
      <c r="Q383" s="16">
        <v>23</v>
      </c>
      <c r="R383" s="16">
        <v>0</v>
      </c>
      <c r="S383" s="16">
        <v>8</v>
      </c>
      <c r="T383" s="16">
        <v>15</v>
      </c>
      <c r="U383" s="16">
        <v>23</v>
      </c>
      <c r="V383" s="109">
        <v>75</v>
      </c>
      <c r="W383" s="109">
        <v>100</v>
      </c>
      <c r="X383" s="69" t="s">
        <v>3149</v>
      </c>
      <c r="Y383" s="69">
        <v>6</v>
      </c>
      <c r="Z383" s="69">
        <v>4</v>
      </c>
      <c r="AA383" s="69" t="s">
        <v>3172</v>
      </c>
      <c r="AB383" s="69">
        <v>60</v>
      </c>
      <c r="AC383" s="69">
        <v>2</v>
      </c>
      <c r="AD383" s="69">
        <v>15</v>
      </c>
      <c r="AE383" s="69">
        <v>5</v>
      </c>
      <c r="AF383" s="235">
        <v>70</v>
      </c>
      <c r="AG383" s="83" t="s">
        <v>3139</v>
      </c>
      <c r="AH383" s="69" t="s">
        <v>3173</v>
      </c>
      <c r="AI383" s="107">
        <v>60</v>
      </c>
      <c r="AJ383" s="83" t="s">
        <v>3151</v>
      </c>
      <c r="AK383" s="69" t="s">
        <v>3173</v>
      </c>
      <c r="AL383" s="107">
        <v>25</v>
      </c>
      <c r="AM383" s="301"/>
      <c r="AN383" s="69"/>
      <c r="AO383" s="107"/>
      <c r="AP383" s="301"/>
      <c r="AQ383" s="69"/>
      <c r="AR383" s="107"/>
      <c r="AS383" s="301" t="s">
        <v>3174</v>
      </c>
      <c r="AT383" s="69" t="s">
        <v>3175</v>
      </c>
      <c r="AU383" s="107">
        <v>10</v>
      </c>
      <c r="AV383" s="301"/>
      <c r="AW383" s="69" t="s">
        <v>3176</v>
      </c>
      <c r="AX383" s="107">
        <v>5</v>
      </c>
    </row>
    <row r="384" spans="1:63" s="108" customFormat="1" ht="336">
      <c r="A384" s="11">
        <v>215</v>
      </c>
      <c r="B384" s="12" t="s">
        <v>3137</v>
      </c>
      <c r="C384" s="69" t="s">
        <v>3150</v>
      </c>
      <c r="D384" s="24" t="s">
        <v>3151</v>
      </c>
      <c r="E384" s="69" t="s">
        <v>3177</v>
      </c>
      <c r="F384" s="69">
        <v>4862</v>
      </c>
      <c r="G384" s="69" t="s">
        <v>3178</v>
      </c>
      <c r="H384" s="69">
        <v>2015</v>
      </c>
      <c r="I384" s="69" t="s">
        <v>3179</v>
      </c>
      <c r="J384" s="16">
        <v>85315.82</v>
      </c>
      <c r="K384" s="69" t="s">
        <v>271</v>
      </c>
      <c r="L384" s="69" t="s">
        <v>3180</v>
      </c>
      <c r="M384" s="69" t="s">
        <v>3181</v>
      </c>
      <c r="N384" s="69" t="s">
        <v>3182</v>
      </c>
      <c r="O384" s="69" t="s">
        <v>3183</v>
      </c>
      <c r="P384" s="69">
        <v>16698</v>
      </c>
      <c r="Q384" s="16">
        <v>19.64</v>
      </c>
      <c r="R384" s="16">
        <v>9.1199999999999992</v>
      </c>
      <c r="S384" s="16">
        <v>6.6</v>
      </c>
      <c r="T384" s="16">
        <v>8.61</v>
      </c>
      <c r="U384" s="16">
        <v>24.33</v>
      </c>
      <c r="V384" s="109">
        <v>30</v>
      </c>
      <c r="W384" s="109">
        <v>100</v>
      </c>
      <c r="X384" s="69" t="s">
        <v>3149</v>
      </c>
      <c r="Y384" s="69">
        <v>4</v>
      </c>
      <c r="Z384" s="69">
        <v>4</v>
      </c>
      <c r="AA384" s="69">
        <v>1</v>
      </c>
      <c r="AB384" s="69">
        <v>4</v>
      </c>
      <c r="AC384" s="69">
        <v>16</v>
      </c>
      <c r="AD384" s="69">
        <v>8.61</v>
      </c>
      <c r="AE384" s="69">
        <v>5</v>
      </c>
      <c r="AF384" s="235"/>
      <c r="AG384" s="83"/>
      <c r="AH384" s="69" t="s">
        <v>3184</v>
      </c>
      <c r="AI384" s="107">
        <v>36</v>
      </c>
      <c r="AJ384" s="83"/>
      <c r="AK384" s="69" t="s">
        <v>3185</v>
      </c>
      <c r="AL384" s="107">
        <v>15</v>
      </c>
      <c r="AM384" s="301"/>
      <c r="AN384" s="69" t="s">
        <v>3186</v>
      </c>
      <c r="AO384" s="107">
        <v>15</v>
      </c>
      <c r="AP384" s="301"/>
      <c r="AQ384" s="69" t="s">
        <v>3187</v>
      </c>
      <c r="AR384" s="107">
        <v>8</v>
      </c>
      <c r="AS384" s="301"/>
      <c r="AT384" s="69" t="s">
        <v>3188</v>
      </c>
      <c r="AU384" s="107">
        <v>11</v>
      </c>
      <c r="AV384" s="301"/>
      <c r="AW384" s="69" t="s">
        <v>3176</v>
      </c>
      <c r="AX384" s="107">
        <v>26</v>
      </c>
    </row>
    <row r="385" spans="1:50" s="108" customFormat="1" ht="273.75" customHeight="1">
      <c r="A385" s="11">
        <v>215</v>
      </c>
      <c r="B385" s="12" t="s">
        <v>3137</v>
      </c>
      <c r="C385" s="69" t="s">
        <v>3138</v>
      </c>
      <c r="D385" s="24" t="s">
        <v>3139</v>
      </c>
      <c r="E385" s="69" t="s">
        <v>3165</v>
      </c>
      <c r="F385" s="69">
        <v>21384</v>
      </c>
      <c r="G385" s="69" t="s">
        <v>3189</v>
      </c>
      <c r="H385" s="69">
        <v>2021</v>
      </c>
      <c r="I385" s="69" t="s">
        <v>3190</v>
      </c>
      <c r="J385" s="16">
        <v>99398.28</v>
      </c>
      <c r="K385" s="69" t="s">
        <v>332</v>
      </c>
      <c r="L385" s="12" t="s">
        <v>3191</v>
      </c>
      <c r="M385" s="12" t="s">
        <v>3192</v>
      </c>
      <c r="N385" s="69" t="s">
        <v>3193</v>
      </c>
      <c r="O385" s="69" t="s">
        <v>3194</v>
      </c>
      <c r="P385" s="69">
        <v>17266</v>
      </c>
      <c r="Q385" s="16">
        <v>16.96</v>
      </c>
      <c r="R385" s="16">
        <v>9.91</v>
      </c>
      <c r="S385" s="16">
        <v>0.2</v>
      </c>
      <c r="T385" s="16">
        <v>7.05</v>
      </c>
      <c r="U385" s="16">
        <v>17.16</v>
      </c>
      <c r="V385" s="109">
        <v>15</v>
      </c>
      <c r="W385" s="109">
        <v>12</v>
      </c>
      <c r="X385" s="72" t="s">
        <v>3195</v>
      </c>
      <c r="Y385" s="69">
        <v>3</v>
      </c>
      <c r="Z385" s="69">
        <v>4</v>
      </c>
      <c r="AA385" s="69">
        <v>3</v>
      </c>
      <c r="AB385" s="69">
        <v>4</v>
      </c>
      <c r="AC385" s="69">
        <v>64</v>
      </c>
      <c r="AD385" s="69">
        <v>46.25</v>
      </c>
      <c r="AE385" s="69">
        <v>5</v>
      </c>
      <c r="AF385" s="235">
        <v>65</v>
      </c>
      <c r="AG385" s="83" t="s">
        <v>3139</v>
      </c>
      <c r="AH385" s="69" t="s">
        <v>3173</v>
      </c>
      <c r="AI385" s="107">
        <v>75</v>
      </c>
      <c r="AJ385" s="83" t="s">
        <v>3151</v>
      </c>
      <c r="AK385" s="69" t="s">
        <v>3173</v>
      </c>
      <c r="AL385" s="107">
        <v>10</v>
      </c>
      <c r="AM385" s="301" t="s">
        <v>3196</v>
      </c>
      <c r="AN385" s="69" t="s">
        <v>3173</v>
      </c>
      <c r="AO385" s="107">
        <v>3</v>
      </c>
      <c r="AP385" s="301"/>
      <c r="AQ385" s="69"/>
      <c r="AR385" s="107"/>
      <c r="AS385" s="301" t="s">
        <v>3174</v>
      </c>
      <c r="AT385" s="69" t="s">
        <v>3175</v>
      </c>
      <c r="AU385" s="107">
        <v>7</v>
      </c>
      <c r="AV385" s="301"/>
      <c r="AW385" s="69" t="s">
        <v>3176</v>
      </c>
      <c r="AX385" s="107">
        <v>5</v>
      </c>
    </row>
    <row r="386" spans="1:50" s="14" customFormat="1" ht="126">
      <c r="A386" s="11">
        <v>215</v>
      </c>
      <c r="B386" s="12" t="s">
        <v>3137</v>
      </c>
      <c r="C386" s="12"/>
      <c r="D386" s="378" t="s">
        <v>3196</v>
      </c>
      <c r="E386" s="12" t="s">
        <v>3197</v>
      </c>
      <c r="F386" s="12">
        <v>37550</v>
      </c>
      <c r="G386" s="12" t="s">
        <v>3198</v>
      </c>
      <c r="H386" s="12">
        <v>2021</v>
      </c>
      <c r="I386" s="12" t="s">
        <v>3199</v>
      </c>
      <c r="J386" s="16">
        <v>87565.73</v>
      </c>
      <c r="K386" s="12" t="s">
        <v>332</v>
      </c>
      <c r="L386" s="12" t="s">
        <v>3191</v>
      </c>
      <c r="M386" s="12" t="s">
        <v>3192</v>
      </c>
      <c r="N386" s="12" t="s">
        <v>3200</v>
      </c>
      <c r="O386" s="12" t="s">
        <v>3201</v>
      </c>
      <c r="P386" s="12">
        <v>17281</v>
      </c>
      <c r="Q386" s="16">
        <v>15.78</v>
      </c>
      <c r="R386" s="16">
        <v>8.73</v>
      </c>
      <c r="S386" s="16">
        <v>2.5</v>
      </c>
      <c r="T386" s="16">
        <v>7.05</v>
      </c>
      <c r="U386" s="16">
        <v>18.27</v>
      </c>
      <c r="V386" s="109">
        <v>10</v>
      </c>
      <c r="W386" s="109">
        <v>8</v>
      </c>
      <c r="X386" s="72" t="s">
        <v>3202</v>
      </c>
      <c r="Y386" s="12">
        <v>6</v>
      </c>
      <c r="Z386" s="12">
        <v>3</v>
      </c>
      <c r="AA386" s="12">
        <v>3</v>
      </c>
      <c r="AB386" s="12">
        <v>60</v>
      </c>
      <c r="AC386" s="12">
        <v>76</v>
      </c>
      <c r="AD386" s="12">
        <v>33.75</v>
      </c>
      <c r="AE386" s="12">
        <v>5</v>
      </c>
      <c r="AF386" s="235">
        <v>10</v>
      </c>
      <c r="AG386" s="83" t="s">
        <v>3196</v>
      </c>
      <c r="AH386" s="69" t="s">
        <v>3203</v>
      </c>
      <c r="AI386" s="107">
        <v>10</v>
      </c>
      <c r="AJ386" s="11"/>
      <c r="AK386" s="12"/>
      <c r="AL386" s="13"/>
      <c r="AM386" s="300"/>
      <c r="AN386" s="12"/>
      <c r="AO386" s="13"/>
      <c r="AP386" s="300"/>
      <c r="AQ386" s="12"/>
      <c r="AR386" s="13"/>
      <c r="AS386" s="300"/>
      <c r="AT386" s="12"/>
      <c r="AU386" s="13"/>
      <c r="AV386" s="300"/>
      <c r="AW386" s="12"/>
      <c r="AX386" s="13"/>
    </row>
    <row r="387" spans="1:50" s="14" customFormat="1" ht="409.5">
      <c r="A387" s="11">
        <v>215</v>
      </c>
      <c r="B387" s="12" t="s">
        <v>3137</v>
      </c>
      <c r="C387" s="69" t="s">
        <v>3138</v>
      </c>
      <c r="D387" s="15" t="s">
        <v>3139</v>
      </c>
      <c r="E387" s="12" t="s">
        <v>3204</v>
      </c>
      <c r="F387" s="12">
        <v>33141</v>
      </c>
      <c r="G387" s="12" t="s">
        <v>3205</v>
      </c>
      <c r="H387" s="12">
        <v>2021</v>
      </c>
      <c r="I387" s="12" t="s">
        <v>3206</v>
      </c>
      <c r="J387" s="16" t="s">
        <v>3207</v>
      </c>
      <c r="K387" s="12" t="s">
        <v>332</v>
      </c>
      <c r="L387" s="12" t="s">
        <v>3208</v>
      </c>
      <c r="M387" s="12" t="s">
        <v>3192</v>
      </c>
      <c r="N387" s="12" t="s">
        <v>3209</v>
      </c>
      <c r="O387" s="12" t="s">
        <v>3210</v>
      </c>
      <c r="P387" s="12">
        <v>17322</v>
      </c>
      <c r="Q387" s="16">
        <v>18.82</v>
      </c>
      <c r="R387" s="16">
        <v>11.77</v>
      </c>
      <c r="S387" s="16">
        <v>0.2</v>
      </c>
      <c r="T387" s="16">
        <v>7.05</v>
      </c>
      <c r="U387" s="16">
        <v>19.010000000000002</v>
      </c>
      <c r="V387" s="109">
        <v>10</v>
      </c>
      <c r="W387" s="109">
        <v>5</v>
      </c>
      <c r="X387" s="72" t="s">
        <v>3211</v>
      </c>
      <c r="Y387" s="12">
        <v>4</v>
      </c>
      <c r="Z387" s="12">
        <v>2</v>
      </c>
      <c r="AA387" s="12">
        <v>3</v>
      </c>
      <c r="AB387" s="12">
        <v>60</v>
      </c>
      <c r="AC387" s="12">
        <v>78</v>
      </c>
      <c r="AD387" s="12">
        <v>80</v>
      </c>
      <c r="AE387" s="12">
        <v>5</v>
      </c>
      <c r="AF387" s="236">
        <v>5</v>
      </c>
      <c r="AG387" s="11"/>
      <c r="AH387" s="12"/>
      <c r="AI387" s="13"/>
      <c r="AJ387" s="11"/>
      <c r="AK387" s="12"/>
      <c r="AL387" s="13"/>
      <c r="AM387" s="300"/>
      <c r="AN387" s="12"/>
      <c r="AO387" s="13"/>
      <c r="AP387" s="300"/>
      <c r="AQ387" s="12"/>
      <c r="AR387" s="13"/>
      <c r="AS387" s="300" t="s">
        <v>3212</v>
      </c>
      <c r="AT387" s="12" t="s">
        <v>3213</v>
      </c>
      <c r="AU387" s="13">
        <v>100</v>
      </c>
      <c r="AV387" s="300"/>
      <c r="AW387" s="12"/>
      <c r="AX387" s="13"/>
    </row>
    <row r="388" spans="1:50" s="14" customFormat="1" ht="406">
      <c r="A388" s="11">
        <v>215</v>
      </c>
      <c r="B388" s="12" t="s">
        <v>3137</v>
      </c>
      <c r="C388" s="12" t="s">
        <v>3214</v>
      </c>
      <c r="D388" s="15" t="s">
        <v>3196</v>
      </c>
      <c r="E388" s="12" t="s">
        <v>3215</v>
      </c>
      <c r="F388" s="12">
        <v>29608</v>
      </c>
      <c r="G388" s="12" t="s">
        <v>3216</v>
      </c>
      <c r="H388" s="12">
        <v>2021</v>
      </c>
      <c r="I388" s="12" t="s">
        <v>3217</v>
      </c>
      <c r="J388" s="16">
        <v>578280</v>
      </c>
      <c r="K388" s="12" t="s">
        <v>332</v>
      </c>
      <c r="L388" s="12" t="s">
        <v>3191</v>
      </c>
      <c r="M388" s="12" t="s">
        <v>3192</v>
      </c>
      <c r="N388" s="12" t="s">
        <v>3218</v>
      </c>
      <c r="O388" s="12" t="s">
        <v>3219</v>
      </c>
      <c r="P388" s="12" t="s">
        <v>3220</v>
      </c>
      <c r="Q388" s="16">
        <v>69.59</v>
      </c>
      <c r="R388" s="16">
        <v>62.61</v>
      </c>
      <c r="S388" s="16">
        <v>20.72</v>
      </c>
      <c r="T388" s="16">
        <v>7.05</v>
      </c>
      <c r="U388" s="16">
        <v>90.38</v>
      </c>
      <c r="V388" s="109">
        <v>15</v>
      </c>
      <c r="W388" s="109">
        <v>5</v>
      </c>
      <c r="X388" s="72" t="s">
        <v>3221</v>
      </c>
      <c r="Y388" s="12">
        <v>3</v>
      </c>
      <c r="Z388" s="12">
        <v>5</v>
      </c>
      <c r="AA388" s="12">
        <v>1</v>
      </c>
      <c r="AB388" s="12">
        <v>4</v>
      </c>
      <c r="AC388" s="12">
        <v>11</v>
      </c>
      <c r="AD388" s="12">
        <v>56.42</v>
      </c>
      <c r="AE388" s="12">
        <v>5</v>
      </c>
      <c r="AF388" s="236">
        <v>58</v>
      </c>
      <c r="AG388" s="11" t="s">
        <v>3196</v>
      </c>
      <c r="AH388" s="12" t="s">
        <v>3203</v>
      </c>
      <c r="AI388" s="13">
        <v>58</v>
      </c>
      <c r="AJ388" s="11"/>
      <c r="AK388" s="12"/>
      <c r="AL388" s="13"/>
      <c r="AM388" s="300"/>
      <c r="AN388" s="12"/>
      <c r="AO388" s="13"/>
      <c r="AP388" s="300"/>
      <c r="AQ388" s="12"/>
      <c r="AR388" s="13"/>
      <c r="AS388" s="300"/>
      <c r="AT388" s="12"/>
      <c r="AU388" s="13"/>
      <c r="AV388" s="300"/>
      <c r="AW388" s="12"/>
      <c r="AX388" s="13"/>
    </row>
    <row r="389" spans="1:50" s="14" customFormat="1" ht="252">
      <c r="A389" s="11">
        <v>215</v>
      </c>
      <c r="B389" s="12" t="s">
        <v>3137</v>
      </c>
      <c r="C389" s="69" t="s">
        <v>3138</v>
      </c>
      <c r="D389" s="24" t="s">
        <v>3139</v>
      </c>
      <c r="E389" s="69" t="s">
        <v>3140</v>
      </c>
      <c r="F389" s="69" t="s">
        <v>3141</v>
      </c>
      <c r="G389" s="12" t="s">
        <v>3222</v>
      </c>
      <c r="H389" s="12">
        <v>2021</v>
      </c>
      <c r="I389" s="12"/>
      <c r="J389" s="16">
        <v>90280</v>
      </c>
      <c r="K389" s="12" t="s">
        <v>332</v>
      </c>
      <c r="L389" s="12" t="s">
        <v>3191</v>
      </c>
      <c r="M389" s="12" t="s">
        <v>3192</v>
      </c>
      <c r="N389" s="12" t="s">
        <v>3223</v>
      </c>
      <c r="O389" s="12"/>
      <c r="P389" s="24">
        <v>17323</v>
      </c>
      <c r="Q389" s="16">
        <v>15.12</v>
      </c>
      <c r="R389" s="16">
        <v>9</v>
      </c>
      <c r="S389" s="16">
        <v>2.4900000000000002</v>
      </c>
      <c r="T389" s="16">
        <v>7.05</v>
      </c>
      <c r="U389" s="16">
        <v>18.54</v>
      </c>
      <c r="V389" s="109">
        <v>10</v>
      </c>
      <c r="W389" s="109">
        <v>5</v>
      </c>
      <c r="X389" s="72" t="s">
        <v>3224</v>
      </c>
      <c r="Y389" s="12">
        <v>4</v>
      </c>
      <c r="Z389" s="12">
        <v>9</v>
      </c>
      <c r="AA389" s="12"/>
      <c r="AB389" s="12">
        <v>60</v>
      </c>
      <c r="AC389" s="12">
        <v>63</v>
      </c>
      <c r="AD389" s="12">
        <v>147.5</v>
      </c>
      <c r="AE389" s="12">
        <v>5</v>
      </c>
      <c r="AF389" s="236"/>
      <c r="AG389" s="11"/>
      <c r="AH389" s="12"/>
      <c r="AI389" s="13"/>
      <c r="AJ389" s="11"/>
      <c r="AK389" s="12"/>
      <c r="AL389" s="13"/>
      <c r="AM389" s="300"/>
      <c r="AN389" s="12"/>
      <c r="AO389" s="13"/>
      <c r="AP389" s="300"/>
      <c r="AQ389" s="12"/>
      <c r="AR389" s="13"/>
      <c r="AS389" s="300"/>
      <c r="AT389" s="12"/>
      <c r="AU389" s="13"/>
      <c r="AV389" s="300"/>
      <c r="AW389" s="12"/>
      <c r="AX389" s="13"/>
    </row>
    <row r="390" spans="1:50" s="14" customFormat="1" ht="409.5">
      <c r="A390" s="11">
        <v>302</v>
      </c>
      <c r="B390" s="12" t="s">
        <v>3225</v>
      </c>
      <c r="C390" s="12">
        <v>1</v>
      </c>
      <c r="D390" s="15"/>
      <c r="E390" s="12" t="s">
        <v>3226</v>
      </c>
      <c r="F390" s="12">
        <v>8007</v>
      </c>
      <c r="G390" s="12" t="s">
        <v>3227</v>
      </c>
      <c r="H390" s="12">
        <v>2015</v>
      </c>
      <c r="I390" s="12" t="s">
        <v>3228</v>
      </c>
      <c r="J390" s="16">
        <v>116668.15999999999</v>
      </c>
      <c r="K390" s="69" t="s">
        <v>9853</v>
      </c>
      <c r="L390" s="12" t="s">
        <v>3229</v>
      </c>
      <c r="M390" s="12" t="s">
        <v>3230</v>
      </c>
      <c r="N390" s="12" t="s">
        <v>3231</v>
      </c>
      <c r="O390" s="12" t="s">
        <v>3232</v>
      </c>
      <c r="P390" s="12" t="s">
        <v>3233</v>
      </c>
      <c r="Q390" s="16">
        <v>30.83</v>
      </c>
      <c r="R390" s="16">
        <v>0</v>
      </c>
      <c r="S390" s="16">
        <v>10.06</v>
      </c>
      <c r="T390" s="16">
        <v>20.77</v>
      </c>
      <c r="U390" s="16">
        <v>30.83</v>
      </c>
      <c r="V390" s="109">
        <v>100</v>
      </c>
      <c r="W390" s="109">
        <v>100</v>
      </c>
      <c r="X390" s="12" t="s">
        <v>3234</v>
      </c>
      <c r="Y390" s="12">
        <v>4</v>
      </c>
      <c r="Z390" s="12">
        <v>6</v>
      </c>
      <c r="AA390" s="12">
        <v>3</v>
      </c>
      <c r="AB390" s="12">
        <v>35</v>
      </c>
      <c r="AC390" s="12" t="s">
        <v>357</v>
      </c>
      <c r="AD390" s="12"/>
      <c r="AE390" s="12">
        <v>5</v>
      </c>
      <c r="AF390" s="236">
        <v>100</v>
      </c>
      <c r="AG390" s="11" t="s">
        <v>3235</v>
      </c>
      <c r="AH390" s="12" t="s">
        <v>3236</v>
      </c>
      <c r="AI390" s="13">
        <v>90</v>
      </c>
      <c r="AJ390" s="11" t="s">
        <v>3237</v>
      </c>
      <c r="AK390" s="12"/>
      <c r="AL390" s="13">
        <v>10</v>
      </c>
      <c r="AM390" s="300"/>
      <c r="AN390" s="12"/>
      <c r="AO390" s="13"/>
      <c r="AP390" s="300"/>
      <c r="AQ390" s="12"/>
      <c r="AR390" s="13"/>
      <c r="AS390" s="300"/>
      <c r="AT390" s="12"/>
      <c r="AU390" s="13"/>
      <c r="AV390" s="300"/>
      <c r="AW390" s="12"/>
      <c r="AX390" s="13"/>
    </row>
    <row r="391" spans="1:50" s="14" customFormat="1" ht="308">
      <c r="A391" s="11">
        <v>302</v>
      </c>
      <c r="B391" s="12" t="s">
        <v>3225</v>
      </c>
      <c r="C391" s="12">
        <v>2</v>
      </c>
      <c r="D391" s="15"/>
      <c r="E391" s="12" t="s">
        <v>3238</v>
      </c>
      <c r="F391" s="12">
        <v>8800</v>
      </c>
      <c r="G391" s="12" t="s">
        <v>3239</v>
      </c>
      <c r="H391" s="12">
        <v>2015</v>
      </c>
      <c r="I391" s="12" t="s">
        <v>3240</v>
      </c>
      <c r="J391" s="16">
        <v>80825</v>
      </c>
      <c r="K391" s="69" t="s">
        <v>9853</v>
      </c>
      <c r="L391" s="12" t="s">
        <v>3229</v>
      </c>
      <c r="M391" s="12" t="s">
        <v>3230</v>
      </c>
      <c r="N391" s="12" t="s">
        <v>3241</v>
      </c>
      <c r="O391" s="12" t="s">
        <v>3242</v>
      </c>
      <c r="P391" s="12">
        <v>39017</v>
      </c>
      <c r="Q391" s="16">
        <v>32.520000000000003</v>
      </c>
      <c r="R391" s="16">
        <v>0</v>
      </c>
      <c r="S391" s="16">
        <v>10.050000000000001</v>
      </c>
      <c r="T391" s="16">
        <v>22.47</v>
      </c>
      <c r="U391" s="16">
        <v>32.519999999999996</v>
      </c>
      <c r="V391" s="109">
        <v>100</v>
      </c>
      <c r="W391" s="109">
        <v>100</v>
      </c>
      <c r="X391" s="12" t="s">
        <v>3234</v>
      </c>
      <c r="Y391" s="12">
        <v>6</v>
      </c>
      <c r="Z391" s="12">
        <v>4</v>
      </c>
      <c r="AA391" s="12">
        <v>2</v>
      </c>
      <c r="AB391" s="12">
        <v>60</v>
      </c>
      <c r="AC391" s="12" t="s">
        <v>357</v>
      </c>
      <c r="AD391" s="12"/>
      <c r="AE391" s="12">
        <v>5</v>
      </c>
      <c r="AF391" s="236">
        <v>100</v>
      </c>
      <c r="AG391" s="11" t="s">
        <v>3243</v>
      </c>
      <c r="AH391" s="12" t="s">
        <v>3244</v>
      </c>
      <c r="AI391" s="13">
        <v>75</v>
      </c>
      <c r="AJ391" s="11" t="s">
        <v>3245</v>
      </c>
      <c r="AK391" s="12" t="s">
        <v>3246</v>
      </c>
      <c r="AL391" s="13">
        <v>10</v>
      </c>
      <c r="AM391" s="300" t="s">
        <v>3247</v>
      </c>
      <c r="AN391" s="12" t="s">
        <v>3248</v>
      </c>
      <c r="AO391" s="13">
        <v>10</v>
      </c>
      <c r="AP391" s="300" t="s">
        <v>3249</v>
      </c>
      <c r="AQ391" s="12" t="s">
        <v>3250</v>
      </c>
      <c r="AR391" s="13">
        <v>5</v>
      </c>
      <c r="AS391" s="300"/>
      <c r="AT391" s="12"/>
      <c r="AU391" s="13"/>
      <c r="AV391" s="300"/>
      <c r="AW391" s="12"/>
      <c r="AX391" s="13"/>
    </row>
    <row r="392" spans="1:50" s="14" customFormat="1" ht="308">
      <c r="A392" s="11">
        <v>302</v>
      </c>
      <c r="B392" s="12" t="s">
        <v>3225</v>
      </c>
      <c r="C392" s="12">
        <v>3</v>
      </c>
      <c r="D392" s="378" t="s">
        <v>3243</v>
      </c>
      <c r="E392" s="12" t="s">
        <v>3251</v>
      </c>
      <c r="F392" s="12">
        <v>14575</v>
      </c>
      <c r="G392" s="12" t="s">
        <v>3252</v>
      </c>
      <c r="H392" s="12">
        <v>2016</v>
      </c>
      <c r="I392" s="12" t="s">
        <v>3253</v>
      </c>
      <c r="J392" s="16">
        <v>274963.21000000002</v>
      </c>
      <c r="K392" s="12" t="s">
        <v>271</v>
      </c>
      <c r="L392" s="12" t="s">
        <v>3229</v>
      </c>
      <c r="M392" s="12" t="s">
        <v>3230</v>
      </c>
      <c r="N392" s="12" t="s">
        <v>3254</v>
      </c>
      <c r="O392" s="12" t="s">
        <v>3255</v>
      </c>
      <c r="P392" s="12" t="s">
        <v>3256</v>
      </c>
      <c r="Q392" s="16">
        <v>30.53</v>
      </c>
      <c r="R392" s="16">
        <v>0</v>
      </c>
      <c r="S392" s="16">
        <v>8.61</v>
      </c>
      <c r="T392" s="16">
        <v>21.92</v>
      </c>
      <c r="U392" s="16">
        <v>30.53</v>
      </c>
      <c r="V392" s="109">
        <v>100</v>
      </c>
      <c r="W392" s="109">
        <v>100</v>
      </c>
      <c r="X392" s="12" t="s">
        <v>3234</v>
      </c>
      <c r="Y392" s="12">
        <v>3</v>
      </c>
      <c r="Z392" s="12">
        <v>4</v>
      </c>
      <c r="AA392" s="12">
        <v>1</v>
      </c>
      <c r="AB392" s="12">
        <v>60</v>
      </c>
      <c r="AC392" s="12" t="s">
        <v>3257</v>
      </c>
      <c r="AD392" s="12"/>
      <c r="AE392" s="12">
        <v>5</v>
      </c>
      <c r="AF392" s="236">
        <v>100</v>
      </c>
      <c r="AG392" s="11" t="s">
        <v>3243</v>
      </c>
      <c r="AH392" s="12" t="s">
        <v>3258</v>
      </c>
      <c r="AI392" s="13">
        <v>80</v>
      </c>
      <c r="AJ392" s="11" t="s">
        <v>3245</v>
      </c>
      <c r="AK392" s="12" t="s">
        <v>3246</v>
      </c>
      <c r="AL392" s="13">
        <v>10</v>
      </c>
      <c r="AM392" s="300" t="s">
        <v>3259</v>
      </c>
      <c r="AN392" s="12" t="s">
        <v>3260</v>
      </c>
      <c r="AO392" s="13">
        <v>5</v>
      </c>
      <c r="AP392" s="300" t="s">
        <v>3247</v>
      </c>
      <c r="AQ392" s="12" t="s">
        <v>3248</v>
      </c>
      <c r="AR392" s="13">
        <v>5</v>
      </c>
      <c r="AS392" s="300"/>
      <c r="AT392" s="12"/>
      <c r="AU392" s="13"/>
      <c r="AV392" s="300"/>
      <c r="AW392" s="12"/>
      <c r="AX392" s="13"/>
    </row>
    <row r="393" spans="1:50" s="14" customFormat="1" ht="308">
      <c r="A393" s="11">
        <v>302</v>
      </c>
      <c r="B393" s="12" t="s">
        <v>3225</v>
      </c>
      <c r="C393" s="12">
        <v>4</v>
      </c>
      <c r="D393" s="378" t="s">
        <v>3243</v>
      </c>
      <c r="E393" s="12" t="s">
        <v>3251</v>
      </c>
      <c r="F393" s="12">
        <v>14575</v>
      </c>
      <c r="G393" s="12" t="s">
        <v>3261</v>
      </c>
      <c r="H393" s="12">
        <v>2019</v>
      </c>
      <c r="I393" s="12" t="s">
        <v>3262</v>
      </c>
      <c r="J393" s="16">
        <v>40833.4</v>
      </c>
      <c r="K393" s="12" t="s">
        <v>9851</v>
      </c>
      <c r="L393" s="12" t="s">
        <v>3229</v>
      </c>
      <c r="M393" s="12" t="s">
        <v>3230</v>
      </c>
      <c r="N393" s="12" t="s">
        <v>3263</v>
      </c>
      <c r="O393" s="12" t="s">
        <v>3264</v>
      </c>
      <c r="P393" s="12" t="s">
        <v>3265</v>
      </c>
      <c r="Q393" s="16">
        <v>22.53</v>
      </c>
      <c r="R393" s="16">
        <v>2.4</v>
      </c>
      <c r="S393" s="16">
        <v>1.1000000000000001</v>
      </c>
      <c r="T393" s="16">
        <v>19.03</v>
      </c>
      <c r="U393" s="16">
        <v>22.53</v>
      </c>
      <c r="V393" s="109">
        <v>100</v>
      </c>
      <c r="W393" s="109">
        <v>57</v>
      </c>
      <c r="X393" s="12" t="s">
        <v>3234</v>
      </c>
      <c r="Y393" s="12">
        <v>4</v>
      </c>
      <c r="Z393" s="12">
        <v>8</v>
      </c>
      <c r="AA393" s="12">
        <v>2</v>
      </c>
      <c r="AB393" s="12">
        <v>10</v>
      </c>
      <c r="AC393" s="12" t="s">
        <v>3266</v>
      </c>
      <c r="AD393" s="12"/>
      <c r="AE393" s="12">
        <v>5</v>
      </c>
      <c r="AF393" s="236">
        <v>100</v>
      </c>
      <c r="AG393" s="11" t="s">
        <v>3243</v>
      </c>
      <c r="AH393" s="12" t="s">
        <v>3267</v>
      </c>
      <c r="AI393" s="13">
        <v>80</v>
      </c>
      <c r="AJ393" s="11" t="s">
        <v>3245</v>
      </c>
      <c r="AK393" s="12" t="s">
        <v>3246</v>
      </c>
      <c r="AL393" s="13">
        <v>5</v>
      </c>
      <c r="AM393" s="300" t="s">
        <v>3259</v>
      </c>
      <c r="AN393" s="12" t="s">
        <v>3260</v>
      </c>
      <c r="AO393" s="13">
        <v>15</v>
      </c>
      <c r="AP393" s="300"/>
      <c r="AQ393" s="12"/>
      <c r="AR393" s="13"/>
      <c r="AS393" s="300"/>
      <c r="AT393" s="12"/>
      <c r="AU393" s="13"/>
      <c r="AV393" s="300"/>
      <c r="AW393" s="12"/>
      <c r="AX393" s="13"/>
    </row>
    <row r="394" spans="1:50" s="14" customFormat="1" ht="308">
      <c r="A394" s="11">
        <v>302</v>
      </c>
      <c r="B394" s="12" t="s">
        <v>3225</v>
      </c>
      <c r="C394" s="12">
        <v>5</v>
      </c>
      <c r="D394" s="378" t="s">
        <v>3243</v>
      </c>
      <c r="E394" s="12" t="s">
        <v>3251</v>
      </c>
      <c r="F394" s="12">
        <v>14575</v>
      </c>
      <c r="G394" s="12" t="s">
        <v>3268</v>
      </c>
      <c r="H394" s="12">
        <v>2020</v>
      </c>
      <c r="I394" s="12" t="s">
        <v>3269</v>
      </c>
      <c r="J394" s="16">
        <v>135716.76999999999</v>
      </c>
      <c r="K394" s="28" t="s">
        <v>328</v>
      </c>
      <c r="L394" s="12" t="s">
        <v>3229</v>
      </c>
      <c r="M394" s="12" t="s">
        <v>3230</v>
      </c>
      <c r="N394" s="12" t="s">
        <v>3270</v>
      </c>
      <c r="O394" s="12" t="s">
        <v>3271</v>
      </c>
      <c r="P394" s="12" t="s">
        <v>3272</v>
      </c>
      <c r="Q394" s="16">
        <v>34.4</v>
      </c>
      <c r="R394" s="16">
        <v>9.58</v>
      </c>
      <c r="S394" s="16">
        <v>2.35</v>
      </c>
      <c r="T394" s="16">
        <v>22.47</v>
      </c>
      <c r="U394" s="16">
        <v>34.4</v>
      </c>
      <c r="V394" s="109">
        <v>100</v>
      </c>
      <c r="W394" s="109">
        <v>30</v>
      </c>
      <c r="X394" s="12" t="s">
        <v>3234</v>
      </c>
      <c r="Y394" s="12">
        <v>3</v>
      </c>
      <c r="Z394" s="12">
        <v>4</v>
      </c>
      <c r="AA394" s="12">
        <v>6</v>
      </c>
      <c r="AB394" s="12">
        <v>11</v>
      </c>
      <c r="AC394" s="12" t="s">
        <v>3273</v>
      </c>
      <c r="AD394" s="12"/>
      <c r="AE394" s="12">
        <v>5</v>
      </c>
      <c r="AF394" s="236">
        <v>100</v>
      </c>
      <c r="AG394" s="11" t="s">
        <v>3243</v>
      </c>
      <c r="AH394" s="12" t="s">
        <v>3267</v>
      </c>
      <c r="AI394" s="13">
        <v>60</v>
      </c>
      <c r="AJ394" s="11" t="s">
        <v>3245</v>
      </c>
      <c r="AK394" s="12" t="s">
        <v>3246</v>
      </c>
      <c r="AL394" s="13">
        <v>20</v>
      </c>
      <c r="AM394" s="300" t="s">
        <v>3247</v>
      </c>
      <c r="AN394" s="12" t="s">
        <v>3248</v>
      </c>
      <c r="AO394" s="13">
        <v>10</v>
      </c>
      <c r="AP394" s="300" t="s">
        <v>3249</v>
      </c>
      <c r="AQ394" s="12" t="s">
        <v>3250</v>
      </c>
      <c r="AR394" s="13">
        <v>10</v>
      </c>
      <c r="AS394" s="300"/>
      <c r="AT394" s="12"/>
      <c r="AU394" s="13"/>
      <c r="AV394" s="300"/>
      <c r="AW394" s="12"/>
      <c r="AX394" s="13"/>
    </row>
    <row r="395" spans="1:50" s="14" customFormat="1" ht="224">
      <c r="A395" s="11">
        <v>309</v>
      </c>
      <c r="B395" s="12" t="s">
        <v>9918</v>
      </c>
      <c r="C395" s="12">
        <v>1</v>
      </c>
      <c r="D395" s="15"/>
      <c r="E395" s="12" t="s">
        <v>3274</v>
      </c>
      <c r="F395" s="12">
        <v>14038</v>
      </c>
      <c r="G395" s="69" t="s">
        <v>3275</v>
      </c>
      <c r="H395" s="12">
        <v>20056</v>
      </c>
      <c r="I395" s="69" t="s">
        <v>3276</v>
      </c>
      <c r="J395" s="16">
        <v>41729</v>
      </c>
      <c r="K395" s="69" t="s">
        <v>156</v>
      </c>
      <c r="L395" s="69" t="s">
        <v>3277</v>
      </c>
      <c r="M395" s="69" t="s">
        <v>3278</v>
      </c>
      <c r="N395" s="69" t="s">
        <v>3279</v>
      </c>
      <c r="O395" s="69" t="s">
        <v>3280</v>
      </c>
      <c r="P395" s="69">
        <v>343536</v>
      </c>
      <c r="Q395" s="16">
        <v>130</v>
      </c>
      <c r="R395" s="16">
        <v>0</v>
      </c>
      <c r="S395" s="16">
        <v>20</v>
      </c>
      <c r="T395" s="16">
        <v>110</v>
      </c>
      <c r="U395" s="16">
        <v>130</v>
      </c>
      <c r="V395" s="109">
        <v>80</v>
      </c>
      <c r="W395" s="109">
        <v>100</v>
      </c>
      <c r="X395" s="90" t="s">
        <v>3281</v>
      </c>
      <c r="Y395" s="12">
        <v>4</v>
      </c>
      <c r="Z395" s="12">
        <v>7</v>
      </c>
      <c r="AA395" s="12">
        <v>2</v>
      </c>
      <c r="AB395" s="12">
        <v>17</v>
      </c>
      <c r="AC395" s="12">
        <v>13.13</v>
      </c>
      <c r="AD395" s="12">
        <v>5</v>
      </c>
      <c r="AE395" s="12">
        <v>10</v>
      </c>
      <c r="AF395" s="236">
        <v>50</v>
      </c>
      <c r="AG395" s="83" t="s">
        <v>3282</v>
      </c>
      <c r="AH395" s="12"/>
      <c r="AI395" s="13">
        <v>50</v>
      </c>
      <c r="AJ395" s="11"/>
      <c r="AK395" s="12"/>
      <c r="AL395" s="13"/>
      <c r="AM395" s="300"/>
      <c r="AN395" s="12"/>
      <c r="AO395" s="13"/>
      <c r="AP395" s="300"/>
      <c r="AQ395" s="12"/>
      <c r="AR395" s="13"/>
      <c r="AS395" s="300"/>
      <c r="AT395" s="12"/>
      <c r="AU395" s="13"/>
      <c r="AV395" s="300"/>
      <c r="AW395" s="12"/>
      <c r="AX395" s="13"/>
    </row>
    <row r="396" spans="1:50" s="14" customFormat="1" ht="409.5">
      <c r="A396" s="11">
        <v>312</v>
      </c>
      <c r="B396" s="12" t="s">
        <v>3283</v>
      </c>
      <c r="C396" s="12">
        <v>6</v>
      </c>
      <c r="D396" s="15" t="s">
        <v>3284</v>
      </c>
      <c r="E396" s="12" t="s">
        <v>3285</v>
      </c>
      <c r="F396" s="12">
        <v>24206</v>
      </c>
      <c r="G396" s="12" t="s">
        <v>3286</v>
      </c>
      <c r="H396" s="12">
        <v>2016</v>
      </c>
      <c r="I396" s="12" t="s">
        <v>3287</v>
      </c>
      <c r="J396" s="16">
        <v>99125</v>
      </c>
      <c r="K396" s="12" t="s">
        <v>271</v>
      </c>
      <c r="L396" s="24" t="s">
        <v>3288</v>
      </c>
      <c r="M396" s="24" t="s">
        <v>3289</v>
      </c>
      <c r="N396" s="12" t="s">
        <v>3290</v>
      </c>
      <c r="O396" s="12" t="s">
        <v>3291</v>
      </c>
      <c r="P396" s="12">
        <v>2300131643</v>
      </c>
      <c r="Q396" s="16"/>
      <c r="R396" s="16"/>
      <c r="S396" s="16"/>
      <c r="T396" s="16"/>
      <c r="U396" s="16"/>
      <c r="V396" s="109"/>
      <c r="W396" s="109">
        <v>97.92</v>
      </c>
      <c r="X396" s="12"/>
      <c r="Y396" s="12"/>
      <c r="Z396" s="12"/>
      <c r="AA396" s="12"/>
      <c r="AB396" s="12"/>
      <c r="AC396" s="12"/>
      <c r="AD396" s="12"/>
      <c r="AE396" s="12"/>
      <c r="AF396" s="276">
        <v>70</v>
      </c>
      <c r="AG396" s="11" t="s">
        <v>3284</v>
      </c>
      <c r="AH396" s="12" t="s">
        <v>3292</v>
      </c>
      <c r="AI396" s="88">
        <v>70</v>
      </c>
      <c r="AJ396" s="11"/>
      <c r="AK396" s="12"/>
      <c r="AL396" s="13"/>
      <c r="AM396" s="300"/>
      <c r="AN396" s="12"/>
      <c r="AO396" s="13"/>
      <c r="AP396" s="300"/>
      <c r="AQ396" s="12"/>
      <c r="AR396" s="13"/>
      <c r="AS396" s="300"/>
      <c r="AT396" s="12"/>
      <c r="AU396" s="13"/>
      <c r="AV396" s="300"/>
      <c r="AW396" s="12"/>
      <c r="AX396" s="13"/>
    </row>
    <row r="397" spans="1:50" s="14" customFormat="1" ht="406">
      <c r="A397" s="11">
        <v>312</v>
      </c>
      <c r="B397" s="12" t="s">
        <v>3283</v>
      </c>
      <c r="C397" s="12">
        <v>8</v>
      </c>
      <c r="D397" s="15" t="s">
        <v>3293</v>
      </c>
      <c r="E397" s="12" t="s">
        <v>3294</v>
      </c>
      <c r="F397" s="12">
        <v>23434</v>
      </c>
      <c r="G397" s="24" t="s">
        <v>3295</v>
      </c>
      <c r="H397" s="12">
        <v>2010</v>
      </c>
      <c r="I397" s="24" t="s">
        <v>9595</v>
      </c>
      <c r="J397" s="71">
        <v>196706.4</v>
      </c>
      <c r="K397" s="12" t="s">
        <v>81</v>
      </c>
      <c r="L397" s="24" t="s">
        <v>3296</v>
      </c>
      <c r="M397" s="24" t="s">
        <v>3297</v>
      </c>
      <c r="N397" s="24" t="s">
        <v>3298</v>
      </c>
      <c r="O397" s="24" t="s">
        <v>3299</v>
      </c>
      <c r="P397" s="12">
        <v>73900108395</v>
      </c>
      <c r="Q397" s="16"/>
      <c r="R397" s="16"/>
      <c r="S397" s="16"/>
      <c r="T397" s="16"/>
      <c r="U397" s="16"/>
      <c r="V397" s="109"/>
      <c r="W397" s="109">
        <v>100</v>
      </c>
      <c r="X397" s="90"/>
      <c r="Y397" s="12"/>
      <c r="Z397" s="12"/>
      <c r="AA397" s="12"/>
      <c r="AB397" s="12"/>
      <c r="AC397" s="12"/>
      <c r="AD397" s="12"/>
      <c r="AE397" s="12"/>
      <c r="AF397" s="236">
        <v>40</v>
      </c>
      <c r="AG397" s="11" t="s">
        <v>3293</v>
      </c>
      <c r="AH397" s="12" t="s">
        <v>3300</v>
      </c>
      <c r="AI397" s="13">
        <v>5</v>
      </c>
      <c r="AJ397" s="11" t="s">
        <v>3301</v>
      </c>
      <c r="AK397" s="12" t="s">
        <v>3300</v>
      </c>
      <c r="AL397" s="13">
        <v>5</v>
      </c>
      <c r="AM397" s="300" t="s">
        <v>3302</v>
      </c>
      <c r="AN397" s="12" t="s">
        <v>3300</v>
      </c>
      <c r="AO397" s="13">
        <v>5</v>
      </c>
      <c r="AP397" s="300"/>
      <c r="AQ397" s="12"/>
      <c r="AR397" s="13"/>
      <c r="AS397" s="300" t="s">
        <v>3303</v>
      </c>
      <c r="AT397" s="12" t="s">
        <v>3304</v>
      </c>
      <c r="AU397" s="13">
        <v>25</v>
      </c>
      <c r="AV397" s="300"/>
      <c r="AW397" s="12"/>
      <c r="AX397" s="13"/>
    </row>
    <row r="398" spans="1:50" s="14" customFormat="1" ht="42">
      <c r="A398" s="11">
        <v>312</v>
      </c>
      <c r="B398" s="12" t="s">
        <v>3283</v>
      </c>
      <c r="C398" s="12">
        <v>18</v>
      </c>
      <c r="D398" s="15" t="s">
        <v>3305</v>
      </c>
      <c r="E398" s="12" t="s">
        <v>3306</v>
      </c>
      <c r="F398" s="12">
        <v>30072</v>
      </c>
      <c r="G398" s="12" t="s">
        <v>3307</v>
      </c>
      <c r="H398" s="12">
        <v>2019</v>
      </c>
      <c r="I398" s="12" t="s">
        <v>3308</v>
      </c>
      <c r="J398" s="16">
        <v>39875.4</v>
      </c>
      <c r="K398" s="12" t="s">
        <v>328</v>
      </c>
      <c r="L398" s="12" t="s">
        <v>3309</v>
      </c>
      <c r="M398" s="12" t="s">
        <v>3310</v>
      </c>
      <c r="N398" s="12" t="s">
        <v>3309</v>
      </c>
      <c r="O398" s="12" t="s">
        <v>3310</v>
      </c>
      <c r="P398" s="12" t="s">
        <v>3311</v>
      </c>
      <c r="Q398" s="16"/>
      <c r="R398" s="16"/>
      <c r="S398" s="16"/>
      <c r="T398" s="16"/>
      <c r="U398" s="16"/>
      <c r="V398" s="109"/>
      <c r="W398" s="109">
        <v>80</v>
      </c>
      <c r="X398" s="12"/>
      <c r="Y398" s="12"/>
      <c r="Z398" s="12"/>
      <c r="AA398" s="12"/>
      <c r="AB398" s="12"/>
      <c r="AC398" s="12"/>
      <c r="AD398" s="12"/>
      <c r="AE398" s="12"/>
      <c r="AF398" s="236">
        <v>40</v>
      </c>
      <c r="AG398" s="11" t="s">
        <v>3312</v>
      </c>
      <c r="AH398" s="12" t="s">
        <v>3313</v>
      </c>
      <c r="AI398" s="13">
        <v>5</v>
      </c>
      <c r="AJ398" s="11"/>
      <c r="AK398" s="12"/>
      <c r="AL398" s="13"/>
      <c r="AM398" s="300"/>
      <c r="AN398" s="12"/>
      <c r="AO398" s="13"/>
      <c r="AP398" s="300"/>
      <c r="AQ398" s="12"/>
      <c r="AR398" s="13"/>
      <c r="AS398" s="300"/>
      <c r="AT398" s="12"/>
      <c r="AU398" s="13"/>
      <c r="AV398" s="300"/>
      <c r="AW398" s="12"/>
      <c r="AX398" s="13"/>
    </row>
    <row r="399" spans="1:50" s="14" customFormat="1" ht="364">
      <c r="A399" s="11">
        <v>312</v>
      </c>
      <c r="B399" s="12" t="s">
        <v>3283</v>
      </c>
      <c r="C399" s="12">
        <v>12</v>
      </c>
      <c r="D399" s="15" t="s">
        <v>3314</v>
      </c>
      <c r="E399" s="12" t="s">
        <v>3315</v>
      </c>
      <c r="F399" s="12">
        <v>32181</v>
      </c>
      <c r="G399" s="12" t="s">
        <v>3316</v>
      </c>
      <c r="H399" s="12">
        <v>2021</v>
      </c>
      <c r="I399" s="12" t="s">
        <v>3317</v>
      </c>
      <c r="J399" s="16" t="s">
        <v>3318</v>
      </c>
      <c r="K399" s="12" t="s">
        <v>328</v>
      </c>
      <c r="L399" s="12" t="s">
        <v>3319</v>
      </c>
      <c r="M399" s="12" t="s">
        <v>3320</v>
      </c>
      <c r="N399" s="12" t="s">
        <v>3321</v>
      </c>
      <c r="O399" s="12" t="s">
        <v>3322</v>
      </c>
      <c r="P399" s="12">
        <v>44100162434</v>
      </c>
      <c r="Q399" s="16" t="s">
        <v>3323</v>
      </c>
      <c r="R399" s="16" t="s">
        <v>3323</v>
      </c>
      <c r="S399" s="16" t="s">
        <v>3323</v>
      </c>
      <c r="T399" s="16" t="s">
        <v>3323</v>
      </c>
      <c r="U399" s="16" t="s">
        <v>3323</v>
      </c>
      <c r="V399" s="109">
        <v>45</v>
      </c>
      <c r="W399" s="109">
        <v>25</v>
      </c>
      <c r="X399" s="12" t="s">
        <v>3323</v>
      </c>
      <c r="Y399" s="12">
        <v>4</v>
      </c>
      <c r="Z399" s="110" t="s">
        <v>3324</v>
      </c>
      <c r="AA399" s="70" t="s">
        <v>3325</v>
      </c>
      <c r="AB399" s="12" t="s">
        <v>3326</v>
      </c>
      <c r="AC399" s="12" t="s">
        <v>3327</v>
      </c>
      <c r="AD399" s="12" t="s">
        <v>3323</v>
      </c>
      <c r="AE399" s="12" t="s">
        <v>3328</v>
      </c>
      <c r="AF399" s="276">
        <v>65</v>
      </c>
      <c r="AG399" s="11" t="s">
        <v>3314</v>
      </c>
      <c r="AH399" s="12" t="s">
        <v>3329</v>
      </c>
      <c r="AI399" s="13">
        <v>15</v>
      </c>
      <c r="AJ399" s="11" t="s">
        <v>3330</v>
      </c>
      <c r="AK399" s="12" t="s">
        <v>3329</v>
      </c>
      <c r="AL399" s="13">
        <v>5</v>
      </c>
      <c r="AM399" s="300" t="s">
        <v>3331</v>
      </c>
      <c r="AN399" s="12" t="s">
        <v>3329</v>
      </c>
      <c r="AO399" s="13">
        <v>5</v>
      </c>
      <c r="AP399" s="300" t="s">
        <v>3332</v>
      </c>
      <c r="AQ399" s="12" t="s">
        <v>3329</v>
      </c>
      <c r="AR399" s="13">
        <v>5</v>
      </c>
      <c r="AS399" s="300" t="s">
        <v>3303</v>
      </c>
      <c r="AT399" s="12" t="s">
        <v>3329</v>
      </c>
      <c r="AU399" s="13">
        <v>15</v>
      </c>
      <c r="AV399" s="300" t="s">
        <v>3333</v>
      </c>
      <c r="AW399" s="12" t="s">
        <v>3334</v>
      </c>
      <c r="AX399" s="13">
        <v>20</v>
      </c>
    </row>
    <row r="400" spans="1:50" s="14" customFormat="1" ht="336">
      <c r="A400" s="11">
        <v>312</v>
      </c>
      <c r="B400" s="12" t="s">
        <v>3283</v>
      </c>
      <c r="C400" s="12">
        <v>12</v>
      </c>
      <c r="D400" s="15" t="s">
        <v>3314</v>
      </c>
      <c r="E400" s="12" t="s">
        <v>3335</v>
      </c>
      <c r="F400" s="12">
        <v>32181</v>
      </c>
      <c r="G400" s="12" t="s">
        <v>3336</v>
      </c>
      <c r="H400" s="12">
        <v>2021</v>
      </c>
      <c r="I400" s="12" t="s">
        <v>3337</v>
      </c>
      <c r="J400" s="16">
        <v>133464.34</v>
      </c>
      <c r="K400" s="12" t="s">
        <v>332</v>
      </c>
      <c r="L400" s="12" t="s">
        <v>3338</v>
      </c>
      <c r="M400" s="12" t="s">
        <v>3339</v>
      </c>
      <c r="N400" s="12" t="s">
        <v>3340</v>
      </c>
      <c r="O400" s="12" t="s">
        <v>3341</v>
      </c>
      <c r="P400" s="12" t="s">
        <v>3342</v>
      </c>
      <c r="Q400" s="16" t="s">
        <v>3323</v>
      </c>
      <c r="R400" s="16" t="s">
        <v>3323</v>
      </c>
      <c r="S400" s="16" t="s">
        <v>3323</v>
      </c>
      <c r="T400" s="16" t="s">
        <v>3323</v>
      </c>
      <c r="U400" s="16" t="s">
        <v>3323</v>
      </c>
      <c r="V400" s="109">
        <v>75</v>
      </c>
      <c r="W400" s="109">
        <v>30</v>
      </c>
      <c r="X400" s="12" t="s">
        <v>3323</v>
      </c>
      <c r="Y400" s="12">
        <v>6</v>
      </c>
      <c r="Z400" s="70" t="s">
        <v>3343</v>
      </c>
      <c r="AA400" s="70" t="s">
        <v>3344</v>
      </c>
      <c r="AB400" s="12" t="s">
        <v>3326</v>
      </c>
      <c r="AC400" s="12" t="s">
        <v>3345</v>
      </c>
      <c r="AD400" s="12" t="s">
        <v>3323</v>
      </c>
      <c r="AE400" s="12" t="s">
        <v>3328</v>
      </c>
      <c r="AF400" s="276">
        <v>80</v>
      </c>
      <c r="AG400" s="11" t="s">
        <v>3314</v>
      </c>
      <c r="AH400" s="12" t="s">
        <v>3329</v>
      </c>
      <c r="AI400" s="13">
        <v>10</v>
      </c>
      <c r="AJ400" s="11" t="s">
        <v>3330</v>
      </c>
      <c r="AK400" s="12" t="s">
        <v>3329</v>
      </c>
      <c r="AL400" s="13">
        <v>5</v>
      </c>
      <c r="AM400" s="300" t="s">
        <v>3331</v>
      </c>
      <c r="AN400" s="12" t="s">
        <v>3329</v>
      </c>
      <c r="AO400" s="13">
        <v>5</v>
      </c>
      <c r="AP400" s="300" t="s">
        <v>3332</v>
      </c>
      <c r="AQ400" s="12" t="s">
        <v>3329</v>
      </c>
      <c r="AR400" s="13">
        <v>5</v>
      </c>
      <c r="AS400" s="300" t="s">
        <v>3303</v>
      </c>
      <c r="AT400" s="12" t="s">
        <v>3329</v>
      </c>
      <c r="AU400" s="13">
        <v>15</v>
      </c>
      <c r="AV400" s="300" t="s">
        <v>3346</v>
      </c>
      <c r="AW400" s="12" t="s">
        <v>3329</v>
      </c>
      <c r="AX400" s="13">
        <v>40</v>
      </c>
    </row>
    <row r="401" spans="1:50" s="14" customFormat="1" ht="252">
      <c r="A401" s="11">
        <v>312</v>
      </c>
      <c r="B401" s="12" t="s">
        <v>3283</v>
      </c>
      <c r="C401" s="12">
        <v>8</v>
      </c>
      <c r="D401" s="15" t="s">
        <v>3347</v>
      </c>
      <c r="E401" s="12" t="s">
        <v>3348</v>
      </c>
      <c r="F401" s="12">
        <v>6087</v>
      </c>
      <c r="G401" s="12" t="s">
        <v>3349</v>
      </c>
      <c r="H401" s="12">
        <v>2021</v>
      </c>
      <c r="I401" s="12" t="s">
        <v>3350</v>
      </c>
      <c r="J401" s="16">
        <v>65800.289999999994</v>
      </c>
      <c r="K401" s="12" t="s">
        <v>328</v>
      </c>
      <c r="L401" s="12" t="s">
        <v>3351</v>
      </c>
      <c r="M401" s="12" t="s">
        <v>3352</v>
      </c>
      <c r="N401" s="12" t="s">
        <v>3353</v>
      </c>
      <c r="O401" s="12" t="s">
        <v>3354</v>
      </c>
      <c r="P401" s="12" t="s">
        <v>3355</v>
      </c>
      <c r="Q401" s="16"/>
      <c r="R401" s="16">
        <v>8.4499999999999993</v>
      </c>
      <c r="S401" s="16">
        <v>80</v>
      </c>
      <c r="T401" s="16">
        <v>45.2</v>
      </c>
      <c r="U401" s="16"/>
      <c r="V401" s="109">
        <v>20</v>
      </c>
      <c r="W401" s="109">
        <v>2</v>
      </c>
      <c r="X401" s="12"/>
      <c r="Y401" s="12"/>
      <c r="Z401" s="12"/>
      <c r="AA401" s="12"/>
      <c r="AB401" s="12"/>
      <c r="AC401" s="12"/>
      <c r="AD401" s="12"/>
      <c r="AE401" s="12" t="s">
        <v>3356</v>
      </c>
      <c r="AF401" s="236">
        <v>40</v>
      </c>
      <c r="AG401" s="11" t="s">
        <v>3347</v>
      </c>
      <c r="AH401" s="12" t="s">
        <v>3357</v>
      </c>
      <c r="AI401" s="13">
        <v>50</v>
      </c>
      <c r="AJ401" s="11" t="s">
        <v>3358</v>
      </c>
      <c r="AK401" s="12" t="s">
        <v>3357</v>
      </c>
      <c r="AL401" s="13">
        <v>50</v>
      </c>
      <c r="AM401" s="300"/>
      <c r="AN401" s="12"/>
      <c r="AO401" s="13"/>
      <c r="AP401" s="300"/>
      <c r="AQ401" s="12"/>
      <c r="AR401" s="13"/>
      <c r="AS401" s="300"/>
      <c r="AT401" s="12"/>
      <c r="AU401" s="13"/>
      <c r="AV401" s="300"/>
      <c r="AW401" s="12"/>
      <c r="AX401" s="13"/>
    </row>
    <row r="402" spans="1:50" s="14" customFormat="1" ht="241.25" customHeight="1">
      <c r="A402" s="11">
        <v>312</v>
      </c>
      <c r="B402" s="12" t="s">
        <v>3283</v>
      </c>
      <c r="C402" s="12">
        <v>9</v>
      </c>
      <c r="D402" s="15" t="s">
        <v>3305</v>
      </c>
      <c r="E402" s="12" t="s">
        <v>3359</v>
      </c>
      <c r="F402" s="12">
        <v>14502</v>
      </c>
      <c r="G402" s="12" t="s">
        <v>3360</v>
      </c>
      <c r="H402" s="12">
        <v>2021</v>
      </c>
      <c r="I402" s="12" t="s">
        <v>3361</v>
      </c>
      <c r="J402" s="16">
        <v>82050.05</v>
      </c>
      <c r="K402" s="12" t="s">
        <v>328</v>
      </c>
      <c r="L402" s="12" t="s">
        <v>3362</v>
      </c>
      <c r="M402" s="12" t="s">
        <v>3363</v>
      </c>
      <c r="N402" s="12" t="s">
        <v>3364</v>
      </c>
      <c r="O402" s="12" t="s">
        <v>3365</v>
      </c>
      <c r="P402" s="12">
        <v>22700167058</v>
      </c>
      <c r="Q402" s="16">
        <v>187.85</v>
      </c>
      <c r="R402" s="16">
        <v>9.16</v>
      </c>
      <c r="S402" s="16">
        <v>69.290000000000006</v>
      </c>
      <c r="T402" s="16">
        <v>61.22</v>
      </c>
      <c r="U402" s="16">
        <v>166.9</v>
      </c>
      <c r="V402" s="109">
        <v>60</v>
      </c>
      <c r="W402" s="109">
        <v>3</v>
      </c>
      <c r="X402" s="90" t="s">
        <v>3366</v>
      </c>
      <c r="Y402" s="12">
        <v>4</v>
      </c>
      <c r="Z402" s="12">
        <v>7</v>
      </c>
      <c r="AA402" s="12">
        <v>4</v>
      </c>
      <c r="AB402" s="12">
        <v>17</v>
      </c>
      <c r="AC402" s="12" t="s">
        <v>3367</v>
      </c>
      <c r="AD402" s="12">
        <v>61.22</v>
      </c>
      <c r="AE402" s="12" t="s">
        <v>3368</v>
      </c>
      <c r="AF402" s="276">
        <v>100</v>
      </c>
      <c r="AG402" s="11" t="s">
        <v>3305</v>
      </c>
      <c r="AH402" s="12" t="s">
        <v>3369</v>
      </c>
      <c r="AI402" s="88">
        <v>50</v>
      </c>
      <c r="AJ402" s="11"/>
      <c r="AK402" s="12"/>
      <c r="AL402" s="13"/>
      <c r="AM402" s="300"/>
      <c r="AN402" s="12"/>
      <c r="AO402" s="13"/>
      <c r="AP402" s="300"/>
      <c r="AQ402" s="12"/>
      <c r="AR402" s="13"/>
      <c r="AS402" s="300" t="s">
        <v>3370</v>
      </c>
      <c r="AT402" s="12" t="s">
        <v>3369</v>
      </c>
      <c r="AU402" s="88">
        <v>50</v>
      </c>
      <c r="AV402" s="300"/>
      <c r="AW402" s="12"/>
      <c r="AX402" s="13"/>
    </row>
    <row r="403" spans="1:50" s="14" customFormat="1" ht="196">
      <c r="A403" s="11">
        <v>312</v>
      </c>
      <c r="B403" s="12" t="s">
        <v>3283</v>
      </c>
      <c r="C403" s="12">
        <v>9</v>
      </c>
      <c r="D403" s="15" t="s">
        <v>3305</v>
      </c>
      <c r="E403" s="12" t="s">
        <v>3371</v>
      </c>
      <c r="F403" s="12">
        <v>21239</v>
      </c>
      <c r="G403" s="12" t="s">
        <v>3372</v>
      </c>
      <c r="H403" s="12">
        <v>2021</v>
      </c>
      <c r="I403" s="12" t="s">
        <v>3373</v>
      </c>
      <c r="J403" s="16">
        <v>46648.74</v>
      </c>
      <c r="K403" s="12" t="s">
        <v>328</v>
      </c>
      <c r="L403" s="12" t="s">
        <v>3362</v>
      </c>
      <c r="M403" s="12" t="s">
        <v>3363</v>
      </c>
      <c r="N403" s="12" t="s">
        <v>3374</v>
      </c>
      <c r="O403" s="12" t="s">
        <v>3375</v>
      </c>
      <c r="P403" s="12">
        <v>22700166694</v>
      </c>
      <c r="Q403" s="16">
        <v>140</v>
      </c>
      <c r="R403" s="16">
        <v>8.09</v>
      </c>
      <c r="S403" s="16">
        <v>32.229999999999997</v>
      </c>
      <c r="T403" s="16">
        <v>82.5</v>
      </c>
      <c r="U403" s="16">
        <v>129.27000000000001</v>
      </c>
      <c r="V403" s="109">
        <v>100</v>
      </c>
      <c r="W403" s="109">
        <v>3</v>
      </c>
      <c r="X403" s="90" t="s">
        <v>3366</v>
      </c>
      <c r="Y403" s="12">
        <v>4</v>
      </c>
      <c r="Z403" s="12">
        <v>7</v>
      </c>
      <c r="AA403" s="12">
        <v>4</v>
      </c>
      <c r="AB403" s="12">
        <v>17</v>
      </c>
      <c r="AC403" s="12" t="s">
        <v>3376</v>
      </c>
      <c r="AD403" s="17">
        <v>82.5</v>
      </c>
      <c r="AE403" s="12" t="s">
        <v>3368</v>
      </c>
      <c r="AF403" s="276">
        <v>100</v>
      </c>
      <c r="AG403" s="11" t="s">
        <v>3305</v>
      </c>
      <c r="AH403" s="12" t="s">
        <v>3369</v>
      </c>
      <c r="AI403" s="13">
        <v>50</v>
      </c>
      <c r="AJ403" s="11"/>
      <c r="AK403" s="12"/>
      <c r="AL403" s="13"/>
      <c r="AM403" s="300"/>
      <c r="AN403" s="12"/>
      <c r="AO403" s="13"/>
      <c r="AP403" s="300"/>
      <c r="AQ403" s="12"/>
      <c r="AR403" s="13"/>
      <c r="AS403" s="300" t="s">
        <v>3370</v>
      </c>
      <c r="AT403" s="12" t="s">
        <v>3369</v>
      </c>
      <c r="AU403" s="13">
        <v>50</v>
      </c>
      <c r="AV403" s="300"/>
      <c r="AW403" s="12"/>
      <c r="AX403" s="13"/>
    </row>
    <row r="404" spans="1:50" s="14" customFormat="1" ht="148.75" customHeight="1">
      <c r="A404" s="11">
        <v>312</v>
      </c>
      <c r="B404" s="12" t="s">
        <v>3283</v>
      </c>
      <c r="C404" s="12">
        <v>44</v>
      </c>
      <c r="D404" s="15" t="s">
        <v>1239</v>
      </c>
      <c r="E404" s="12" t="s">
        <v>3377</v>
      </c>
      <c r="F404" s="12">
        <v>9154</v>
      </c>
      <c r="G404" s="12" t="s">
        <v>3378</v>
      </c>
      <c r="H404" s="12">
        <v>2021</v>
      </c>
      <c r="I404" s="12" t="s">
        <v>3379</v>
      </c>
      <c r="J404" s="16">
        <v>140281.70000000001</v>
      </c>
      <c r="K404" s="12" t="s">
        <v>332</v>
      </c>
      <c r="L404" s="12" t="s">
        <v>3380</v>
      </c>
      <c r="M404" s="12" t="s">
        <v>3381</v>
      </c>
      <c r="N404" s="12" t="s">
        <v>3382</v>
      </c>
      <c r="O404" s="12" t="s">
        <v>3383</v>
      </c>
      <c r="P404" s="12"/>
      <c r="Q404" s="16" t="s">
        <v>3384</v>
      </c>
      <c r="R404" s="16"/>
      <c r="S404" s="16"/>
      <c r="T404" s="16"/>
      <c r="U404" s="16"/>
      <c r="V404" s="109"/>
      <c r="W404" s="109">
        <v>0</v>
      </c>
      <c r="X404" s="12"/>
      <c r="Y404" s="12"/>
      <c r="Z404" s="12"/>
      <c r="AA404" s="12"/>
      <c r="AB404" s="12"/>
      <c r="AC404" s="12" t="s">
        <v>3385</v>
      </c>
      <c r="AD404" s="12"/>
      <c r="AE404" s="12"/>
      <c r="AF404" s="236"/>
      <c r="AG404" s="11" t="s">
        <v>1239</v>
      </c>
      <c r="AH404" s="12"/>
      <c r="AI404" s="13"/>
      <c r="AJ404" s="11"/>
      <c r="AK404" s="12"/>
      <c r="AL404" s="13"/>
      <c r="AM404" s="300"/>
      <c r="AN404" s="12"/>
      <c r="AO404" s="13"/>
      <c r="AP404" s="300"/>
      <c r="AQ404" s="12"/>
      <c r="AR404" s="13"/>
      <c r="AS404" s="300"/>
      <c r="AT404" s="12"/>
      <c r="AU404" s="13"/>
      <c r="AV404" s="300"/>
      <c r="AW404" s="12"/>
      <c r="AX404" s="13"/>
    </row>
    <row r="405" spans="1:50" s="14" customFormat="1" ht="336">
      <c r="A405" s="11">
        <v>334</v>
      </c>
      <c r="B405" s="12" t="s">
        <v>3386</v>
      </c>
      <c r="C405" s="12">
        <v>1</v>
      </c>
      <c r="D405" s="15" t="s">
        <v>3387</v>
      </c>
      <c r="E405" s="12" t="s">
        <v>3388</v>
      </c>
      <c r="F405" s="12">
        <v>13343</v>
      </c>
      <c r="G405" s="12" t="s">
        <v>3389</v>
      </c>
      <c r="H405" s="12">
        <v>2004</v>
      </c>
      <c r="I405" s="12" t="s">
        <v>3390</v>
      </c>
      <c r="J405" s="16">
        <v>80104.36</v>
      </c>
      <c r="K405" s="12" t="s">
        <v>156</v>
      </c>
      <c r="L405" s="12" t="s">
        <v>3391</v>
      </c>
      <c r="M405" s="12" t="s">
        <v>3392</v>
      </c>
      <c r="N405" s="12" t="s">
        <v>3393</v>
      </c>
      <c r="O405" s="12" t="s">
        <v>3394</v>
      </c>
      <c r="P405" s="12">
        <v>91804</v>
      </c>
      <c r="Q405" s="16">
        <v>60.15</v>
      </c>
      <c r="R405" s="16">
        <v>9.42</v>
      </c>
      <c r="S405" s="16">
        <v>6.38</v>
      </c>
      <c r="T405" s="16">
        <v>44.35</v>
      </c>
      <c r="U405" s="16">
        <v>60.150000000000006</v>
      </c>
      <c r="V405" s="109" t="s">
        <v>3395</v>
      </c>
      <c r="W405" s="109">
        <v>100</v>
      </c>
      <c r="X405" s="12" t="s">
        <v>3396</v>
      </c>
      <c r="Y405" s="12">
        <v>2</v>
      </c>
      <c r="Z405" s="12">
        <v>5</v>
      </c>
      <c r="AA405" s="12">
        <v>1</v>
      </c>
      <c r="AB405" s="12">
        <v>17</v>
      </c>
      <c r="AC405" s="12">
        <v>24</v>
      </c>
      <c r="AD405" s="12"/>
      <c r="AE405" s="12">
        <v>5</v>
      </c>
      <c r="AF405" s="236">
        <v>100</v>
      </c>
      <c r="AG405" s="11" t="s">
        <v>3387</v>
      </c>
      <c r="AH405" s="12" t="s">
        <v>3397</v>
      </c>
      <c r="AI405" s="13">
        <v>70</v>
      </c>
      <c r="AJ405" s="11"/>
      <c r="AK405" s="12"/>
      <c r="AL405" s="13"/>
      <c r="AM405" s="300"/>
      <c r="AN405" s="12"/>
      <c r="AO405" s="13"/>
      <c r="AP405" s="300"/>
      <c r="AQ405" s="12"/>
      <c r="AR405" s="13"/>
      <c r="AS405" s="300" t="s">
        <v>3398</v>
      </c>
      <c r="AT405" s="12" t="s">
        <v>3397</v>
      </c>
      <c r="AU405" s="13"/>
      <c r="AV405" s="300"/>
      <c r="AW405" s="12"/>
      <c r="AX405" s="13"/>
    </row>
    <row r="406" spans="1:50" s="14" customFormat="1" ht="140">
      <c r="A406" s="11">
        <v>334</v>
      </c>
      <c r="B406" s="12" t="s">
        <v>3386</v>
      </c>
      <c r="C406" s="12">
        <v>1</v>
      </c>
      <c r="D406" s="15" t="s">
        <v>3237</v>
      </c>
      <c r="E406" s="12" t="s">
        <v>3399</v>
      </c>
      <c r="F406" s="12">
        <v>1324</v>
      </c>
      <c r="G406" s="12" t="s">
        <v>3400</v>
      </c>
      <c r="H406" s="12">
        <v>2007</v>
      </c>
      <c r="I406" s="12" t="s">
        <v>3401</v>
      </c>
      <c r="J406" s="16">
        <v>124380.07</v>
      </c>
      <c r="K406" s="12" t="s">
        <v>103</v>
      </c>
      <c r="L406" s="12" t="s">
        <v>3402</v>
      </c>
      <c r="M406" s="12" t="s">
        <v>3403</v>
      </c>
      <c r="N406" s="12" t="s">
        <v>3404</v>
      </c>
      <c r="O406" s="12" t="s">
        <v>3405</v>
      </c>
      <c r="P406" s="12">
        <v>102090</v>
      </c>
      <c r="Q406" s="16">
        <v>68.14</v>
      </c>
      <c r="R406" s="16">
        <v>14.63</v>
      </c>
      <c r="S406" s="16">
        <v>9.16</v>
      </c>
      <c r="T406" s="16">
        <v>44.35</v>
      </c>
      <c r="U406" s="16">
        <v>68.14</v>
      </c>
      <c r="V406" s="109">
        <v>0</v>
      </c>
      <c r="W406" s="109">
        <v>100</v>
      </c>
      <c r="X406" s="12" t="s">
        <v>3396</v>
      </c>
      <c r="Y406" s="12">
        <v>3</v>
      </c>
      <c r="Z406" s="12">
        <v>3</v>
      </c>
      <c r="AA406" s="12">
        <v>4</v>
      </c>
      <c r="AB406" s="12">
        <v>17</v>
      </c>
      <c r="AC406" s="12">
        <v>29</v>
      </c>
      <c r="AD406" s="12"/>
      <c r="AE406" s="12">
        <v>5</v>
      </c>
      <c r="AF406" s="236">
        <v>100</v>
      </c>
      <c r="AG406" s="11" t="s">
        <v>3237</v>
      </c>
      <c r="AH406" s="12" t="s">
        <v>3406</v>
      </c>
      <c r="AI406" s="13">
        <v>100</v>
      </c>
      <c r="AJ406" s="11"/>
      <c r="AK406" s="12"/>
      <c r="AL406" s="13"/>
      <c r="AM406" s="300"/>
      <c r="AN406" s="12"/>
      <c r="AO406" s="13"/>
      <c r="AP406" s="300"/>
      <c r="AQ406" s="12"/>
      <c r="AR406" s="13"/>
      <c r="AS406" s="300" t="s">
        <v>3407</v>
      </c>
      <c r="AT406" s="12" t="s">
        <v>3406</v>
      </c>
      <c r="AU406" s="13"/>
      <c r="AV406" s="300"/>
      <c r="AW406" s="12"/>
      <c r="AX406" s="13"/>
    </row>
    <row r="407" spans="1:50" s="14" customFormat="1" ht="238">
      <c r="A407" s="11">
        <v>334</v>
      </c>
      <c r="B407" s="12" t="s">
        <v>3386</v>
      </c>
      <c r="C407" s="12">
        <v>1</v>
      </c>
      <c r="D407" s="15" t="s">
        <v>3387</v>
      </c>
      <c r="E407" s="12" t="s">
        <v>3388</v>
      </c>
      <c r="F407" s="12">
        <v>13343</v>
      </c>
      <c r="G407" s="12" t="s">
        <v>3408</v>
      </c>
      <c r="H407" s="12">
        <v>2008</v>
      </c>
      <c r="I407" s="12" t="s">
        <v>3409</v>
      </c>
      <c r="J407" s="16">
        <v>149642.26</v>
      </c>
      <c r="K407" s="12" t="s">
        <v>103</v>
      </c>
      <c r="L407" s="12" t="s">
        <v>3410</v>
      </c>
      <c r="M407" s="12" t="s">
        <v>3411</v>
      </c>
      <c r="N407" s="12" t="s">
        <v>3412</v>
      </c>
      <c r="O407" s="12" t="s">
        <v>3413</v>
      </c>
      <c r="P407" s="12">
        <v>107963</v>
      </c>
      <c r="Q407" s="16">
        <v>69.86</v>
      </c>
      <c r="R407" s="16">
        <v>17.600000000000001</v>
      </c>
      <c r="S407" s="16">
        <v>7.91</v>
      </c>
      <c r="T407" s="16">
        <v>44.35</v>
      </c>
      <c r="U407" s="16">
        <v>69.86</v>
      </c>
      <c r="V407" s="109" t="s">
        <v>3414</v>
      </c>
      <c r="W407" s="109">
        <v>100</v>
      </c>
      <c r="X407" s="12" t="s">
        <v>3396</v>
      </c>
      <c r="Y407" s="12">
        <v>3</v>
      </c>
      <c r="Z407" s="12">
        <v>4</v>
      </c>
      <c r="AA407" s="12">
        <v>7</v>
      </c>
      <c r="AB407" s="12">
        <v>17</v>
      </c>
      <c r="AC407" s="12">
        <v>26</v>
      </c>
      <c r="AD407" s="12"/>
      <c r="AE407" s="12">
        <v>5</v>
      </c>
      <c r="AF407" s="236">
        <v>100</v>
      </c>
      <c r="AG407" s="11" t="s">
        <v>3387</v>
      </c>
      <c r="AH407" s="12" t="s">
        <v>3397</v>
      </c>
      <c r="AI407" s="13">
        <v>95</v>
      </c>
      <c r="AJ407" s="11"/>
      <c r="AK407" s="12"/>
      <c r="AL407" s="13"/>
      <c r="AM407" s="300"/>
      <c r="AN407" s="12"/>
      <c r="AO407" s="13"/>
      <c r="AP407" s="300"/>
      <c r="AQ407" s="12"/>
      <c r="AR407" s="13"/>
      <c r="AS407" s="300" t="s">
        <v>3415</v>
      </c>
      <c r="AT407" s="12" t="s">
        <v>3397</v>
      </c>
      <c r="AU407" s="13"/>
      <c r="AV407" s="300"/>
      <c r="AW407" s="12"/>
      <c r="AX407" s="13"/>
    </row>
    <row r="408" spans="1:50" s="14" customFormat="1" ht="98">
      <c r="A408" s="11">
        <v>334</v>
      </c>
      <c r="B408" s="12" t="s">
        <v>3386</v>
      </c>
      <c r="C408" s="12">
        <v>3</v>
      </c>
      <c r="D408" s="15" t="s">
        <v>3416</v>
      </c>
      <c r="E408" s="12" t="s">
        <v>3417</v>
      </c>
      <c r="F408" s="12" t="s">
        <v>3418</v>
      </c>
      <c r="G408" s="12" t="s">
        <v>3419</v>
      </c>
      <c r="H408" s="12">
        <v>2008</v>
      </c>
      <c r="I408" s="12" t="s">
        <v>3420</v>
      </c>
      <c r="J408" s="16">
        <v>201585.8</v>
      </c>
      <c r="K408" s="12" t="s">
        <v>103</v>
      </c>
      <c r="L408" s="12" t="s">
        <v>3421</v>
      </c>
      <c r="M408" s="12" t="s">
        <v>3422</v>
      </c>
      <c r="N408" s="12" t="s">
        <v>3423</v>
      </c>
      <c r="O408" s="12" t="s">
        <v>3424</v>
      </c>
      <c r="P408" s="12">
        <v>108244</v>
      </c>
      <c r="Q408" s="16">
        <v>76.180000000000007</v>
      </c>
      <c r="R408" s="16">
        <v>23.72</v>
      </c>
      <c r="S408" s="16">
        <v>8.11</v>
      </c>
      <c r="T408" s="16">
        <v>44.35</v>
      </c>
      <c r="U408" s="16">
        <v>76.180000000000007</v>
      </c>
      <c r="V408" s="109">
        <v>100</v>
      </c>
      <c r="W408" s="109">
        <v>100</v>
      </c>
      <c r="X408" s="12" t="s">
        <v>3396</v>
      </c>
      <c r="Y408" s="12">
        <v>4</v>
      </c>
      <c r="Z408" s="12">
        <v>8</v>
      </c>
      <c r="AA408" s="12">
        <v>2</v>
      </c>
      <c r="AB408" s="12">
        <v>17</v>
      </c>
      <c r="AC408" s="12">
        <v>31</v>
      </c>
      <c r="AD408" s="12"/>
      <c r="AE408" s="12">
        <v>5</v>
      </c>
      <c r="AF408" s="236">
        <v>100</v>
      </c>
      <c r="AG408" s="11"/>
      <c r="AH408" s="12"/>
      <c r="AI408" s="13"/>
      <c r="AJ408" s="11"/>
      <c r="AK408" s="12"/>
      <c r="AL408" s="13"/>
      <c r="AM408" s="300"/>
      <c r="AN408" s="12"/>
      <c r="AO408" s="13"/>
      <c r="AP408" s="300"/>
      <c r="AQ408" s="12"/>
      <c r="AR408" s="13"/>
      <c r="AS408" s="300" t="s">
        <v>3425</v>
      </c>
      <c r="AT408" s="12" t="s">
        <v>3426</v>
      </c>
      <c r="AU408" s="13"/>
      <c r="AV408" s="300"/>
      <c r="AW408" s="12"/>
      <c r="AX408" s="13"/>
    </row>
    <row r="409" spans="1:50" s="14" customFormat="1" ht="224">
      <c r="A409" s="11">
        <v>334</v>
      </c>
      <c r="B409" s="12" t="s">
        <v>3386</v>
      </c>
      <c r="C409" s="12">
        <v>1</v>
      </c>
      <c r="D409" s="15" t="s">
        <v>3387</v>
      </c>
      <c r="E409" s="12" t="s">
        <v>3388</v>
      </c>
      <c r="F409" s="12">
        <v>13343</v>
      </c>
      <c r="G409" s="12" t="s">
        <v>3427</v>
      </c>
      <c r="H409" s="12">
        <v>2010</v>
      </c>
      <c r="I409" s="12" t="s">
        <v>3428</v>
      </c>
      <c r="J409" s="16">
        <v>140377.67000000001</v>
      </c>
      <c r="K409" s="12" t="s">
        <v>81</v>
      </c>
      <c r="L409" s="12" t="s">
        <v>3429</v>
      </c>
      <c r="M409" s="12" t="s">
        <v>3430</v>
      </c>
      <c r="N409" s="12" t="s">
        <v>3431</v>
      </c>
      <c r="O409" s="12" t="s">
        <v>3432</v>
      </c>
      <c r="P409" s="12">
        <v>113029</v>
      </c>
      <c r="Q409" s="16">
        <v>68.94</v>
      </c>
      <c r="R409" s="16">
        <v>16.52</v>
      </c>
      <c r="S409" s="16">
        <v>8.07</v>
      </c>
      <c r="T409" s="16">
        <v>44.35</v>
      </c>
      <c r="U409" s="16">
        <v>68.94</v>
      </c>
      <c r="V409" s="109" t="s">
        <v>3433</v>
      </c>
      <c r="W409" s="109">
        <v>100</v>
      </c>
      <c r="X409" s="12" t="s">
        <v>3396</v>
      </c>
      <c r="Y409" s="12">
        <v>2</v>
      </c>
      <c r="Z409" s="12">
        <v>5</v>
      </c>
      <c r="AA409" s="12">
        <v>1</v>
      </c>
      <c r="AB409" s="12">
        <v>17</v>
      </c>
      <c r="AC409" s="12">
        <v>25</v>
      </c>
      <c r="AD409" s="12"/>
      <c r="AE409" s="12">
        <v>5</v>
      </c>
      <c r="AF409" s="236">
        <v>100</v>
      </c>
      <c r="AG409" s="11" t="s">
        <v>3387</v>
      </c>
      <c r="AH409" s="12" t="s">
        <v>3397</v>
      </c>
      <c r="AI409" s="13">
        <v>50</v>
      </c>
      <c r="AJ409" s="11"/>
      <c r="AK409" s="12"/>
      <c r="AL409" s="13"/>
      <c r="AM409" s="300"/>
      <c r="AN409" s="12"/>
      <c r="AO409" s="13"/>
      <c r="AP409" s="300"/>
      <c r="AQ409" s="12"/>
      <c r="AR409" s="13"/>
      <c r="AS409" s="300" t="s">
        <v>3415</v>
      </c>
      <c r="AT409" s="12" t="s">
        <v>3397</v>
      </c>
      <c r="AU409" s="13"/>
      <c r="AV409" s="300"/>
      <c r="AW409" s="12"/>
      <c r="AX409" s="13"/>
    </row>
    <row r="410" spans="1:50" s="14" customFormat="1" ht="84">
      <c r="A410" s="11">
        <v>334</v>
      </c>
      <c r="B410" s="12" t="s">
        <v>3386</v>
      </c>
      <c r="C410" s="12">
        <v>6</v>
      </c>
      <c r="D410" s="15" t="s">
        <v>3434</v>
      </c>
      <c r="E410" s="12" t="s">
        <v>3435</v>
      </c>
      <c r="F410" s="12" t="s">
        <v>3436</v>
      </c>
      <c r="G410" s="12" t="s">
        <v>3437</v>
      </c>
      <c r="H410" s="12">
        <v>2010</v>
      </c>
      <c r="I410" s="12" t="s">
        <v>3438</v>
      </c>
      <c r="J410" s="16">
        <v>131237.98000000001</v>
      </c>
      <c r="K410" s="12" t="s">
        <v>81</v>
      </c>
      <c r="L410" s="12" t="s">
        <v>3439</v>
      </c>
      <c r="M410" s="12" t="s">
        <v>3440</v>
      </c>
      <c r="N410" s="12" t="s">
        <v>3441</v>
      </c>
      <c r="O410" s="12" t="s">
        <v>3442</v>
      </c>
      <c r="P410" s="12">
        <v>112439</v>
      </c>
      <c r="Q410" s="16">
        <v>70.05</v>
      </c>
      <c r="R410" s="16">
        <v>15.44</v>
      </c>
      <c r="S410" s="16">
        <v>10.26</v>
      </c>
      <c r="T410" s="16">
        <v>44.35</v>
      </c>
      <c r="U410" s="16">
        <v>70.05</v>
      </c>
      <c r="V410" s="109">
        <v>100</v>
      </c>
      <c r="W410" s="109">
        <v>100</v>
      </c>
      <c r="X410" s="12" t="s">
        <v>3396</v>
      </c>
      <c r="Y410" s="12">
        <v>4</v>
      </c>
      <c r="Z410" s="12">
        <v>8</v>
      </c>
      <c r="AA410" s="12">
        <v>2</v>
      </c>
      <c r="AB410" s="12">
        <v>17</v>
      </c>
      <c r="AC410" s="12">
        <v>27</v>
      </c>
      <c r="AD410" s="12"/>
      <c r="AE410" s="12">
        <v>5</v>
      </c>
      <c r="AF410" s="236">
        <v>100</v>
      </c>
      <c r="AG410" s="11" t="s">
        <v>3434</v>
      </c>
      <c r="AH410" s="12" t="s">
        <v>3443</v>
      </c>
      <c r="AI410" s="13">
        <v>5</v>
      </c>
      <c r="AJ410" s="11"/>
      <c r="AK410" s="12"/>
      <c r="AL410" s="13"/>
      <c r="AM410" s="300"/>
      <c r="AN410" s="12"/>
      <c r="AO410" s="13"/>
      <c r="AP410" s="300"/>
      <c r="AQ410" s="12"/>
      <c r="AR410" s="13"/>
      <c r="AS410" s="300" t="s">
        <v>3444</v>
      </c>
      <c r="AT410" s="12" t="s">
        <v>3445</v>
      </c>
      <c r="AU410" s="13"/>
      <c r="AV410" s="300"/>
      <c r="AW410" s="12"/>
      <c r="AX410" s="13"/>
    </row>
    <row r="411" spans="1:50" s="14" customFormat="1" ht="112">
      <c r="A411" s="11">
        <v>334</v>
      </c>
      <c r="B411" s="12" t="s">
        <v>3386</v>
      </c>
      <c r="C411" s="12">
        <v>1</v>
      </c>
      <c r="D411" s="15" t="s">
        <v>3446</v>
      </c>
      <c r="E411" s="12" t="s">
        <v>3447</v>
      </c>
      <c r="F411" s="12">
        <v>11040</v>
      </c>
      <c r="G411" s="12" t="s">
        <v>3448</v>
      </c>
      <c r="H411" s="12">
        <v>2012</v>
      </c>
      <c r="I411" s="12" t="s">
        <v>3449</v>
      </c>
      <c r="J411" s="16">
        <v>35001.599999999999</v>
      </c>
      <c r="K411" s="28" t="s">
        <v>9920</v>
      </c>
      <c r="L411" s="12" t="s">
        <v>3450</v>
      </c>
      <c r="M411" s="12" t="s">
        <v>3451</v>
      </c>
      <c r="N411" s="12" t="s">
        <v>3452</v>
      </c>
      <c r="O411" s="12" t="s">
        <v>3453</v>
      </c>
      <c r="P411" s="12">
        <v>119053</v>
      </c>
      <c r="Q411" s="16">
        <v>54.737835294117644</v>
      </c>
      <c r="R411" s="16">
        <v>4.117835294117647</v>
      </c>
      <c r="S411" s="16">
        <v>6.27</v>
      </c>
      <c r="T411" s="16">
        <v>44.35</v>
      </c>
      <c r="U411" s="16">
        <v>54.737835294117644</v>
      </c>
      <c r="V411" s="109">
        <v>100</v>
      </c>
      <c r="W411" s="109">
        <v>100</v>
      </c>
      <c r="X411" s="12" t="s">
        <v>3454</v>
      </c>
      <c r="Y411" s="12">
        <v>4</v>
      </c>
      <c r="Z411" s="12">
        <v>7</v>
      </c>
      <c r="AA411" s="12">
        <v>5</v>
      </c>
      <c r="AB411" s="12"/>
      <c r="AC411" s="12"/>
      <c r="AD411" s="12"/>
      <c r="AE411" s="12">
        <v>5</v>
      </c>
      <c r="AF411" s="236">
        <v>100</v>
      </c>
      <c r="AG411" s="11" t="s">
        <v>3446</v>
      </c>
      <c r="AH411" s="12" t="s">
        <v>3455</v>
      </c>
      <c r="AI411" s="13">
        <v>43</v>
      </c>
      <c r="AJ411" s="11"/>
      <c r="AK411" s="12"/>
      <c r="AL411" s="13"/>
      <c r="AM411" s="300"/>
      <c r="AN411" s="12"/>
      <c r="AO411" s="13"/>
      <c r="AP411" s="300"/>
      <c r="AQ411" s="12"/>
      <c r="AR411" s="13"/>
      <c r="AS411" s="300" t="s">
        <v>3407</v>
      </c>
      <c r="AT411" s="12" t="s">
        <v>3455</v>
      </c>
      <c r="AU411" s="13"/>
      <c r="AV411" s="300"/>
      <c r="AW411" s="12"/>
      <c r="AX411" s="13"/>
    </row>
    <row r="412" spans="1:50" s="14" customFormat="1" ht="238">
      <c r="A412" s="11">
        <v>334</v>
      </c>
      <c r="B412" s="12" t="s">
        <v>3386</v>
      </c>
      <c r="C412" s="12">
        <v>1</v>
      </c>
      <c r="D412" s="15" t="s">
        <v>3446</v>
      </c>
      <c r="E412" s="12" t="s">
        <v>3447</v>
      </c>
      <c r="F412" s="12">
        <v>11040</v>
      </c>
      <c r="G412" s="12" t="s">
        <v>3456</v>
      </c>
      <c r="H412" s="12">
        <v>2017</v>
      </c>
      <c r="I412" s="12" t="s">
        <v>3457</v>
      </c>
      <c r="J412" s="16">
        <v>89260.26</v>
      </c>
      <c r="K412" s="12" t="s">
        <v>271</v>
      </c>
      <c r="L412" s="12" t="s">
        <v>3450</v>
      </c>
      <c r="M412" s="12" t="s">
        <v>3451</v>
      </c>
      <c r="N412" s="12" t="s">
        <v>3458</v>
      </c>
      <c r="O412" s="12" t="s">
        <v>3459</v>
      </c>
      <c r="P412" s="12" t="s">
        <v>3460</v>
      </c>
      <c r="Q412" s="16">
        <v>58.48</v>
      </c>
      <c r="R412" s="16">
        <v>7.65</v>
      </c>
      <c r="S412" s="16">
        <v>6.46</v>
      </c>
      <c r="T412" s="16">
        <v>44.35</v>
      </c>
      <c r="U412" s="16">
        <v>58.46</v>
      </c>
      <c r="V412" s="109"/>
      <c r="W412" s="109">
        <v>37.43</v>
      </c>
      <c r="X412" s="12" t="s">
        <v>3454</v>
      </c>
      <c r="Y412" s="12">
        <v>4</v>
      </c>
      <c r="Z412" s="12">
        <v>7</v>
      </c>
      <c r="AA412" s="12">
        <v>5</v>
      </c>
      <c r="AB412" s="12">
        <v>10</v>
      </c>
      <c r="AC412" s="12"/>
      <c r="AD412" s="12"/>
      <c r="AE412" s="12">
        <v>5</v>
      </c>
      <c r="AF412" s="236">
        <v>100</v>
      </c>
      <c r="AG412" s="11" t="s">
        <v>3446</v>
      </c>
      <c r="AH412" s="12" t="s">
        <v>3455</v>
      </c>
      <c r="AI412" s="13">
        <v>80</v>
      </c>
      <c r="AJ412" s="11"/>
      <c r="AK412" s="12"/>
      <c r="AL412" s="13"/>
      <c r="AM412" s="300"/>
      <c r="AN412" s="12"/>
      <c r="AO412" s="13"/>
      <c r="AP412" s="300"/>
      <c r="AQ412" s="12"/>
      <c r="AR412" s="13"/>
      <c r="AS412" s="300" t="s">
        <v>3407</v>
      </c>
      <c r="AT412" s="12" t="s">
        <v>3455</v>
      </c>
      <c r="AU412" s="13"/>
      <c r="AV412" s="300"/>
      <c r="AW412" s="12"/>
      <c r="AX412" s="13"/>
    </row>
    <row r="413" spans="1:50" s="14" customFormat="1" ht="168">
      <c r="A413" s="11">
        <v>334</v>
      </c>
      <c r="B413" s="12" t="s">
        <v>3386</v>
      </c>
      <c r="C413" s="12">
        <v>7</v>
      </c>
      <c r="D413" s="15" t="s">
        <v>3461</v>
      </c>
      <c r="E413" s="12" t="s">
        <v>3462</v>
      </c>
      <c r="F413" s="12">
        <v>19125</v>
      </c>
      <c r="G413" s="12" t="s">
        <v>3463</v>
      </c>
      <c r="H413" s="12">
        <v>2020</v>
      </c>
      <c r="I413" s="12" t="s">
        <v>3464</v>
      </c>
      <c r="J413" s="16">
        <v>94190.8</v>
      </c>
      <c r="K413" s="12" t="s">
        <v>328</v>
      </c>
      <c r="L413" s="12" t="s">
        <v>3465</v>
      </c>
      <c r="M413" s="12" t="s">
        <v>3466</v>
      </c>
      <c r="N413" s="12" t="s">
        <v>3467</v>
      </c>
      <c r="O413" s="12" t="s">
        <v>3468</v>
      </c>
      <c r="P413" s="12">
        <v>143171</v>
      </c>
      <c r="Q413" s="16">
        <v>53.42</v>
      </c>
      <c r="R413" s="16">
        <v>3.2</v>
      </c>
      <c r="S413" s="16">
        <v>6.48</v>
      </c>
      <c r="T413" s="16">
        <v>44.69</v>
      </c>
      <c r="U413" s="16">
        <v>53.42</v>
      </c>
      <c r="V413" s="109">
        <v>0</v>
      </c>
      <c r="W413" s="109">
        <v>0</v>
      </c>
      <c r="X413" s="12" t="s">
        <v>3454</v>
      </c>
      <c r="Y413" s="12">
        <v>4</v>
      </c>
      <c r="Z413" s="12">
        <v>7</v>
      </c>
      <c r="AA413" s="12">
        <v>4</v>
      </c>
      <c r="AB413" s="12">
        <v>17</v>
      </c>
      <c r="AC413" s="12">
        <v>67</v>
      </c>
      <c r="AD413" s="12"/>
      <c r="AE413" s="12">
        <v>5</v>
      </c>
      <c r="AF413" s="236">
        <v>100</v>
      </c>
      <c r="AG413" s="11" t="s">
        <v>3461</v>
      </c>
      <c r="AH413" s="12" t="s">
        <v>3469</v>
      </c>
      <c r="AI413" s="13">
        <v>100</v>
      </c>
      <c r="AJ413" s="11" t="s">
        <v>3470</v>
      </c>
      <c r="AK413" s="12"/>
      <c r="AL413" s="13"/>
      <c r="AM413" s="300"/>
      <c r="AN413" s="12"/>
      <c r="AO413" s="13"/>
      <c r="AP413" s="300"/>
      <c r="AQ413" s="12"/>
      <c r="AR413" s="13"/>
      <c r="AS413" s="300" t="s">
        <v>3407</v>
      </c>
      <c r="AT413" s="12" t="s">
        <v>3469</v>
      </c>
      <c r="AU413" s="13"/>
      <c r="AV413" s="300"/>
      <c r="AW413" s="12"/>
      <c r="AX413" s="13"/>
    </row>
    <row r="414" spans="1:50" s="14" customFormat="1" ht="84">
      <c r="A414" s="11">
        <v>334</v>
      </c>
      <c r="B414" s="12" t="s">
        <v>3386</v>
      </c>
      <c r="C414" s="12">
        <v>1</v>
      </c>
      <c r="D414" s="15" t="s">
        <v>3387</v>
      </c>
      <c r="E414" s="12" t="s">
        <v>3388</v>
      </c>
      <c r="F414" s="12">
        <v>13343</v>
      </c>
      <c r="G414" s="12" t="s">
        <v>3471</v>
      </c>
      <c r="H414" s="12">
        <v>2020</v>
      </c>
      <c r="I414" s="12" t="s">
        <v>3472</v>
      </c>
      <c r="J414" s="16">
        <v>124049.55</v>
      </c>
      <c r="K414" s="12" t="s">
        <v>328</v>
      </c>
      <c r="L414" s="12" t="s">
        <v>3465</v>
      </c>
      <c r="M414" s="12" t="s">
        <v>3466</v>
      </c>
      <c r="N414" s="12" t="s">
        <v>3473</v>
      </c>
      <c r="O414" s="12" t="s">
        <v>3474</v>
      </c>
      <c r="P414" s="12">
        <v>142927</v>
      </c>
      <c r="Q414" s="16">
        <v>57.48</v>
      </c>
      <c r="R414" s="16">
        <v>2.2999999999999998</v>
      </c>
      <c r="S414" s="16">
        <v>6.5</v>
      </c>
      <c r="T414" s="16">
        <v>44.68</v>
      </c>
      <c r="U414" s="16">
        <v>57.48</v>
      </c>
      <c r="V414" s="109">
        <v>0</v>
      </c>
      <c r="W414" s="109">
        <v>0</v>
      </c>
      <c r="X414" s="12" t="s">
        <v>3454</v>
      </c>
      <c r="Y414" s="12">
        <v>4</v>
      </c>
      <c r="Z414" s="12">
        <v>6</v>
      </c>
      <c r="AA414" s="12">
        <v>3</v>
      </c>
      <c r="AB414" s="12">
        <v>35</v>
      </c>
      <c r="AC414" s="12">
        <v>75</v>
      </c>
      <c r="AD414" s="12"/>
      <c r="AE414" s="12">
        <v>5</v>
      </c>
      <c r="AF414" s="236">
        <v>60</v>
      </c>
      <c r="AG414" s="11" t="s">
        <v>3387</v>
      </c>
      <c r="AH414" s="12" t="s">
        <v>3397</v>
      </c>
      <c r="AI414" s="13">
        <v>100</v>
      </c>
      <c r="AJ414" s="11"/>
      <c r="AK414" s="12"/>
      <c r="AL414" s="13"/>
      <c r="AM414" s="300"/>
      <c r="AN414" s="12"/>
      <c r="AO414" s="13"/>
      <c r="AP414" s="300"/>
      <c r="AQ414" s="12"/>
      <c r="AR414" s="13"/>
      <c r="AS414" s="300" t="s">
        <v>3415</v>
      </c>
      <c r="AT414" s="12" t="s">
        <v>3397</v>
      </c>
      <c r="AU414" s="13"/>
      <c r="AV414" s="300"/>
      <c r="AW414" s="12"/>
      <c r="AX414" s="13"/>
    </row>
    <row r="415" spans="1:50" s="14" customFormat="1" ht="98">
      <c r="A415" s="11">
        <v>334</v>
      </c>
      <c r="B415" s="12" t="s">
        <v>3386</v>
      </c>
      <c r="C415" s="12">
        <v>1</v>
      </c>
      <c r="D415" s="15" t="s">
        <v>3237</v>
      </c>
      <c r="E415" s="12" t="s">
        <v>3399</v>
      </c>
      <c r="F415" s="12">
        <v>1324</v>
      </c>
      <c r="G415" s="12" t="s">
        <v>3475</v>
      </c>
      <c r="H415" s="12">
        <v>2020</v>
      </c>
      <c r="I415" s="12" t="s">
        <v>3476</v>
      </c>
      <c r="J415" s="16">
        <v>45556.92</v>
      </c>
      <c r="K415" s="12" t="s">
        <v>328</v>
      </c>
      <c r="L415" s="12" t="s">
        <v>3465</v>
      </c>
      <c r="M415" s="12" t="s">
        <v>3466</v>
      </c>
      <c r="N415" s="12" t="s">
        <v>3477</v>
      </c>
      <c r="O415" s="12" t="s">
        <v>3478</v>
      </c>
      <c r="P415" s="12">
        <v>143046</v>
      </c>
      <c r="Q415" s="16">
        <v>57</v>
      </c>
      <c r="R415" s="16">
        <v>5.36</v>
      </c>
      <c r="S415" s="16">
        <v>6.96</v>
      </c>
      <c r="T415" s="16">
        <v>44.68</v>
      </c>
      <c r="U415" s="16">
        <v>57</v>
      </c>
      <c r="V415" s="109">
        <v>0</v>
      </c>
      <c r="W415" s="109">
        <v>0</v>
      </c>
      <c r="X415" s="12" t="s">
        <v>3454</v>
      </c>
      <c r="Y415" s="12">
        <v>4</v>
      </c>
      <c r="Z415" s="12">
        <v>8</v>
      </c>
      <c r="AA415" s="12">
        <v>2</v>
      </c>
      <c r="AB415" s="12">
        <v>10</v>
      </c>
      <c r="AC415" s="12">
        <v>40</v>
      </c>
      <c r="AD415" s="12"/>
      <c r="AE415" s="12">
        <v>5</v>
      </c>
      <c r="AF415" s="236">
        <v>100</v>
      </c>
      <c r="AG415" s="11" t="s">
        <v>3237</v>
      </c>
      <c r="AH415" s="12" t="s">
        <v>3406</v>
      </c>
      <c r="AI415" s="13">
        <v>100</v>
      </c>
      <c r="AJ415" s="11" t="s">
        <v>3479</v>
      </c>
      <c r="AK415" s="12"/>
      <c r="AL415" s="13"/>
      <c r="AM415" s="300"/>
      <c r="AN415" s="12"/>
      <c r="AO415" s="13"/>
      <c r="AP415" s="300"/>
      <c r="AQ415" s="12"/>
      <c r="AR415" s="13"/>
      <c r="AS415" s="300" t="s">
        <v>3407</v>
      </c>
      <c r="AT415" s="12" t="s">
        <v>3406</v>
      </c>
      <c r="AU415" s="13"/>
      <c r="AV415" s="300"/>
      <c r="AW415" s="12"/>
      <c r="AX415" s="13"/>
    </row>
    <row r="416" spans="1:50" s="14" customFormat="1" ht="84">
      <c r="A416" s="11">
        <v>334</v>
      </c>
      <c r="B416" s="12" t="s">
        <v>3386</v>
      </c>
      <c r="C416" s="12">
        <v>1</v>
      </c>
      <c r="D416" s="15" t="s">
        <v>3446</v>
      </c>
      <c r="E416" s="12" t="s">
        <v>3447</v>
      </c>
      <c r="F416" s="12">
        <v>11040</v>
      </c>
      <c r="G416" s="12" t="s">
        <v>3480</v>
      </c>
      <c r="H416" s="12">
        <v>2020</v>
      </c>
      <c r="I416" s="12" t="s">
        <v>3481</v>
      </c>
      <c r="J416" s="16">
        <v>79378.679999999993</v>
      </c>
      <c r="K416" s="12" t="s">
        <v>328</v>
      </c>
      <c r="L416" s="12" t="s">
        <v>3465</v>
      </c>
      <c r="M416" s="12" t="s">
        <v>3466</v>
      </c>
      <c r="N416" s="12" t="s">
        <v>3482</v>
      </c>
      <c r="O416" s="12" t="s">
        <v>3483</v>
      </c>
      <c r="P416" s="12" t="s">
        <v>3484</v>
      </c>
      <c r="Q416" s="16" t="s">
        <v>3485</v>
      </c>
      <c r="R416" s="16" t="s">
        <v>3486</v>
      </c>
      <c r="S416" s="16" t="s">
        <v>3487</v>
      </c>
      <c r="T416" s="16" t="s">
        <v>3488</v>
      </c>
      <c r="U416" s="16" t="s">
        <v>3489</v>
      </c>
      <c r="V416" s="109">
        <v>0</v>
      </c>
      <c r="W416" s="109">
        <v>0</v>
      </c>
      <c r="X416" s="12" t="s">
        <v>3454</v>
      </c>
      <c r="Y416" s="12">
        <v>2</v>
      </c>
      <c r="Z416" s="12">
        <v>1</v>
      </c>
      <c r="AA416" s="12">
        <v>3</v>
      </c>
      <c r="AB416" s="12">
        <v>11</v>
      </c>
      <c r="AC416" s="12">
        <v>58</v>
      </c>
      <c r="AD416" s="12"/>
      <c r="AE416" s="12">
        <v>5</v>
      </c>
      <c r="AF416" s="236">
        <v>30</v>
      </c>
      <c r="AG416" s="11" t="s">
        <v>3446</v>
      </c>
      <c r="AH416" s="12" t="s">
        <v>3455</v>
      </c>
      <c r="AI416" s="13">
        <v>80</v>
      </c>
      <c r="AJ416" s="11"/>
      <c r="AK416" s="12"/>
      <c r="AL416" s="13"/>
      <c r="AM416" s="300"/>
      <c r="AN416" s="12"/>
      <c r="AO416" s="13"/>
      <c r="AP416" s="300"/>
      <c r="AQ416" s="12"/>
      <c r="AR416" s="13"/>
      <c r="AS416" s="300" t="s">
        <v>3490</v>
      </c>
      <c r="AT416" s="12" t="s">
        <v>3455</v>
      </c>
      <c r="AU416" s="13"/>
      <c r="AV416" s="300"/>
      <c r="AW416" s="12"/>
      <c r="AX416" s="13"/>
    </row>
    <row r="417" spans="1:50" ht="371.25" customHeight="1">
      <c r="A417" s="401" t="s">
        <v>9866</v>
      </c>
      <c r="B417" s="394" t="s">
        <v>3491</v>
      </c>
      <c r="C417" s="394">
        <v>30</v>
      </c>
      <c r="D417" s="394"/>
      <c r="E417" s="394" t="s">
        <v>3492</v>
      </c>
      <c r="F417" s="394" t="s">
        <v>3493</v>
      </c>
      <c r="G417" s="394" t="s">
        <v>3494</v>
      </c>
      <c r="H417" s="394">
        <v>2003</v>
      </c>
      <c r="I417" s="394" t="s">
        <v>3495</v>
      </c>
      <c r="J417" s="398">
        <v>459021.87</v>
      </c>
      <c r="K417" s="394" t="s">
        <v>156</v>
      </c>
      <c r="L417" s="394" t="s">
        <v>3496</v>
      </c>
      <c r="M417" s="394" t="s">
        <v>3497</v>
      </c>
      <c r="N417" s="394" t="s">
        <v>3498</v>
      </c>
      <c r="O417" s="394" t="s">
        <v>3499</v>
      </c>
      <c r="P417" s="24" t="s">
        <v>3500</v>
      </c>
      <c r="Q417" s="71" t="s">
        <v>3501</v>
      </c>
      <c r="R417" s="71" t="s">
        <v>3502</v>
      </c>
      <c r="S417" s="71"/>
      <c r="T417" s="71" t="s">
        <v>3501</v>
      </c>
      <c r="U417" s="71" t="s">
        <v>3501</v>
      </c>
      <c r="V417" s="115">
        <v>10</v>
      </c>
      <c r="W417" s="115">
        <v>100</v>
      </c>
      <c r="X417" s="72" t="s">
        <v>3503</v>
      </c>
      <c r="Y417" s="24">
        <v>4</v>
      </c>
      <c r="Z417" s="24">
        <v>6</v>
      </c>
      <c r="AA417" s="24">
        <v>1</v>
      </c>
      <c r="AB417" s="24">
        <v>35</v>
      </c>
      <c r="AC417" s="24" t="s">
        <v>156</v>
      </c>
      <c r="AD417" s="24" t="s">
        <v>3504</v>
      </c>
      <c r="AE417" s="24" t="s">
        <v>3505</v>
      </c>
      <c r="AF417" s="277">
        <v>0</v>
      </c>
      <c r="AG417" s="84" t="s">
        <v>3506</v>
      </c>
      <c r="AH417" s="24" t="s">
        <v>3507</v>
      </c>
      <c r="AI417" s="85">
        <v>50</v>
      </c>
      <c r="AJ417" s="84"/>
      <c r="AK417" s="24"/>
      <c r="AL417" s="111"/>
      <c r="AM417" s="302"/>
      <c r="AN417" s="24"/>
      <c r="AO417" s="111"/>
      <c r="AP417" s="302"/>
      <c r="AQ417" s="24"/>
      <c r="AR417" s="111"/>
      <c r="AS417" s="302"/>
      <c r="AT417" s="24"/>
      <c r="AU417" s="111"/>
      <c r="AV417" s="302"/>
      <c r="AW417" s="24"/>
      <c r="AX417" s="111"/>
    </row>
    <row r="418" spans="1:50" ht="370.5" customHeight="1">
      <c r="A418" s="401"/>
      <c r="B418" s="394"/>
      <c r="C418" s="394"/>
      <c r="D418" s="394"/>
      <c r="E418" s="394"/>
      <c r="F418" s="394"/>
      <c r="G418" s="394"/>
      <c r="H418" s="394"/>
      <c r="I418" s="394"/>
      <c r="J418" s="398"/>
      <c r="K418" s="394"/>
      <c r="L418" s="394"/>
      <c r="M418" s="394"/>
      <c r="N418" s="394"/>
      <c r="O418" s="394"/>
      <c r="P418" s="24" t="s">
        <v>3508</v>
      </c>
      <c r="Q418" s="71" t="s">
        <v>3509</v>
      </c>
      <c r="R418" s="71" t="s">
        <v>3502</v>
      </c>
      <c r="S418" s="71"/>
      <c r="T418" s="71" t="s">
        <v>3509</v>
      </c>
      <c r="U418" s="71" t="s">
        <v>3509</v>
      </c>
      <c r="V418" s="115">
        <v>0</v>
      </c>
      <c r="W418" s="115">
        <v>100</v>
      </c>
      <c r="X418" s="72" t="s">
        <v>3503</v>
      </c>
      <c r="Y418" s="24">
        <v>4</v>
      </c>
      <c r="Z418" s="24">
        <v>6</v>
      </c>
      <c r="AA418" s="24">
        <v>1</v>
      </c>
      <c r="AB418" s="24">
        <v>35</v>
      </c>
      <c r="AC418" s="24" t="s">
        <v>156</v>
      </c>
      <c r="AD418" s="24" t="s">
        <v>3504</v>
      </c>
      <c r="AE418" s="24" t="s">
        <v>3505</v>
      </c>
      <c r="AF418" s="277">
        <v>0</v>
      </c>
      <c r="AG418" s="84" t="s">
        <v>3506</v>
      </c>
      <c r="AH418" s="24" t="s">
        <v>3507</v>
      </c>
      <c r="AI418" s="85">
        <v>40</v>
      </c>
      <c r="AJ418" s="84"/>
      <c r="AK418" s="24"/>
      <c r="AL418" s="111"/>
      <c r="AM418" s="302"/>
      <c r="AN418" s="24"/>
      <c r="AO418" s="111"/>
      <c r="AP418" s="302"/>
      <c r="AQ418" s="24"/>
      <c r="AR418" s="111"/>
      <c r="AS418" s="302"/>
      <c r="AT418" s="24"/>
      <c r="AU418" s="111"/>
      <c r="AV418" s="302"/>
      <c r="AW418" s="24"/>
      <c r="AX418" s="111"/>
    </row>
    <row r="419" spans="1:50" ht="294.75" customHeight="1">
      <c r="A419" s="401"/>
      <c r="B419" s="394"/>
      <c r="C419" s="394"/>
      <c r="D419" s="394"/>
      <c r="E419" s="394"/>
      <c r="F419" s="394"/>
      <c r="G419" s="394"/>
      <c r="H419" s="394"/>
      <c r="I419" s="394"/>
      <c r="J419" s="398"/>
      <c r="K419" s="394"/>
      <c r="L419" s="394"/>
      <c r="M419" s="394"/>
      <c r="N419" s="394"/>
      <c r="O419" s="394"/>
      <c r="P419" s="24" t="s">
        <v>3510</v>
      </c>
      <c r="Q419" s="71" t="s">
        <v>3511</v>
      </c>
      <c r="R419" s="71" t="s">
        <v>3502</v>
      </c>
      <c r="S419" s="71"/>
      <c r="T419" s="71" t="s">
        <v>3511</v>
      </c>
      <c r="U419" s="71" t="s">
        <v>3511</v>
      </c>
      <c r="V419" s="115">
        <v>0</v>
      </c>
      <c r="W419" s="115">
        <v>100</v>
      </c>
      <c r="X419" s="72" t="s">
        <v>3503</v>
      </c>
      <c r="Y419" s="24">
        <v>2</v>
      </c>
      <c r="Z419" s="24">
        <v>2</v>
      </c>
      <c r="AA419" s="24">
        <v>2</v>
      </c>
      <c r="AB419" s="24">
        <v>35</v>
      </c>
      <c r="AC419" s="24" t="s">
        <v>156</v>
      </c>
      <c r="AD419" s="24" t="s">
        <v>3512</v>
      </c>
      <c r="AE419" s="24" t="s">
        <v>3505</v>
      </c>
      <c r="AF419" s="277">
        <v>0</v>
      </c>
      <c r="AG419" s="84" t="s">
        <v>3506</v>
      </c>
      <c r="AH419" s="24"/>
      <c r="AI419" s="111"/>
      <c r="AJ419" s="84"/>
      <c r="AK419" s="24"/>
      <c r="AL419" s="111"/>
      <c r="AM419" s="302"/>
      <c r="AN419" s="24"/>
      <c r="AO419" s="111"/>
      <c r="AP419" s="302"/>
      <c r="AQ419" s="24"/>
      <c r="AR419" s="111"/>
      <c r="AS419" s="302"/>
      <c r="AT419" s="24"/>
      <c r="AU419" s="111"/>
      <c r="AV419" s="302"/>
      <c r="AW419" s="24"/>
      <c r="AX419" s="111"/>
    </row>
    <row r="420" spans="1:50" ht="294.75" customHeight="1">
      <c r="A420" s="401"/>
      <c r="B420" s="394"/>
      <c r="C420" s="394"/>
      <c r="D420" s="394"/>
      <c r="E420" s="394"/>
      <c r="F420" s="394"/>
      <c r="G420" s="394"/>
      <c r="H420" s="394"/>
      <c r="I420" s="394"/>
      <c r="J420" s="398"/>
      <c r="K420" s="394"/>
      <c r="L420" s="394"/>
      <c r="M420" s="394"/>
      <c r="N420" s="394"/>
      <c r="O420" s="394"/>
      <c r="P420" s="24" t="s">
        <v>3513</v>
      </c>
      <c r="Q420" s="71" t="s">
        <v>3514</v>
      </c>
      <c r="R420" s="71" t="s">
        <v>3502</v>
      </c>
      <c r="S420" s="71"/>
      <c r="T420" s="71" t="s">
        <v>3514</v>
      </c>
      <c r="U420" s="71" t="s">
        <v>3514</v>
      </c>
      <c r="V420" s="115">
        <v>0</v>
      </c>
      <c r="W420" s="115">
        <v>100</v>
      </c>
      <c r="X420" s="72" t="s">
        <v>3503</v>
      </c>
      <c r="Y420" s="24">
        <v>3</v>
      </c>
      <c r="Z420" s="24">
        <v>2</v>
      </c>
      <c r="AA420" s="24">
        <v>1</v>
      </c>
      <c r="AB420" s="24">
        <v>35</v>
      </c>
      <c r="AC420" s="24" t="s">
        <v>156</v>
      </c>
      <c r="AD420" s="24" t="s">
        <v>3512</v>
      </c>
      <c r="AE420" s="24" t="s">
        <v>3505</v>
      </c>
      <c r="AF420" s="277">
        <v>0</v>
      </c>
      <c r="AG420" s="84" t="s">
        <v>3506</v>
      </c>
      <c r="AH420" s="24"/>
      <c r="AI420" s="111"/>
      <c r="AJ420" s="84"/>
      <c r="AK420" s="24"/>
      <c r="AL420" s="111"/>
      <c r="AM420" s="302"/>
      <c r="AN420" s="24"/>
      <c r="AO420" s="111"/>
      <c r="AP420" s="302"/>
      <c r="AQ420" s="24"/>
      <c r="AR420" s="111"/>
      <c r="AS420" s="302"/>
      <c r="AT420" s="24"/>
      <c r="AU420" s="111"/>
      <c r="AV420" s="302"/>
      <c r="AW420" s="24"/>
      <c r="AX420" s="111"/>
    </row>
    <row r="421" spans="1:50" ht="165" customHeight="1">
      <c r="A421" s="84" t="s">
        <v>9866</v>
      </c>
      <c r="B421" s="24" t="s">
        <v>3491</v>
      </c>
      <c r="C421" s="24">
        <v>32</v>
      </c>
      <c r="D421" s="24"/>
      <c r="E421" s="24" t="s">
        <v>3515</v>
      </c>
      <c r="F421" s="24">
        <v>3702</v>
      </c>
      <c r="G421" s="24" t="s">
        <v>3516</v>
      </c>
      <c r="H421" s="24" t="s">
        <v>3517</v>
      </c>
      <c r="I421" s="24" t="s">
        <v>3518</v>
      </c>
      <c r="J421" s="71">
        <v>132820.73000000001</v>
      </c>
      <c r="K421" s="24" t="s">
        <v>156</v>
      </c>
      <c r="L421" s="24" t="s">
        <v>3519</v>
      </c>
      <c r="M421" s="24" t="s">
        <v>3520</v>
      </c>
      <c r="N421" s="24" t="s">
        <v>3521</v>
      </c>
      <c r="O421" s="24" t="s">
        <v>3522</v>
      </c>
      <c r="P421" s="24"/>
      <c r="Q421" s="71" t="s">
        <v>3523</v>
      </c>
      <c r="R421" s="71">
        <v>0</v>
      </c>
      <c r="S421" s="71">
        <v>18000</v>
      </c>
      <c r="T421" s="71">
        <v>18000</v>
      </c>
      <c r="U421" s="71">
        <v>36000</v>
      </c>
      <c r="V421" s="115">
        <v>100</v>
      </c>
      <c r="W421" s="115">
        <v>100</v>
      </c>
      <c r="X421" s="72" t="s">
        <v>3524</v>
      </c>
      <c r="Y421" s="24" t="s">
        <v>3525</v>
      </c>
      <c r="Z421" s="24" t="s">
        <v>3526</v>
      </c>
      <c r="AA421" s="24" t="s">
        <v>3527</v>
      </c>
      <c r="AB421" s="24" t="s">
        <v>3528</v>
      </c>
      <c r="AC421" s="24"/>
      <c r="AD421" s="24" t="s">
        <v>3529</v>
      </c>
      <c r="AE421" s="24" t="s">
        <v>3505</v>
      </c>
      <c r="AF421" s="277">
        <v>100</v>
      </c>
      <c r="AG421" s="84" t="s">
        <v>3530</v>
      </c>
      <c r="AH421" s="24"/>
      <c r="AI421" s="111">
        <v>100</v>
      </c>
      <c r="AJ421" s="84"/>
      <c r="AK421" s="24"/>
      <c r="AL421" s="111"/>
      <c r="AM421" s="302"/>
      <c r="AN421" s="24"/>
      <c r="AO421" s="111"/>
      <c r="AP421" s="302"/>
      <c r="AQ421" s="24"/>
      <c r="AR421" s="111"/>
      <c r="AS421" s="302"/>
      <c r="AT421" s="24"/>
      <c r="AU421" s="111"/>
      <c r="AV421" s="302"/>
      <c r="AW421" s="24"/>
      <c r="AX421" s="111"/>
    </row>
    <row r="422" spans="1:50" ht="80.25" customHeight="1">
      <c r="A422" s="84" t="s">
        <v>9866</v>
      </c>
      <c r="B422" s="24" t="s">
        <v>3491</v>
      </c>
      <c r="C422" s="24">
        <v>14</v>
      </c>
      <c r="D422" s="24"/>
      <c r="E422" s="24" t="s">
        <v>3531</v>
      </c>
      <c r="F422" s="24">
        <v>16345</v>
      </c>
      <c r="G422" s="24" t="s">
        <v>3532</v>
      </c>
      <c r="H422" s="24">
        <v>2002</v>
      </c>
      <c r="I422" s="24" t="s">
        <v>3533</v>
      </c>
      <c r="J422" s="71">
        <v>105201</v>
      </c>
      <c r="K422" s="24" t="s">
        <v>156</v>
      </c>
      <c r="L422" s="24" t="s">
        <v>3534</v>
      </c>
      <c r="M422" s="24" t="s">
        <v>3535</v>
      </c>
      <c r="N422" s="24" t="s">
        <v>3536</v>
      </c>
      <c r="O422" s="24" t="s">
        <v>3537</v>
      </c>
      <c r="P422" s="24" t="s">
        <v>3538</v>
      </c>
      <c r="Q422" s="71" t="s">
        <v>3539</v>
      </c>
      <c r="R422" s="71">
        <v>0</v>
      </c>
      <c r="S422" s="71">
        <v>35</v>
      </c>
      <c r="T422" s="71">
        <v>30</v>
      </c>
      <c r="U422" s="71">
        <f>+R422+S422+T422</f>
        <v>65</v>
      </c>
      <c r="V422" s="115">
        <v>55</v>
      </c>
      <c r="W422" s="115">
        <v>100</v>
      </c>
      <c r="X422" s="72" t="s">
        <v>3540</v>
      </c>
      <c r="Y422" s="24">
        <v>6</v>
      </c>
      <c r="Z422" s="24">
        <v>4</v>
      </c>
      <c r="AA422" s="24">
        <v>7</v>
      </c>
      <c r="AB422" s="24" t="s">
        <v>3541</v>
      </c>
      <c r="AC422" s="24" t="s">
        <v>156</v>
      </c>
      <c r="AD422" s="24" t="s">
        <v>3542</v>
      </c>
      <c r="AE422" s="24" t="s">
        <v>3328</v>
      </c>
      <c r="AF422" s="277">
        <v>65</v>
      </c>
      <c r="AG422" s="84" t="s">
        <v>3543</v>
      </c>
      <c r="AH422" s="24" t="s">
        <v>3544</v>
      </c>
      <c r="AI422" s="111">
        <v>35</v>
      </c>
      <c r="AJ422" s="84" t="s">
        <v>3545</v>
      </c>
      <c r="AK422" s="24" t="s">
        <v>3546</v>
      </c>
      <c r="AL422" s="111">
        <v>20</v>
      </c>
      <c r="AM422" s="302" t="s">
        <v>3547</v>
      </c>
      <c r="AN422" s="24" t="s">
        <v>3548</v>
      </c>
      <c r="AO422" s="111">
        <v>10</v>
      </c>
      <c r="AP422" s="302"/>
      <c r="AQ422" s="24"/>
      <c r="AR422" s="111"/>
      <c r="AS422" s="302"/>
      <c r="AT422" s="24"/>
      <c r="AU422" s="111"/>
      <c r="AV422" s="302"/>
      <c r="AW422" s="24"/>
      <c r="AX422" s="111"/>
    </row>
    <row r="423" spans="1:50" ht="112">
      <c r="A423" s="84" t="s">
        <v>9866</v>
      </c>
      <c r="B423" s="24" t="s">
        <v>3491</v>
      </c>
      <c r="C423" s="24">
        <v>20</v>
      </c>
      <c r="D423" s="24"/>
      <c r="E423" s="24" t="s">
        <v>3549</v>
      </c>
      <c r="F423" s="24">
        <v>28143</v>
      </c>
      <c r="G423" s="24" t="s">
        <v>3550</v>
      </c>
      <c r="H423" s="24" t="s">
        <v>3551</v>
      </c>
      <c r="I423" s="24" t="s">
        <v>3552</v>
      </c>
      <c r="J423" s="71">
        <v>107800</v>
      </c>
      <c r="K423" s="24" t="s">
        <v>156</v>
      </c>
      <c r="L423" s="24" t="s">
        <v>3553</v>
      </c>
      <c r="M423" s="24" t="s">
        <v>3554</v>
      </c>
      <c r="N423" s="24" t="s">
        <v>3555</v>
      </c>
      <c r="O423" s="24" t="s">
        <v>3556</v>
      </c>
      <c r="P423" s="24" t="s">
        <v>3557</v>
      </c>
      <c r="Q423" s="71" t="s">
        <v>3529</v>
      </c>
      <c r="R423" s="71">
        <v>0</v>
      </c>
      <c r="S423" s="71" t="s">
        <v>3558</v>
      </c>
      <c r="T423" s="71" t="s">
        <v>3559</v>
      </c>
      <c r="U423" s="71" t="s">
        <v>3560</v>
      </c>
      <c r="V423" s="115">
        <v>60</v>
      </c>
      <c r="W423" s="115">
        <v>100</v>
      </c>
      <c r="X423" s="24" t="s">
        <v>3561</v>
      </c>
      <c r="Y423" s="24" t="s">
        <v>3562</v>
      </c>
      <c r="Z423" s="24" t="s">
        <v>3563</v>
      </c>
      <c r="AA423" s="24" t="s">
        <v>3564</v>
      </c>
      <c r="AB423" s="24">
        <v>4</v>
      </c>
      <c r="AC423" s="24" t="s">
        <v>156</v>
      </c>
      <c r="AD423" s="24" t="s">
        <v>3565</v>
      </c>
      <c r="AE423" s="24" t="s">
        <v>3328</v>
      </c>
      <c r="AF423" s="277">
        <v>0</v>
      </c>
      <c r="AG423" s="84" t="s">
        <v>3566</v>
      </c>
      <c r="AH423" s="24" t="s">
        <v>3567</v>
      </c>
      <c r="AI423" s="111"/>
      <c r="AJ423" s="84" t="s">
        <v>3568</v>
      </c>
      <c r="AK423" s="24" t="s">
        <v>3569</v>
      </c>
      <c r="AL423" s="111"/>
      <c r="AM423" s="302"/>
      <c r="AN423" s="24"/>
      <c r="AO423" s="111"/>
      <c r="AP423" s="302"/>
      <c r="AQ423" s="24"/>
      <c r="AR423" s="111"/>
      <c r="AS423" s="302"/>
      <c r="AT423" s="24"/>
      <c r="AU423" s="111"/>
      <c r="AV423" s="302"/>
      <c r="AW423" s="24"/>
      <c r="AX423" s="111"/>
    </row>
    <row r="424" spans="1:50" ht="77.25" customHeight="1">
      <c r="A424" s="84" t="s">
        <v>9866</v>
      </c>
      <c r="B424" s="24" t="s">
        <v>3491</v>
      </c>
      <c r="C424" s="24">
        <v>29</v>
      </c>
      <c r="D424" s="24"/>
      <c r="E424" s="24" t="s">
        <v>3570</v>
      </c>
      <c r="F424" s="24">
        <v>10331</v>
      </c>
      <c r="G424" s="24" t="s">
        <v>3571</v>
      </c>
      <c r="H424" s="24">
        <v>2002</v>
      </c>
      <c r="I424" s="24" t="s">
        <v>3572</v>
      </c>
      <c r="J424" s="71">
        <v>96075</v>
      </c>
      <c r="K424" s="24" t="s">
        <v>156</v>
      </c>
      <c r="L424" s="24" t="s">
        <v>3573</v>
      </c>
      <c r="M424" s="24" t="s">
        <v>3574</v>
      </c>
      <c r="N424" s="24" t="s">
        <v>3575</v>
      </c>
      <c r="O424" s="24" t="s">
        <v>3576</v>
      </c>
      <c r="P424" s="24" t="s">
        <v>3577</v>
      </c>
      <c r="Q424" s="71" t="s">
        <v>3578</v>
      </c>
      <c r="R424" s="71">
        <v>0</v>
      </c>
      <c r="S424" s="71">
        <v>5000</v>
      </c>
      <c r="T424" s="71" t="s">
        <v>3529</v>
      </c>
      <c r="U424" s="71">
        <f>+S424</f>
        <v>5000</v>
      </c>
      <c r="V424" s="115"/>
      <c r="W424" s="115">
        <v>100</v>
      </c>
      <c r="X424" s="72" t="s">
        <v>3579</v>
      </c>
      <c r="Y424" s="24">
        <v>1</v>
      </c>
      <c r="Z424" s="24">
        <v>4</v>
      </c>
      <c r="AA424" s="24">
        <v>3</v>
      </c>
      <c r="AB424" s="24">
        <v>17.62</v>
      </c>
      <c r="AC424" s="24" t="s">
        <v>156</v>
      </c>
      <c r="AD424" s="24"/>
      <c r="AE424" s="24" t="s">
        <v>3328</v>
      </c>
      <c r="AF424" s="277">
        <v>2.5</v>
      </c>
      <c r="AG424" s="84" t="s">
        <v>3580</v>
      </c>
      <c r="AH424" s="24" t="s">
        <v>3581</v>
      </c>
      <c r="AI424" s="111">
        <v>2.5</v>
      </c>
      <c r="AJ424" s="84"/>
      <c r="AK424" s="24"/>
      <c r="AL424" s="111"/>
      <c r="AM424" s="302"/>
      <c r="AN424" s="24"/>
      <c r="AO424" s="111"/>
      <c r="AP424" s="302"/>
      <c r="AQ424" s="24"/>
      <c r="AR424" s="111"/>
      <c r="AS424" s="302"/>
      <c r="AT424" s="24"/>
      <c r="AU424" s="111"/>
      <c r="AV424" s="302"/>
      <c r="AW424" s="24"/>
      <c r="AX424" s="111"/>
    </row>
    <row r="425" spans="1:50" ht="272.25" customHeight="1">
      <c r="A425" s="84" t="s">
        <v>9866</v>
      </c>
      <c r="B425" s="24" t="s">
        <v>3491</v>
      </c>
      <c r="C425" s="24">
        <v>15</v>
      </c>
      <c r="D425" s="24"/>
      <c r="E425" s="24" t="s">
        <v>3582</v>
      </c>
      <c r="F425" s="24" t="s">
        <v>3583</v>
      </c>
      <c r="G425" s="24" t="s">
        <v>3584</v>
      </c>
      <c r="H425" s="24">
        <v>2002</v>
      </c>
      <c r="I425" s="24" t="s">
        <v>3585</v>
      </c>
      <c r="J425" s="71">
        <v>107426</v>
      </c>
      <c r="K425" s="24" t="s">
        <v>156</v>
      </c>
      <c r="L425" s="24" t="s">
        <v>3586</v>
      </c>
      <c r="M425" s="24" t="s">
        <v>3587</v>
      </c>
      <c r="N425" s="15" t="s">
        <v>3588</v>
      </c>
      <c r="O425" s="24" t="s">
        <v>3589</v>
      </c>
      <c r="P425" s="24" t="s">
        <v>3590</v>
      </c>
      <c r="Q425" s="71" t="s">
        <v>3591</v>
      </c>
      <c r="R425" s="71">
        <v>0</v>
      </c>
      <c r="S425" s="71">
        <v>730</v>
      </c>
      <c r="T425" s="71">
        <v>104</v>
      </c>
      <c r="U425" s="71">
        <v>834</v>
      </c>
      <c r="V425" s="115">
        <v>70</v>
      </c>
      <c r="W425" s="115">
        <v>100</v>
      </c>
      <c r="X425" s="24"/>
      <c r="Y425" s="24"/>
      <c r="Z425" s="24"/>
      <c r="AA425" s="24"/>
      <c r="AB425" s="24"/>
      <c r="AC425" s="24"/>
      <c r="AD425" s="24"/>
      <c r="AE425" s="24" t="s">
        <v>3328</v>
      </c>
      <c r="AF425" s="277">
        <v>40</v>
      </c>
      <c r="AG425" s="84" t="s">
        <v>3547</v>
      </c>
      <c r="AH425" s="24" t="s">
        <v>3592</v>
      </c>
      <c r="AI425" s="111">
        <v>100</v>
      </c>
      <c r="AJ425" s="84"/>
      <c r="AK425" s="24"/>
      <c r="AL425" s="111"/>
      <c r="AM425" s="302"/>
      <c r="AN425" s="24"/>
      <c r="AO425" s="111"/>
      <c r="AP425" s="302"/>
      <c r="AQ425" s="24"/>
      <c r="AR425" s="111"/>
      <c r="AS425" s="302"/>
      <c r="AT425" s="24"/>
      <c r="AU425" s="111"/>
      <c r="AV425" s="302"/>
      <c r="AW425" s="24"/>
      <c r="AX425" s="111"/>
    </row>
    <row r="426" spans="1:50" ht="52.5" customHeight="1">
      <c r="A426" s="84" t="s">
        <v>9866</v>
      </c>
      <c r="B426" s="24" t="s">
        <v>3491</v>
      </c>
      <c r="C426" s="24">
        <v>52</v>
      </c>
      <c r="D426" s="24"/>
      <c r="E426" s="24" t="s">
        <v>3593</v>
      </c>
      <c r="F426" s="24">
        <v>13229</v>
      </c>
      <c r="G426" s="24" t="s">
        <v>3594</v>
      </c>
      <c r="H426" s="24">
        <v>2002</v>
      </c>
      <c r="I426" s="24" t="s">
        <v>3595</v>
      </c>
      <c r="J426" s="71">
        <v>72727</v>
      </c>
      <c r="K426" s="24" t="s">
        <v>156</v>
      </c>
      <c r="L426" s="24"/>
      <c r="M426" s="24"/>
      <c r="N426" s="24" t="s">
        <v>3596</v>
      </c>
      <c r="O426" s="24" t="s">
        <v>3597</v>
      </c>
      <c r="P426" s="24" t="s">
        <v>3598</v>
      </c>
      <c r="Q426" s="71">
        <f>+U426</f>
        <v>0</v>
      </c>
      <c r="R426" s="71">
        <v>0</v>
      </c>
      <c r="S426" s="71">
        <v>0</v>
      </c>
      <c r="T426" s="71">
        <v>0</v>
      </c>
      <c r="U426" s="71">
        <f>+R426</f>
        <v>0</v>
      </c>
      <c r="V426" s="115"/>
      <c r="W426" s="115">
        <v>100</v>
      </c>
      <c r="X426" s="24"/>
      <c r="Y426" s="24"/>
      <c r="Z426" s="24"/>
      <c r="AA426" s="24"/>
      <c r="AB426" s="24"/>
      <c r="AC426" s="24"/>
      <c r="AD426" s="24"/>
      <c r="AE426" s="24" t="s">
        <v>3328</v>
      </c>
      <c r="AF426" s="277">
        <v>0</v>
      </c>
      <c r="AG426" s="84"/>
      <c r="AH426" s="24"/>
      <c r="AI426" s="111">
        <v>0</v>
      </c>
      <c r="AJ426" s="84"/>
      <c r="AK426" s="24"/>
      <c r="AL426" s="111"/>
      <c r="AM426" s="302"/>
      <c r="AN426" s="24"/>
      <c r="AO426" s="111"/>
      <c r="AP426" s="302"/>
      <c r="AQ426" s="24"/>
      <c r="AR426" s="111"/>
      <c r="AS426" s="302"/>
      <c r="AT426" s="24"/>
      <c r="AU426" s="111"/>
      <c r="AV426" s="302"/>
      <c r="AW426" s="24"/>
      <c r="AX426" s="111"/>
    </row>
    <row r="427" spans="1:50" ht="348" customHeight="1">
      <c r="A427" s="84" t="s">
        <v>9866</v>
      </c>
      <c r="B427" s="24" t="s">
        <v>3491</v>
      </c>
      <c r="C427" s="24">
        <v>1</v>
      </c>
      <c r="D427" s="24"/>
      <c r="E427" s="24" t="s">
        <v>3599</v>
      </c>
      <c r="F427" s="24">
        <v>13310</v>
      </c>
      <c r="G427" s="24" t="s">
        <v>3600</v>
      </c>
      <c r="H427" s="24">
        <v>2003</v>
      </c>
      <c r="I427" s="24" t="s">
        <v>3601</v>
      </c>
      <c r="J427" s="71">
        <v>41062</v>
      </c>
      <c r="K427" s="24" t="s">
        <v>156</v>
      </c>
      <c r="L427" s="15" t="s">
        <v>3602</v>
      </c>
      <c r="M427" s="15" t="s">
        <v>3603</v>
      </c>
      <c r="N427" s="15" t="s">
        <v>3604</v>
      </c>
      <c r="O427" s="15" t="s">
        <v>3605</v>
      </c>
      <c r="P427" s="24">
        <v>851</v>
      </c>
      <c r="Q427" s="71" t="s">
        <v>3606</v>
      </c>
      <c r="R427" s="71" t="s">
        <v>3607</v>
      </c>
      <c r="S427" s="71" t="s">
        <v>3608</v>
      </c>
      <c r="T427" s="71" t="s">
        <v>3609</v>
      </c>
      <c r="U427" s="71" t="s">
        <v>3610</v>
      </c>
      <c r="V427" s="115">
        <v>30</v>
      </c>
      <c r="W427" s="115">
        <v>100</v>
      </c>
      <c r="X427" s="24"/>
      <c r="Y427" s="24"/>
      <c r="Z427" s="24"/>
      <c r="AA427" s="24"/>
      <c r="AB427" s="24"/>
      <c r="AC427" s="24"/>
      <c r="AD427" s="24"/>
      <c r="AE427" s="24" t="s">
        <v>3328</v>
      </c>
      <c r="AF427" s="277">
        <v>30</v>
      </c>
      <c r="AG427" s="84" t="s">
        <v>3611</v>
      </c>
      <c r="AH427" s="24" t="s">
        <v>3612</v>
      </c>
      <c r="AI427" s="111">
        <v>10</v>
      </c>
      <c r="AJ427" s="84" t="s">
        <v>3613</v>
      </c>
      <c r="AK427" s="24" t="s">
        <v>3599</v>
      </c>
      <c r="AL427" s="111">
        <v>20</v>
      </c>
      <c r="AM427" s="302"/>
      <c r="AN427" s="24"/>
      <c r="AO427" s="111"/>
      <c r="AP427" s="302"/>
      <c r="AQ427" s="24"/>
      <c r="AR427" s="111"/>
      <c r="AS427" s="302"/>
      <c r="AT427" s="24"/>
      <c r="AU427" s="111"/>
      <c r="AV427" s="302"/>
      <c r="AW427" s="24"/>
      <c r="AX427" s="111"/>
    </row>
    <row r="428" spans="1:50" ht="149.25" customHeight="1">
      <c r="A428" s="84" t="s">
        <v>9866</v>
      </c>
      <c r="B428" s="24" t="s">
        <v>3614</v>
      </c>
      <c r="C428" s="24">
        <v>5</v>
      </c>
      <c r="D428" s="24"/>
      <c r="E428" s="24" t="s">
        <v>3615</v>
      </c>
      <c r="F428" s="24">
        <v>6777</v>
      </c>
      <c r="G428" s="24" t="s">
        <v>3616</v>
      </c>
      <c r="H428" s="24">
        <v>2002</v>
      </c>
      <c r="I428" s="24" t="s">
        <v>3617</v>
      </c>
      <c r="J428" s="71">
        <v>54248</v>
      </c>
      <c r="K428" s="24" t="s">
        <v>156</v>
      </c>
      <c r="L428" s="24" t="s">
        <v>3618</v>
      </c>
      <c r="M428" s="24" t="s">
        <v>3619</v>
      </c>
      <c r="N428" s="24" t="s">
        <v>3620</v>
      </c>
      <c r="O428" s="24" t="s">
        <v>3621</v>
      </c>
      <c r="P428" s="24" t="s">
        <v>3622</v>
      </c>
      <c r="Q428" s="71">
        <v>0</v>
      </c>
      <c r="R428" s="71">
        <v>0</v>
      </c>
      <c r="S428" s="71">
        <v>0</v>
      </c>
      <c r="T428" s="71">
        <v>0</v>
      </c>
      <c r="U428" s="71">
        <v>0</v>
      </c>
      <c r="V428" s="115">
        <v>65</v>
      </c>
      <c r="W428" s="115">
        <v>100</v>
      </c>
      <c r="X428" s="112" t="s">
        <v>3623</v>
      </c>
      <c r="Y428" s="24">
        <v>2</v>
      </c>
      <c r="Z428" s="24">
        <v>2</v>
      </c>
      <c r="AA428" s="24">
        <v>2</v>
      </c>
      <c r="AB428" s="24"/>
      <c r="AC428" s="24" t="s">
        <v>156</v>
      </c>
      <c r="AD428" s="24" t="s">
        <v>3624</v>
      </c>
      <c r="AE428" s="24" t="s">
        <v>3505</v>
      </c>
      <c r="AF428" s="278">
        <v>50</v>
      </c>
      <c r="AG428" s="84" t="s">
        <v>3625</v>
      </c>
      <c r="AH428" s="24" t="s">
        <v>3626</v>
      </c>
      <c r="AI428" s="111">
        <v>25</v>
      </c>
      <c r="AJ428" s="84" t="s">
        <v>3627</v>
      </c>
      <c r="AK428" s="24" t="s">
        <v>3628</v>
      </c>
      <c r="AL428" s="113">
        <v>25</v>
      </c>
      <c r="AM428" s="302"/>
      <c r="AN428" s="24"/>
      <c r="AO428" s="111"/>
      <c r="AP428" s="302"/>
      <c r="AQ428" s="24"/>
      <c r="AR428" s="111"/>
      <c r="AS428" s="302"/>
      <c r="AT428" s="24"/>
      <c r="AU428" s="111"/>
      <c r="AV428" s="302"/>
      <c r="AW428" s="24"/>
      <c r="AX428" s="111"/>
    </row>
    <row r="429" spans="1:50" ht="63.75" customHeight="1">
      <c r="A429" s="84" t="s">
        <v>9866</v>
      </c>
      <c r="B429" s="24" t="s">
        <v>3614</v>
      </c>
      <c r="C429" s="24">
        <v>10</v>
      </c>
      <c r="D429" s="24"/>
      <c r="E429" s="24" t="s">
        <v>3629</v>
      </c>
      <c r="F429" s="24">
        <v>2013</v>
      </c>
      <c r="G429" s="24" t="s">
        <v>3630</v>
      </c>
      <c r="H429" s="24">
        <v>2002</v>
      </c>
      <c r="I429" s="24" t="s">
        <v>3631</v>
      </c>
      <c r="J429" s="71">
        <v>34693</v>
      </c>
      <c r="K429" s="24" t="s">
        <v>51</v>
      </c>
      <c r="L429" s="24" t="s">
        <v>3632</v>
      </c>
      <c r="M429" s="24" t="s">
        <v>3633</v>
      </c>
      <c r="N429" s="24" t="s">
        <v>3634</v>
      </c>
      <c r="O429" s="24" t="s">
        <v>3635</v>
      </c>
      <c r="P429" s="24"/>
      <c r="Q429" s="71" t="s">
        <v>3636</v>
      </c>
      <c r="R429" s="71">
        <v>0</v>
      </c>
      <c r="S429" s="71" t="s">
        <v>3637</v>
      </c>
      <c r="T429" s="71" t="s">
        <v>3638</v>
      </c>
      <c r="U429" s="71" t="s">
        <v>3636</v>
      </c>
      <c r="V429" s="115"/>
      <c r="W429" s="115">
        <v>100</v>
      </c>
      <c r="X429" s="72" t="s">
        <v>3639</v>
      </c>
      <c r="Y429" s="24">
        <v>3</v>
      </c>
      <c r="Z429" s="24">
        <v>4</v>
      </c>
      <c r="AA429" s="24">
        <v>7</v>
      </c>
      <c r="AB429" s="24">
        <v>4</v>
      </c>
      <c r="AC429" s="24" t="s">
        <v>51</v>
      </c>
      <c r="AD429" s="24" t="s">
        <v>3504</v>
      </c>
      <c r="AE429" s="24" t="s">
        <v>3328</v>
      </c>
      <c r="AF429" s="278">
        <v>80</v>
      </c>
      <c r="AG429" s="84" t="s">
        <v>1542</v>
      </c>
      <c r="AH429" s="24" t="s">
        <v>3640</v>
      </c>
      <c r="AI429" s="113">
        <v>40</v>
      </c>
      <c r="AJ429" s="84" t="s">
        <v>3641</v>
      </c>
      <c r="AK429" s="24" t="s">
        <v>3642</v>
      </c>
      <c r="AL429" s="113">
        <v>40</v>
      </c>
      <c r="AM429" s="302"/>
      <c r="AN429" s="24"/>
      <c r="AO429" s="111"/>
      <c r="AP429" s="302"/>
      <c r="AQ429" s="24"/>
      <c r="AR429" s="111"/>
      <c r="AS429" s="302"/>
      <c r="AT429" s="24"/>
      <c r="AU429" s="111"/>
      <c r="AV429" s="302"/>
      <c r="AW429" s="24"/>
      <c r="AX429" s="111"/>
    </row>
    <row r="430" spans="1:50" ht="409.5">
      <c r="A430" s="84" t="s">
        <v>9866</v>
      </c>
      <c r="B430" s="24" t="s">
        <v>3491</v>
      </c>
      <c r="C430" s="24">
        <v>30</v>
      </c>
      <c r="D430" s="24"/>
      <c r="E430" s="24" t="s">
        <v>3643</v>
      </c>
      <c r="F430" s="24">
        <v>6013</v>
      </c>
      <c r="G430" s="24" t="s">
        <v>3644</v>
      </c>
      <c r="H430" s="24">
        <v>2005</v>
      </c>
      <c r="I430" s="24" t="s">
        <v>3645</v>
      </c>
      <c r="J430" s="71">
        <v>312969.45</v>
      </c>
      <c r="K430" s="24" t="s">
        <v>149</v>
      </c>
      <c r="L430" s="24" t="s">
        <v>3496</v>
      </c>
      <c r="M430" s="24" t="s">
        <v>3497</v>
      </c>
      <c r="N430" s="24" t="s">
        <v>3646</v>
      </c>
      <c r="O430" s="24" t="s">
        <v>3647</v>
      </c>
      <c r="P430" s="24" t="s">
        <v>3648</v>
      </c>
      <c r="Q430" s="71" t="s">
        <v>3649</v>
      </c>
      <c r="R430" s="71">
        <v>0</v>
      </c>
      <c r="S430" s="71"/>
      <c r="T430" s="71" t="s">
        <v>3649</v>
      </c>
      <c r="U430" s="71" t="s">
        <v>3649</v>
      </c>
      <c r="V430" s="115">
        <v>10</v>
      </c>
      <c r="W430" s="115">
        <v>100</v>
      </c>
      <c r="X430" s="72" t="s">
        <v>3503</v>
      </c>
      <c r="Y430" s="24">
        <v>4</v>
      </c>
      <c r="Z430" s="24">
        <v>6</v>
      </c>
      <c r="AA430" s="24">
        <v>1</v>
      </c>
      <c r="AB430" s="24">
        <v>35</v>
      </c>
      <c r="AC430" s="24" t="s">
        <v>149</v>
      </c>
      <c r="AD430" s="24" t="s">
        <v>3504</v>
      </c>
      <c r="AE430" s="24" t="s">
        <v>3328</v>
      </c>
      <c r="AF430" s="277">
        <v>0</v>
      </c>
      <c r="AG430" s="84" t="s">
        <v>3506</v>
      </c>
      <c r="AH430" s="24"/>
      <c r="AI430" s="111">
        <v>80</v>
      </c>
      <c r="AJ430" s="84"/>
      <c r="AK430" s="24"/>
      <c r="AL430" s="111"/>
      <c r="AM430" s="302"/>
      <c r="AN430" s="24"/>
      <c r="AO430" s="111"/>
      <c r="AP430" s="302"/>
      <c r="AQ430" s="24"/>
      <c r="AR430" s="111"/>
      <c r="AS430" s="302"/>
      <c r="AT430" s="24"/>
      <c r="AU430" s="111"/>
      <c r="AV430" s="302"/>
      <c r="AW430" s="24"/>
      <c r="AX430" s="111"/>
    </row>
    <row r="431" spans="1:50" ht="140">
      <c r="A431" s="84" t="s">
        <v>9866</v>
      </c>
      <c r="B431" s="24" t="s">
        <v>3491</v>
      </c>
      <c r="C431" s="24">
        <v>20</v>
      </c>
      <c r="D431" s="24"/>
      <c r="E431" s="24" t="s">
        <v>3549</v>
      </c>
      <c r="F431" s="24">
        <v>28143</v>
      </c>
      <c r="G431" s="24" t="s">
        <v>3650</v>
      </c>
      <c r="H431" s="24">
        <v>2005</v>
      </c>
      <c r="I431" s="24" t="s">
        <v>3651</v>
      </c>
      <c r="J431" s="71">
        <v>133707</v>
      </c>
      <c r="K431" s="24" t="s">
        <v>149</v>
      </c>
      <c r="L431" s="24" t="s">
        <v>3553</v>
      </c>
      <c r="M431" s="24" t="s">
        <v>3554</v>
      </c>
      <c r="N431" s="24" t="s">
        <v>3652</v>
      </c>
      <c r="O431" s="24" t="s">
        <v>3653</v>
      </c>
      <c r="P431" s="24" t="s">
        <v>3654</v>
      </c>
      <c r="Q431" s="71" t="s">
        <v>3655</v>
      </c>
      <c r="R431" s="71">
        <v>0</v>
      </c>
      <c r="S431" s="71" t="s">
        <v>3656</v>
      </c>
      <c r="T431" s="71" t="s">
        <v>3657</v>
      </c>
      <c r="U431" s="71" t="s">
        <v>3655</v>
      </c>
      <c r="V431" s="115">
        <v>60</v>
      </c>
      <c r="W431" s="115">
        <v>100</v>
      </c>
      <c r="X431" s="24" t="s">
        <v>3561</v>
      </c>
      <c r="Y431" s="24" t="s">
        <v>3562</v>
      </c>
      <c r="Z431" s="24" t="s">
        <v>3563</v>
      </c>
      <c r="AA431" s="24" t="s">
        <v>3658</v>
      </c>
      <c r="AB431" s="24">
        <v>4</v>
      </c>
      <c r="AC431" s="24" t="s">
        <v>149</v>
      </c>
      <c r="AD431" s="24" t="s">
        <v>3565</v>
      </c>
      <c r="AE431" s="24" t="s">
        <v>3328</v>
      </c>
      <c r="AF431" s="277">
        <v>0</v>
      </c>
      <c r="AG431" s="84" t="s">
        <v>3568</v>
      </c>
      <c r="AH431" s="24" t="s">
        <v>3569</v>
      </c>
      <c r="AI431" s="111">
        <v>0</v>
      </c>
      <c r="AJ431" s="84"/>
      <c r="AK431" s="24"/>
      <c r="AL431" s="111"/>
      <c r="AM431" s="302"/>
      <c r="AN431" s="24"/>
      <c r="AO431" s="111"/>
      <c r="AP431" s="302"/>
      <c r="AQ431" s="24"/>
      <c r="AR431" s="111"/>
      <c r="AS431" s="302"/>
      <c r="AT431" s="24"/>
      <c r="AU431" s="111"/>
      <c r="AV431" s="302"/>
      <c r="AW431" s="24"/>
      <c r="AX431" s="111"/>
    </row>
    <row r="432" spans="1:50" ht="134.25" customHeight="1">
      <c r="A432" s="84" t="s">
        <v>9866</v>
      </c>
      <c r="B432" s="24" t="s">
        <v>3491</v>
      </c>
      <c r="C432" s="24">
        <v>32</v>
      </c>
      <c r="D432" s="24"/>
      <c r="E432" s="24" t="s">
        <v>3659</v>
      </c>
      <c r="F432" s="24">
        <v>15666</v>
      </c>
      <c r="G432" s="24" t="s">
        <v>3660</v>
      </c>
      <c r="H432" s="24">
        <v>2005</v>
      </c>
      <c r="I432" s="24" t="s">
        <v>3661</v>
      </c>
      <c r="J432" s="71">
        <v>208646</v>
      </c>
      <c r="K432" s="24" t="s">
        <v>149</v>
      </c>
      <c r="L432" s="24" t="s">
        <v>3662</v>
      </c>
      <c r="M432" s="24" t="s">
        <v>3663</v>
      </c>
      <c r="N432" s="24" t="s">
        <v>3664</v>
      </c>
      <c r="O432" s="24" t="s">
        <v>3665</v>
      </c>
      <c r="P432" s="24" t="s">
        <v>3666</v>
      </c>
      <c r="Q432" s="71" t="s">
        <v>3667</v>
      </c>
      <c r="R432" s="71">
        <v>0</v>
      </c>
      <c r="S432" s="71">
        <v>6000</v>
      </c>
      <c r="T432" s="71">
        <v>18000</v>
      </c>
      <c r="U432" s="71">
        <f>+R432+S432+T432</f>
        <v>24000</v>
      </c>
      <c r="V432" s="115">
        <v>100</v>
      </c>
      <c r="W432" s="115">
        <v>100</v>
      </c>
      <c r="X432" s="72" t="s">
        <v>3524</v>
      </c>
      <c r="Y432" s="24" t="s">
        <v>3668</v>
      </c>
      <c r="Z432" s="24" t="s">
        <v>3669</v>
      </c>
      <c r="AA432" s="24" t="s">
        <v>3670</v>
      </c>
      <c r="AB432" s="24" t="s">
        <v>3671</v>
      </c>
      <c r="AC432" s="24"/>
      <c r="AD432" s="24" t="s">
        <v>3672</v>
      </c>
      <c r="AE432" s="24" t="s">
        <v>3505</v>
      </c>
      <c r="AF432" s="277">
        <v>100</v>
      </c>
      <c r="AG432" s="84" t="s">
        <v>3530</v>
      </c>
      <c r="AH432" s="24"/>
      <c r="AI432" s="111">
        <v>90</v>
      </c>
      <c r="AJ432" s="84" t="s">
        <v>3673</v>
      </c>
      <c r="AK432" s="24"/>
      <c r="AL432" s="111">
        <v>10</v>
      </c>
      <c r="AM432" s="302"/>
      <c r="AN432" s="24"/>
      <c r="AO432" s="111"/>
      <c r="AP432" s="302"/>
      <c r="AQ432" s="24"/>
      <c r="AR432" s="111"/>
      <c r="AS432" s="302"/>
      <c r="AT432" s="24"/>
      <c r="AU432" s="111"/>
      <c r="AV432" s="302"/>
      <c r="AW432" s="24"/>
      <c r="AX432" s="111"/>
    </row>
    <row r="433" spans="1:50" ht="80.25" customHeight="1">
      <c r="A433" s="84" t="s">
        <v>9866</v>
      </c>
      <c r="B433" s="24" t="s">
        <v>3614</v>
      </c>
      <c r="C433" s="24">
        <v>10</v>
      </c>
      <c r="D433" s="24"/>
      <c r="E433" s="24" t="s">
        <v>3629</v>
      </c>
      <c r="F433" s="24">
        <v>2013</v>
      </c>
      <c r="G433" s="24" t="s">
        <v>3674</v>
      </c>
      <c r="H433" s="24">
        <v>2005</v>
      </c>
      <c r="I433" s="24"/>
      <c r="J433" s="71" t="s">
        <v>3675</v>
      </c>
      <c r="K433" s="24" t="s">
        <v>149</v>
      </c>
      <c r="L433" s="24" t="s">
        <v>3632</v>
      </c>
      <c r="M433" s="24" t="s">
        <v>3633</v>
      </c>
      <c r="N433" s="24" t="s">
        <v>3676</v>
      </c>
      <c r="O433" s="24" t="s">
        <v>3677</v>
      </c>
      <c r="P433" s="24" t="s">
        <v>3678</v>
      </c>
      <c r="Q433" s="71" t="s">
        <v>3679</v>
      </c>
      <c r="R433" s="71">
        <v>0</v>
      </c>
      <c r="S433" s="71" t="s">
        <v>3680</v>
      </c>
      <c r="T433" s="71" t="s">
        <v>3559</v>
      </c>
      <c r="U433" s="71" t="s">
        <v>3681</v>
      </c>
      <c r="V433" s="115"/>
      <c r="W433" s="115">
        <v>100</v>
      </c>
      <c r="X433" s="72" t="s">
        <v>3639</v>
      </c>
      <c r="Y433" s="24">
        <v>3</v>
      </c>
      <c r="Z433" s="24">
        <v>4</v>
      </c>
      <c r="AA433" s="24">
        <v>7</v>
      </c>
      <c r="AB433" s="24">
        <v>4</v>
      </c>
      <c r="AC433" s="24" t="s">
        <v>149</v>
      </c>
      <c r="AD433" s="24" t="s">
        <v>3672</v>
      </c>
      <c r="AE433" s="24" t="s">
        <v>3328</v>
      </c>
      <c r="AF433" s="278">
        <v>90</v>
      </c>
      <c r="AG433" s="84" t="s">
        <v>1542</v>
      </c>
      <c r="AH433" s="24" t="s">
        <v>3682</v>
      </c>
      <c r="AI433" s="113">
        <v>90</v>
      </c>
      <c r="AJ433" s="84"/>
      <c r="AK433" s="24"/>
      <c r="AL433" s="111"/>
      <c r="AM433" s="302"/>
      <c r="AN433" s="24"/>
      <c r="AO433" s="111"/>
      <c r="AP433" s="302"/>
      <c r="AQ433" s="24"/>
      <c r="AR433" s="111"/>
      <c r="AS433" s="302"/>
      <c r="AT433" s="24"/>
      <c r="AU433" s="111"/>
      <c r="AV433" s="302"/>
      <c r="AW433" s="24"/>
      <c r="AX433" s="111"/>
    </row>
    <row r="434" spans="1:50" ht="174.75" customHeight="1">
      <c r="A434" s="84" t="s">
        <v>9866</v>
      </c>
      <c r="B434" s="24" t="s">
        <v>3491</v>
      </c>
      <c r="C434" s="24">
        <v>4</v>
      </c>
      <c r="D434" s="24"/>
      <c r="E434" s="24" t="s">
        <v>3683</v>
      </c>
      <c r="F434" s="24">
        <v>8279</v>
      </c>
      <c r="G434" s="24" t="s">
        <v>3684</v>
      </c>
      <c r="H434" s="24">
        <v>2005</v>
      </c>
      <c r="I434" s="24" t="s">
        <v>3685</v>
      </c>
      <c r="J434" s="71">
        <v>101110</v>
      </c>
      <c r="K434" s="24" t="s">
        <v>149</v>
      </c>
      <c r="L434" s="24" t="s">
        <v>3686</v>
      </c>
      <c r="M434" s="24" t="s">
        <v>3687</v>
      </c>
      <c r="N434" s="24" t="s">
        <v>3688</v>
      </c>
      <c r="O434" s="24" t="s">
        <v>3689</v>
      </c>
      <c r="P434" s="24" t="s">
        <v>3690</v>
      </c>
      <c r="Q434" s="71" t="s">
        <v>3691</v>
      </c>
      <c r="R434" s="71">
        <v>0</v>
      </c>
      <c r="S434" s="71">
        <v>0</v>
      </c>
      <c r="T434" s="71">
        <v>0</v>
      </c>
      <c r="U434" s="71">
        <f>+R434+S434+T434</f>
        <v>0</v>
      </c>
      <c r="V434" s="115">
        <v>0</v>
      </c>
      <c r="W434" s="115">
        <v>100</v>
      </c>
      <c r="X434" s="24" t="s">
        <v>3692</v>
      </c>
      <c r="Y434" s="24" t="s">
        <v>3693</v>
      </c>
      <c r="Z434" s="24" t="s">
        <v>3694</v>
      </c>
      <c r="AA434" s="24" t="s">
        <v>3695</v>
      </c>
      <c r="AB434" s="24">
        <v>11</v>
      </c>
      <c r="AC434" s="24" t="s">
        <v>149</v>
      </c>
      <c r="AD434" s="24" t="s">
        <v>3696</v>
      </c>
      <c r="AE434" s="24" t="s">
        <v>3328</v>
      </c>
      <c r="AF434" s="277">
        <v>0</v>
      </c>
      <c r="AG434" s="84" t="s">
        <v>3697</v>
      </c>
      <c r="AH434" s="24" t="s">
        <v>3507</v>
      </c>
      <c r="AI434" s="113">
        <v>5</v>
      </c>
      <c r="AJ434" s="84"/>
      <c r="AK434" s="24"/>
      <c r="AL434" s="111"/>
      <c r="AM434" s="302"/>
      <c r="AN434" s="24"/>
      <c r="AO434" s="111"/>
      <c r="AP434" s="302"/>
      <c r="AQ434" s="24"/>
      <c r="AR434" s="111"/>
      <c r="AS434" s="302"/>
      <c r="AT434" s="24"/>
      <c r="AU434" s="111"/>
      <c r="AV434" s="302"/>
      <c r="AW434" s="24"/>
      <c r="AX434" s="111"/>
    </row>
    <row r="435" spans="1:50" ht="101.25" customHeight="1">
      <c r="A435" s="401" t="s">
        <v>9866</v>
      </c>
      <c r="B435" s="394" t="s">
        <v>3491</v>
      </c>
      <c r="C435" s="394">
        <v>29</v>
      </c>
      <c r="D435" s="394"/>
      <c r="E435" s="394" t="s">
        <v>3570</v>
      </c>
      <c r="F435" s="394">
        <v>10331</v>
      </c>
      <c r="G435" s="394" t="s">
        <v>3698</v>
      </c>
      <c r="H435" s="394" t="s">
        <v>3699</v>
      </c>
      <c r="I435" s="394" t="s">
        <v>3700</v>
      </c>
      <c r="J435" s="71">
        <v>29472.78</v>
      </c>
      <c r="K435" s="394" t="s">
        <v>149</v>
      </c>
      <c r="L435" s="394" t="s">
        <v>3701</v>
      </c>
      <c r="M435" s="394" t="s">
        <v>3574</v>
      </c>
      <c r="N435" s="15" t="s">
        <v>3702</v>
      </c>
      <c r="O435" s="15" t="s">
        <v>3703</v>
      </c>
      <c r="P435" s="24" t="s">
        <v>3704</v>
      </c>
      <c r="Q435" s="71" t="s">
        <v>3705</v>
      </c>
      <c r="R435" s="71">
        <v>0</v>
      </c>
      <c r="S435" s="71">
        <v>500</v>
      </c>
      <c r="T435" s="71" t="s">
        <v>3706</v>
      </c>
      <c r="U435" s="71">
        <f>+S435</f>
        <v>500</v>
      </c>
      <c r="V435" s="115"/>
      <c r="W435" s="115">
        <v>100</v>
      </c>
      <c r="X435" s="24" t="s">
        <v>3579</v>
      </c>
      <c r="Y435" s="24">
        <v>3</v>
      </c>
      <c r="Z435" s="24">
        <v>4</v>
      </c>
      <c r="AA435" s="24">
        <v>7</v>
      </c>
      <c r="AB435" s="24">
        <v>17</v>
      </c>
      <c r="AC435" s="24" t="s">
        <v>149</v>
      </c>
      <c r="AD435" s="24"/>
      <c r="AE435" s="24" t="s">
        <v>3328</v>
      </c>
      <c r="AF435" s="277">
        <v>5</v>
      </c>
      <c r="AG435" s="84" t="s">
        <v>3580</v>
      </c>
      <c r="AH435" s="24" t="s">
        <v>3581</v>
      </c>
      <c r="AI435" s="111">
        <v>5</v>
      </c>
      <c r="AJ435" s="84"/>
      <c r="AK435" s="24"/>
      <c r="AL435" s="111"/>
      <c r="AM435" s="302"/>
      <c r="AN435" s="24"/>
      <c r="AO435" s="111"/>
      <c r="AP435" s="302"/>
      <c r="AQ435" s="24"/>
      <c r="AR435" s="111"/>
      <c r="AS435" s="302"/>
      <c r="AT435" s="24"/>
      <c r="AU435" s="111"/>
      <c r="AV435" s="302"/>
      <c r="AW435" s="24"/>
      <c r="AX435" s="111"/>
    </row>
    <row r="436" spans="1:50" ht="75.75" customHeight="1">
      <c r="A436" s="401"/>
      <c r="B436" s="394"/>
      <c r="C436" s="394"/>
      <c r="D436" s="394"/>
      <c r="E436" s="394"/>
      <c r="F436" s="394"/>
      <c r="G436" s="394"/>
      <c r="H436" s="394"/>
      <c r="I436" s="394"/>
      <c r="J436" s="71">
        <v>30584.42</v>
      </c>
      <c r="K436" s="394"/>
      <c r="L436" s="394"/>
      <c r="M436" s="394"/>
      <c r="N436" s="15" t="s">
        <v>3707</v>
      </c>
      <c r="O436" s="15" t="s">
        <v>3708</v>
      </c>
      <c r="P436" s="24" t="s">
        <v>3709</v>
      </c>
      <c r="Q436" s="71" t="s">
        <v>3710</v>
      </c>
      <c r="R436" s="71">
        <v>0</v>
      </c>
      <c r="S436" s="71">
        <v>1500</v>
      </c>
      <c r="T436" s="71" t="s">
        <v>3706</v>
      </c>
      <c r="U436" s="71">
        <f>+S436</f>
        <v>1500</v>
      </c>
      <c r="V436" s="115"/>
      <c r="W436" s="115">
        <v>100</v>
      </c>
      <c r="X436" s="24" t="s">
        <v>3579</v>
      </c>
      <c r="Y436" s="24">
        <v>3</v>
      </c>
      <c r="Z436" s="24">
        <v>4</v>
      </c>
      <c r="AA436" s="24">
        <v>7</v>
      </c>
      <c r="AB436" s="24">
        <v>17</v>
      </c>
      <c r="AC436" s="24" t="s">
        <v>149</v>
      </c>
      <c r="AD436" s="24"/>
      <c r="AE436" s="24" t="s">
        <v>3328</v>
      </c>
      <c r="AF436" s="277">
        <v>10</v>
      </c>
      <c r="AG436" s="84" t="s">
        <v>3580</v>
      </c>
      <c r="AH436" s="24" t="s">
        <v>3581</v>
      </c>
      <c r="AI436" s="111">
        <v>10</v>
      </c>
      <c r="AJ436" s="84"/>
      <c r="AK436" s="24"/>
      <c r="AL436" s="111"/>
      <c r="AM436" s="302"/>
      <c r="AN436" s="24"/>
      <c r="AO436" s="111"/>
      <c r="AP436" s="302"/>
      <c r="AQ436" s="24"/>
      <c r="AR436" s="111"/>
      <c r="AS436" s="302"/>
      <c r="AT436" s="24"/>
      <c r="AU436" s="111"/>
      <c r="AV436" s="302"/>
      <c r="AW436" s="24"/>
      <c r="AX436" s="111"/>
    </row>
    <row r="437" spans="1:50" ht="75" customHeight="1">
      <c r="A437" s="84" t="s">
        <v>9866</v>
      </c>
      <c r="B437" s="24" t="s">
        <v>3491</v>
      </c>
      <c r="C437" s="24">
        <v>14</v>
      </c>
      <c r="D437" s="24"/>
      <c r="E437" s="24" t="s">
        <v>3711</v>
      </c>
      <c r="F437" s="24">
        <v>8289</v>
      </c>
      <c r="G437" s="24" t="s">
        <v>3712</v>
      </c>
      <c r="H437" s="24" t="s">
        <v>3713</v>
      </c>
      <c r="I437" s="24" t="s">
        <v>3714</v>
      </c>
      <c r="J437" s="71">
        <v>69097</v>
      </c>
      <c r="K437" s="24" t="s">
        <v>149</v>
      </c>
      <c r="L437" s="24" t="s">
        <v>3715</v>
      </c>
      <c r="M437" s="24" t="s">
        <v>3716</v>
      </c>
      <c r="N437" s="24" t="s">
        <v>3717</v>
      </c>
      <c r="O437" s="24" t="s">
        <v>3718</v>
      </c>
      <c r="P437" s="24" t="s">
        <v>3719</v>
      </c>
      <c r="Q437" s="71">
        <v>0</v>
      </c>
      <c r="R437" s="71">
        <v>0</v>
      </c>
      <c r="S437" s="71">
        <v>0</v>
      </c>
      <c r="T437" s="71">
        <v>0</v>
      </c>
      <c r="U437" s="71">
        <f>+R437+S437+T437</f>
        <v>0</v>
      </c>
      <c r="V437" s="115"/>
      <c r="W437" s="115">
        <v>100</v>
      </c>
      <c r="X437" s="72" t="s">
        <v>3720</v>
      </c>
      <c r="Y437" s="24">
        <v>4</v>
      </c>
      <c r="Z437" s="24">
        <v>6</v>
      </c>
      <c r="AA437" s="24" t="s">
        <v>3721</v>
      </c>
      <c r="AB437" s="24">
        <v>4</v>
      </c>
      <c r="AC437" s="24" t="s">
        <v>149</v>
      </c>
      <c r="AD437" s="24"/>
      <c r="AE437" s="24" t="s">
        <v>3328</v>
      </c>
      <c r="AF437" s="277">
        <v>50</v>
      </c>
      <c r="AG437" s="84" t="s">
        <v>3543</v>
      </c>
      <c r="AH437" s="24" t="s">
        <v>3581</v>
      </c>
      <c r="AI437" s="111">
        <v>25</v>
      </c>
      <c r="AJ437" s="84" t="s">
        <v>3722</v>
      </c>
      <c r="AK437" s="24" t="s">
        <v>3581</v>
      </c>
      <c r="AL437" s="111">
        <v>10</v>
      </c>
      <c r="AM437" s="302" t="s">
        <v>3547</v>
      </c>
      <c r="AN437" s="24" t="s">
        <v>3581</v>
      </c>
      <c r="AO437" s="111">
        <v>15</v>
      </c>
      <c r="AP437" s="302"/>
      <c r="AQ437" s="24"/>
      <c r="AR437" s="111"/>
      <c r="AS437" s="302"/>
      <c r="AT437" s="24"/>
      <c r="AU437" s="111"/>
      <c r="AV437" s="302"/>
      <c r="AW437" s="24"/>
      <c r="AX437" s="111"/>
    </row>
    <row r="438" spans="1:50" ht="183.75" customHeight="1">
      <c r="A438" s="84" t="s">
        <v>9866</v>
      </c>
      <c r="B438" s="24" t="s">
        <v>3491</v>
      </c>
      <c r="C438" s="24">
        <v>5</v>
      </c>
      <c r="D438" s="24"/>
      <c r="E438" s="24" t="s">
        <v>3615</v>
      </c>
      <c r="F438" s="24">
        <v>6777</v>
      </c>
      <c r="G438" s="24" t="s">
        <v>3723</v>
      </c>
      <c r="H438" s="24">
        <v>2005</v>
      </c>
      <c r="I438" s="24" t="s">
        <v>3724</v>
      </c>
      <c r="J438" s="71">
        <v>66834</v>
      </c>
      <c r="K438" s="24" t="s">
        <v>149</v>
      </c>
      <c r="L438" s="24" t="s">
        <v>3618</v>
      </c>
      <c r="M438" s="24" t="s">
        <v>3619</v>
      </c>
      <c r="N438" s="24" t="s">
        <v>3725</v>
      </c>
      <c r="O438" s="24" t="s">
        <v>3726</v>
      </c>
      <c r="P438" s="24" t="s">
        <v>3727</v>
      </c>
      <c r="Q438" s="71">
        <v>0</v>
      </c>
      <c r="R438" s="71">
        <v>0</v>
      </c>
      <c r="S438" s="71">
        <v>0</v>
      </c>
      <c r="T438" s="71">
        <v>0</v>
      </c>
      <c r="U438" s="71">
        <v>0</v>
      </c>
      <c r="V438" s="115">
        <v>70</v>
      </c>
      <c r="W438" s="115">
        <v>100</v>
      </c>
      <c r="X438" s="112" t="s">
        <v>3623</v>
      </c>
      <c r="Y438" s="24">
        <v>3</v>
      </c>
      <c r="Z438" s="24">
        <v>2</v>
      </c>
      <c r="AA438" s="24">
        <v>1</v>
      </c>
      <c r="AB438" s="24">
        <v>4</v>
      </c>
      <c r="AC438" s="24" t="s">
        <v>149</v>
      </c>
      <c r="AD438" s="24" t="s">
        <v>3624</v>
      </c>
      <c r="AE438" s="24" t="s">
        <v>3328</v>
      </c>
      <c r="AF438" s="277">
        <v>0</v>
      </c>
      <c r="AG438" s="84" t="s">
        <v>3625</v>
      </c>
      <c r="AH438" s="24" t="s">
        <v>3626</v>
      </c>
      <c r="AI438" s="111">
        <v>0</v>
      </c>
      <c r="AJ438" s="84" t="s">
        <v>3728</v>
      </c>
      <c r="AK438" s="24" t="s">
        <v>3628</v>
      </c>
      <c r="AL438" s="111">
        <v>0</v>
      </c>
      <c r="AM438" s="302"/>
      <c r="AN438" s="24"/>
      <c r="AO438" s="111"/>
      <c r="AP438" s="302"/>
      <c r="AQ438" s="24"/>
      <c r="AR438" s="111"/>
      <c r="AS438" s="302"/>
      <c r="AT438" s="24"/>
      <c r="AU438" s="111"/>
      <c r="AV438" s="302"/>
      <c r="AW438" s="24"/>
      <c r="AX438" s="111"/>
    </row>
    <row r="439" spans="1:50" ht="104.25" customHeight="1">
      <c r="A439" s="84" t="s">
        <v>9866</v>
      </c>
      <c r="B439" s="24" t="s">
        <v>3491</v>
      </c>
      <c r="C439" s="24">
        <v>12</v>
      </c>
      <c r="D439" s="24"/>
      <c r="E439" s="24" t="s">
        <v>3729</v>
      </c>
      <c r="F439" s="24">
        <v>7705</v>
      </c>
      <c r="G439" s="24" t="s">
        <v>3730</v>
      </c>
      <c r="H439" s="24" t="s">
        <v>3731</v>
      </c>
      <c r="I439" s="24" t="s">
        <v>3732</v>
      </c>
      <c r="J439" s="71">
        <v>51198</v>
      </c>
      <c r="K439" s="24" t="s">
        <v>149</v>
      </c>
      <c r="L439" s="24" t="s">
        <v>3733</v>
      </c>
      <c r="M439" s="24" t="s">
        <v>3734</v>
      </c>
      <c r="N439" s="114" t="s">
        <v>3735</v>
      </c>
      <c r="O439" s="24" t="s">
        <v>3736</v>
      </c>
      <c r="P439" s="24" t="s">
        <v>3737</v>
      </c>
      <c r="Q439" s="71">
        <v>0</v>
      </c>
      <c r="R439" s="71">
        <v>0</v>
      </c>
      <c r="S439" s="71">
        <v>0</v>
      </c>
      <c r="T439" s="71">
        <v>0</v>
      </c>
      <c r="U439" s="71">
        <f>+R439</f>
        <v>0</v>
      </c>
      <c r="V439" s="115"/>
      <c r="W439" s="115">
        <v>100</v>
      </c>
      <c r="X439" s="72" t="s">
        <v>3738</v>
      </c>
      <c r="Y439" s="24">
        <v>6</v>
      </c>
      <c r="Z439" s="24">
        <v>1</v>
      </c>
      <c r="AA439" s="24">
        <v>1</v>
      </c>
      <c r="AB439" s="24">
        <v>14</v>
      </c>
      <c r="AC439" s="24">
        <v>255</v>
      </c>
      <c r="AD439" s="24">
        <v>0</v>
      </c>
      <c r="AE439" s="24" t="s">
        <v>3739</v>
      </c>
      <c r="AF439" s="277">
        <v>100</v>
      </c>
      <c r="AG439" s="84" t="s">
        <v>3740</v>
      </c>
      <c r="AH439" s="24"/>
      <c r="AI439" s="111">
        <v>100</v>
      </c>
      <c r="AJ439" s="84"/>
      <c r="AK439" s="24"/>
      <c r="AL439" s="111"/>
      <c r="AM439" s="302"/>
      <c r="AN439" s="24"/>
      <c r="AO439" s="111"/>
      <c r="AP439" s="302"/>
      <c r="AQ439" s="24"/>
      <c r="AR439" s="111"/>
      <c r="AS439" s="302"/>
      <c r="AT439" s="24"/>
      <c r="AU439" s="111"/>
      <c r="AV439" s="302"/>
      <c r="AW439" s="24"/>
      <c r="AX439" s="111"/>
    </row>
    <row r="440" spans="1:50" ht="114.75" customHeight="1">
      <c r="A440" s="84" t="s">
        <v>9866</v>
      </c>
      <c r="B440" s="24" t="s">
        <v>3491</v>
      </c>
      <c r="C440" s="24">
        <v>20</v>
      </c>
      <c r="D440" s="24"/>
      <c r="E440" s="24" t="s">
        <v>3567</v>
      </c>
      <c r="F440" s="24">
        <v>9275</v>
      </c>
      <c r="G440" s="24" t="s">
        <v>3741</v>
      </c>
      <c r="H440" s="24">
        <v>2005</v>
      </c>
      <c r="I440" s="24" t="s">
        <v>3742</v>
      </c>
      <c r="J440" s="71">
        <v>53557</v>
      </c>
      <c r="K440" s="24" t="s">
        <v>149</v>
      </c>
      <c r="L440" s="24" t="s">
        <v>3553</v>
      </c>
      <c r="M440" s="24" t="s">
        <v>3554</v>
      </c>
      <c r="N440" s="24" t="s">
        <v>3743</v>
      </c>
      <c r="O440" s="24" t="s">
        <v>3744</v>
      </c>
      <c r="P440" s="24" t="s">
        <v>3745</v>
      </c>
      <c r="Q440" s="71" t="s">
        <v>3746</v>
      </c>
      <c r="R440" s="71">
        <v>0</v>
      </c>
      <c r="S440" s="71" t="s">
        <v>3529</v>
      </c>
      <c r="T440" s="71" t="s">
        <v>3681</v>
      </c>
      <c r="U440" s="71" t="s">
        <v>3746</v>
      </c>
      <c r="V440" s="115">
        <v>60</v>
      </c>
      <c r="W440" s="115">
        <v>100</v>
      </c>
      <c r="X440" s="72" t="s">
        <v>3738</v>
      </c>
      <c r="Y440" s="24" t="s">
        <v>3562</v>
      </c>
      <c r="Z440" s="24" t="s">
        <v>3563</v>
      </c>
      <c r="AA440" s="24" t="s">
        <v>3747</v>
      </c>
      <c r="AB440" s="24">
        <v>4</v>
      </c>
      <c r="AC440" s="24" t="s">
        <v>149</v>
      </c>
      <c r="AD440" s="24" t="s">
        <v>3565</v>
      </c>
      <c r="AE440" s="24" t="s">
        <v>3328</v>
      </c>
      <c r="AF440" s="277">
        <v>50</v>
      </c>
      <c r="AG440" s="84" t="s">
        <v>3568</v>
      </c>
      <c r="AH440" s="24" t="s">
        <v>3748</v>
      </c>
      <c r="AI440" s="111">
        <v>50</v>
      </c>
      <c r="AJ440" s="84"/>
      <c r="AK440" s="24"/>
      <c r="AL440" s="111"/>
      <c r="AM440" s="302"/>
      <c r="AN440" s="24"/>
      <c r="AO440" s="111"/>
      <c r="AP440" s="302"/>
      <c r="AQ440" s="24"/>
      <c r="AR440" s="111"/>
      <c r="AS440" s="302"/>
      <c r="AT440" s="24"/>
      <c r="AU440" s="111"/>
      <c r="AV440" s="302"/>
      <c r="AW440" s="24"/>
      <c r="AX440" s="111"/>
    </row>
    <row r="441" spans="1:50" ht="182">
      <c r="A441" s="84" t="s">
        <v>9866</v>
      </c>
      <c r="B441" s="24" t="s">
        <v>3491</v>
      </c>
      <c r="C441" s="24">
        <v>12</v>
      </c>
      <c r="D441" s="24"/>
      <c r="E441" s="24" t="s">
        <v>3749</v>
      </c>
      <c r="F441" s="24">
        <v>4041</v>
      </c>
      <c r="G441" s="24" t="s">
        <v>3750</v>
      </c>
      <c r="H441" s="24" t="s">
        <v>3731</v>
      </c>
      <c r="I441" s="114" t="s">
        <v>3751</v>
      </c>
      <c r="J441" s="71">
        <v>51639</v>
      </c>
      <c r="K441" s="24" t="s">
        <v>149</v>
      </c>
      <c r="L441" s="24" t="s">
        <v>3733</v>
      </c>
      <c r="M441" s="24" t="s">
        <v>3752</v>
      </c>
      <c r="N441" s="114" t="s">
        <v>3753</v>
      </c>
      <c r="O441" s="24" t="s">
        <v>3754</v>
      </c>
      <c r="P441" s="24" t="s">
        <v>3755</v>
      </c>
      <c r="Q441" s="71">
        <v>0</v>
      </c>
      <c r="R441" s="71">
        <v>0</v>
      </c>
      <c r="S441" s="71">
        <v>0</v>
      </c>
      <c r="T441" s="71">
        <v>0</v>
      </c>
      <c r="U441" s="71">
        <v>0</v>
      </c>
      <c r="V441" s="115"/>
      <c r="W441" s="115">
        <v>100</v>
      </c>
      <c r="X441" s="72" t="s">
        <v>3738</v>
      </c>
      <c r="Y441" s="24">
        <v>6</v>
      </c>
      <c r="Z441" s="24">
        <v>1</v>
      </c>
      <c r="AA441" s="24">
        <v>2</v>
      </c>
      <c r="AB441" s="24" t="s">
        <v>3756</v>
      </c>
      <c r="AC441" s="24">
        <v>256</v>
      </c>
      <c r="AD441" s="24">
        <v>0</v>
      </c>
      <c r="AE441" s="24" t="s">
        <v>3757</v>
      </c>
      <c r="AF441" s="277">
        <v>100</v>
      </c>
      <c r="AG441" s="84" t="s">
        <v>3758</v>
      </c>
      <c r="AH441" s="24" t="s">
        <v>3759</v>
      </c>
      <c r="AI441" s="111">
        <v>100</v>
      </c>
      <c r="AJ441" s="84"/>
      <c r="AK441" s="24"/>
      <c r="AL441" s="111"/>
      <c r="AM441" s="302"/>
      <c r="AN441" s="24"/>
      <c r="AO441" s="111"/>
      <c r="AP441" s="302"/>
      <c r="AQ441" s="24"/>
      <c r="AR441" s="111"/>
      <c r="AS441" s="302"/>
      <c r="AT441" s="24"/>
      <c r="AU441" s="111"/>
      <c r="AV441" s="302"/>
      <c r="AW441" s="24"/>
      <c r="AX441" s="111"/>
    </row>
    <row r="442" spans="1:50" ht="126">
      <c r="A442" s="84" t="s">
        <v>9866</v>
      </c>
      <c r="B442" s="24" t="s">
        <v>3491</v>
      </c>
      <c r="C442" s="24">
        <v>33</v>
      </c>
      <c r="D442" s="24"/>
      <c r="E442" s="24" t="s">
        <v>3548</v>
      </c>
      <c r="F442" s="24">
        <v>7002</v>
      </c>
      <c r="G442" s="24" t="s">
        <v>3760</v>
      </c>
      <c r="H442" s="24" t="s">
        <v>3761</v>
      </c>
      <c r="I442" s="24" t="s">
        <v>3762</v>
      </c>
      <c r="J442" s="71">
        <v>50532</v>
      </c>
      <c r="K442" s="24" t="s">
        <v>149</v>
      </c>
      <c r="L442" s="24" t="s">
        <v>3763</v>
      </c>
      <c r="M442" s="24" t="s">
        <v>3764</v>
      </c>
      <c r="N442" s="24" t="s">
        <v>3765</v>
      </c>
      <c r="O442" s="24" t="s">
        <v>3766</v>
      </c>
      <c r="P442" s="24"/>
      <c r="Q442" s="71">
        <v>0</v>
      </c>
      <c r="R442" s="71">
        <v>0</v>
      </c>
      <c r="S442" s="71">
        <v>45</v>
      </c>
      <c r="T442" s="71">
        <v>50</v>
      </c>
      <c r="U442" s="71">
        <f>+R442+S442+T442</f>
        <v>95</v>
      </c>
      <c r="V442" s="115">
        <v>100</v>
      </c>
      <c r="W442" s="115">
        <v>100</v>
      </c>
      <c r="X442" s="72" t="s">
        <v>3767</v>
      </c>
      <c r="Y442" s="24">
        <v>3</v>
      </c>
      <c r="Z442" s="24">
        <v>3</v>
      </c>
      <c r="AA442" s="24">
        <v>1</v>
      </c>
      <c r="AB442" s="24" t="s">
        <v>3768</v>
      </c>
      <c r="AC442" s="24" t="s">
        <v>149</v>
      </c>
      <c r="AD442" s="24"/>
      <c r="AE442" s="24" t="s">
        <v>3328</v>
      </c>
      <c r="AF442" s="277">
        <v>100</v>
      </c>
      <c r="AG442" s="84" t="s">
        <v>3547</v>
      </c>
      <c r="AH442" s="24" t="s">
        <v>3769</v>
      </c>
      <c r="AI442" s="111">
        <v>60</v>
      </c>
      <c r="AJ442" s="84" t="s">
        <v>3770</v>
      </c>
      <c r="AK442" s="115">
        <v>18825.070019999999</v>
      </c>
      <c r="AL442" s="111">
        <v>20</v>
      </c>
      <c r="AM442" s="302" t="s">
        <v>3771</v>
      </c>
      <c r="AN442" s="24" t="s">
        <v>3772</v>
      </c>
      <c r="AO442" s="111">
        <v>20</v>
      </c>
      <c r="AP442" s="302"/>
      <c r="AQ442" s="24"/>
      <c r="AR442" s="111"/>
      <c r="AS442" s="302"/>
      <c r="AT442" s="24"/>
      <c r="AU442" s="111"/>
      <c r="AV442" s="302"/>
      <c r="AW442" s="24"/>
      <c r="AX442" s="111"/>
    </row>
    <row r="443" spans="1:50" ht="105.75" customHeight="1">
      <c r="A443" s="84" t="s">
        <v>9866</v>
      </c>
      <c r="B443" s="24" t="s">
        <v>3491</v>
      </c>
      <c r="C443" s="24">
        <v>12</v>
      </c>
      <c r="D443" s="24"/>
      <c r="E443" s="24" t="s">
        <v>3729</v>
      </c>
      <c r="F443" s="24">
        <v>7705</v>
      </c>
      <c r="G443" s="24" t="s">
        <v>3773</v>
      </c>
      <c r="H443" s="24" t="s">
        <v>3731</v>
      </c>
      <c r="I443" s="114" t="s">
        <v>3774</v>
      </c>
      <c r="J443" s="71">
        <v>50168</v>
      </c>
      <c r="K443" s="24" t="s">
        <v>149</v>
      </c>
      <c r="L443" s="24" t="s">
        <v>3733</v>
      </c>
      <c r="M443" s="24" t="s">
        <v>3734</v>
      </c>
      <c r="N443" s="114" t="s">
        <v>3775</v>
      </c>
      <c r="O443" s="24" t="s">
        <v>3776</v>
      </c>
      <c r="P443" s="24" t="s">
        <v>3777</v>
      </c>
      <c r="Q443" s="71">
        <v>0</v>
      </c>
      <c r="R443" s="71">
        <v>0</v>
      </c>
      <c r="S443" s="71">
        <v>0</v>
      </c>
      <c r="T443" s="71">
        <v>0</v>
      </c>
      <c r="U443" s="71">
        <v>0</v>
      </c>
      <c r="V443" s="115"/>
      <c r="W443" s="115">
        <v>100</v>
      </c>
      <c r="X443" s="72" t="s">
        <v>3738</v>
      </c>
      <c r="Y443" s="24">
        <v>6</v>
      </c>
      <c r="Z443" s="24">
        <v>1</v>
      </c>
      <c r="AA443" s="24">
        <v>2</v>
      </c>
      <c r="AB443" s="24">
        <v>14.19</v>
      </c>
      <c r="AC443" s="24">
        <v>254</v>
      </c>
      <c r="AD443" s="24">
        <v>0</v>
      </c>
      <c r="AE443" s="24" t="s">
        <v>3328</v>
      </c>
      <c r="AF443" s="277">
        <v>100</v>
      </c>
      <c r="AG443" s="84" t="s">
        <v>3740</v>
      </c>
      <c r="AH443" s="24"/>
      <c r="AI443" s="111">
        <v>100</v>
      </c>
      <c r="AJ443" s="84"/>
      <c r="AK443" s="24"/>
      <c r="AL443" s="111"/>
      <c r="AM443" s="302"/>
      <c r="AN443" s="24"/>
      <c r="AO443" s="111"/>
      <c r="AP443" s="302"/>
      <c r="AQ443" s="24"/>
      <c r="AR443" s="111"/>
      <c r="AS443" s="302"/>
      <c r="AT443" s="24"/>
      <c r="AU443" s="111"/>
      <c r="AV443" s="302"/>
      <c r="AW443" s="24"/>
      <c r="AX443" s="111"/>
    </row>
    <row r="444" spans="1:50" ht="102" customHeight="1">
      <c r="A444" s="84" t="s">
        <v>9866</v>
      </c>
      <c r="B444" s="24" t="s">
        <v>3491</v>
      </c>
      <c r="C444" s="24">
        <v>12</v>
      </c>
      <c r="D444" s="24"/>
      <c r="E444" s="24" t="s">
        <v>3759</v>
      </c>
      <c r="F444" s="24">
        <v>8992</v>
      </c>
      <c r="G444" s="24" t="s">
        <v>3778</v>
      </c>
      <c r="H444" s="24" t="s">
        <v>3731</v>
      </c>
      <c r="I444" s="114" t="s">
        <v>3779</v>
      </c>
      <c r="J444" s="71">
        <v>48308</v>
      </c>
      <c r="K444" s="24" t="s">
        <v>149</v>
      </c>
      <c r="L444" s="24" t="s">
        <v>3733</v>
      </c>
      <c r="M444" s="24" t="s">
        <v>3780</v>
      </c>
      <c r="N444" s="114" t="s">
        <v>3781</v>
      </c>
      <c r="O444" s="24" t="s">
        <v>3782</v>
      </c>
      <c r="P444" s="24" t="s">
        <v>3783</v>
      </c>
      <c r="Q444" s="71">
        <v>0</v>
      </c>
      <c r="R444" s="71">
        <v>0</v>
      </c>
      <c r="S444" s="71">
        <v>0</v>
      </c>
      <c r="T444" s="71">
        <v>0</v>
      </c>
      <c r="U444" s="71">
        <v>0</v>
      </c>
      <c r="V444" s="115"/>
      <c r="W444" s="115">
        <v>100</v>
      </c>
      <c r="X444" s="72" t="s">
        <v>3738</v>
      </c>
      <c r="Y444" s="24">
        <v>6</v>
      </c>
      <c r="Z444" s="24">
        <v>1</v>
      </c>
      <c r="AA444" s="24">
        <v>1</v>
      </c>
      <c r="AB444" s="24" t="s">
        <v>3756</v>
      </c>
      <c r="AC444" s="24">
        <v>253</v>
      </c>
      <c r="AD444" s="24">
        <v>0</v>
      </c>
      <c r="AE444" s="24" t="s">
        <v>3739</v>
      </c>
      <c r="AF444" s="277">
        <v>100</v>
      </c>
      <c r="AG444" s="84" t="s">
        <v>3784</v>
      </c>
      <c r="AH444" s="24" t="s">
        <v>3759</v>
      </c>
      <c r="AI444" s="111">
        <v>100</v>
      </c>
      <c r="AJ444" s="84"/>
      <c r="AK444" s="24"/>
      <c r="AL444" s="111"/>
      <c r="AM444" s="302"/>
      <c r="AN444" s="24"/>
      <c r="AO444" s="111"/>
      <c r="AP444" s="302"/>
      <c r="AQ444" s="24"/>
      <c r="AR444" s="111"/>
      <c r="AS444" s="302"/>
      <c r="AT444" s="24"/>
      <c r="AU444" s="111"/>
      <c r="AV444" s="302"/>
      <c r="AW444" s="24"/>
      <c r="AX444" s="111"/>
    </row>
    <row r="445" spans="1:50" ht="126">
      <c r="A445" s="84" t="s">
        <v>9866</v>
      </c>
      <c r="B445" s="24" t="s">
        <v>3491</v>
      </c>
      <c r="C445" s="24">
        <v>15</v>
      </c>
      <c r="D445" s="24"/>
      <c r="E445" s="24" t="s">
        <v>3785</v>
      </c>
      <c r="F445" s="24">
        <v>5232</v>
      </c>
      <c r="G445" s="24" t="s">
        <v>3786</v>
      </c>
      <c r="H445" s="24">
        <v>2005</v>
      </c>
      <c r="I445" s="24" t="s">
        <v>3787</v>
      </c>
      <c r="J445" s="71">
        <v>41037</v>
      </c>
      <c r="K445" s="24" t="s">
        <v>149</v>
      </c>
      <c r="L445" s="24" t="s">
        <v>3788</v>
      </c>
      <c r="M445" s="24" t="s">
        <v>3789</v>
      </c>
      <c r="N445" s="24"/>
      <c r="O445" s="24"/>
      <c r="P445" s="24" t="s">
        <v>3790</v>
      </c>
      <c r="Q445" s="71" t="s">
        <v>3791</v>
      </c>
      <c r="R445" s="71">
        <v>0</v>
      </c>
      <c r="S445" s="71">
        <v>27</v>
      </c>
      <c r="T445" s="71">
        <v>28</v>
      </c>
      <c r="U445" s="71">
        <f>+T445+S445+R445</f>
        <v>55</v>
      </c>
      <c r="V445" s="115">
        <v>70</v>
      </c>
      <c r="W445" s="115">
        <v>100</v>
      </c>
      <c r="X445" s="24"/>
      <c r="Y445" s="24">
        <v>4</v>
      </c>
      <c r="Z445" s="24">
        <v>7</v>
      </c>
      <c r="AA445" s="24">
        <v>5</v>
      </c>
      <c r="AB445" s="24">
        <v>17</v>
      </c>
      <c r="AC445" s="24" t="s">
        <v>149</v>
      </c>
      <c r="AD445" s="24"/>
      <c r="AE445" s="24" t="s">
        <v>3328</v>
      </c>
      <c r="AF445" s="277">
        <v>45</v>
      </c>
      <c r="AG445" s="84" t="s">
        <v>3547</v>
      </c>
      <c r="AH445" s="24" t="s">
        <v>3548</v>
      </c>
      <c r="AI445" s="111">
        <v>100</v>
      </c>
      <c r="AJ445" s="84"/>
      <c r="AK445" s="24"/>
      <c r="AL445" s="111"/>
      <c r="AM445" s="302"/>
      <c r="AN445" s="24"/>
      <c r="AO445" s="111"/>
      <c r="AP445" s="302"/>
      <c r="AQ445" s="24"/>
      <c r="AR445" s="111"/>
      <c r="AS445" s="302"/>
      <c r="AT445" s="24"/>
      <c r="AU445" s="111"/>
      <c r="AV445" s="302"/>
      <c r="AW445" s="24"/>
      <c r="AX445" s="111"/>
    </row>
    <row r="446" spans="1:50" ht="126">
      <c r="A446" s="84" t="s">
        <v>9866</v>
      </c>
      <c r="B446" s="24" t="s">
        <v>3491</v>
      </c>
      <c r="C446" s="15">
        <v>5</v>
      </c>
      <c r="D446" s="15"/>
      <c r="E446" s="24" t="s">
        <v>3615</v>
      </c>
      <c r="F446" s="24">
        <v>6777</v>
      </c>
      <c r="G446" s="24" t="s">
        <v>3792</v>
      </c>
      <c r="H446" s="24">
        <v>2007</v>
      </c>
      <c r="I446" s="71" t="s">
        <v>3793</v>
      </c>
      <c r="J446" s="71">
        <v>42928</v>
      </c>
      <c r="K446" s="76" t="s">
        <v>103</v>
      </c>
      <c r="L446" s="24" t="s">
        <v>3618</v>
      </c>
      <c r="M446" s="24" t="s">
        <v>3619</v>
      </c>
      <c r="N446" s="24" t="s">
        <v>3794</v>
      </c>
      <c r="O446" s="24" t="s">
        <v>3795</v>
      </c>
      <c r="P446" s="24" t="s">
        <v>3796</v>
      </c>
      <c r="Q446" s="71">
        <v>0</v>
      </c>
      <c r="R446" s="71">
        <v>0</v>
      </c>
      <c r="S446" s="71">
        <v>0</v>
      </c>
      <c r="T446" s="71">
        <v>0</v>
      </c>
      <c r="U446" s="71">
        <f>+R446</f>
        <v>0</v>
      </c>
      <c r="V446" s="115"/>
      <c r="W446" s="115">
        <v>100</v>
      </c>
      <c r="X446" s="112" t="s">
        <v>3623</v>
      </c>
      <c r="Y446" s="24">
        <v>4</v>
      </c>
      <c r="Z446" s="24">
        <v>6</v>
      </c>
      <c r="AA446" s="24">
        <v>2</v>
      </c>
      <c r="AB446" s="24">
        <v>4</v>
      </c>
      <c r="AC446" s="24" t="s">
        <v>103</v>
      </c>
      <c r="AD446" s="24" t="s">
        <v>3624</v>
      </c>
      <c r="AE446" s="24" t="s">
        <v>3328</v>
      </c>
      <c r="AF446" s="278">
        <v>31</v>
      </c>
      <c r="AG446" s="84" t="s">
        <v>3797</v>
      </c>
      <c r="AH446" s="24" t="s">
        <v>3798</v>
      </c>
      <c r="AI446" s="113">
        <v>15.5</v>
      </c>
      <c r="AJ446" s="84" t="s">
        <v>3799</v>
      </c>
      <c r="AK446" s="24" t="s">
        <v>3628</v>
      </c>
      <c r="AL446" s="113">
        <v>15.5</v>
      </c>
      <c r="AM446" s="302"/>
      <c r="AN446" s="24"/>
      <c r="AO446" s="111"/>
      <c r="AP446" s="302"/>
      <c r="AQ446" s="24"/>
      <c r="AR446" s="111"/>
      <c r="AS446" s="302"/>
      <c r="AT446" s="24"/>
      <c r="AU446" s="111"/>
      <c r="AV446" s="302"/>
      <c r="AW446" s="24"/>
      <c r="AX446" s="111"/>
    </row>
    <row r="447" spans="1:50" ht="126">
      <c r="A447" s="84" t="s">
        <v>9866</v>
      </c>
      <c r="B447" s="24" t="s">
        <v>3491</v>
      </c>
      <c r="C447" s="15">
        <v>5</v>
      </c>
      <c r="D447" s="15"/>
      <c r="E447" s="24" t="s">
        <v>3615</v>
      </c>
      <c r="F447" s="24">
        <v>6777</v>
      </c>
      <c r="G447" s="24" t="s">
        <v>3800</v>
      </c>
      <c r="H447" s="24">
        <v>2007</v>
      </c>
      <c r="I447" s="71" t="s">
        <v>3801</v>
      </c>
      <c r="J447" s="71">
        <v>25196</v>
      </c>
      <c r="K447" s="76" t="s">
        <v>103</v>
      </c>
      <c r="L447" s="24" t="s">
        <v>3618</v>
      </c>
      <c r="M447" s="24" t="s">
        <v>3619</v>
      </c>
      <c r="N447" s="24" t="s">
        <v>3802</v>
      </c>
      <c r="O447" s="24" t="s">
        <v>3803</v>
      </c>
      <c r="P447" s="24" t="s">
        <v>3804</v>
      </c>
      <c r="Q447" s="71">
        <v>0</v>
      </c>
      <c r="R447" s="71">
        <v>0</v>
      </c>
      <c r="S447" s="71">
        <v>0</v>
      </c>
      <c r="T447" s="71">
        <v>0</v>
      </c>
      <c r="U447" s="71">
        <f>+R447</f>
        <v>0</v>
      </c>
      <c r="V447" s="115">
        <v>60</v>
      </c>
      <c r="W447" s="115">
        <v>100</v>
      </c>
      <c r="X447" s="112" t="s">
        <v>3623</v>
      </c>
      <c r="Y447" s="24"/>
      <c r="Z447" s="24"/>
      <c r="AA447" s="24"/>
      <c r="AB447" s="24">
        <v>4</v>
      </c>
      <c r="AC447" s="24"/>
      <c r="AD447" s="24"/>
      <c r="AE447" s="24" t="s">
        <v>3328</v>
      </c>
      <c r="AF447" s="278">
        <v>7</v>
      </c>
      <c r="AG447" s="84" t="s">
        <v>3799</v>
      </c>
      <c r="AH447" s="24"/>
      <c r="AI447" s="111">
        <v>7</v>
      </c>
      <c r="AJ447" s="116"/>
      <c r="AK447" s="24" t="s">
        <v>3628</v>
      </c>
      <c r="AL447" s="113"/>
      <c r="AM447" s="302"/>
      <c r="AN447" s="24"/>
      <c r="AO447" s="113"/>
      <c r="AP447" s="302"/>
      <c r="AQ447" s="24"/>
      <c r="AR447" s="113"/>
      <c r="AS447" s="302"/>
      <c r="AT447" s="24"/>
      <c r="AU447" s="111"/>
      <c r="AV447" s="302"/>
      <c r="AW447" s="24"/>
      <c r="AX447" s="111"/>
    </row>
    <row r="448" spans="1:50" ht="96.75" customHeight="1">
      <c r="A448" s="84" t="s">
        <v>9866</v>
      </c>
      <c r="B448" s="24" t="s">
        <v>3491</v>
      </c>
      <c r="C448" s="15">
        <v>10</v>
      </c>
      <c r="D448" s="378" t="s">
        <v>1542</v>
      </c>
      <c r="E448" s="24" t="s">
        <v>3805</v>
      </c>
      <c r="F448" s="24">
        <v>2013</v>
      </c>
      <c r="G448" s="24" t="s">
        <v>3806</v>
      </c>
      <c r="H448" s="24" t="s">
        <v>3807</v>
      </c>
      <c r="I448" s="71" t="s">
        <v>3808</v>
      </c>
      <c r="J448" s="71" t="s">
        <v>3809</v>
      </c>
      <c r="K448" s="76" t="s">
        <v>271</v>
      </c>
      <c r="L448" s="24" t="s">
        <v>3810</v>
      </c>
      <c r="M448" s="24" t="s">
        <v>3811</v>
      </c>
      <c r="N448" s="15" t="s">
        <v>3812</v>
      </c>
      <c r="O448" s="24" t="s">
        <v>3813</v>
      </c>
      <c r="P448" s="24" t="s">
        <v>3814</v>
      </c>
      <c r="Q448" s="71">
        <f>+ROUND((U448/1700),2)</f>
        <v>2.4</v>
      </c>
      <c r="R448" s="71">
        <v>1457</v>
      </c>
      <c r="S448" s="71">
        <v>1800</v>
      </c>
      <c r="T448" s="71">
        <v>827</v>
      </c>
      <c r="U448" s="71">
        <f>+R448+S448+T448</f>
        <v>4084</v>
      </c>
      <c r="V448" s="115">
        <v>90</v>
      </c>
      <c r="W448" s="115">
        <v>98.38</v>
      </c>
      <c r="X448" s="72" t="s">
        <v>3639</v>
      </c>
      <c r="Y448" s="24">
        <v>3</v>
      </c>
      <c r="Z448" s="24">
        <v>4</v>
      </c>
      <c r="AA448" s="24">
        <v>7</v>
      </c>
      <c r="AB448" s="24">
        <v>4</v>
      </c>
      <c r="AC448" s="24" t="s">
        <v>103</v>
      </c>
      <c r="AD448" s="24" t="s">
        <v>3504</v>
      </c>
      <c r="AE448" s="24" t="s">
        <v>3328</v>
      </c>
      <c r="AF448" s="278">
        <v>90</v>
      </c>
      <c r="AG448" s="84" t="s">
        <v>1542</v>
      </c>
      <c r="AH448" s="24" t="s">
        <v>3815</v>
      </c>
      <c r="AI448" s="113">
        <v>90</v>
      </c>
      <c r="AJ448" s="84"/>
      <c r="AK448" s="24"/>
      <c r="AL448" s="111"/>
      <c r="AM448" s="302"/>
      <c r="AN448" s="24"/>
      <c r="AO448" s="111"/>
      <c r="AP448" s="302"/>
      <c r="AQ448" s="24"/>
      <c r="AR448" s="111"/>
      <c r="AS448" s="302"/>
      <c r="AT448" s="24"/>
      <c r="AU448" s="111"/>
      <c r="AV448" s="302"/>
      <c r="AW448" s="24"/>
      <c r="AX448" s="111"/>
    </row>
    <row r="449" spans="1:50" ht="107.25" customHeight="1">
      <c r="A449" s="395" t="s">
        <v>9866</v>
      </c>
      <c r="B449" s="394" t="s">
        <v>3491</v>
      </c>
      <c r="C449" s="393">
        <v>29</v>
      </c>
      <c r="D449" s="393"/>
      <c r="E449" s="394" t="s">
        <v>3816</v>
      </c>
      <c r="F449" s="394">
        <v>15902</v>
      </c>
      <c r="G449" s="394" t="s">
        <v>3817</v>
      </c>
      <c r="H449" s="394" t="s">
        <v>3818</v>
      </c>
      <c r="I449" s="398" t="s">
        <v>3819</v>
      </c>
      <c r="J449" s="398">
        <v>162501</v>
      </c>
      <c r="K449" s="400" t="s">
        <v>103</v>
      </c>
      <c r="L449" s="394" t="s">
        <v>3701</v>
      </c>
      <c r="M449" s="394" t="s">
        <v>3574</v>
      </c>
      <c r="N449" s="394" t="s">
        <v>3820</v>
      </c>
      <c r="O449" s="394" t="s">
        <v>3821</v>
      </c>
      <c r="P449" s="24" t="s">
        <v>3822</v>
      </c>
      <c r="Q449" s="71">
        <v>0</v>
      </c>
      <c r="R449" s="71">
        <v>0</v>
      </c>
      <c r="S449" s="71">
        <v>0</v>
      </c>
      <c r="T449" s="71">
        <v>0</v>
      </c>
      <c r="U449" s="71">
        <f>+R449+S449+T449</f>
        <v>0</v>
      </c>
      <c r="V449" s="115"/>
      <c r="W449" s="115">
        <v>100</v>
      </c>
      <c r="X449" s="72" t="s">
        <v>3579</v>
      </c>
      <c r="Y449" s="24">
        <v>2</v>
      </c>
      <c r="Z449" s="24">
        <v>5</v>
      </c>
      <c r="AA449" s="24">
        <v>6</v>
      </c>
      <c r="AB449" s="24">
        <v>17</v>
      </c>
      <c r="AC449" s="24" t="s">
        <v>103</v>
      </c>
      <c r="AD449" s="24"/>
      <c r="AE449" s="24" t="s">
        <v>3328</v>
      </c>
      <c r="AF449" s="277">
        <v>100</v>
      </c>
      <c r="AG449" s="84" t="s">
        <v>3580</v>
      </c>
      <c r="AH449" s="24" t="s">
        <v>3581</v>
      </c>
      <c r="AI449" s="111">
        <v>100</v>
      </c>
      <c r="AJ449" s="84"/>
      <c r="AK449" s="24"/>
      <c r="AL449" s="111"/>
      <c r="AM449" s="302"/>
      <c r="AN449" s="24"/>
      <c r="AO449" s="111"/>
      <c r="AP449" s="302"/>
      <c r="AQ449" s="24"/>
      <c r="AR449" s="111"/>
      <c r="AS449" s="302"/>
      <c r="AT449" s="24"/>
      <c r="AU449" s="111"/>
      <c r="AV449" s="302"/>
      <c r="AW449" s="24"/>
      <c r="AX449" s="111"/>
    </row>
    <row r="450" spans="1:50" ht="84">
      <c r="A450" s="395"/>
      <c r="B450" s="394"/>
      <c r="C450" s="393"/>
      <c r="D450" s="393"/>
      <c r="E450" s="394"/>
      <c r="F450" s="394"/>
      <c r="G450" s="394"/>
      <c r="H450" s="394"/>
      <c r="I450" s="398"/>
      <c r="J450" s="398"/>
      <c r="K450" s="400"/>
      <c r="L450" s="394"/>
      <c r="M450" s="394"/>
      <c r="N450" s="394"/>
      <c r="O450" s="394"/>
      <c r="P450" s="24" t="s">
        <v>3823</v>
      </c>
      <c r="Q450" s="71">
        <v>0</v>
      </c>
      <c r="R450" s="71">
        <v>0</v>
      </c>
      <c r="S450" s="71">
        <v>0</v>
      </c>
      <c r="T450" s="71">
        <v>0</v>
      </c>
      <c r="U450" s="71">
        <v>0</v>
      </c>
      <c r="V450" s="115"/>
      <c r="W450" s="115">
        <v>100</v>
      </c>
      <c r="X450" s="72" t="s">
        <v>3579</v>
      </c>
      <c r="Y450" s="24">
        <v>2</v>
      </c>
      <c r="Z450" s="24">
        <v>5</v>
      </c>
      <c r="AA450" s="24">
        <v>6</v>
      </c>
      <c r="AB450" s="24">
        <v>17</v>
      </c>
      <c r="AC450" s="24" t="s">
        <v>103</v>
      </c>
      <c r="AD450" s="24"/>
      <c r="AE450" s="24" t="s">
        <v>3328</v>
      </c>
      <c r="AF450" s="277">
        <v>100</v>
      </c>
      <c r="AG450" s="84" t="s">
        <v>3580</v>
      </c>
      <c r="AH450" s="24" t="s">
        <v>3581</v>
      </c>
      <c r="AI450" s="111">
        <v>100</v>
      </c>
      <c r="AJ450" s="84"/>
      <c r="AK450" s="24"/>
      <c r="AL450" s="111"/>
      <c r="AM450" s="302"/>
      <c r="AN450" s="24"/>
      <c r="AO450" s="111"/>
      <c r="AP450" s="302"/>
      <c r="AQ450" s="24"/>
      <c r="AR450" s="111"/>
      <c r="AS450" s="302"/>
      <c r="AT450" s="24"/>
      <c r="AU450" s="111"/>
      <c r="AV450" s="302"/>
      <c r="AW450" s="24"/>
      <c r="AX450" s="111"/>
    </row>
    <row r="451" spans="1:50" ht="133.5" customHeight="1">
      <c r="A451" s="84" t="s">
        <v>9866</v>
      </c>
      <c r="B451" s="24" t="s">
        <v>3491</v>
      </c>
      <c r="C451" s="15">
        <v>32</v>
      </c>
      <c r="D451" s="15"/>
      <c r="E451" s="24" t="s">
        <v>3515</v>
      </c>
      <c r="F451" s="24">
        <v>3702</v>
      </c>
      <c r="G451" s="24" t="s">
        <v>3824</v>
      </c>
      <c r="H451" s="24" t="s">
        <v>3825</v>
      </c>
      <c r="I451" s="71" t="s">
        <v>3826</v>
      </c>
      <c r="J451" s="71">
        <v>83883</v>
      </c>
      <c r="K451" s="76" t="s">
        <v>103</v>
      </c>
      <c r="L451" s="24" t="s">
        <v>3662</v>
      </c>
      <c r="M451" s="24" t="s">
        <v>3663</v>
      </c>
      <c r="N451" s="24" t="s">
        <v>3827</v>
      </c>
      <c r="O451" s="24" t="s">
        <v>3828</v>
      </c>
      <c r="P451" s="24"/>
      <c r="Q451" s="71" t="s">
        <v>3829</v>
      </c>
      <c r="R451" s="71">
        <v>0</v>
      </c>
      <c r="S451" s="71">
        <v>3000</v>
      </c>
      <c r="T451" s="71">
        <v>18000</v>
      </c>
      <c r="U451" s="71">
        <v>21000</v>
      </c>
      <c r="V451" s="115">
        <v>100</v>
      </c>
      <c r="W451" s="115">
        <v>100</v>
      </c>
      <c r="X451" s="72" t="s">
        <v>3524</v>
      </c>
      <c r="Y451" s="24" t="s">
        <v>3668</v>
      </c>
      <c r="Z451" s="24" t="s">
        <v>3669</v>
      </c>
      <c r="AA451" s="24" t="s">
        <v>3670</v>
      </c>
      <c r="AB451" s="24" t="s">
        <v>3671</v>
      </c>
      <c r="AC451" s="24"/>
      <c r="AD451" s="24" t="s">
        <v>3529</v>
      </c>
      <c r="AE451" s="24" t="s">
        <v>3505</v>
      </c>
      <c r="AF451" s="277">
        <v>100</v>
      </c>
      <c r="AG451" s="84" t="s">
        <v>3530</v>
      </c>
      <c r="AH451" s="24"/>
      <c r="AI451" s="111">
        <v>90</v>
      </c>
      <c r="AJ451" s="84" t="s">
        <v>3673</v>
      </c>
      <c r="AK451" s="24"/>
      <c r="AL451" s="111">
        <v>10</v>
      </c>
      <c r="AM451" s="302"/>
      <c r="AN451" s="24"/>
      <c r="AO451" s="111"/>
      <c r="AP451" s="302"/>
      <c r="AQ451" s="24"/>
      <c r="AR451" s="111"/>
      <c r="AS451" s="302"/>
      <c r="AT451" s="24"/>
      <c r="AU451" s="111"/>
      <c r="AV451" s="302"/>
      <c r="AW451" s="24"/>
      <c r="AX451" s="111"/>
    </row>
    <row r="452" spans="1:50" ht="117" customHeight="1">
      <c r="A452" s="84" t="s">
        <v>9866</v>
      </c>
      <c r="B452" s="24" t="s">
        <v>3491</v>
      </c>
      <c r="C452" s="15">
        <v>12</v>
      </c>
      <c r="D452" s="15"/>
      <c r="E452" s="24" t="s">
        <v>3729</v>
      </c>
      <c r="F452" s="24">
        <v>7705</v>
      </c>
      <c r="G452" s="24" t="s">
        <v>3830</v>
      </c>
      <c r="H452" s="24" t="s">
        <v>3818</v>
      </c>
      <c r="I452" s="114" t="s">
        <v>3831</v>
      </c>
      <c r="J452" s="71">
        <v>131219</v>
      </c>
      <c r="K452" s="76" t="s">
        <v>103</v>
      </c>
      <c r="L452" s="24" t="s">
        <v>3733</v>
      </c>
      <c r="M452" s="24" t="s">
        <v>3734</v>
      </c>
      <c r="N452" s="114" t="s">
        <v>3832</v>
      </c>
      <c r="O452" s="24" t="s">
        <v>3833</v>
      </c>
      <c r="P452" s="24" t="s">
        <v>3834</v>
      </c>
      <c r="Q452" s="71">
        <v>0</v>
      </c>
      <c r="R452" s="71">
        <v>0</v>
      </c>
      <c r="S452" s="71">
        <v>0</v>
      </c>
      <c r="T452" s="71">
        <v>0</v>
      </c>
      <c r="U452" s="71">
        <f>+R452+S452+T452</f>
        <v>0</v>
      </c>
      <c r="V452" s="115"/>
      <c r="W452" s="115">
        <v>100</v>
      </c>
      <c r="X452" s="72" t="s">
        <v>3738</v>
      </c>
      <c r="Y452" s="24">
        <v>6</v>
      </c>
      <c r="Z452" s="24">
        <v>1</v>
      </c>
      <c r="AA452" s="24">
        <v>2</v>
      </c>
      <c r="AB452" s="24">
        <v>19</v>
      </c>
      <c r="AC452" s="24">
        <v>124</v>
      </c>
      <c r="AD452" s="24">
        <v>0</v>
      </c>
      <c r="AE452" s="24" t="s">
        <v>3328</v>
      </c>
      <c r="AF452" s="277">
        <v>100</v>
      </c>
      <c r="AG452" s="84" t="s">
        <v>3740</v>
      </c>
      <c r="AH452" s="24"/>
      <c r="AI452" s="111">
        <v>100</v>
      </c>
      <c r="AJ452" s="84"/>
      <c r="AK452" s="24"/>
      <c r="AL452" s="111"/>
      <c r="AM452" s="302"/>
      <c r="AN452" s="24"/>
      <c r="AO452" s="111"/>
      <c r="AP452" s="302"/>
      <c r="AQ452" s="24"/>
      <c r="AR452" s="111"/>
      <c r="AS452" s="302"/>
      <c r="AT452" s="24"/>
      <c r="AU452" s="111"/>
      <c r="AV452" s="302"/>
      <c r="AW452" s="24"/>
      <c r="AX452" s="111"/>
    </row>
    <row r="453" spans="1:50" ht="182">
      <c r="A453" s="84" t="s">
        <v>9866</v>
      </c>
      <c r="B453" s="24" t="s">
        <v>3491</v>
      </c>
      <c r="C453" s="15">
        <v>15</v>
      </c>
      <c r="D453" s="15"/>
      <c r="E453" s="24" t="s">
        <v>3835</v>
      </c>
      <c r="F453" s="24">
        <v>15243</v>
      </c>
      <c r="G453" s="24" t="s">
        <v>3836</v>
      </c>
      <c r="H453" s="24" t="s">
        <v>3818</v>
      </c>
      <c r="I453" s="71" t="s">
        <v>3837</v>
      </c>
      <c r="J453" s="71">
        <v>94200</v>
      </c>
      <c r="K453" s="76" t="s">
        <v>103</v>
      </c>
      <c r="L453" s="24" t="s">
        <v>3838</v>
      </c>
      <c r="M453" s="24" t="s">
        <v>3789</v>
      </c>
      <c r="N453" s="24"/>
      <c r="O453" s="24"/>
      <c r="P453" s="24" t="s">
        <v>3839</v>
      </c>
      <c r="Q453" s="71" t="s">
        <v>3840</v>
      </c>
      <c r="R453" s="71">
        <v>0</v>
      </c>
      <c r="S453" s="71">
        <v>87</v>
      </c>
      <c r="T453" s="71">
        <v>104</v>
      </c>
      <c r="U453" s="71">
        <f>+R453+S453+T453</f>
        <v>191</v>
      </c>
      <c r="V453" s="115">
        <v>100</v>
      </c>
      <c r="W453" s="115">
        <v>100</v>
      </c>
      <c r="X453" s="24"/>
      <c r="Y453" s="24"/>
      <c r="Z453" s="24"/>
      <c r="AA453" s="24"/>
      <c r="AB453" s="24"/>
      <c r="AC453" s="24"/>
      <c r="AD453" s="24"/>
      <c r="AE453" s="24" t="s">
        <v>3328</v>
      </c>
      <c r="AF453" s="277">
        <v>100</v>
      </c>
      <c r="AG453" s="84" t="s">
        <v>3547</v>
      </c>
      <c r="AH453" s="24" t="s">
        <v>3592</v>
      </c>
      <c r="AI453" s="111">
        <v>100</v>
      </c>
      <c r="AJ453" s="84"/>
      <c r="AK453" s="24"/>
      <c r="AL453" s="111"/>
      <c r="AM453" s="302"/>
      <c r="AN453" s="24"/>
      <c r="AO453" s="111"/>
      <c r="AP453" s="302"/>
      <c r="AQ453" s="24"/>
      <c r="AR453" s="111"/>
      <c r="AS453" s="302"/>
      <c r="AT453" s="24"/>
      <c r="AU453" s="111"/>
      <c r="AV453" s="302"/>
      <c r="AW453" s="24"/>
      <c r="AX453" s="111"/>
    </row>
    <row r="454" spans="1:50" ht="98">
      <c r="A454" s="84" t="s">
        <v>9866</v>
      </c>
      <c r="B454" s="24" t="s">
        <v>3491</v>
      </c>
      <c r="C454" s="15">
        <v>15</v>
      </c>
      <c r="D454" s="24"/>
      <c r="E454" s="24" t="s">
        <v>3785</v>
      </c>
      <c r="F454" s="24">
        <v>5232</v>
      </c>
      <c r="G454" s="24" t="s">
        <v>3841</v>
      </c>
      <c r="H454" s="24" t="s">
        <v>3842</v>
      </c>
      <c r="I454" s="24" t="s">
        <v>3843</v>
      </c>
      <c r="J454" s="71">
        <v>114113</v>
      </c>
      <c r="K454" s="76" t="s">
        <v>51</v>
      </c>
      <c r="L454" s="24" t="s">
        <v>3844</v>
      </c>
      <c r="M454" s="24" t="s">
        <v>3845</v>
      </c>
      <c r="N454" s="24"/>
      <c r="O454" s="24"/>
      <c r="P454" s="24" t="s">
        <v>3846</v>
      </c>
      <c r="Q454" s="71" t="s">
        <v>3847</v>
      </c>
      <c r="R454" s="71">
        <v>0</v>
      </c>
      <c r="S454" s="71">
        <v>70</v>
      </c>
      <c r="T454" s="71">
        <v>35</v>
      </c>
      <c r="U454" s="71">
        <f>+R454+S454+T454</f>
        <v>105</v>
      </c>
      <c r="V454" s="115">
        <v>100</v>
      </c>
      <c r="W454" s="115">
        <v>100</v>
      </c>
      <c r="X454" s="24"/>
      <c r="Y454" s="24">
        <v>6</v>
      </c>
      <c r="Z454" s="24">
        <v>4</v>
      </c>
      <c r="AA454" s="24">
        <v>2</v>
      </c>
      <c r="AB454" s="24">
        <v>17</v>
      </c>
      <c r="AC454" s="24" t="s">
        <v>51</v>
      </c>
      <c r="AD454" s="24"/>
      <c r="AE454" s="24" t="s">
        <v>3328</v>
      </c>
      <c r="AF454" s="277">
        <v>100</v>
      </c>
      <c r="AG454" s="84" t="s">
        <v>3547</v>
      </c>
      <c r="AH454" s="24" t="s">
        <v>3548</v>
      </c>
      <c r="AI454" s="111">
        <v>100</v>
      </c>
      <c r="AJ454" s="84"/>
      <c r="AK454" s="24"/>
      <c r="AL454" s="111"/>
      <c r="AM454" s="302"/>
      <c r="AN454" s="24"/>
      <c r="AO454" s="111"/>
      <c r="AP454" s="302"/>
      <c r="AQ454" s="24"/>
      <c r="AR454" s="111"/>
      <c r="AS454" s="302"/>
      <c r="AT454" s="24"/>
      <c r="AU454" s="111"/>
      <c r="AV454" s="302"/>
      <c r="AW454" s="24"/>
      <c r="AX454" s="111"/>
    </row>
    <row r="455" spans="1:50" ht="212.15" customHeight="1">
      <c r="A455" s="395" t="s">
        <v>9866</v>
      </c>
      <c r="B455" s="394" t="s">
        <v>3491</v>
      </c>
      <c r="C455" s="393">
        <v>5</v>
      </c>
      <c r="D455" s="393"/>
      <c r="E455" s="394" t="s">
        <v>3615</v>
      </c>
      <c r="F455" s="394">
        <v>6777</v>
      </c>
      <c r="G455" s="394" t="s">
        <v>3848</v>
      </c>
      <c r="H455" s="394">
        <v>2000</v>
      </c>
      <c r="I455" s="394" t="s">
        <v>3849</v>
      </c>
      <c r="J455" s="398">
        <v>53678</v>
      </c>
      <c r="K455" s="394" t="s">
        <v>51</v>
      </c>
      <c r="L455" s="394"/>
      <c r="M455" s="394" t="s">
        <v>3619</v>
      </c>
      <c r="N455" s="394" t="s">
        <v>3850</v>
      </c>
      <c r="O455" s="24" t="s">
        <v>3851</v>
      </c>
      <c r="P455" s="24" t="s">
        <v>3852</v>
      </c>
      <c r="Q455" s="71">
        <v>0</v>
      </c>
      <c r="R455" s="71">
        <v>0</v>
      </c>
      <c r="S455" s="71">
        <v>0</v>
      </c>
      <c r="T455" s="71">
        <v>0</v>
      </c>
      <c r="U455" s="71">
        <v>0</v>
      </c>
      <c r="V455" s="115">
        <v>70</v>
      </c>
      <c r="W455" s="115">
        <v>100</v>
      </c>
      <c r="X455" s="112" t="s">
        <v>3623</v>
      </c>
      <c r="Y455" s="24">
        <v>3</v>
      </c>
      <c r="Z455" s="24">
        <v>11</v>
      </c>
      <c r="AA455" s="24">
        <v>5</v>
      </c>
      <c r="AB455" s="24">
        <v>4</v>
      </c>
      <c r="AC455" s="24" t="s">
        <v>51</v>
      </c>
      <c r="AD455" s="24" t="s">
        <v>3624</v>
      </c>
      <c r="AE455" s="24" t="s">
        <v>3505</v>
      </c>
      <c r="AF455" s="278">
        <v>21</v>
      </c>
      <c r="AG455" s="84"/>
      <c r="AH455" s="24"/>
      <c r="AI455" s="113"/>
      <c r="AJ455" s="84"/>
      <c r="AK455" s="24" t="s">
        <v>3628</v>
      </c>
      <c r="AL455" s="111">
        <v>21</v>
      </c>
      <c r="AM455" s="302"/>
      <c r="AN455" s="24"/>
      <c r="AO455" s="111"/>
      <c r="AP455" s="302"/>
      <c r="AQ455" s="24"/>
      <c r="AR455" s="111"/>
      <c r="AS455" s="302"/>
      <c r="AT455" s="24"/>
      <c r="AU455" s="111"/>
      <c r="AV455" s="302"/>
      <c r="AW455" s="24"/>
      <c r="AX455" s="111"/>
    </row>
    <row r="456" spans="1:50" ht="56">
      <c r="A456" s="395"/>
      <c r="B456" s="394"/>
      <c r="C456" s="393"/>
      <c r="D456" s="393"/>
      <c r="E456" s="394"/>
      <c r="F456" s="394"/>
      <c r="G456" s="394"/>
      <c r="H456" s="394"/>
      <c r="I456" s="394"/>
      <c r="J456" s="398"/>
      <c r="K456" s="394"/>
      <c r="L456" s="394"/>
      <c r="M456" s="394"/>
      <c r="N456" s="394"/>
      <c r="O456" s="24"/>
      <c r="P456" s="24" t="s">
        <v>3853</v>
      </c>
      <c r="Q456" s="71">
        <v>0</v>
      </c>
      <c r="R456" s="71">
        <v>0</v>
      </c>
      <c r="S456" s="71">
        <v>0</v>
      </c>
      <c r="T456" s="71">
        <v>0</v>
      </c>
      <c r="U456" s="71">
        <v>0</v>
      </c>
      <c r="V456" s="115">
        <v>70</v>
      </c>
      <c r="W456" s="115">
        <v>100</v>
      </c>
      <c r="X456" s="112" t="s">
        <v>3623</v>
      </c>
      <c r="Y456" s="24"/>
      <c r="Z456" s="24"/>
      <c r="AA456" s="24"/>
      <c r="AB456" s="24">
        <v>4</v>
      </c>
      <c r="AC456" s="24"/>
      <c r="AD456" s="24"/>
      <c r="AE456" s="24" t="s">
        <v>3328</v>
      </c>
      <c r="AF456" s="278">
        <v>21</v>
      </c>
      <c r="AG456" s="84"/>
      <c r="AH456" s="24"/>
      <c r="AI456" s="113"/>
      <c r="AJ456" s="84"/>
      <c r="AK456" s="24"/>
      <c r="AL456" s="111"/>
      <c r="AM456" s="302"/>
      <c r="AN456" s="24"/>
      <c r="AO456" s="111"/>
      <c r="AP456" s="302"/>
      <c r="AQ456" s="24"/>
      <c r="AR456" s="111"/>
      <c r="AS456" s="302"/>
      <c r="AT456" s="24"/>
      <c r="AU456" s="111"/>
      <c r="AV456" s="302"/>
      <c r="AW456" s="24"/>
      <c r="AX456" s="111"/>
    </row>
    <row r="457" spans="1:50" ht="56">
      <c r="A457" s="395"/>
      <c r="B457" s="394"/>
      <c r="C457" s="393"/>
      <c r="D457" s="393"/>
      <c r="E457" s="394"/>
      <c r="F457" s="394"/>
      <c r="G457" s="394"/>
      <c r="H457" s="394"/>
      <c r="I457" s="394"/>
      <c r="J457" s="398"/>
      <c r="K457" s="394"/>
      <c r="L457" s="394"/>
      <c r="M457" s="394"/>
      <c r="N457" s="394"/>
      <c r="O457" s="24"/>
      <c r="P457" s="24" t="s">
        <v>3854</v>
      </c>
      <c r="Q457" s="71">
        <v>0</v>
      </c>
      <c r="R457" s="71">
        <v>0</v>
      </c>
      <c r="S457" s="71">
        <v>0</v>
      </c>
      <c r="T457" s="71">
        <v>0</v>
      </c>
      <c r="U457" s="71">
        <v>0</v>
      </c>
      <c r="V457" s="115">
        <v>50</v>
      </c>
      <c r="W457" s="115">
        <v>100</v>
      </c>
      <c r="X457" s="112" t="s">
        <v>3623</v>
      </c>
      <c r="Y457" s="24"/>
      <c r="Z457" s="24"/>
      <c r="AA457" s="24"/>
      <c r="AB457" s="24">
        <v>4</v>
      </c>
      <c r="AC457" s="24"/>
      <c r="AD457" s="24"/>
      <c r="AE457" s="24" t="s">
        <v>3328</v>
      </c>
      <c r="AF457" s="277">
        <v>21</v>
      </c>
      <c r="AG457" s="84"/>
      <c r="AH457" s="24"/>
      <c r="AI457" s="111"/>
      <c r="AJ457" s="84"/>
      <c r="AK457" s="24"/>
      <c r="AL457" s="111"/>
      <c r="AM457" s="302"/>
      <c r="AN457" s="24"/>
      <c r="AO457" s="111"/>
      <c r="AP457" s="302"/>
      <c r="AQ457" s="24"/>
      <c r="AR457" s="111"/>
      <c r="AS457" s="302"/>
      <c r="AT457" s="24"/>
      <c r="AU457" s="111"/>
      <c r="AV457" s="302"/>
      <c r="AW457" s="24"/>
      <c r="AX457" s="111"/>
    </row>
    <row r="458" spans="1:50" ht="105.75" customHeight="1">
      <c r="A458" s="84" t="s">
        <v>9866</v>
      </c>
      <c r="B458" s="24" t="s">
        <v>3491</v>
      </c>
      <c r="C458" s="24">
        <v>29</v>
      </c>
      <c r="D458" s="24"/>
      <c r="E458" s="24" t="s">
        <v>3855</v>
      </c>
      <c r="F458" s="24">
        <v>10337</v>
      </c>
      <c r="G458" s="24" t="s">
        <v>3286</v>
      </c>
      <c r="H458" s="24">
        <v>2006</v>
      </c>
      <c r="I458" s="24" t="s">
        <v>1277</v>
      </c>
      <c r="J458" s="71" t="s">
        <v>3856</v>
      </c>
      <c r="K458" s="24" t="s">
        <v>7691</v>
      </c>
      <c r="L458" s="24" t="s">
        <v>3857</v>
      </c>
      <c r="M458" s="24" t="s">
        <v>3858</v>
      </c>
      <c r="N458" s="24" t="s">
        <v>3859</v>
      </c>
      <c r="O458" s="24" t="s">
        <v>3860</v>
      </c>
      <c r="P458" s="24" t="s">
        <v>3861</v>
      </c>
      <c r="Q458" s="71" t="s">
        <v>3862</v>
      </c>
      <c r="R458" s="71">
        <v>0</v>
      </c>
      <c r="S458" s="71">
        <v>1800</v>
      </c>
      <c r="T458" s="71" t="s">
        <v>3863</v>
      </c>
      <c r="U458" s="71">
        <f>+R458+S458</f>
        <v>1800</v>
      </c>
      <c r="V458" s="115">
        <v>90</v>
      </c>
      <c r="W458" s="115">
        <v>100</v>
      </c>
      <c r="X458" s="72" t="s">
        <v>3579</v>
      </c>
      <c r="Y458" s="24">
        <v>4</v>
      </c>
      <c r="Z458" s="24">
        <v>7</v>
      </c>
      <c r="AA458" s="24">
        <v>5</v>
      </c>
      <c r="AB458" s="24" t="s">
        <v>3864</v>
      </c>
      <c r="AC458" s="24"/>
      <c r="AD458" s="24" t="s">
        <v>3865</v>
      </c>
      <c r="AE458" s="24" t="s">
        <v>3328</v>
      </c>
      <c r="AF458" s="277">
        <v>90</v>
      </c>
      <c r="AG458" s="84" t="s">
        <v>3580</v>
      </c>
      <c r="AH458" s="24" t="s">
        <v>3866</v>
      </c>
      <c r="AI458" s="111">
        <v>90</v>
      </c>
      <c r="AJ458" s="84"/>
      <c r="AK458" s="24"/>
      <c r="AL458" s="111"/>
      <c r="AM458" s="302"/>
      <c r="AN458" s="24"/>
      <c r="AO458" s="111"/>
      <c r="AP458" s="302"/>
      <c r="AQ458" s="24"/>
      <c r="AR458" s="111"/>
      <c r="AS458" s="302"/>
      <c r="AT458" s="24"/>
      <c r="AU458" s="111"/>
      <c r="AV458" s="302"/>
      <c r="AW458" s="24"/>
      <c r="AX458" s="111"/>
    </row>
    <row r="459" spans="1:50" ht="165.75" customHeight="1">
      <c r="A459" s="84" t="s">
        <v>9866</v>
      </c>
      <c r="B459" s="24" t="s">
        <v>3867</v>
      </c>
      <c r="C459" s="24">
        <v>32</v>
      </c>
      <c r="D459" s="24"/>
      <c r="E459" s="24" t="s">
        <v>3868</v>
      </c>
      <c r="F459" s="24" t="s">
        <v>3869</v>
      </c>
      <c r="G459" s="24" t="s">
        <v>3870</v>
      </c>
      <c r="H459" s="24">
        <v>2001</v>
      </c>
      <c r="I459" s="24" t="s">
        <v>3871</v>
      </c>
      <c r="J459" s="71">
        <v>81613</v>
      </c>
      <c r="K459" s="24" t="s">
        <v>51</v>
      </c>
      <c r="L459" s="24" t="s">
        <v>3872</v>
      </c>
      <c r="M459" s="24" t="s">
        <v>3873</v>
      </c>
      <c r="N459" s="24" t="s">
        <v>3874</v>
      </c>
      <c r="O459" s="24" t="s">
        <v>3875</v>
      </c>
      <c r="P459" s="24"/>
      <c r="Q459" s="71" t="s">
        <v>3523</v>
      </c>
      <c r="R459" s="71">
        <v>0</v>
      </c>
      <c r="S459" s="71">
        <v>18000</v>
      </c>
      <c r="T459" s="71">
        <v>18000</v>
      </c>
      <c r="U459" s="71">
        <v>36000</v>
      </c>
      <c r="V459" s="115">
        <v>100</v>
      </c>
      <c r="W459" s="115">
        <v>100</v>
      </c>
      <c r="X459" s="72" t="s">
        <v>3524</v>
      </c>
      <c r="Y459" s="24" t="s">
        <v>3668</v>
      </c>
      <c r="Z459" s="24" t="s">
        <v>3669</v>
      </c>
      <c r="AA459" s="24" t="s">
        <v>3670</v>
      </c>
      <c r="AB459" s="24" t="s">
        <v>3671</v>
      </c>
      <c r="AC459" s="24"/>
      <c r="AD459" s="24" t="s">
        <v>3529</v>
      </c>
      <c r="AE459" s="24" t="s">
        <v>3505</v>
      </c>
      <c r="AF459" s="277">
        <v>100</v>
      </c>
      <c r="AG459" s="84" t="s">
        <v>3530</v>
      </c>
      <c r="AH459" s="24"/>
      <c r="AI459" s="111">
        <v>100</v>
      </c>
      <c r="AJ459" s="84"/>
      <c r="AK459" s="24"/>
      <c r="AL459" s="111"/>
      <c r="AM459" s="302"/>
      <c r="AN459" s="24"/>
      <c r="AO459" s="111"/>
      <c r="AP459" s="302"/>
      <c r="AQ459" s="24"/>
      <c r="AR459" s="111"/>
      <c r="AS459" s="302"/>
      <c r="AT459" s="24"/>
      <c r="AU459" s="111"/>
      <c r="AV459" s="302"/>
      <c r="AW459" s="24"/>
      <c r="AX459" s="111"/>
    </row>
    <row r="460" spans="1:50" ht="168" customHeight="1">
      <c r="A460" s="84" t="s">
        <v>9866</v>
      </c>
      <c r="B460" s="24" t="s">
        <v>3876</v>
      </c>
      <c r="C460" s="24">
        <v>32</v>
      </c>
      <c r="D460" s="24"/>
      <c r="E460" s="24" t="s">
        <v>3877</v>
      </c>
      <c r="F460" s="24" t="s">
        <v>3869</v>
      </c>
      <c r="G460" s="24" t="s">
        <v>3878</v>
      </c>
      <c r="H460" s="24">
        <v>2001</v>
      </c>
      <c r="I460" s="24" t="s">
        <v>3879</v>
      </c>
      <c r="J460" s="71">
        <v>91632</v>
      </c>
      <c r="K460" s="24" t="s">
        <v>51</v>
      </c>
      <c r="L460" s="24" t="s">
        <v>3872</v>
      </c>
      <c r="M460" s="24" t="s">
        <v>3873</v>
      </c>
      <c r="N460" s="24" t="s">
        <v>3874</v>
      </c>
      <c r="O460" s="24" t="s">
        <v>3880</v>
      </c>
      <c r="P460" s="24"/>
      <c r="Q460" s="71" t="s">
        <v>3523</v>
      </c>
      <c r="R460" s="71">
        <v>0</v>
      </c>
      <c r="S460" s="71">
        <v>18000</v>
      </c>
      <c r="T460" s="71">
        <v>18000</v>
      </c>
      <c r="U460" s="71">
        <v>36000</v>
      </c>
      <c r="V460" s="115">
        <v>100</v>
      </c>
      <c r="W460" s="115">
        <v>100</v>
      </c>
      <c r="X460" s="72" t="s">
        <v>3524</v>
      </c>
      <c r="Y460" s="24" t="s">
        <v>3668</v>
      </c>
      <c r="Z460" s="24" t="s">
        <v>3669</v>
      </c>
      <c r="AA460" s="24" t="s">
        <v>3670</v>
      </c>
      <c r="AB460" s="24" t="s">
        <v>3671</v>
      </c>
      <c r="AC460" s="24"/>
      <c r="AD460" s="24" t="s">
        <v>3529</v>
      </c>
      <c r="AE460" s="24" t="s">
        <v>3505</v>
      </c>
      <c r="AF460" s="277">
        <v>100</v>
      </c>
      <c r="AG460" s="84" t="s">
        <v>3530</v>
      </c>
      <c r="AH460" s="24"/>
      <c r="AI460" s="111">
        <v>100</v>
      </c>
      <c r="AJ460" s="84"/>
      <c r="AK460" s="24"/>
      <c r="AL460" s="111"/>
      <c r="AM460" s="302"/>
      <c r="AN460" s="24"/>
      <c r="AO460" s="111"/>
      <c r="AP460" s="302"/>
      <c r="AQ460" s="24"/>
      <c r="AR460" s="111"/>
      <c r="AS460" s="302"/>
      <c r="AT460" s="24"/>
      <c r="AU460" s="111"/>
      <c r="AV460" s="302"/>
      <c r="AW460" s="24"/>
      <c r="AX460" s="111"/>
    </row>
    <row r="461" spans="1:50" ht="260.25" customHeight="1">
      <c r="A461" s="395" t="s">
        <v>9866</v>
      </c>
      <c r="B461" s="394" t="s">
        <v>3491</v>
      </c>
      <c r="C461" s="393">
        <v>30</v>
      </c>
      <c r="D461" s="394"/>
      <c r="E461" s="394" t="s">
        <v>3881</v>
      </c>
      <c r="F461" s="394" t="s">
        <v>3493</v>
      </c>
      <c r="G461" s="394" t="s">
        <v>3882</v>
      </c>
      <c r="H461" s="398" t="s">
        <v>3883</v>
      </c>
      <c r="I461" s="399" t="s">
        <v>3884</v>
      </c>
      <c r="J461" s="398">
        <v>95927.93</v>
      </c>
      <c r="K461" s="394" t="s">
        <v>103</v>
      </c>
      <c r="L461" s="394" t="s">
        <v>3496</v>
      </c>
      <c r="M461" s="394" t="s">
        <v>3885</v>
      </c>
      <c r="N461" s="399" t="s">
        <v>3886</v>
      </c>
      <c r="O461" s="393" t="s">
        <v>3887</v>
      </c>
      <c r="P461" s="117" t="s">
        <v>3888</v>
      </c>
      <c r="Q461" s="71" t="s">
        <v>3889</v>
      </c>
      <c r="R461" s="71">
        <v>0</v>
      </c>
      <c r="S461" s="71">
        <v>0</v>
      </c>
      <c r="T461" s="71" t="s">
        <v>3890</v>
      </c>
      <c r="U461" s="71" t="s">
        <v>3890</v>
      </c>
      <c r="V461" s="115">
        <v>80</v>
      </c>
      <c r="W461" s="115">
        <v>100</v>
      </c>
      <c r="X461" s="72" t="s">
        <v>3503</v>
      </c>
      <c r="Y461" s="24">
        <v>4</v>
      </c>
      <c r="Z461" s="24">
        <v>6</v>
      </c>
      <c r="AA461" s="24">
        <v>1</v>
      </c>
      <c r="AB461" s="24">
        <v>35</v>
      </c>
      <c r="AC461" s="24" t="s">
        <v>103</v>
      </c>
      <c r="AD461" s="24" t="s">
        <v>3504</v>
      </c>
      <c r="AE461" s="24" t="s">
        <v>3505</v>
      </c>
      <c r="AF461" s="277">
        <v>50</v>
      </c>
      <c r="AG461" s="84" t="s">
        <v>3506</v>
      </c>
      <c r="AH461" s="24"/>
      <c r="AI461" s="111">
        <v>50</v>
      </c>
      <c r="AJ461" s="84"/>
      <c r="AK461" s="24"/>
      <c r="AL461" s="111"/>
      <c r="AM461" s="328"/>
      <c r="AN461" s="24"/>
      <c r="AO461" s="111"/>
      <c r="AP461" s="328"/>
      <c r="AQ461" s="24"/>
      <c r="AR461" s="111"/>
      <c r="AS461" s="302"/>
      <c r="AT461" s="24"/>
      <c r="AU461" s="111"/>
      <c r="AV461" s="302"/>
      <c r="AW461" s="24"/>
      <c r="AX461" s="111"/>
    </row>
    <row r="462" spans="1:50" ht="294.75" customHeight="1">
      <c r="A462" s="395"/>
      <c r="B462" s="394"/>
      <c r="C462" s="393"/>
      <c r="D462" s="394"/>
      <c r="E462" s="394"/>
      <c r="F462" s="394"/>
      <c r="G462" s="394"/>
      <c r="H462" s="398"/>
      <c r="I462" s="399"/>
      <c r="J462" s="398"/>
      <c r="K462" s="394"/>
      <c r="L462" s="394"/>
      <c r="M462" s="394"/>
      <c r="N462" s="399"/>
      <c r="O462" s="393"/>
      <c r="P462" s="117" t="s">
        <v>3891</v>
      </c>
      <c r="Q462" s="71" t="s">
        <v>3501</v>
      </c>
      <c r="R462" s="71">
        <v>0</v>
      </c>
      <c r="S462" s="71">
        <v>0</v>
      </c>
      <c r="T462" s="71" t="s">
        <v>3501</v>
      </c>
      <c r="U462" s="71" t="s">
        <v>3501</v>
      </c>
      <c r="V462" s="115">
        <v>10</v>
      </c>
      <c r="W462" s="115">
        <v>100</v>
      </c>
      <c r="X462" s="72" t="s">
        <v>3892</v>
      </c>
      <c r="Y462" s="24">
        <v>4</v>
      </c>
      <c r="Z462" s="24">
        <v>2</v>
      </c>
      <c r="AA462" s="24">
        <v>1</v>
      </c>
      <c r="AB462" s="24">
        <v>35</v>
      </c>
      <c r="AC462" s="24" t="s">
        <v>103</v>
      </c>
      <c r="AD462" s="24" t="s">
        <v>3504</v>
      </c>
      <c r="AE462" s="24" t="s">
        <v>3505</v>
      </c>
      <c r="AF462" s="277">
        <v>70</v>
      </c>
      <c r="AG462" s="84" t="s">
        <v>3506</v>
      </c>
      <c r="AH462" s="24"/>
      <c r="AI462" s="111">
        <v>70</v>
      </c>
      <c r="AJ462" s="84"/>
      <c r="AK462" s="24"/>
      <c r="AL462" s="111"/>
      <c r="AM462" s="328"/>
      <c r="AN462" s="24"/>
      <c r="AO462" s="111"/>
      <c r="AP462" s="328"/>
      <c r="AQ462" s="24"/>
      <c r="AR462" s="111"/>
      <c r="AS462" s="302"/>
      <c r="AT462" s="24"/>
      <c r="AU462" s="111"/>
      <c r="AV462" s="302"/>
      <c r="AW462" s="24"/>
      <c r="AX462" s="111"/>
    </row>
    <row r="463" spans="1:50" ht="140">
      <c r="A463" s="84" t="s">
        <v>9866</v>
      </c>
      <c r="B463" s="24" t="s">
        <v>3614</v>
      </c>
      <c r="C463" s="15"/>
      <c r="D463" s="380" t="s">
        <v>3545</v>
      </c>
      <c r="E463" s="24" t="s">
        <v>3893</v>
      </c>
      <c r="F463" s="24">
        <v>10990</v>
      </c>
      <c r="G463" s="24" t="s">
        <v>3894</v>
      </c>
      <c r="H463" s="24">
        <v>2009</v>
      </c>
      <c r="I463" s="15" t="s">
        <v>3895</v>
      </c>
      <c r="J463" s="71">
        <v>138627.62</v>
      </c>
      <c r="K463" s="118" t="s">
        <v>81</v>
      </c>
      <c r="L463" s="24" t="s">
        <v>3896</v>
      </c>
      <c r="M463" s="24" t="s">
        <v>3897</v>
      </c>
      <c r="N463" s="24" t="s">
        <v>3898</v>
      </c>
      <c r="O463" s="24" t="s">
        <v>3899</v>
      </c>
      <c r="P463" s="24" t="s">
        <v>3900</v>
      </c>
      <c r="Q463" s="71" t="s">
        <v>3901</v>
      </c>
      <c r="R463" s="71">
        <v>0</v>
      </c>
      <c r="S463" s="71">
        <v>13.75</v>
      </c>
      <c r="T463" s="71">
        <v>19.600000000000001</v>
      </c>
      <c r="U463" s="71">
        <f>+R463+S463+T463</f>
        <v>33.35</v>
      </c>
      <c r="V463" s="115">
        <v>50</v>
      </c>
      <c r="W463" s="115">
        <v>100</v>
      </c>
      <c r="X463" s="72" t="s">
        <v>3902</v>
      </c>
      <c r="Y463" s="24">
        <v>4</v>
      </c>
      <c r="Z463" s="24">
        <v>7</v>
      </c>
      <c r="AA463" s="24">
        <v>4</v>
      </c>
      <c r="AB463" s="24" t="s">
        <v>3903</v>
      </c>
      <c r="AC463" s="24" t="s">
        <v>81</v>
      </c>
      <c r="AD463" s="24" t="s">
        <v>3904</v>
      </c>
      <c r="AE463" s="24" t="s">
        <v>3328</v>
      </c>
      <c r="AF463" s="278">
        <v>70</v>
      </c>
      <c r="AG463" s="84" t="s">
        <v>3545</v>
      </c>
      <c r="AH463" s="24" t="s">
        <v>3581</v>
      </c>
      <c r="AI463" s="113">
        <v>50</v>
      </c>
      <c r="AJ463" s="84" t="s">
        <v>3905</v>
      </c>
      <c r="AK463" s="24" t="s">
        <v>3581</v>
      </c>
      <c r="AL463" s="113">
        <v>50</v>
      </c>
      <c r="AM463" s="302"/>
      <c r="AN463" s="24"/>
      <c r="AO463" s="111"/>
      <c r="AP463" s="302"/>
      <c r="AQ463" s="24"/>
      <c r="AR463" s="111"/>
      <c r="AS463" s="302"/>
      <c r="AT463" s="24"/>
      <c r="AU463" s="111"/>
      <c r="AV463" s="302"/>
      <c r="AW463" s="24"/>
      <c r="AX463" s="111"/>
    </row>
    <row r="464" spans="1:50" ht="294.75" customHeight="1">
      <c r="A464" s="84" t="s">
        <v>9866</v>
      </c>
      <c r="B464" s="24" t="s">
        <v>3614</v>
      </c>
      <c r="C464" s="24">
        <v>30</v>
      </c>
      <c r="D464" s="380" t="s">
        <v>9911</v>
      </c>
      <c r="E464" s="24" t="s">
        <v>3906</v>
      </c>
      <c r="F464" s="24">
        <v>6135</v>
      </c>
      <c r="G464" s="24" t="s">
        <v>3907</v>
      </c>
      <c r="H464" s="24">
        <v>2009</v>
      </c>
      <c r="I464" s="24" t="s">
        <v>3908</v>
      </c>
      <c r="J464" s="71">
        <v>14000</v>
      </c>
      <c r="K464" s="118" t="s">
        <v>1213</v>
      </c>
      <c r="L464" s="24" t="s">
        <v>3909</v>
      </c>
      <c r="M464" s="24" t="s">
        <v>3910</v>
      </c>
      <c r="N464" s="24" t="s">
        <v>3911</v>
      </c>
      <c r="O464" s="24" t="s">
        <v>3912</v>
      </c>
      <c r="P464" s="24" t="s">
        <v>3913</v>
      </c>
      <c r="Q464" s="71">
        <v>0</v>
      </c>
      <c r="R464" s="71">
        <v>0</v>
      </c>
      <c r="S464" s="71">
        <v>0</v>
      </c>
      <c r="T464" s="71">
        <v>0</v>
      </c>
      <c r="U464" s="71">
        <v>0</v>
      </c>
      <c r="V464" s="115">
        <v>50</v>
      </c>
      <c r="W464" s="115">
        <v>100</v>
      </c>
      <c r="X464" s="72" t="s">
        <v>3914</v>
      </c>
      <c r="Y464" s="24">
        <v>4</v>
      </c>
      <c r="Z464" s="24">
        <v>7</v>
      </c>
      <c r="AA464" s="24">
        <v>6</v>
      </c>
      <c r="AB464" s="24" t="s">
        <v>3915</v>
      </c>
      <c r="AC464" s="24" t="s">
        <v>81</v>
      </c>
      <c r="AD464" s="24" t="s">
        <v>3904</v>
      </c>
      <c r="AE464" s="24">
        <v>5</v>
      </c>
      <c r="AF464" s="277">
        <v>0</v>
      </c>
      <c r="AG464" s="84" t="s">
        <v>3506</v>
      </c>
      <c r="AH464" s="24" t="s">
        <v>3916</v>
      </c>
      <c r="AI464" s="111">
        <v>0</v>
      </c>
      <c r="AJ464" s="84"/>
      <c r="AK464" s="24"/>
      <c r="AL464" s="111"/>
      <c r="AM464" s="302"/>
      <c r="AN464" s="24"/>
      <c r="AO464" s="111"/>
      <c r="AP464" s="302"/>
      <c r="AQ464" s="24"/>
      <c r="AR464" s="111"/>
      <c r="AS464" s="302"/>
      <c r="AT464" s="24"/>
      <c r="AU464" s="111"/>
      <c r="AV464" s="302"/>
      <c r="AW464" s="24"/>
      <c r="AX464" s="111"/>
    </row>
    <row r="465" spans="1:50" ht="294.75" customHeight="1">
      <c r="A465" s="84" t="s">
        <v>9866</v>
      </c>
      <c r="B465" s="24" t="s">
        <v>3614</v>
      </c>
      <c r="C465" s="24">
        <v>30</v>
      </c>
      <c r="D465" s="380" t="s">
        <v>9911</v>
      </c>
      <c r="E465" s="24" t="s">
        <v>3906</v>
      </c>
      <c r="F465" s="24">
        <v>6136</v>
      </c>
      <c r="G465" s="24" t="s">
        <v>3917</v>
      </c>
      <c r="H465" s="24">
        <v>2009</v>
      </c>
      <c r="I465" s="24" t="s">
        <v>3918</v>
      </c>
      <c r="J465" s="71">
        <v>72918.880000000005</v>
      </c>
      <c r="K465" s="118" t="s">
        <v>81</v>
      </c>
      <c r="L465" s="24" t="s">
        <v>3909</v>
      </c>
      <c r="M465" s="24" t="s">
        <v>3910</v>
      </c>
      <c r="N465" s="24" t="s">
        <v>3919</v>
      </c>
      <c r="O465" s="24" t="s">
        <v>3920</v>
      </c>
      <c r="P465" s="24" t="s">
        <v>3913</v>
      </c>
      <c r="Q465" s="71">
        <v>0</v>
      </c>
      <c r="R465" s="71">
        <v>0</v>
      </c>
      <c r="S465" s="71">
        <v>0</v>
      </c>
      <c r="T465" s="71">
        <v>0</v>
      </c>
      <c r="U465" s="71">
        <v>0</v>
      </c>
      <c r="V465" s="115">
        <v>60</v>
      </c>
      <c r="W465" s="115">
        <v>100</v>
      </c>
      <c r="X465" s="72" t="s">
        <v>3921</v>
      </c>
      <c r="Y465" s="24">
        <v>3</v>
      </c>
      <c r="Z465" s="24">
        <v>1</v>
      </c>
      <c r="AA465" s="24">
        <v>4</v>
      </c>
      <c r="AB465" s="24" t="s">
        <v>3671</v>
      </c>
      <c r="AC465" s="24" t="s">
        <v>81</v>
      </c>
      <c r="AD465" s="24" t="s">
        <v>3922</v>
      </c>
      <c r="AE465" s="24">
        <v>5</v>
      </c>
      <c r="AF465" s="277">
        <v>75</v>
      </c>
      <c r="AG465" s="84" t="s">
        <v>3506</v>
      </c>
      <c r="AH465" s="24" t="s">
        <v>3916</v>
      </c>
      <c r="AI465" s="111">
        <v>75</v>
      </c>
      <c r="AJ465" s="84"/>
      <c r="AK465" s="24"/>
      <c r="AL465" s="111"/>
      <c r="AM465" s="302"/>
      <c r="AN465" s="24"/>
      <c r="AO465" s="111"/>
      <c r="AP465" s="302"/>
      <c r="AQ465" s="24"/>
      <c r="AR465" s="111"/>
      <c r="AS465" s="302"/>
      <c r="AT465" s="24"/>
      <c r="AU465" s="111"/>
      <c r="AV465" s="302"/>
      <c r="AW465" s="24"/>
      <c r="AX465" s="111"/>
    </row>
    <row r="466" spans="1:50" ht="336">
      <c r="A466" s="84" t="s">
        <v>9866</v>
      </c>
      <c r="B466" s="24" t="s">
        <v>3614</v>
      </c>
      <c r="C466" s="24">
        <v>12</v>
      </c>
      <c r="D466" s="380" t="s">
        <v>3784</v>
      </c>
      <c r="E466" s="24" t="s">
        <v>3759</v>
      </c>
      <c r="F466" s="24">
        <v>8992</v>
      </c>
      <c r="G466" s="24" t="s">
        <v>3923</v>
      </c>
      <c r="H466" s="24" t="s">
        <v>3924</v>
      </c>
      <c r="I466" s="24" t="s">
        <v>3925</v>
      </c>
      <c r="J466" s="71">
        <v>99962.14</v>
      </c>
      <c r="K466" s="118" t="s">
        <v>81</v>
      </c>
      <c r="L466" s="24" t="s">
        <v>3733</v>
      </c>
      <c r="M466" s="24" t="s">
        <v>3734</v>
      </c>
      <c r="N466" s="114" t="s">
        <v>3926</v>
      </c>
      <c r="O466" s="24" t="s">
        <v>3927</v>
      </c>
      <c r="P466" s="24" t="s">
        <v>3928</v>
      </c>
      <c r="Q466" s="71">
        <v>0</v>
      </c>
      <c r="R466" s="71">
        <v>0</v>
      </c>
      <c r="S466" s="71">
        <v>0</v>
      </c>
      <c r="T466" s="71">
        <v>0</v>
      </c>
      <c r="U466" s="71">
        <v>0</v>
      </c>
      <c r="V466" s="115">
        <v>0</v>
      </c>
      <c r="W466" s="115">
        <v>100</v>
      </c>
      <c r="X466" s="72" t="s">
        <v>3738</v>
      </c>
      <c r="Y466" s="24">
        <v>6</v>
      </c>
      <c r="Z466" s="24">
        <v>1</v>
      </c>
      <c r="AA466" s="24">
        <v>1</v>
      </c>
      <c r="AB466" s="24" t="s">
        <v>3756</v>
      </c>
      <c r="AC466" s="24">
        <v>122</v>
      </c>
      <c r="AD466" s="24">
        <v>0</v>
      </c>
      <c r="AE466" s="24" t="s">
        <v>3929</v>
      </c>
      <c r="AF466" s="277">
        <v>100</v>
      </c>
      <c r="AG466" s="84" t="s">
        <v>3740</v>
      </c>
      <c r="AH466" s="24"/>
      <c r="AI466" s="111">
        <v>100</v>
      </c>
      <c r="AJ466" s="84"/>
      <c r="AK466" s="24"/>
      <c r="AL466" s="111"/>
      <c r="AM466" s="302"/>
      <c r="AN466" s="24"/>
      <c r="AO466" s="111"/>
      <c r="AP466" s="302"/>
      <c r="AQ466" s="24"/>
      <c r="AR466" s="111"/>
      <c r="AS466" s="302"/>
      <c r="AT466" s="24"/>
      <c r="AU466" s="111"/>
      <c r="AV466" s="302"/>
      <c r="AW466" s="24"/>
      <c r="AX466" s="111"/>
    </row>
    <row r="467" spans="1:50" s="119" customFormat="1" ht="163.5" customHeight="1">
      <c r="A467" s="84" t="s">
        <v>9866</v>
      </c>
      <c r="B467" s="24" t="s">
        <v>3491</v>
      </c>
      <c r="C467" s="15">
        <v>32</v>
      </c>
      <c r="D467" s="378" t="s">
        <v>4047</v>
      </c>
      <c r="E467" s="24" t="s">
        <v>3515</v>
      </c>
      <c r="F467" s="24">
        <v>3702</v>
      </c>
      <c r="G467" s="24" t="s">
        <v>3930</v>
      </c>
      <c r="H467" s="24" t="s">
        <v>3931</v>
      </c>
      <c r="I467" s="24"/>
      <c r="J467" s="71" t="s">
        <v>9909</v>
      </c>
      <c r="K467" s="118" t="s">
        <v>9908</v>
      </c>
      <c r="L467" s="24" t="s">
        <v>3662</v>
      </c>
      <c r="M467" s="24" t="s">
        <v>3663</v>
      </c>
      <c r="N467" s="24" t="s">
        <v>3827</v>
      </c>
      <c r="O467" s="24" t="s">
        <v>3828</v>
      </c>
      <c r="P467" s="24" t="s">
        <v>9910</v>
      </c>
      <c r="Q467" s="71" t="s">
        <v>3672</v>
      </c>
      <c r="R467" s="71">
        <v>0</v>
      </c>
      <c r="S467" s="71">
        <v>0</v>
      </c>
      <c r="T467" s="71">
        <v>0</v>
      </c>
      <c r="U467" s="71">
        <f>+R467+S467+T467</f>
        <v>0</v>
      </c>
      <c r="V467" s="115">
        <v>100</v>
      </c>
      <c r="W467" s="115">
        <v>100</v>
      </c>
      <c r="X467" s="72" t="s">
        <v>3524</v>
      </c>
      <c r="Y467" s="24" t="s">
        <v>3668</v>
      </c>
      <c r="Z467" s="24" t="s">
        <v>3669</v>
      </c>
      <c r="AA467" s="24" t="s">
        <v>3670</v>
      </c>
      <c r="AB467" s="24" t="s">
        <v>3671</v>
      </c>
      <c r="AC467" s="24"/>
      <c r="AD467" s="24" t="s">
        <v>3672</v>
      </c>
      <c r="AE467" s="24" t="s">
        <v>3505</v>
      </c>
      <c r="AF467" s="277">
        <v>100</v>
      </c>
      <c r="AG467" s="84" t="s">
        <v>4047</v>
      </c>
      <c r="AH467" s="24" t="s">
        <v>3581</v>
      </c>
      <c r="AI467" s="111">
        <v>100</v>
      </c>
      <c r="AJ467" s="84"/>
      <c r="AK467" s="24"/>
      <c r="AL467" s="111"/>
      <c r="AM467" s="302"/>
      <c r="AN467" s="24"/>
      <c r="AO467" s="111"/>
      <c r="AP467" s="302"/>
      <c r="AQ467" s="24"/>
      <c r="AR467" s="111"/>
      <c r="AS467" s="302"/>
      <c r="AT467" s="24"/>
      <c r="AU467" s="111"/>
      <c r="AV467" s="302"/>
      <c r="AW467" s="24"/>
      <c r="AX467" s="111"/>
    </row>
    <row r="468" spans="1:50" s="119" customFormat="1" ht="171.75" customHeight="1">
      <c r="A468" s="84" t="s">
        <v>9866</v>
      </c>
      <c r="B468" s="24" t="s">
        <v>3491</v>
      </c>
      <c r="C468" s="15">
        <v>30</v>
      </c>
      <c r="D468" s="380" t="s">
        <v>9911</v>
      </c>
      <c r="E468" s="24" t="s">
        <v>3643</v>
      </c>
      <c r="F468" s="24">
        <v>6013</v>
      </c>
      <c r="G468" s="24" t="s">
        <v>3932</v>
      </c>
      <c r="H468" s="24">
        <v>2011</v>
      </c>
      <c r="I468" s="24" t="s">
        <v>3933</v>
      </c>
      <c r="J468" s="71">
        <v>159300</v>
      </c>
      <c r="K468" s="118" t="s">
        <v>81</v>
      </c>
      <c r="L468" s="24" t="s">
        <v>3496</v>
      </c>
      <c r="M468" s="24" t="s">
        <v>3934</v>
      </c>
      <c r="N468" s="24" t="s">
        <v>3935</v>
      </c>
      <c r="O468" s="24" t="s">
        <v>3936</v>
      </c>
      <c r="P468" s="24">
        <v>1102675</v>
      </c>
      <c r="Q468" s="71">
        <f>+U468/1700</f>
        <v>0</v>
      </c>
      <c r="R468" s="71">
        <v>0</v>
      </c>
      <c r="S468" s="71">
        <v>0</v>
      </c>
      <c r="T468" s="71" t="s">
        <v>3937</v>
      </c>
      <c r="U468" s="71">
        <f>+R468</f>
        <v>0</v>
      </c>
      <c r="V468" s="115">
        <v>20</v>
      </c>
      <c r="W468" s="115">
        <v>100</v>
      </c>
      <c r="X468" s="72" t="s">
        <v>3938</v>
      </c>
      <c r="Y468" s="24">
        <v>4</v>
      </c>
      <c r="Z468" s="24">
        <v>6</v>
      </c>
      <c r="AA468" s="24">
        <v>3</v>
      </c>
      <c r="AB468" s="24">
        <v>35</v>
      </c>
      <c r="AC468" s="24" t="s">
        <v>81</v>
      </c>
      <c r="AD468" s="24" t="s">
        <v>3504</v>
      </c>
      <c r="AE468" s="24" t="s">
        <v>3505</v>
      </c>
      <c r="AF468" s="277">
        <v>0</v>
      </c>
      <c r="AG468" s="84" t="s">
        <v>3506</v>
      </c>
      <c r="AH468" s="24"/>
      <c r="AI468" s="111">
        <v>0</v>
      </c>
      <c r="AJ468" s="84"/>
      <c r="AK468" s="24"/>
      <c r="AL468" s="111"/>
      <c r="AM468" s="302"/>
      <c r="AN468" s="24"/>
      <c r="AO468" s="111"/>
      <c r="AP468" s="302"/>
      <c r="AQ468" s="24"/>
      <c r="AR468" s="111"/>
      <c r="AS468" s="302"/>
      <c r="AT468" s="24"/>
      <c r="AU468" s="111"/>
      <c r="AV468" s="302"/>
      <c r="AW468" s="24"/>
      <c r="AX468" s="111"/>
    </row>
    <row r="469" spans="1:50" s="119" customFormat="1" ht="346.5" customHeight="1">
      <c r="A469" s="84" t="s">
        <v>9866</v>
      </c>
      <c r="B469" s="24" t="s">
        <v>3491</v>
      </c>
      <c r="C469" s="15">
        <v>33</v>
      </c>
      <c r="D469" s="380" t="s">
        <v>3547</v>
      </c>
      <c r="E469" s="24" t="s">
        <v>3548</v>
      </c>
      <c r="F469" s="24">
        <v>7002</v>
      </c>
      <c r="G469" s="24" t="s">
        <v>3939</v>
      </c>
      <c r="H469" s="24">
        <v>2011</v>
      </c>
      <c r="I469" s="24"/>
      <c r="J469" s="71">
        <v>1975374.27</v>
      </c>
      <c r="K469" s="118" t="s">
        <v>81</v>
      </c>
      <c r="L469" s="24" t="s">
        <v>3940</v>
      </c>
      <c r="M469" s="24" t="s">
        <v>3941</v>
      </c>
      <c r="N469" s="24" t="s">
        <v>3942</v>
      </c>
      <c r="O469" s="24" t="s">
        <v>3943</v>
      </c>
      <c r="P469" s="24">
        <v>1403656</v>
      </c>
      <c r="Q469" s="71" t="s">
        <v>3944</v>
      </c>
      <c r="R469" s="71">
        <v>0</v>
      </c>
      <c r="S469" s="71">
        <v>160000</v>
      </c>
      <c r="T469" s="71" t="s">
        <v>3945</v>
      </c>
      <c r="U469" s="71">
        <f>+R469+S469</f>
        <v>160000</v>
      </c>
      <c r="V469" s="115">
        <v>90</v>
      </c>
      <c r="W469" s="115">
        <v>99.86</v>
      </c>
      <c r="X469" s="72" t="s">
        <v>3767</v>
      </c>
      <c r="Y469" s="24">
        <v>3</v>
      </c>
      <c r="Z469" s="24">
        <v>3</v>
      </c>
      <c r="AA469" s="24">
        <v>1</v>
      </c>
      <c r="AB469" s="24">
        <v>10.7</v>
      </c>
      <c r="AC469" s="24" t="s">
        <v>81</v>
      </c>
      <c r="AD469" s="24">
        <v>50</v>
      </c>
      <c r="AE469" s="24" t="s">
        <v>3328</v>
      </c>
      <c r="AF469" s="277">
        <v>80</v>
      </c>
      <c r="AG469" s="84" t="s">
        <v>3547</v>
      </c>
      <c r="AH469" s="24" t="s">
        <v>3946</v>
      </c>
      <c r="AI469" s="111">
        <v>40</v>
      </c>
      <c r="AJ469" s="84" t="s">
        <v>3947</v>
      </c>
      <c r="AK469" s="24">
        <v>5380</v>
      </c>
      <c r="AL469" s="111">
        <v>20</v>
      </c>
      <c r="AM469" s="302" t="s">
        <v>3948</v>
      </c>
      <c r="AN469" s="24">
        <v>10921</v>
      </c>
      <c r="AO469" s="111">
        <v>10</v>
      </c>
      <c r="AP469" s="302" t="s">
        <v>3949</v>
      </c>
      <c r="AQ469" s="24">
        <v>17893</v>
      </c>
      <c r="AR469" s="111">
        <v>10</v>
      </c>
      <c r="AS469" s="302"/>
      <c r="AT469" s="24"/>
      <c r="AU469" s="111"/>
      <c r="AV469" s="302"/>
      <c r="AW469" s="24"/>
      <c r="AX469" s="111"/>
    </row>
    <row r="470" spans="1:50" s="119" customFormat="1" ht="117.75" customHeight="1">
      <c r="A470" s="84" t="s">
        <v>9866</v>
      </c>
      <c r="B470" s="24" t="s">
        <v>3491</v>
      </c>
      <c r="C470" s="24">
        <v>29</v>
      </c>
      <c r="D470" s="15"/>
      <c r="E470" s="24" t="s">
        <v>3570</v>
      </c>
      <c r="F470" s="24">
        <v>10331</v>
      </c>
      <c r="G470" s="24" t="s">
        <v>3950</v>
      </c>
      <c r="H470" s="24">
        <v>2012</v>
      </c>
      <c r="I470" s="24" t="s">
        <v>3951</v>
      </c>
      <c r="J470" s="71">
        <v>23370</v>
      </c>
      <c r="K470" s="28" t="s">
        <v>363</v>
      </c>
      <c r="L470" s="24" t="s">
        <v>3701</v>
      </c>
      <c r="M470" s="24" t="s">
        <v>3574</v>
      </c>
      <c r="N470" s="24" t="s">
        <v>3952</v>
      </c>
      <c r="O470" s="24" t="s">
        <v>3953</v>
      </c>
      <c r="P470" s="24" t="s">
        <v>3954</v>
      </c>
      <c r="Q470" s="71" t="s">
        <v>3955</v>
      </c>
      <c r="R470" s="71">
        <v>0</v>
      </c>
      <c r="S470" s="71">
        <v>5000</v>
      </c>
      <c r="T470" s="71" t="s">
        <v>3862</v>
      </c>
      <c r="U470" s="71">
        <f>+R470+S470</f>
        <v>5000</v>
      </c>
      <c r="V470" s="115">
        <v>50</v>
      </c>
      <c r="W470" s="115">
        <v>100</v>
      </c>
      <c r="X470" s="72" t="s">
        <v>3579</v>
      </c>
      <c r="Y470" s="24">
        <v>2</v>
      </c>
      <c r="Z470" s="24">
        <v>5</v>
      </c>
      <c r="AA470" s="24">
        <v>6</v>
      </c>
      <c r="AB470" s="24">
        <v>17</v>
      </c>
      <c r="AC470" s="24" t="s">
        <v>3956</v>
      </c>
      <c r="AD470" s="24"/>
      <c r="AE470" s="24" t="s">
        <v>3328</v>
      </c>
      <c r="AF470" s="277">
        <v>50</v>
      </c>
      <c r="AG470" s="84" t="s">
        <v>3580</v>
      </c>
      <c r="AH470" s="24" t="s">
        <v>3581</v>
      </c>
      <c r="AI470" s="120">
        <v>90</v>
      </c>
      <c r="AJ470" s="84"/>
      <c r="AK470" s="24"/>
      <c r="AL470" s="111"/>
      <c r="AM470" s="302"/>
      <c r="AN470" s="24"/>
      <c r="AO470" s="111"/>
      <c r="AP470" s="302"/>
      <c r="AQ470" s="24"/>
      <c r="AR470" s="111"/>
      <c r="AS470" s="302"/>
      <c r="AT470" s="24"/>
      <c r="AU470" s="111"/>
      <c r="AV470" s="302"/>
      <c r="AW470" s="24"/>
      <c r="AX470" s="111"/>
    </row>
    <row r="471" spans="1:50" s="119" customFormat="1" ht="90.75" customHeight="1">
      <c r="A471" s="84" t="s">
        <v>9866</v>
      </c>
      <c r="B471" s="24" t="s">
        <v>3491</v>
      </c>
      <c r="C471" s="24">
        <v>32</v>
      </c>
      <c r="D471" s="378" t="s">
        <v>4047</v>
      </c>
      <c r="E471" s="15" t="s">
        <v>3515</v>
      </c>
      <c r="F471" s="24">
        <v>3702</v>
      </c>
      <c r="G471" s="24" t="s">
        <v>3957</v>
      </c>
      <c r="H471" s="24">
        <v>2016</v>
      </c>
      <c r="I471" s="24" t="s">
        <v>3958</v>
      </c>
      <c r="J471" s="71">
        <v>31175.22</v>
      </c>
      <c r="K471" s="118" t="s">
        <v>271</v>
      </c>
      <c r="L471" s="24" t="s">
        <v>3662</v>
      </c>
      <c r="M471" s="24" t="s">
        <v>3663</v>
      </c>
      <c r="N471" s="24" t="s">
        <v>3827</v>
      </c>
      <c r="O471" s="24" t="s">
        <v>3828</v>
      </c>
      <c r="P471" s="24">
        <v>1403997</v>
      </c>
      <c r="Q471" s="71">
        <f t="shared" ref="Q471:Q476" si="20">+ROUND((U471/1700),2)</f>
        <v>0</v>
      </c>
      <c r="R471" s="71">
        <v>0</v>
      </c>
      <c r="S471" s="71">
        <v>0</v>
      </c>
      <c r="T471" s="71">
        <v>0</v>
      </c>
      <c r="U471" s="71">
        <f>+R471+T471+S471</f>
        <v>0</v>
      </c>
      <c r="V471" s="115">
        <v>100</v>
      </c>
      <c r="W471" s="115">
        <v>100</v>
      </c>
      <c r="X471" s="72" t="s">
        <v>3524</v>
      </c>
      <c r="Y471" s="24" t="s">
        <v>3668</v>
      </c>
      <c r="Z471" s="24" t="s">
        <v>3669</v>
      </c>
      <c r="AA471" s="24" t="s">
        <v>3670</v>
      </c>
      <c r="AB471" s="24" t="s">
        <v>3671</v>
      </c>
      <c r="AC471" s="24"/>
      <c r="AD471" s="24" t="s">
        <v>3672</v>
      </c>
      <c r="AE471" s="24" t="s">
        <v>3505</v>
      </c>
      <c r="AF471" s="277">
        <v>100</v>
      </c>
      <c r="AG471" s="84" t="s">
        <v>4047</v>
      </c>
      <c r="AH471" s="24" t="s">
        <v>3581</v>
      </c>
      <c r="AI471" s="111">
        <v>100</v>
      </c>
      <c r="AJ471" s="84"/>
      <c r="AK471" s="24"/>
      <c r="AL471" s="111"/>
      <c r="AM471" s="302"/>
      <c r="AN471" s="24"/>
      <c r="AO471" s="111"/>
      <c r="AP471" s="302"/>
      <c r="AQ471" s="24"/>
      <c r="AR471" s="111"/>
      <c r="AS471" s="302"/>
      <c r="AT471" s="24"/>
      <c r="AU471" s="111"/>
      <c r="AV471" s="302"/>
      <c r="AW471" s="24"/>
      <c r="AX471" s="111"/>
    </row>
    <row r="472" spans="1:50" s="119" customFormat="1" ht="90.75" customHeight="1">
      <c r="A472" s="84" t="s">
        <v>9866</v>
      </c>
      <c r="B472" s="24" t="s">
        <v>3491</v>
      </c>
      <c r="C472" s="24">
        <v>32</v>
      </c>
      <c r="D472" s="378" t="s">
        <v>4047</v>
      </c>
      <c r="E472" s="15" t="s">
        <v>3515</v>
      </c>
      <c r="F472" s="24">
        <v>3702</v>
      </c>
      <c r="G472" s="24" t="s">
        <v>3959</v>
      </c>
      <c r="H472" s="24">
        <v>2016</v>
      </c>
      <c r="I472" s="24" t="s">
        <v>3960</v>
      </c>
      <c r="J472" s="71">
        <v>47989.37</v>
      </c>
      <c r="K472" s="118" t="s">
        <v>271</v>
      </c>
      <c r="L472" s="24" t="s">
        <v>3662</v>
      </c>
      <c r="M472" s="24" t="s">
        <v>3663</v>
      </c>
      <c r="N472" s="24" t="s">
        <v>3961</v>
      </c>
      <c r="O472" s="24" t="s">
        <v>3962</v>
      </c>
      <c r="P472" s="24">
        <v>1404036</v>
      </c>
      <c r="Q472" s="71">
        <f t="shared" si="20"/>
        <v>0</v>
      </c>
      <c r="R472" s="71">
        <v>0</v>
      </c>
      <c r="S472" s="71">
        <v>0</v>
      </c>
      <c r="T472" s="71">
        <v>0</v>
      </c>
      <c r="U472" s="71">
        <f t="shared" ref="U472:U477" si="21">+R472+S472+T472</f>
        <v>0</v>
      </c>
      <c r="V472" s="115">
        <v>100</v>
      </c>
      <c r="W472" s="115">
        <v>100</v>
      </c>
      <c r="X472" s="72" t="s">
        <v>3524</v>
      </c>
      <c r="Y472" s="24" t="s">
        <v>3668</v>
      </c>
      <c r="Z472" s="24" t="s">
        <v>3669</v>
      </c>
      <c r="AA472" s="24" t="s">
        <v>3670</v>
      </c>
      <c r="AB472" s="24" t="s">
        <v>3671</v>
      </c>
      <c r="AC472" s="24"/>
      <c r="AD472" s="24" t="s">
        <v>3672</v>
      </c>
      <c r="AE472" s="24" t="s">
        <v>3505</v>
      </c>
      <c r="AF472" s="277">
        <v>100</v>
      </c>
      <c r="AG472" s="84" t="s">
        <v>4047</v>
      </c>
      <c r="AH472" s="24" t="s">
        <v>3581</v>
      </c>
      <c r="AI472" s="111">
        <v>100</v>
      </c>
      <c r="AJ472" s="84"/>
      <c r="AK472" s="24"/>
      <c r="AL472" s="111"/>
      <c r="AM472" s="302"/>
      <c r="AN472" s="24"/>
      <c r="AO472" s="111"/>
      <c r="AP472" s="302"/>
      <c r="AQ472" s="24"/>
      <c r="AR472" s="111"/>
      <c r="AS472" s="302"/>
      <c r="AT472" s="24"/>
      <c r="AU472" s="111"/>
      <c r="AV472" s="302"/>
      <c r="AW472" s="24"/>
      <c r="AX472" s="111"/>
    </row>
    <row r="473" spans="1:50" s="119" customFormat="1" ht="84" customHeight="1">
      <c r="A473" s="84" t="s">
        <v>9866</v>
      </c>
      <c r="B473" s="24" t="s">
        <v>3491</v>
      </c>
      <c r="C473" s="24">
        <v>20</v>
      </c>
      <c r="D473" s="378" t="s">
        <v>3568</v>
      </c>
      <c r="E473" s="15" t="s">
        <v>3549</v>
      </c>
      <c r="F473" s="24">
        <v>28143</v>
      </c>
      <c r="G473" s="24" t="s">
        <v>3964</v>
      </c>
      <c r="H473" s="24">
        <v>2016</v>
      </c>
      <c r="I473" s="24" t="s">
        <v>3965</v>
      </c>
      <c r="J473" s="71">
        <v>91143.21</v>
      </c>
      <c r="K473" s="118" t="s">
        <v>271</v>
      </c>
      <c r="L473" s="24"/>
      <c r="M473" s="24"/>
      <c r="N473" s="24" t="s">
        <v>3966</v>
      </c>
      <c r="O473" s="24"/>
      <c r="P473" s="24">
        <v>1304826</v>
      </c>
      <c r="Q473" s="71">
        <v>12.42</v>
      </c>
      <c r="R473" s="71">
        <v>3088.2</v>
      </c>
      <c r="S473" s="71">
        <v>0</v>
      </c>
      <c r="T473" s="71">
        <v>0</v>
      </c>
      <c r="U473" s="71">
        <v>21114.240000000002</v>
      </c>
      <c r="V473" s="115"/>
      <c r="W473" s="115">
        <v>91.71</v>
      </c>
      <c r="X473" s="72" t="s">
        <v>3738</v>
      </c>
      <c r="Y473" s="24">
        <v>4</v>
      </c>
      <c r="Z473" s="24">
        <v>6</v>
      </c>
      <c r="AA473" s="24">
        <v>3</v>
      </c>
      <c r="AB473" s="24">
        <v>35</v>
      </c>
      <c r="AC473" s="24" t="s">
        <v>271</v>
      </c>
      <c r="AD473" s="24" t="s">
        <v>3565</v>
      </c>
      <c r="AE473" s="24" t="s">
        <v>3328</v>
      </c>
      <c r="AF473" s="277">
        <v>0</v>
      </c>
      <c r="AG473" s="84" t="s">
        <v>3568</v>
      </c>
      <c r="AH473" s="24" t="s">
        <v>3967</v>
      </c>
      <c r="AI473" s="111">
        <v>100</v>
      </c>
      <c r="AJ473" s="84"/>
      <c r="AK473" s="24"/>
      <c r="AL473" s="111"/>
      <c r="AM473" s="302"/>
      <c r="AN473" s="24"/>
      <c r="AO473" s="111"/>
      <c r="AP473" s="302"/>
      <c r="AQ473" s="24"/>
      <c r="AR473" s="111"/>
      <c r="AS473" s="302"/>
      <c r="AT473" s="24"/>
      <c r="AU473" s="111"/>
      <c r="AV473" s="302"/>
      <c r="AW473" s="24"/>
      <c r="AX473" s="111"/>
    </row>
    <row r="474" spans="1:50" s="119" customFormat="1" ht="90.75" customHeight="1">
      <c r="A474" s="84" t="s">
        <v>9866</v>
      </c>
      <c r="B474" s="24" t="s">
        <v>3491</v>
      </c>
      <c r="C474" s="24"/>
      <c r="D474" s="15" t="s">
        <v>3545</v>
      </c>
      <c r="E474" s="15" t="s">
        <v>3546</v>
      </c>
      <c r="F474" s="24">
        <v>21806</v>
      </c>
      <c r="G474" s="24" t="s">
        <v>3968</v>
      </c>
      <c r="H474" s="24">
        <v>2016</v>
      </c>
      <c r="I474" s="24" t="s">
        <v>3969</v>
      </c>
      <c r="J474" s="71">
        <v>38276.28</v>
      </c>
      <c r="K474" s="118" t="s">
        <v>271</v>
      </c>
      <c r="L474" s="24" t="s">
        <v>3970</v>
      </c>
      <c r="M474" s="24" t="s">
        <v>3971</v>
      </c>
      <c r="N474" s="24" t="s">
        <v>3972</v>
      </c>
      <c r="O474" s="24" t="s">
        <v>3973</v>
      </c>
      <c r="P474" s="24">
        <v>1404040</v>
      </c>
      <c r="Q474" s="71">
        <v>10</v>
      </c>
      <c r="R474" s="71">
        <v>0</v>
      </c>
      <c r="S474" s="71">
        <v>0</v>
      </c>
      <c r="T474" s="71">
        <v>0</v>
      </c>
      <c r="U474" s="71">
        <f>+R474+S474+T474</f>
        <v>0</v>
      </c>
      <c r="V474" s="115">
        <v>0.1</v>
      </c>
      <c r="W474" s="115">
        <v>100</v>
      </c>
      <c r="X474" s="72" t="s">
        <v>3540</v>
      </c>
      <c r="Y474" s="24">
        <v>2</v>
      </c>
      <c r="Z474" s="24">
        <v>5</v>
      </c>
      <c r="AA474" s="24">
        <v>6</v>
      </c>
      <c r="AB474" s="24">
        <v>17</v>
      </c>
      <c r="AC474" s="24" t="s">
        <v>271</v>
      </c>
      <c r="AD474" s="24" t="s">
        <v>3565</v>
      </c>
      <c r="AE474" s="24" t="s">
        <v>3505</v>
      </c>
      <c r="AF474" s="277">
        <v>20</v>
      </c>
      <c r="AG474" s="84" t="s">
        <v>3545</v>
      </c>
      <c r="AH474" s="24" t="s">
        <v>3974</v>
      </c>
      <c r="AI474" s="111">
        <v>90</v>
      </c>
      <c r="AJ474" s="84" t="s">
        <v>3905</v>
      </c>
      <c r="AK474" s="24" t="s">
        <v>3975</v>
      </c>
      <c r="AL474" s="111">
        <v>10</v>
      </c>
      <c r="AM474" s="302"/>
      <c r="AN474" s="24"/>
      <c r="AO474" s="111"/>
      <c r="AP474" s="302"/>
      <c r="AQ474" s="24"/>
      <c r="AR474" s="111"/>
      <c r="AS474" s="302"/>
      <c r="AT474" s="24"/>
      <c r="AU474" s="111"/>
      <c r="AV474" s="302"/>
      <c r="AW474" s="24"/>
      <c r="AX474" s="111"/>
    </row>
    <row r="475" spans="1:50" s="119" customFormat="1" ht="90.75" customHeight="1">
      <c r="A475" s="84" t="s">
        <v>9866</v>
      </c>
      <c r="B475" s="24" t="s">
        <v>3491</v>
      </c>
      <c r="C475" s="24">
        <v>30</v>
      </c>
      <c r="D475" s="378" t="s">
        <v>3984</v>
      </c>
      <c r="E475" s="15" t="s">
        <v>3906</v>
      </c>
      <c r="F475" s="24">
        <v>6135</v>
      </c>
      <c r="G475" s="24" t="s">
        <v>3976</v>
      </c>
      <c r="H475" s="24">
        <v>2016</v>
      </c>
      <c r="I475" s="24" t="s">
        <v>3977</v>
      </c>
      <c r="J475" s="71">
        <v>53898.51</v>
      </c>
      <c r="K475" s="118" t="s">
        <v>271</v>
      </c>
      <c r="L475" s="24" t="s">
        <v>3909</v>
      </c>
      <c r="M475" s="24" t="s">
        <v>3910</v>
      </c>
      <c r="N475" s="24" t="s">
        <v>3978</v>
      </c>
      <c r="O475" s="24" t="s">
        <v>3979</v>
      </c>
      <c r="P475" s="24">
        <v>1103429</v>
      </c>
      <c r="Q475" s="71">
        <f t="shared" si="20"/>
        <v>0</v>
      </c>
      <c r="R475" s="71">
        <v>0</v>
      </c>
      <c r="S475" s="71">
        <v>0</v>
      </c>
      <c r="T475" s="71">
        <v>0</v>
      </c>
      <c r="U475" s="71">
        <f>+R475+S475+T475</f>
        <v>0</v>
      </c>
      <c r="V475" s="115">
        <v>80</v>
      </c>
      <c r="W475" s="115">
        <v>100</v>
      </c>
      <c r="X475" s="112" t="s">
        <v>3623</v>
      </c>
      <c r="Y475" s="24" t="s">
        <v>3980</v>
      </c>
      <c r="Z475" s="24" t="s">
        <v>3981</v>
      </c>
      <c r="AA475" s="24" t="s">
        <v>3982</v>
      </c>
      <c r="AB475" s="24" t="s">
        <v>3983</v>
      </c>
      <c r="AC475" s="24" t="s">
        <v>271</v>
      </c>
      <c r="AD475" s="24">
        <v>0</v>
      </c>
      <c r="AE475" s="24" t="s">
        <v>3505</v>
      </c>
      <c r="AF475" s="279">
        <v>80</v>
      </c>
      <c r="AG475" s="84" t="s">
        <v>3984</v>
      </c>
      <c r="AH475" s="24" t="s">
        <v>3985</v>
      </c>
      <c r="AI475" s="85">
        <v>80</v>
      </c>
      <c r="AJ475" s="84" t="s">
        <v>3984</v>
      </c>
      <c r="AK475" s="24"/>
      <c r="AL475" s="111"/>
      <c r="AM475" s="302"/>
      <c r="AN475" s="24"/>
      <c r="AO475" s="111"/>
      <c r="AP475" s="302"/>
      <c r="AQ475" s="24"/>
      <c r="AR475" s="111"/>
      <c r="AS475" s="302"/>
      <c r="AT475" s="24"/>
      <c r="AU475" s="111"/>
      <c r="AV475" s="302"/>
      <c r="AW475" s="24"/>
      <c r="AX475" s="111"/>
    </row>
    <row r="476" spans="1:50" s="119" customFormat="1" ht="90.75" customHeight="1">
      <c r="A476" s="84" t="s">
        <v>9866</v>
      </c>
      <c r="B476" s="24" t="s">
        <v>3491</v>
      </c>
      <c r="C476" s="24">
        <v>30</v>
      </c>
      <c r="D476" s="378" t="s">
        <v>3984</v>
      </c>
      <c r="E476" s="15" t="s">
        <v>3906</v>
      </c>
      <c r="F476" s="24">
        <v>6135</v>
      </c>
      <c r="G476" s="24" t="s">
        <v>3986</v>
      </c>
      <c r="H476" s="24">
        <v>2017</v>
      </c>
      <c r="I476" s="24" t="s">
        <v>3987</v>
      </c>
      <c r="J476" s="71">
        <v>114674.57</v>
      </c>
      <c r="K476" s="118" t="s">
        <v>271</v>
      </c>
      <c r="L476" s="24" t="s">
        <v>3909</v>
      </c>
      <c r="M476" s="24" t="s">
        <v>3910</v>
      </c>
      <c r="N476" s="24" t="s">
        <v>3978</v>
      </c>
      <c r="O476" s="24" t="s">
        <v>3979</v>
      </c>
      <c r="P476" s="24">
        <v>1103460</v>
      </c>
      <c r="Q476" s="71">
        <f t="shared" si="20"/>
        <v>15.01</v>
      </c>
      <c r="R476" s="71">
        <v>25514.639999999999</v>
      </c>
      <c r="S476" s="71">
        <v>0</v>
      </c>
      <c r="T476" s="71">
        <v>0</v>
      </c>
      <c r="U476" s="71">
        <f t="shared" si="21"/>
        <v>25514.639999999999</v>
      </c>
      <c r="V476" s="115"/>
      <c r="W476" s="115">
        <v>89.65</v>
      </c>
      <c r="X476" s="112" t="s">
        <v>3623</v>
      </c>
      <c r="Y476" s="24"/>
      <c r="Z476" s="24"/>
      <c r="AA476" s="24"/>
      <c r="AB476" s="24"/>
      <c r="AC476" s="24"/>
      <c r="AD476" s="24"/>
      <c r="AE476" s="24" t="s">
        <v>3328</v>
      </c>
      <c r="AF476" s="381"/>
      <c r="AG476" s="84"/>
      <c r="AH476" s="24"/>
      <c r="AI476" s="179"/>
      <c r="AJ476" s="84"/>
      <c r="AK476" s="24"/>
      <c r="AL476" s="111"/>
      <c r="AM476" s="302"/>
      <c r="AN476" s="24"/>
      <c r="AO476" s="111"/>
      <c r="AP476" s="302"/>
      <c r="AQ476" s="24"/>
      <c r="AR476" s="111"/>
      <c r="AS476" s="302"/>
      <c r="AT476" s="24"/>
      <c r="AU476" s="111"/>
      <c r="AV476" s="302"/>
      <c r="AW476" s="24"/>
      <c r="AX476" s="111"/>
    </row>
    <row r="477" spans="1:50" s="119" customFormat="1" ht="90.75" customHeight="1">
      <c r="A477" s="84" t="s">
        <v>9866</v>
      </c>
      <c r="B477" s="24" t="s">
        <v>3491</v>
      </c>
      <c r="C477" s="24">
        <v>4</v>
      </c>
      <c r="D477" s="15"/>
      <c r="E477" s="15" t="s">
        <v>3683</v>
      </c>
      <c r="F477" s="24">
        <v>8279</v>
      </c>
      <c r="G477" s="24" t="s">
        <v>3988</v>
      </c>
      <c r="H477" s="24">
        <v>2017</v>
      </c>
      <c r="I477" s="24"/>
      <c r="J477" s="71">
        <v>34465</v>
      </c>
      <c r="K477" s="28" t="s">
        <v>363</v>
      </c>
      <c r="L477" s="24" t="s">
        <v>3989</v>
      </c>
      <c r="M477" s="24" t="s">
        <v>3990</v>
      </c>
      <c r="N477" s="24" t="s">
        <v>3991</v>
      </c>
      <c r="O477" s="24" t="s">
        <v>3992</v>
      </c>
      <c r="P477" s="24" t="s">
        <v>3993</v>
      </c>
      <c r="Q477" s="71" t="s">
        <v>3994</v>
      </c>
      <c r="R477" s="71">
        <v>6818.4</v>
      </c>
      <c r="S477" s="71">
        <v>0</v>
      </c>
      <c r="T477" s="71">
        <v>0</v>
      </c>
      <c r="U477" s="71">
        <f t="shared" si="21"/>
        <v>6818.4</v>
      </c>
      <c r="V477" s="115"/>
      <c r="W477" s="115">
        <v>95</v>
      </c>
      <c r="X477" s="72"/>
      <c r="Y477" s="24"/>
      <c r="Z477" s="24"/>
      <c r="AA477" s="24"/>
      <c r="AB477" s="24"/>
      <c r="AC477" s="24"/>
      <c r="AD477" s="24"/>
      <c r="AE477" s="24" t="s">
        <v>3328</v>
      </c>
      <c r="AF477" s="381"/>
      <c r="AG477" s="84" t="s">
        <v>3995</v>
      </c>
      <c r="AH477" s="24" t="s">
        <v>3996</v>
      </c>
      <c r="AI477" s="179"/>
      <c r="AJ477" s="84"/>
      <c r="AK477" s="24"/>
      <c r="AL477" s="111"/>
      <c r="AM477" s="302"/>
      <c r="AN477" s="24"/>
      <c r="AO477" s="111"/>
      <c r="AP477" s="302"/>
      <c r="AQ477" s="24"/>
      <c r="AR477" s="111"/>
      <c r="AS477" s="302"/>
      <c r="AT477" s="24"/>
      <c r="AU477" s="111"/>
      <c r="AV477" s="302"/>
      <c r="AW477" s="24"/>
      <c r="AX477" s="111"/>
    </row>
    <row r="478" spans="1:50" s="119" customFormat="1" ht="90.75" customHeight="1">
      <c r="A478" s="84" t="s">
        <v>9866</v>
      </c>
      <c r="B478" s="24" t="s">
        <v>3491</v>
      </c>
      <c r="C478" s="24">
        <v>10</v>
      </c>
      <c r="D478" s="15" t="s">
        <v>1542</v>
      </c>
      <c r="E478" s="15" t="s">
        <v>3997</v>
      </c>
      <c r="F478" s="24" t="s">
        <v>3998</v>
      </c>
      <c r="G478" s="24" t="s">
        <v>3999</v>
      </c>
      <c r="H478" s="24">
        <v>2018</v>
      </c>
      <c r="I478" s="24" t="s">
        <v>4000</v>
      </c>
      <c r="J478" s="71">
        <v>50788.6</v>
      </c>
      <c r="K478" s="118" t="s">
        <v>69</v>
      </c>
      <c r="L478" s="24" t="s">
        <v>4001</v>
      </c>
      <c r="M478" s="24" t="s">
        <v>4002</v>
      </c>
      <c r="N478" s="24" t="s">
        <v>4003</v>
      </c>
      <c r="O478" s="24" t="s">
        <v>4004</v>
      </c>
      <c r="P478" s="24" t="s">
        <v>4005</v>
      </c>
      <c r="Q478" s="71" t="s">
        <v>4006</v>
      </c>
      <c r="R478" s="71" t="s">
        <v>4007</v>
      </c>
      <c r="S478" s="71" t="s">
        <v>4008</v>
      </c>
      <c r="T478" s="71" t="s">
        <v>4009</v>
      </c>
      <c r="U478" s="71">
        <f>700+10157.72</f>
        <v>10857.72</v>
      </c>
      <c r="V478" s="115">
        <v>60</v>
      </c>
      <c r="W478" s="115">
        <v>50.06</v>
      </c>
      <c r="X478" s="72" t="s">
        <v>3639</v>
      </c>
      <c r="Y478" s="24">
        <v>4</v>
      </c>
      <c r="Z478" s="24" t="s">
        <v>4010</v>
      </c>
      <c r="AA478" s="24" t="s">
        <v>4011</v>
      </c>
      <c r="AB478" s="24" t="s">
        <v>69</v>
      </c>
      <c r="AC478" s="24" t="s">
        <v>69</v>
      </c>
      <c r="AD478" s="24" t="s">
        <v>3504</v>
      </c>
      <c r="AE478" s="24" t="s">
        <v>3505</v>
      </c>
      <c r="AF478" s="279">
        <v>60</v>
      </c>
      <c r="AG478" s="84" t="s">
        <v>1542</v>
      </c>
      <c r="AH478" s="24" t="s">
        <v>3996</v>
      </c>
      <c r="AI478" s="85">
        <v>60</v>
      </c>
      <c r="AJ478" s="84"/>
      <c r="AK478" s="24"/>
      <c r="AL478" s="111"/>
      <c r="AM478" s="302"/>
      <c r="AN478" s="24"/>
      <c r="AO478" s="111"/>
      <c r="AP478" s="302"/>
      <c r="AQ478" s="24"/>
      <c r="AR478" s="111"/>
      <c r="AS478" s="302"/>
      <c r="AT478" s="24"/>
      <c r="AU478" s="111"/>
      <c r="AV478" s="302"/>
      <c r="AW478" s="24"/>
      <c r="AX478" s="111"/>
    </row>
    <row r="479" spans="1:50" ht="180" customHeight="1">
      <c r="A479" s="84" t="s">
        <v>9866</v>
      </c>
      <c r="B479" s="24" t="s">
        <v>3491</v>
      </c>
      <c r="C479" s="24">
        <v>10</v>
      </c>
      <c r="D479" s="378" t="s">
        <v>1542</v>
      </c>
      <c r="E479" s="24" t="s">
        <v>3629</v>
      </c>
      <c r="F479" s="24">
        <v>11088</v>
      </c>
      <c r="G479" s="24" t="s">
        <v>4012</v>
      </c>
      <c r="H479" s="24">
        <v>2018</v>
      </c>
      <c r="I479" s="24" t="s">
        <v>4013</v>
      </c>
      <c r="J479" s="71">
        <v>140544.43</v>
      </c>
      <c r="K479" s="24" t="s">
        <v>69</v>
      </c>
      <c r="L479" s="24" t="s">
        <v>4014</v>
      </c>
      <c r="M479" s="24" t="s">
        <v>4015</v>
      </c>
      <c r="N479" s="24" t="s">
        <v>4016</v>
      </c>
      <c r="O479" s="24" t="s">
        <v>4017</v>
      </c>
      <c r="P479" s="382" t="s">
        <v>4018</v>
      </c>
      <c r="Q479" s="71" t="s">
        <v>4019</v>
      </c>
      <c r="R479" s="71">
        <v>27805</v>
      </c>
      <c r="S479" s="71" t="s">
        <v>4020</v>
      </c>
      <c r="T479" s="71" t="s">
        <v>4019</v>
      </c>
      <c r="U479" s="71">
        <v>28108.89</v>
      </c>
      <c r="V479" s="115"/>
      <c r="W479" s="115">
        <v>50</v>
      </c>
      <c r="X479" s="72" t="s">
        <v>3639</v>
      </c>
      <c r="Y479" s="24">
        <v>2</v>
      </c>
      <c r="Z479" s="24">
        <v>5</v>
      </c>
      <c r="AA479" s="24">
        <v>6</v>
      </c>
      <c r="AB479" s="24" t="s">
        <v>69</v>
      </c>
      <c r="AC479" s="24" t="s">
        <v>69</v>
      </c>
      <c r="AD479" s="24" t="s">
        <v>3504</v>
      </c>
      <c r="AE479" s="24" t="s">
        <v>3505</v>
      </c>
      <c r="AF479" s="277">
        <v>100</v>
      </c>
      <c r="AG479" s="84" t="s">
        <v>1542</v>
      </c>
      <c r="AH479" s="24" t="s">
        <v>4021</v>
      </c>
      <c r="AI479" s="113">
        <v>31</v>
      </c>
      <c r="AJ479" s="84" t="s">
        <v>3905</v>
      </c>
      <c r="AK479" s="24"/>
      <c r="AL479" s="113">
        <v>41</v>
      </c>
      <c r="AM479" s="302" t="s">
        <v>3545</v>
      </c>
      <c r="AN479" s="15">
        <v>23</v>
      </c>
      <c r="AO479" s="111"/>
      <c r="AP479" s="302" t="s">
        <v>219</v>
      </c>
      <c r="AQ479" s="15">
        <v>5</v>
      </c>
      <c r="AR479" s="111"/>
      <c r="AS479" s="302"/>
      <c r="AT479" s="24"/>
      <c r="AU479" s="111"/>
      <c r="AV479" s="302"/>
      <c r="AW479" s="24"/>
      <c r="AX479" s="111"/>
    </row>
    <row r="480" spans="1:50" s="119" customFormat="1" ht="90.75" customHeight="1">
      <c r="A480" s="84" t="s">
        <v>9866</v>
      </c>
      <c r="B480" s="24" t="s">
        <v>3491</v>
      </c>
      <c r="C480" s="24">
        <v>7</v>
      </c>
      <c r="D480" s="24" t="s">
        <v>3799</v>
      </c>
      <c r="E480" s="15" t="s">
        <v>4022</v>
      </c>
      <c r="F480" s="15">
        <v>16130</v>
      </c>
      <c r="G480" s="24" t="s">
        <v>4023</v>
      </c>
      <c r="H480" s="24">
        <v>2018</v>
      </c>
      <c r="I480" s="24"/>
      <c r="J480" s="71" t="s">
        <v>4024</v>
      </c>
      <c r="K480" s="118" t="s">
        <v>69</v>
      </c>
      <c r="L480" s="24" t="s">
        <v>4025</v>
      </c>
      <c r="M480" s="24" t="s">
        <v>4026</v>
      </c>
      <c r="N480" s="24" t="s">
        <v>4027</v>
      </c>
      <c r="O480" s="24"/>
      <c r="P480" s="24">
        <v>1103508</v>
      </c>
      <c r="Q480" s="71">
        <f>+ROUND((U480/1700),2)</f>
        <v>16.059999999999999</v>
      </c>
      <c r="R480" s="71">
        <v>27310.37</v>
      </c>
      <c r="S480" s="71">
        <v>0</v>
      </c>
      <c r="T480" s="71">
        <v>0</v>
      </c>
      <c r="U480" s="71">
        <f>+R480+S480+T480</f>
        <v>27310.37</v>
      </c>
      <c r="V480" s="115"/>
      <c r="W480" s="115">
        <v>46.19</v>
      </c>
      <c r="X480" s="72"/>
      <c r="Y480" s="24"/>
      <c r="Z480" s="24"/>
      <c r="AA480" s="24"/>
      <c r="AB480" s="24"/>
      <c r="AC480" s="24"/>
      <c r="AD480" s="24"/>
      <c r="AE480" s="24" t="s">
        <v>3328</v>
      </c>
      <c r="AF480" s="381"/>
      <c r="AG480" s="84"/>
      <c r="AH480" s="24"/>
      <c r="AI480" s="179"/>
      <c r="AJ480" s="84"/>
      <c r="AK480" s="24"/>
      <c r="AL480" s="111"/>
      <c r="AM480" s="302"/>
      <c r="AN480" s="24"/>
      <c r="AO480" s="111"/>
      <c r="AP480" s="302"/>
      <c r="AQ480" s="24"/>
      <c r="AR480" s="111"/>
      <c r="AS480" s="302"/>
      <c r="AT480" s="24"/>
      <c r="AU480" s="111"/>
      <c r="AV480" s="302"/>
      <c r="AW480" s="24"/>
      <c r="AX480" s="111"/>
    </row>
    <row r="481" spans="1:50" s="119" customFormat="1" ht="90.75" customHeight="1">
      <c r="A481" s="84" t="s">
        <v>9866</v>
      </c>
      <c r="B481" s="24" t="s">
        <v>3491</v>
      </c>
      <c r="C481" s="24">
        <v>60</v>
      </c>
      <c r="D481" s="24" t="s">
        <v>3799</v>
      </c>
      <c r="E481" s="15" t="s">
        <v>4028</v>
      </c>
      <c r="F481" s="15">
        <v>24288</v>
      </c>
      <c r="G481" s="24" t="s">
        <v>4029</v>
      </c>
      <c r="H481" s="24">
        <v>2018</v>
      </c>
      <c r="I481" s="24" t="s">
        <v>4030</v>
      </c>
      <c r="J481" s="71" t="s">
        <v>4031</v>
      </c>
      <c r="K481" s="118" t="s">
        <v>69</v>
      </c>
      <c r="L481" s="24" t="s">
        <v>4032</v>
      </c>
      <c r="M481" s="24" t="s">
        <v>4033</v>
      </c>
      <c r="N481" s="24" t="s">
        <v>4034</v>
      </c>
      <c r="O481" s="24" t="s">
        <v>4035</v>
      </c>
      <c r="P481" s="24">
        <v>1103514</v>
      </c>
      <c r="Q481" s="71" t="s">
        <v>4036</v>
      </c>
      <c r="R481" s="71">
        <v>17218.599999999999</v>
      </c>
      <c r="S481" s="71">
        <v>3172</v>
      </c>
      <c r="T481" s="71" t="s">
        <v>4037</v>
      </c>
      <c r="U481" s="71">
        <f>+R481+S481</f>
        <v>20390.599999999999</v>
      </c>
      <c r="V481" s="115"/>
      <c r="W481" s="115">
        <v>50</v>
      </c>
      <c r="X481" s="72" t="s">
        <v>3503</v>
      </c>
      <c r="Y481" s="24">
        <v>2</v>
      </c>
      <c r="Z481" s="24">
        <v>5</v>
      </c>
      <c r="AA481" s="24">
        <v>6</v>
      </c>
      <c r="AB481" s="24" t="s">
        <v>4038</v>
      </c>
      <c r="AC481" s="24" t="s">
        <v>69</v>
      </c>
      <c r="AD481" s="71" t="s">
        <v>4037</v>
      </c>
      <c r="AE481" s="24" t="s">
        <v>3328</v>
      </c>
      <c r="AF481" s="279">
        <v>40</v>
      </c>
      <c r="AG481" s="84" t="s">
        <v>4039</v>
      </c>
      <c r="AH481" s="24"/>
      <c r="AI481" s="85">
        <v>40</v>
      </c>
      <c r="AJ481" s="84"/>
      <c r="AK481" s="24"/>
      <c r="AL481" s="111"/>
      <c r="AM481" s="302"/>
      <c r="AN481" s="24"/>
      <c r="AO481" s="111"/>
      <c r="AP481" s="302"/>
      <c r="AQ481" s="24"/>
      <c r="AR481" s="111"/>
      <c r="AS481" s="302"/>
      <c r="AT481" s="24"/>
      <c r="AU481" s="111"/>
      <c r="AV481" s="302"/>
      <c r="AW481" s="24"/>
      <c r="AX481" s="111"/>
    </row>
    <row r="482" spans="1:50" s="119" customFormat="1" ht="90.75" customHeight="1">
      <c r="A482" s="84" t="s">
        <v>9866</v>
      </c>
      <c r="B482" s="24" t="s">
        <v>3491</v>
      </c>
      <c r="C482" s="24">
        <v>14</v>
      </c>
      <c r="D482" s="24" t="s">
        <v>3543</v>
      </c>
      <c r="E482" s="24" t="s">
        <v>3711</v>
      </c>
      <c r="F482" s="24">
        <v>8289</v>
      </c>
      <c r="G482" s="24" t="s">
        <v>4040</v>
      </c>
      <c r="H482" s="24">
        <v>2018</v>
      </c>
      <c r="I482" s="24" t="s">
        <v>4041</v>
      </c>
      <c r="J482" s="71">
        <v>77165</v>
      </c>
      <c r="K482" s="24" t="s">
        <v>69</v>
      </c>
      <c r="L482" s="24" t="s">
        <v>4042</v>
      </c>
      <c r="M482" s="24" t="s">
        <v>4043</v>
      </c>
      <c r="N482" s="24" t="s">
        <v>4044</v>
      </c>
      <c r="O482" s="24" t="s">
        <v>4045</v>
      </c>
      <c r="P482" s="24">
        <v>1404170</v>
      </c>
      <c r="Q482" s="71">
        <f>+ROUND((U482/1700),2)</f>
        <v>8.98</v>
      </c>
      <c r="R482" s="71">
        <v>15266</v>
      </c>
      <c r="S482" s="71">
        <v>0</v>
      </c>
      <c r="T482" s="71">
        <v>0</v>
      </c>
      <c r="U482" s="71">
        <f>+R482+S482+T482</f>
        <v>15266</v>
      </c>
      <c r="V482" s="115"/>
      <c r="W482" s="115">
        <v>50</v>
      </c>
      <c r="X482" s="72" t="s">
        <v>3720</v>
      </c>
      <c r="Y482" s="24"/>
      <c r="Z482" s="24"/>
      <c r="AA482" s="24"/>
      <c r="AB482" s="24" t="s">
        <v>4046</v>
      </c>
      <c r="AC482" s="24" t="s">
        <v>69</v>
      </c>
      <c r="AD482" s="24"/>
      <c r="AE482" s="24" t="s">
        <v>3328</v>
      </c>
      <c r="AF482" s="277">
        <v>80</v>
      </c>
      <c r="AG482" s="84" t="s">
        <v>3543</v>
      </c>
      <c r="AH482" s="24" t="s">
        <v>3581</v>
      </c>
      <c r="AI482" s="111"/>
      <c r="AJ482" s="84"/>
      <c r="AK482" s="24"/>
      <c r="AL482" s="111"/>
      <c r="AM482" s="302"/>
      <c r="AN482" s="24"/>
      <c r="AO482" s="111"/>
      <c r="AP482" s="302"/>
      <c r="AQ482" s="24"/>
      <c r="AR482" s="111"/>
      <c r="AS482" s="302"/>
      <c r="AT482" s="24"/>
      <c r="AU482" s="111"/>
      <c r="AV482" s="302"/>
      <c r="AW482" s="24"/>
      <c r="AX482" s="111"/>
    </row>
    <row r="483" spans="1:50" s="119" customFormat="1" ht="90.75" customHeight="1">
      <c r="A483" s="84" t="s">
        <v>9866</v>
      </c>
      <c r="B483" s="24" t="s">
        <v>3491</v>
      </c>
      <c r="C483" s="24">
        <v>32</v>
      </c>
      <c r="D483" s="15" t="s">
        <v>4047</v>
      </c>
      <c r="E483" s="15" t="s">
        <v>3515</v>
      </c>
      <c r="F483" s="24">
        <v>3702</v>
      </c>
      <c r="G483" s="24" t="s">
        <v>4048</v>
      </c>
      <c r="H483" s="24">
        <v>2018</v>
      </c>
      <c r="I483" s="24" t="s">
        <v>4049</v>
      </c>
      <c r="J483" s="71">
        <f>199500+25530.48</f>
        <v>225030.48</v>
      </c>
      <c r="K483" s="118" t="s">
        <v>328</v>
      </c>
      <c r="L483" s="24" t="s">
        <v>3662</v>
      </c>
      <c r="M483" s="24" t="s">
        <v>3663</v>
      </c>
      <c r="N483" s="24" t="s">
        <v>3961</v>
      </c>
      <c r="O483" s="24" t="s">
        <v>3962</v>
      </c>
      <c r="P483" s="24" t="s">
        <v>4050</v>
      </c>
      <c r="Q483" s="71" t="s">
        <v>3667</v>
      </c>
      <c r="R483" s="71">
        <v>45644</v>
      </c>
      <c r="S483" s="71">
        <v>6000</v>
      </c>
      <c r="T483" s="71">
        <v>18000</v>
      </c>
      <c r="U483" s="71">
        <f>+R483+S483+T483</f>
        <v>69644</v>
      </c>
      <c r="V483" s="115">
        <v>100</v>
      </c>
      <c r="W483" s="115">
        <v>7.26</v>
      </c>
      <c r="X483" s="72" t="s">
        <v>3524</v>
      </c>
      <c r="Y483" s="24" t="s">
        <v>3668</v>
      </c>
      <c r="Z483" s="24" t="s">
        <v>3669</v>
      </c>
      <c r="AA483" s="24" t="s">
        <v>3670</v>
      </c>
      <c r="AB483" s="24" t="s">
        <v>3671</v>
      </c>
      <c r="AC483" s="24"/>
      <c r="AD483" s="24" t="s">
        <v>3672</v>
      </c>
      <c r="AE483" s="24" t="s">
        <v>3505</v>
      </c>
      <c r="AF483" s="277">
        <v>101</v>
      </c>
      <c r="AG483" s="84" t="s">
        <v>3963</v>
      </c>
      <c r="AH483" s="24" t="s">
        <v>3581</v>
      </c>
      <c r="AI483" s="111">
        <v>100</v>
      </c>
      <c r="AJ483" s="84"/>
      <c r="AK483" s="24"/>
      <c r="AL483" s="111"/>
      <c r="AM483" s="302"/>
      <c r="AN483" s="24"/>
      <c r="AO483" s="111"/>
      <c r="AP483" s="302"/>
      <c r="AQ483" s="24"/>
      <c r="AR483" s="111"/>
      <c r="AS483" s="302"/>
      <c r="AT483" s="24"/>
      <c r="AU483" s="111"/>
      <c r="AV483" s="302"/>
      <c r="AW483" s="24"/>
      <c r="AX483" s="111"/>
    </row>
    <row r="484" spans="1:50" s="119" customFormat="1" ht="90.75" customHeight="1">
      <c r="A484" s="84" t="s">
        <v>9866</v>
      </c>
      <c r="B484" s="24" t="s">
        <v>3491</v>
      </c>
      <c r="C484" s="24">
        <v>58</v>
      </c>
      <c r="D484" s="15" t="s">
        <v>3799</v>
      </c>
      <c r="E484" s="15" t="s">
        <v>4051</v>
      </c>
      <c r="F484" s="24">
        <v>11711</v>
      </c>
      <c r="G484" s="24" t="s">
        <v>4052</v>
      </c>
      <c r="H484" s="24">
        <v>2019</v>
      </c>
      <c r="I484" s="24" t="s">
        <v>4053</v>
      </c>
      <c r="J484" s="71" t="s">
        <v>4054</v>
      </c>
      <c r="K484" s="24" t="s">
        <v>69</v>
      </c>
      <c r="L484" s="24" t="s">
        <v>4055</v>
      </c>
      <c r="M484" s="24" t="s">
        <v>4056</v>
      </c>
      <c r="N484" s="24" t="s">
        <v>4057</v>
      </c>
      <c r="O484" s="24" t="s">
        <v>4058</v>
      </c>
      <c r="P484" s="24">
        <v>1103560</v>
      </c>
      <c r="Q484" s="71" t="s">
        <v>4059</v>
      </c>
      <c r="R484" s="71">
        <v>15717</v>
      </c>
      <c r="S484" s="71" t="s">
        <v>4059</v>
      </c>
      <c r="T484" s="71" t="s">
        <v>4059</v>
      </c>
      <c r="U484" s="71">
        <f>+R484</f>
        <v>15717</v>
      </c>
      <c r="V484" s="115"/>
      <c r="W484" s="115">
        <v>43.36</v>
      </c>
      <c r="X484" s="112" t="s">
        <v>3623</v>
      </c>
      <c r="Y484" s="24">
        <v>4</v>
      </c>
      <c r="Z484" s="24">
        <v>6</v>
      </c>
      <c r="AA484" s="24">
        <v>2</v>
      </c>
      <c r="AB484" s="24">
        <v>4</v>
      </c>
      <c r="AC484" s="24" t="s">
        <v>69</v>
      </c>
      <c r="AD484" s="24" t="s">
        <v>3624</v>
      </c>
      <c r="AE484" s="24" t="s">
        <v>3328</v>
      </c>
      <c r="AF484" s="278">
        <v>31</v>
      </c>
      <c r="AG484" s="84" t="s">
        <v>3799</v>
      </c>
      <c r="AH484" s="24" t="s">
        <v>4060</v>
      </c>
      <c r="AI484" s="113">
        <v>15.5</v>
      </c>
      <c r="AJ484" s="84"/>
      <c r="AK484" s="24"/>
      <c r="AL484" s="113"/>
      <c r="AM484" s="302"/>
      <c r="AN484" s="24"/>
      <c r="AO484" s="111"/>
      <c r="AP484" s="302"/>
      <c r="AQ484" s="24"/>
      <c r="AR484" s="111"/>
      <c r="AS484" s="302"/>
      <c r="AT484" s="24"/>
      <c r="AU484" s="111"/>
      <c r="AV484" s="302"/>
      <c r="AW484" s="24"/>
      <c r="AX484" s="111"/>
    </row>
    <row r="485" spans="1:50" s="119" customFormat="1" ht="90.75" customHeight="1">
      <c r="A485" s="84" t="s">
        <v>9866</v>
      </c>
      <c r="B485" s="24" t="s">
        <v>3491</v>
      </c>
      <c r="C485" s="24">
        <v>30</v>
      </c>
      <c r="D485" s="15" t="s">
        <v>3984</v>
      </c>
      <c r="E485" s="15" t="s">
        <v>3643</v>
      </c>
      <c r="F485" s="24">
        <v>6013</v>
      </c>
      <c r="G485" s="24" t="s">
        <v>4061</v>
      </c>
      <c r="H485" s="24">
        <v>2019</v>
      </c>
      <c r="I485" s="24" t="s">
        <v>4062</v>
      </c>
      <c r="J485" s="71">
        <v>133488</v>
      </c>
      <c r="K485" s="24" t="s">
        <v>69</v>
      </c>
      <c r="L485" s="24" t="s">
        <v>4063</v>
      </c>
      <c r="M485" s="24" t="s">
        <v>4064</v>
      </c>
      <c r="N485" s="24" t="s">
        <v>4065</v>
      </c>
      <c r="O485" s="24" t="s">
        <v>4066</v>
      </c>
      <c r="P485" s="24">
        <v>1103568</v>
      </c>
      <c r="Q485" s="71" t="s">
        <v>4059</v>
      </c>
      <c r="R485" s="71">
        <v>26457.200000000001</v>
      </c>
      <c r="S485" s="71" t="s">
        <v>4059</v>
      </c>
      <c r="T485" s="71" t="s">
        <v>4059</v>
      </c>
      <c r="U485" s="71">
        <f>+R485</f>
        <v>26457.200000000001</v>
      </c>
      <c r="V485" s="115">
        <v>0</v>
      </c>
      <c r="W485" s="115">
        <v>53.1</v>
      </c>
      <c r="X485" s="72" t="s">
        <v>3503</v>
      </c>
      <c r="Y485" s="24">
        <v>3</v>
      </c>
      <c r="Z485" s="24">
        <v>2</v>
      </c>
      <c r="AA485" s="24">
        <v>3</v>
      </c>
      <c r="AB485" s="24">
        <v>35</v>
      </c>
      <c r="AC485" s="24" t="s">
        <v>69</v>
      </c>
      <c r="AD485" s="24">
        <v>0</v>
      </c>
      <c r="AE485" s="24" t="s">
        <v>3505</v>
      </c>
      <c r="AF485" s="277">
        <v>5</v>
      </c>
      <c r="AG485" s="84" t="s">
        <v>3984</v>
      </c>
      <c r="AH485" s="24" t="s">
        <v>4067</v>
      </c>
      <c r="AI485" s="111">
        <v>5</v>
      </c>
      <c r="AJ485" s="84"/>
      <c r="AK485" s="24"/>
      <c r="AL485" s="111"/>
      <c r="AM485" s="302"/>
      <c r="AN485" s="24"/>
      <c r="AO485" s="111"/>
      <c r="AP485" s="302"/>
      <c r="AQ485" s="24"/>
      <c r="AR485" s="111"/>
      <c r="AS485" s="302"/>
      <c r="AT485" s="24"/>
      <c r="AU485" s="111"/>
      <c r="AV485" s="302"/>
      <c r="AW485" s="24"/>
      <c r="AX485" s="111"/>
    </row>
    <row r="486" spans="1:50" s="119" customFormat="1" ht="106.5" customHeight="1">
      <c r="A486" s="84" t="s">
        <v>9866</v>
      </c>
      <c r="B486" s="24" t="s">
        <v>3491</v>
      </c>
      <c r="C486" s="24">
        <v>20</v>
      </c>
      <c r="D486" s="15" t="s">
        <v>3568</v>
      </c>
      <c r="E486" s="15" t="s">
        <v>3549</v>
      </c>
      <c r="F486" s="24">
        <v>28143</v>
      </c>
      <c r="G486" s="24" t="s">
        <v>4068</v>
      </c>
      <c r="H486" s="24">
        <v>2018</v>
      </c>
      <c r="I486" s="24" t="s">
        <v>4069</v>
      </c>
      <c r="J486" s="71">
        <v>94916</v>
      </c>
      <c r="K486" s="24" t="s">
        <v>69</v>
      </c>
      <c r="L486" s="24" t="s">
        <v>4070</v>
      </c>
      <c r="M486" s="24" t="s">
        <v>4071</v>
      </c>
      <c r="N486" s="24" t="s">
        <v>4072</v>
      </c>
      <c r="O486" s="24" t="s">
        <v>4073</v>
      </c>
      <c r="P486" s="24">
        <v>1305213</v>
      </c>
      <c r="Q486" s="71" t="s">
        <v>4074</v>
      </c>
      <c r="R486" s="71">
        <v>0</v>
      </c>
      <c r="S486" s="71" t="s">
        <v>4020</v>
      </c>
      <c r="T486" s="71" t="s">
        <v>4074</v>
      </c>
      <c r="U486" s="71" t="s">
        <v>4074</v>
      </c>
      <c r="V486" s="115">
        <v>80</v>
      </c>
      <c r="W486" s="115">
        <v>100</v>
      </c>
      <c r="X486" s="72" t="s">
        <v>4075</v>
      </c>
      <c r="Y486" s="24">
        <v>4</v>
      </c>
      <c r="Z486" s="24">
        <v>6</v>
      </c>
      <c r="AA486" s="24">
        <v>3</v>
      </c>
      <c r="AB486" s="24">
        <v>35</v>
      </c>
      <c r="AC486" s="24" t="s">
        <v>69</v>
      </c>
      <c r="AD486" s="24">
        <v>0</v>
      </c>
      <c r="AE486" s="24">
        <v>5</v>
      </c>
      <c r="AF486" s="277">
        <v>50</v>
      </c>
      <c r="AG486" s="84" t="s">
        <v>3568</v>
      </c>
      <c r="AH486" s="24" t="s">
        <v>3581</v>
      </c>
      <c r="AI486" s="111">
        <v>100</v>
      </c>
      <c r="AJ486" s="84"/>
      <c r="AK486" s="24"/>
      <c r="AL486" s="111"/>
      <c r="AM486" s="302"/>
      <c r="AN486" s="24"/>
      <c r="AO486" s="111"/>
      <c r="AP486" s="302"/>
      <c r="AQ486" s="24"/>
      <c r="AR486" s="111"/>
      <c r="AS486" s="302"/>
      <c r="AT486" s="24"/>
      <c r="AU486" s="111"/>
      <c r="AV486" s="302"/>
      <c r="AW486" s="24"/>
      <c r="AX486" s="111"/>
    </row>
    <row r="487" spans="1:50" s="119" customFormat="1" ht="106.5" customHeight="1">
      <c r="A487" s="84" t="s">
        <v>9866</v>
      </c>
      <c r="B487" s="24" t="s">
        <v>3491</v>
      </c>
      <c r="C487" s="24">
        <v>58</v>
      </c>
      <c r="D487" s="15" t="s">
        <v>3799</v>
      </c>
      <c r="E487" s="15" t="s">
        <v>4051</v>
      </c>
      <c r="F487" s="24">
        <v>11711</v>
      </c>
      <c r="G487" s="24" t="s">
        <v>4076</v>
      </c>
      <c r="H487" s="24">
        <v>2020</v>
      </c>
      <c r="I487" s="24" t="s">
        <v>4077</v>
      </c>
      <c r="J487" s="71">
        <f>29595.42+97969.9</f>
        <v>127565.31999999999</v>
      </c>
      <c r="K487" s="24" t="s">
        <v>328</v>
      </c>
      <c r="L487" s="24" t="s">
        <v>4055</v>
      </c>
      <c r="M487" s="24" t="s">
        <v>4056</v>
      </c>
      <c r="N487" s="24" t="s">
        <v>4078</v>
      </c>
      <c r="O487" s="24" t="s">
        <v>4079</v>
      </c>
      <c r="P487" s="24" t="s">
        <v>4080</v>
      </c>
      <c r="Q487" s="71" t="s">
        <v>4059</v>
      </c>
      <c r="R487" s="71">
        <v>25329</v>
      </c>
      <c r="S487" s="71" t="s">
        <v>4059</v>
      </c>
      <c r="T487" s="71" t="s">
        <v>4059</v>
      </c>
      <c r="U487" s="71">
        <f>+R487</f>
        <v>25329</v>
      </c>
      <c r="V487" s="115">
        <v>100</v>
      </c>
      <c r="W487" s="115">
        <v>35.369999999999997</v>
      </c>
      <c r="X487" s="112" t="s">
        <v>3623</v>
      </c>
      <c r="Y487" s="24">
        <v>6</v>
      </c>
      <c r="Z487" s="24">
        <v>4</v>
      </c>
      <c r="AA487" s="24">
        <v>2</v>
      </c>
      <c r="AB487" s="24">
        <v>60</v>
      </c>
      <c r="AC487" s="24" t="s">
        <v>328</v>
      </c>
      <c r="AD487" s="24" t="s">
        <v>3624</v>
      </c>
      <c r="AE487" s="24" t="s">
        <v>3328</v>
      </c>
      <c r="AF487" s="278">
        <v>50</v>
      </c>
      <c r="AG487" s="84" t="s">
        <v>3799</v>
      </c>
      <c r="AH487" s="24" t="s">
        <v>3798</v>
      </c>
      <c r="AI487" s="113">
        <v>15.5</v>
      </c>
      <c r="AJ487" s="84" t="s">
        <v>4081</v>
      </c>
      <c r="AK487" s="24" t="s">
        <v>3798</v>
      </c>
      <c r="AL487" s="113">
        <v>15.5</v>
      </c>
      <c r="AM487" s="302"/>
      <c r="AN487" s="24"/>
      <c r="AO487" s="111"/>
      <c r="AP487" s="302"/>
      <c r="AQ487" s="24"/>
      <c r="AR487" s="111"/>
      <c r="AS487" s="302"/>
      <c r="AT487" s="24"/>
      <c r="AU487" s="111"/>
      <c r="AV487" s="302"/>
      <c r="AW487" s="24"/>
      <c r="AX487" s="111"/>
    </row>
    <row r="488" spans="1:50" s="119" customFormat="1" ht="106.5" customHeight="1">
      <c r="A488" s="84" t="s">
        <v>9866</v>
      </c>
      <c r="B488" s="24" t="s">
        <v>3491</v>
      </c>
      <c r="C488" s="24">
        <v>30</v>
      </c>
      <c r="D488" s="15" t="s">
        <v>3984</v>
      </c>
      <c r="E488" s="15" t="s">
        <v>3643</v>
      </c>
      <c r="F488" s="24">
        <v>6013</v>
      </c>
      <c r="G488" s="24" t="s">
        <v>4082</v>
      </c>
      <c r="H488" s="24">
        <v>2020</v>
      </c>
      <c r="I488" s="24" t="s">
        <v>4083</v>
      </c>
      <c r="J488" s="71">
        <f>23827.81</f>
        <v>23827.81</v>
      </c>
      <c r="K488" s="24" t="s">
        <v>328</v>
      </c>
      <c r="L488" s="24" t="s">
        <v>4063</v>
      </c>
      <c r="M488" s="24" t="s">
        <v>4064</v>
      </c>
      <c r="N488" s="24" t="s">
        <v>4084</v>
      </c>
      <c r="O488" s="24" t="s">
        <v>4085</v>
      </c>
      <c r="P488" s="24">
        <v>1103662</v>
      </c>
      <c r="Q488" s="71" t="s">
        <v>4059</v>
      </c>
      <c r="R488" s="71">
        <v>4731.2</v>
      </c>
      <c r="S488" s="71" t="s">
        <v>4059</v>
      </c>
      <c r="T488" s="71" t="s">
        <v>4059</v>
      </c>
      <c r="U488" s="71">
        <f>+R488</f>
        <v>4731.2</v>
      </c>
      <c r="V488" s="115">
        <v>0</v>
      </c>
      <c r="W488" s="115">
        <v>38.31</v>
      </c>
      <c r="X488" s="72" t="s">
        <v>3503</v>
      </c>
      <c r="Y488" s="24">
        <v>3</v>
      </c>
      <c r="Z488" s="24">
        <v>4</v>
      </c>
      <c r="AA488" s="24">
        <v>6</v>
      </c>
      <c r="AB488" s="24">
        <v>11</v>
      </c>
      <c r="AC488" s="24" t="s">
        <v>328</v>
      </c>
      <c r="AD488" s="24" t="s">
        <v>3504</v>
      </c>
      <c r="AE488" s="24" t="s">
        <v>3505</v>
      </c>
      <c r="AF488" s="277">
        <v>90</v>
      </c>
      <c r="AG488" s="84" t="s">
        <v>3984</v>
      </c>
      <c r="AH488" s="24" t="s">
        <v>4067</v>
      </c>
      <c r="AI488" s="111"/>
      <c r="AJ488" s="84"/>
      <c r="AK488" s="24"/>
      <c r="AL488" s="111"/>
      <c r="AM488" s="302"/>
      <c r="AN488" s="24"/>
      <c r="AO488" s="111"/>
      <c r="AP488" s="302"/>
      <c r="AQ488" s="24"/>
      <c r="AR488" s="111"/>
      <c r="AS488" s="302"/>
      <c r="AT488" s="24"/>
      <c r="AU488" s="111"/>
      <c r="AV488" s="302"/>
      <c r="AW488" s="24"/>
      <c r="AX488" s="111"/>
    </row>
    <row r="489" spans="1:50" s="119" customFormat="1" ht="182.25" customHeight="1">
      <c r="A489" s="84" t="s">
        <v>9866</v>
      </c>
      <c r="B489" s="24" t="s">
        <v>3491</v>
      </c>
      <c r="C489" s="24">
        <v>10</v>
      </c>
      <c r="D489" s="15" t="s">
        <v>1542</v>
      </c>
      <c r="E489" s="15" t="s">
        <v>4086</v>
      </c>
      <c r="F489" s="24">
        <v>26467</v>
      </c>
      <c r="G489" s="24" t="s">
        <v>4087</v>
      </c>
      <c r="H489" s="24">
        <v>2020</v>
      </c>
      <c r="I489" s="24" t="s">
        <v>4088</v>
      </c>
      <c r="J489" s="71">
        <v>31885.4</v>
      </c>
      <c r="K489" s="24" t="s">
        <v>328</v>
      </c>
      <c r="L489" s="24" t="s">
        <v>4089</v>
      </c>
      <c r="M489" s="24" t="s">
        <v>4090</v>
      </c>
      <c r="N489" s="24" t="s">
        <v>4091</v>
      </c>
      <c r="O489" s="24" t="s">
        <v>4092</v>
      </c>
      <c r="P489" s="24">
        <v>501753</v>
      </c>
      <c r="Q489" s="71" t="s">
        <v>4093</v>
      </c>
      <c r="R489" s="71">
        <v>6646.2</v>
      </c>
      <c r="S489" s="71" t="s">
        <v>4094</v>
      </c>
      <c r="T489" s="71" t="s">
        <v>4009</v>
      </c>
      <c r="U489" s="71">
        <f>6331+400</f>
        <v>6731</v>
      </c>
      <c r="V489" s="115">
        <v>0</v>
      </c>
      <c r="W489" s="115">
        <v>31.89</v>
      </c>
      <c r="X489" s="72" t="s">
        <v>3639</v>
      </c>
      <c r="Y489" s="24">
        <v>3</v>
      </c>
      <c r="Z489" s="24">
        <v>4</v>
      </c>
      <c r="AA489" s="24">
        <v>3.4</v>
      </c>
      <c r="AB489" s="24">
        <v>47</v>
      </c>
      <c r="AC489" s="24" t="s">
        <v>328</v>
      </c>
      <c r="AD489" s="24" t="s">
        <v>3504</v>
      </c>
      <c r="AE489" s="24" t="s">
        <v>3328</v>
      </c>
      <c r="AF489" s="277">
        <v>35</v>
      </c>
      <c r="AG489" s="84" t="s">
        <v>1542</v>
      </c>
      <c r="AH489" s="24" t="s">
        <v>3996</v>
      </c>
      <c r="AI489" s="111">
        <v>35</v>
      </c>
      <c r="AJ489" s="84"/>
      <c r="AK489" s="24"/>
      <c r="AL489" s="111"/>
      <c r="AM489" s="302"/>
      <c r="AN489" s="24"/>
      <c r="AO489" s="111"/>
      <c r="AP489" s="302"/>
      <c r="AQ489" s="24"/>
      <c r="AR489" s="111"/>
      <c r="AS489" s="302"/>
      <c r="AT489" s="24"/>
      <c r="AU489" s="111"/>
      <c r="AV489" s="302"/>
      <c r="AW489" s="24"/>
      <c r="AX489" s="111"/>
    </row>
    <row r="490" spans="1:50" s="119" customFormat="1" ht="106.5" customHeight="1">
      <c r="A490" s="84" t="s">
        <v>9866</v>
      </c>
      <c r="B490" s="24" t="s">
        <v>3491</v>
      </c>
      <c r="C490" s="24">
        <v>32</v>
      </c>
      <c r="D490" s="15" t="s">
        <v>4047</v>
      </c>
      <c r="E490" s="15" t="s">
        <v>3515</v>
      </c>
      <c r="F490" s="24">
        <v>3702</v>
      </c>
      <c r="G490" s="24" t="s">
        <v>4095</v>
      </c>
      <c r="H490" s="24">
        <v>2020</v>
      </c>
      <c r="I490" s="24" t="s">
        <v>4096</v>
      </c>
      <c r="J490" s="71">
        <f>56431.77-25530.48</f>
        <v>30901.289999999997</v>
      </c>
      <c r="K490" s="24" t="s">
        <v>328</v>
      </c>
      <c r="L490" s="24" t="s">
        <v>3662</v>
      </c>
      <c r="M490" s="24" t="s">
        <v>3663</v>
      </c>
      <c r="N490" s="24" t="s">
        <v>3961</v>
      </c>
      <c r="O490" s="24" t="s">
        <v>3962</v>
      </c>
      <c r="P490" s="24" t="s">
        <v>4097</v>
      </c>
      <c r="Q490" s="71" t="s">
        <v>3667</v>
      </c>
      <c r="R490" s="71">
        <v>7506.65</v>
      </c>
      <c r="S490" s="71">
        <v>6000</v>
      </c>
      <c r="T490" s="71">
        <v>18000</v>
      </c>
      <c r="U490" s="71">
        <v>25504.14</v>
      </c>
      <c r="V490" s="115"/>
      <c r="W490" s="115">
        <v>7.5</v>
      </c>
      <c r="X490" s="72" t="s">
        <v>3524</v>
      </c>
      <c r="Y490" s="24" t="s">
        <v>3668</v>
      </c>
      <c r="Z490" s="24" t="s">
        <v>3669</v>
      </c>
      <c r="AA490" s="24" t="s">
        <v>3670</v>
      </c>
      <c r="AB490" s="24" t="s">
        <v>3671</v>
      </c>
      <c r="AC490" s="24" t="s">
        <v>328</v>
      </c>
      <c r="AD490" s="24" t="s">
        <v>3672</v>
      </c>
      <c r="AE490" s="24" t="s">
        <v>3505</v>
      </c>
      <c r="AF490" s="277">
        <v>100</v>
      </c>
      <c r="AG490" s="84" t="s">
        <v>3963</v>
      </c>
      <c r="AH490" s="24" t="s">
        <v>3581</v>
      </c>
      <c r="AI490" s="111">
        <v>100</v>
      </c>
      <c r="AJ490" s="84"/>
      <c r="AK490" s="24"/>
      <c r="AL490" s="111"/>
      <c r="AM490" s="302"/>
      <c r="AN490" s="24"/>
      <c r="AO490" s="111"/>
      <c r="AP490" s="302"/>
      <c r="AQ490" s="24"/>
      <c r="AR490" s="111"/>
      <c r="AS490" s="302"/>
      <c r="AT490" s="24"/>
      <c r="AU490" s="111"/>
      <c r="AV490" s="302"/>
      <c r="AW490" s="24"/>
      <c r="AX490" s="111"/>
    </row>
    <row r="491" spans="1:50" s="119" customFormat="1" ht="106.5" customHeight="1">
      <c r="A491" s="84" t="s">
        <v>9866</v>
      </c>
      <c r="B491" s="24" t="s">
        <v>3491</v>
      </c>
      <c r="C491" s="24">
        <v>20</v>
      </c>
      <c r="D491" s="15" t="s">
        <v>3568</v>
      </c>
      <c r="E491" s="15" t="s">
        <v>3549</v>
      </c>
      <c r="F491" s="24">
        <v>28143</v>
      </c>
      <c r="G491" s="24" t="s">
        <v>4098</v>
      </c>
      <c r="H491" s="24">
        <v>2020</v>
      </c>
      <c r="I491" s="24" t="s">
        <v>4099</v>
      </c>
      <c r="J491" s="71">
        <v>91500</v>
      </c>
      <c r="K491" s="24" t="s">
        <v>328</v>
      </c>
      <c r="L491" s="24" t="s">
        <v>4070</v>
      </c>
      <c r="M491" s="24" t="s">
        <v>4071</v>
      </c>
      <c r="N491" s="24" t="s">
        <v>4100</v>
      </c>
      <c r="O491" s="24" t="s">
        <v>4101</v>
      </c>
      <c r="P491" s="24">
        <v>1305500</v>
      </c>
      <c r="Q491" s="71" t="s">
        <v>4059</v>
      </c>
      <c r="R491" s="71">
        <v>18168</v>
      </c>
      <c r="S491" s="71" t="s">
        <v>4059</v>
      </c>
      <c r="T491" s="71" t="s">
        <v>4059</v>
      </c>
      <c r="U491" s="71" t="s">
        <v>4059</v>
      </c>
      <c r="V491" s="115">
        <v>60</v>
      </c>
      <c r="W491" s="115">
        <v>28.32</v>
      </c>
      <c r="X491" s="72" t="s">
        <v>3720</v>
      </c>
      <c r="Y491" s="24">
        <v>4</v>
      </c>
      <c r="Z491" s="24">
        <v>6</v>
      </c>
      <c r="AA491" s="24">
        <v>2</v>
      </c>
      <c r="AB491" s="24">
        <v>35</v>
      </c>
      <c r="AC491" s="24" t="s">
        <v>328</v>
      </c>
      <c r="AD491" s="24" t="s">
        <v>3504</v>
      </c>
      <c r="AE491" s="24" t="s">
        <v>3505</v>
      </c>
      <c r="AF491" s="277">
        <v>100</v>
      </c>
      <c r="AG491" s="84" t="s">
        <v>3568</v>
      </c>
      <c r="AH491" s="24" t="s">
        <v>3581</v>
      </c>
      <c r="AI491" s="111">
        <v>100</v>
      </c>
      <c r="AJ491" s="84"/>
      <c r="AK491" s="24"/>
      <c r="AL491" s="111"/>
      <c r="AM491" s="302"/>
      <c r="AN491" s="24"/>
      <c r="AO491" s="111"/>
      <c r="AP491" s="302"/>
      <c r="AQ491" s="24"/>
      <c r="AR491" s="111"/>
      <c r="AS491" s="302"/>
      <c r="AT491" s="24"/>
      <c r="AU491" s="111"/>
      <c r="AV491" s="302"/>
      <c r="AW491" s="24"/>
      <c r="AX491" s="111"/>
    </row>
    <row r="492" spans="1:50" s="119" customFormat="1" ht="181.5" customHeight="1">
      <c r="A492" s="84" t="s">
        <v>9866</v>
      </c>
      <c r="B492" s="24" t="s">
        <v>3491</v>
      </c>
      <c r="C492" s="24"/>
      <c r="D492" s="15" t="s">
        <v>3784</v>
      </c>
      <c r="E492" s="15" t="s">
        <v>4102</v>
      </c>
      <c r="F492" s="24">
        <v>15355</v>
      </c>
      <c r="G492" s="24" t="s">
        <v>4103</v>
      </c>
      <c r="H492" s="24">
        <v>2020</v>
      </c>
      <c r="I492" s="24" t="s">
        <v>4104</v>
      </c>
      <c r="J492" s="71">
        <v>23705.33</v>
      </c>
      <c r="K492" s="24" t="s">
        <v>328</v>
      </c>
      <c r="L492" s="24" t="s">
        <v>4105</v>
      </c>
      <c r="M492" s="24" t="s">
        <v>4106</v>
      </c>
      <c r="N492" s="24" t="s">
        <v>4107</v>
      </c>
      <c r="O492" s="24" t="s">
        <v>4108</v>
      </c>
      <c r="P492" s="24" t="s">
        <v>4109</v>
      </c>
      <c r="Q492" s="71" t="s">
        <v>4110</v>
      </c>
      <c r="R492" s="71">
        <v>5883.5</v>
      </c>
      <c r="S492" s="71" t="s">
        <v>4110</v>
      </c>
      <c r="T492" s="71" t="s">
        <v>4110</v>
      </c>
      <c r="U492" s="71">
        <f>+R492</f>
        <v>5883.5</v>
      </c>
      <c r="V492" s="115"/>
      <c r="W492" s="115">
        <v>35.4</v>
      </c>
      <c r="X492" s="72" t="s">
        <v>4111</v>
      </c>
      <c r="Y492" s="24">
        <v>6</v>
      </c>
      <c r="Z492" s="24">
        <v>1</v>
      </c>
      <c r="AA492" s="24" t="s">
        <v>4112</v>
      </c>
      <c r="AB492" s="24" t="s">
        <v>4113</v>
      </c>
      <c r="AC492" s="24" t="s">
        <v>328</v>
      </c>
      <c r="AD492" s="24" t="s">
        <v>3504</v>
      </c>
      <c r="AE492" s="24" t="s">
        <v>3757</v>
      </c>
      <c r="AF492" s="383">
        <v>100</v>
      </c>
      <c r="AG492" s="84" t="s">
        <v>4114</v>
      </c>
      <c r="AH492" s="24"/>
      <c r="AI492" s="111">
        <v>100</v>
      </c>
      <c r="AJ492" s="84"/>
      <c r="AK492" s="24"/>
      <c r="AL492" s="111"/>
      <c r="AM492" s="302"/>
      <c r="AN492" s="24"/>
      <c r="AO492" s="111"/>
      <c r="AP492" s="302"/>
      <c r="AQ492" s="24"/>
      <c r="AR492" s="111"/>
      <c r="AS492" s="302"/>
      <c r="AT492" s="24"/>
      <c r="AU492" s="111"/>
      <c r="AV492" s="302"/>
      <c r="AW492" s="24"/>
      <c r="AX492" s="111"/>
    </row>
    <row r="493" spans="1:50" s="119" customFormat="1" ht="106.5" customHeight="1">
      <c r="A493" s="84" t="s">
        <v>9866</v>
      </c>
      <c r="B493" s="24" t="s">
        <v>3491</v>
      </c>
      <c r="C493" s="24"/>
      <c r="D493" s="15" t="s">
        <v>3545</v>
      </c>
      <c r="E493" s="15" t="s">
        <v>4115</v>
      </c>
      <c r="F493" s="24">
        <v>28351</v>
      </c>
      <c r="G493" s="24" t="s">
        <v>4116</v>
      </c>
      <c r="H493" s="24">
        <v>2020</v>
      </c>
      <c r="I493" s="24" t="s">
        <v>4117</v>
      </c>
      <c r="J493" s="71">
        <v>27603.18</v>
      </c>
      <c r="K493" s="24" t="s">
        <v>328</v>
      </c>
      <c r="L493" s="24" t="s">
        <v>3970</v>
      </c>
      <c r="M493" s="24" t="s">
        <v>3971</v>
      </c>
      <c r="N493" s="24" t="s">
        <v>4118</v>
      </c>
      <c r="O493" s="24" t="s">
        <v>4119</v>
      </c>
      <c r="P493" s="24">
        <v>1404310</v>
      </c>
      <c r="Q493" s="71">
        <v>10</v>
      </c>
      <c r="R493" s="71">
        <v>5480.8</v>
      </c>
      <c r="S493" s="71">
        <v>0</v>
      </c>
      <c r="T493" s="71">
        <v>0</v>
      </c>
      <c r="U493" s="71">
        <f>+R493+S493+T493</f>
        <v>5480.8</v>
      </c>
      <c r="V493" s="115"/>
      <c r="W493" s="115">
        <v>26.66</v>
      </c>
      <c r="X493" s="72" t="s">
        <v>4120</v>
      </c>
      <c r="Y493" s="24">
        <v>4</v>
      </c>
      <c r="Z493" s="24">
        <v>5</v>
      </c>
      <c r="AA493" s="24">
        <v>5</v>
      </c>
      <c r="AB493" s="24">
        <v>10</v>
      </c>
      <c r="AC493" s="24" t="s">
        <v>328</v>
      </c>
      <c r="AD493" s="24" t="s">
        <v>3565</v>
      </c>
      <c r="AE493" s="24" t="s">
        <v>3505</v>
      </c>
      <c r="AF493" s="277">
        <v>90</v>
      </c>
      <c r="AG493" s="84" t="s">
        <v>3545</v>
      </c>
      <c r="AH493" s="24" t="s">
        <v>3974</v>
      </c>
      <c r="AI493" s="111">
        <v>70</v>
      </c>
      <c r="AJ493" s="84" t="s">
        <v>4121</v>
      </c>
      <c r="AK493" s="24" t="s">
        <v>4122</v>
      </c>
      <c r="AL493" s="111">
        <v>16</v>
      </c>
      <c r="AM493" s="302" t="s">
        <v>3543</v>
      </c>
      <c r="AN493" s="24" t="s">
        <v>4122</v>
      </c>
      <c r="AO493" s="111">
        <v>14</v>
      </c>
      <c r="AP493" s="302"/>
      <c r="AQ493" s="24"/>
      <c r="AR493" s="111"/>
      <c r="AS493" s="302"/>
      <c r="AT493" s="24"/>
      <c r="AU493" s="111"/>
      <c r="AV493" s="302"/>
      <c r="AW493" s="24"/>
      <c r="AX493" s="111"/>
    </row>
    <row r="494" spans="1:50" s="119" customFormat="1" ht="128.25" customHeight="1">
      <c r="A494" s="84" t="s">
        <v>9866</v>
      </c>
      <c r="B494" s="24" t="s">
        <v>3491</v>
      </c>
      <c r="C494" s="24"/>
      <c r="D494" s="15" t="s">
        <v>3580</v>
      </c>
      <c r="E494" s="15" t="s">
        <v>3855</v>
      </c>
      <c r="F494" s="24">
        <v>10337</v>
      </c>
      <c r="G494" s="24" t="s">
        <v>4123</v>
      </c>
      <c r="H494" s="24">
        <v>2020</v>
      </c>
      <c r="I494" s="24" t="s">
        <v>4124</v>
      </c>
      <c r="J494" s="71">
        <v>335988</v>
      </c>
      <c r="K494" s="24" t="s">
        <v>328</v>
      </c>
      <c r="L494" s="24" t="s">
        <v>4125</v>
      </c>
      <c r="M494" s="24" t="s">
        <v>4126</v>
      </c>
      <c r="N494" s="24" t="s">
        <v>4127</v>
      </c>
      <c r="O494" s="24" t="s">
        <v>4128</v>
      </c>
      <c r="P494" s="24">
        <v>1218357</v>
      </c>
      <c r="Q494" s="123" t="s">
        <v>4059</v>
      </c>
      <c r="R494" s="123">
        <v>66712.92</v>
      </c>
      <c r="S494" s="123" t="s">
        <v>4059</v>
      </c>
      <c r="T494" s="123" t="s">
        <v>4059</v>
      </c>
      <c r="U494" s="123">
        <f>+R494</f>
        <v>66712.92</v>
      </c>
      <c r="V494" s="366"/>
      <c r="W494" s="366">
        <v>23.33</v>
      </c>
      <c r="X494" s="72" t="s">
        <v>4129</v>
      </c>
      <c r="Y494" s="124">
        <v>4</v>
      </c>
      <c r="Z494" s="124">
        <v>7</v>
      </c>
      <c r="AA494" s="124">
        <v>5</v>
      </c>
      <c r="AB494" s="124" t="s">
        <v>4130</v>
      </c>
      <c r="AC494" s="124" t="s">
        <v>328</v>
      </c>
      <c r="AD494" s="124" t="s">
        <v>4131</v>
      </c>
      <c r="AE494" s="124" t="s">
        <v>3505</v>
      </c>
      <c r="AF494" s="384">
        <v>50</v>
      </c>
      <c r="AG494" s="126" t="s">
        <v>3580</v>
      </c>
      <c r="AH494" s="124" t="s">
        <v>3866</v>
      </c>
      <c r="AI494" s="127">
        <v>90</v>
      </c>
      <c r="AJ494" s="84"/>
      <c r="AK494" s="24"/>
      <c r="AL494" s="111"/>
      <c r="AM494" s="302"/>
      <c r="AN494" s="24"/>
      <c r="AO494" s="111"/>
      <c r="AP494" s="302"/>
      <c r="AQ494" s="24"/>
      <c r="AR494" s="111"/>
      <c r="AS494" s="302"/>
      <c r="AT494" s="24"/>
      <c r="AU494" s="111"/>
      <c r="AV494" s="302"/>
      <c r="AW494" s="24"/>
      <c r="AX494" s="111"/>
    </row>
    <row r="495" spans="1:50" s="119" customFormat="1" ht="128.25" customHeight="1">
      <c r="A495" s="84" t="s">
        <v>9866</v>
      </c>
      <c r="B495" s="24" t="s">
        <v>3491</v>
      </c>
      <c r="C495" s="12"/>
      <c r="D495" s="15"/>
      <c r="E495" s="12" t="s">
        <v>4132</v>
      </c>
      <c r="F495" s="12"/>
      <c r="G495" s="12" t="s">
        <v>4133</v>
      </c>
      <c r="H495" s="12">
        <v>2020</v>
      </c>
      <c r="I495" s="12" t="s">
        <v>4134</v>
      </c>
      <c r="J495" s="16">
        <v>41723.43</v>
      </c>
      <c r="K495" s="12" t="s">
        <v>846</v>
      </c>
      <c r="L495" s="12" t="s">
        <v>4135</v>
      </c>
      <c r="M495" s="12" t="s">
        <v>4136</v>
      </c>
      <c r="N495" s="12" t="s">
        <v>4137</v>
      </c>
      <c r="O495" s="12" t="s">
        <v>4138</v>
      </c>
      <c r="P495" s="12">
        <v>903240</v>
      </c>
      <c r="Q495" s="16"/>
      <c r="R495" s="16">
        <v>8284.44</v>
      </c>
      <c r="S495" s="16"/>
      <c r="T495" s="16"/>
      <c r="U495" s="16"/>
      <c r="V495" s="109"/>
      <c r="W495" s="109">
        <v>34.979999999999997</v>
      </c>
      <c r="X495" s="90"/>
      <c r="Y495" s="12"/>
      <c r="Z495" s="12"/>
      <c r="AA495" s="12"/>
      <c r="AB495" s="12"/>
      <c r="AC495" s="12"/>
      <c r="AD495" s="12"/>
      <c r="AE495" s="12"/>
      <c r="AF495" s="236"/>
      <c r="AG495" s="11"/>
      <c r="AH495" s="12"/>
      <c r="AI495" s="13"/>
      <c r="AJ495" s="11"/>
      <c r="AK495" s="12"/>
      <c r="AL495" s="13"/>
      <c r="AM495" s="300"/>
      <c r="AN495" s="12"/>
      <c r="AO495" s="13"/>
      <c r="AP495" s="300"/>
      <c r="AQ495" s="12"/>
      <c r="AR495" s="13"/>
      <c r="AS495" s="300"/>
      <c r="AT495" s="12"/>
      <c r="AU495" s="13"/>
      <c r="AV495" s="300"/>
      <c r="AW495" s="12"/>
      <c r="AX495" s="13"/>
    </row>
    <row r="496" spans="1:50" s="119" customFormat="1" ht="128.25" customHeight="1">
      <c r="A496" s="84" t="s">
        <v>9866</v>
      </c>
      <c r="B496" s="24" t="s">
        <v>3491</v>
      </c>
      <c r="C496" s="12"/>
      <c r="D496" s="15"/>
      <c r="E496" s="12" t="s">
        <v>4132</v>
      </c>
      <c r="F496" s="12"/>
      <c r="G496" s="12" t="s">
        <v>4139</v>
      </c>
      <c r="H496" s="12">
        <v>2020</v>
      </c>
      <c r="I496" s="12" t="s">
        <v>4140</v>
      </c>
      <c r="J496" s="125">
        <v>24396.17</v>
      </c>
      <c r="K496" s="12" t="s">
        <v>846</v>
      </c>
      <c r="L496" s="12" t="s">
        <v>4135</v>
      </c>
      <c r="M496" s="12" t="s">
        <v>4136</v>
      </c>
      <c r="N496" s="12" t="s">
        <v>4141</v>
      </c>
      <c r="O496" s="12" t="s">
        <v>4142</v>
      </c>
      <c r="P496" s="12">
        <v>903239</v>
      </c>
      <c r="Q496" s="16"/>
      <c r="R496" s="16">
        <v>4844</v>
      </c>
      <c r="S496" s="16"/>
      <c r="T496" s="16"/>
      <c r="U496" s="16"/>
      <c r="V496" s="109"/>
      <c r="W496" s="109">
        <v>34.979999999999997</v>
      </c>
      <c r="X496" s="12"/>
      <c r="Y496" s="12"/>
      <c r="Z496" s="12"/>
      <c r="AA496" s="12"/>
      <c r="AB496" s="12"/>
      <c r="AC496" s="12"/>
      <c r="AD496" s="12"/>
      <c r="AE496" s="12"/>
      <c r="AF496" s="236"/>
      <c r="AG496" s="11"/>
      <c r="AH496" s="12"/>
      <c r="AI496" s="13"/>
      <c r="AJ496" s="11"/>
      <c r="AK496" s="12"/>
      <c r="AL496" s="13"/>
      <c r="AM496" s="300"/>
      <c r="AN496" s="12"/>
      <c r="AO496" s="13"/>
      <c r="AP496" s="300"/>
      <c r="AQ496" s="12"/>
      <c r="AR496" s="13"/>
      <c r="AS496" s="300"/>
      <c r="AT496" s="12"/>
      <c r="AU496" s="13"/>
      <c r="AV496" s="300"/>
      <c r="AW496" s="12"/>
      <c r="AX496" s="13"/>
    </row>
    <row r="497" spans="1:50" s="119" customFormat="1" ht="128.25" customHeight="1">
      <c r="A497" s="84" t="s">
        <v>9866</v>
      </c>
      <c r="B497" s="24" t="s">
        <v>3491</v>
      </c>
      <c r="C497" s="24"/>
      <c r="D497" s="15" t="s">
        <v>1542</v>
      </c>
      <c r="E497" s="15" t="s">
        <v>3815</v>
      </c>
      <c r="F497" s="24">
        <v>18326</v>
      </c>
      <c r="G497" s="24" t="s">
        <v>4143</v>
      </c>
      <c r="H497" s="24">
        <v>2021</v>
      </c>
      <c r="I497" s="24" t="s">
        <v>4144</v>
      </c>
      <c r="J497" s="71">
        <v>77032.02</v>
      </c>
      <c r="K497" s="24" t="s">
        <v>328</v>
      </c>
      <c r="L497" s="24" t="s">
        <v>4145</v>
      </c>
      <c r="M497" s="24" t="s">
        <v>4146</v>
      </c>
      <c r="N497" s="24" t="s">
        <v>4147</v>
      </c>
      <c r="O497" s="24" t="s">
        <v>4148</v>
      </c>
      <c r="P497" s="24" t="s">
        <v>4149</v>
      </c>
      <c r="Q497" s="71" t="s">
        <v>4019</v>
      </c>
      <c r="R497" s="123">
        <v>25514.639999999999</v>
      </c>
      <c r="S497" s="123" t="s">
        <v>4059</v>
      </c>
      <c r="T497" s="123" t="s">
        <v>4059</v>
      </c>
      <c r="U497" s="123" t="s">
        <v>4059</v>
      </c>
      <c r="V497" s="366"/>
      <c r="W497" s="366">
        <v>21.67</v>
      </c>
      <c r="X497" s="72" t="s">
        <v>3639</v>
      </c>
      <c r="Y497" s="24">
        <v>3</v>
      </c>
      <c r="Z497" s="24">
        <v>4</v>
      </c>
      <c r="AA497" s="24">
        <v>7</v>
      </c>
      <c r="AB497" s="24">
        <v>4</v>
      </c>
      <c r="AC497" s="124" t="s">
        <v>328</v>
      </c>
      <c r="AD497" s="124" t="s">
        <v>3504</v>
      </c>
      <c r="AE497" s="124" t="s">
        <v>3505</v>
      </c>
      <c r="AF497" s="384">
        <v>50</v>
      </c>
      <c r="AG497" s="84" t="s">
        <v>3581</v>
      </c>
      <c r="AH497" s="24" t="s">
        <v>3581</v>
      </c>
      <c r="AI497" s="127">
        <v>50</v>
      </c>
      <c r="AJ497" s="84"/>
      <c r="AK497" s="24"/>
      <c r="AL497" s="111"/>
      <c r="AM497" s="302"/>
      <c r="AN497" s="24"/>
      <c r="AO497" s="111"/>
      <c r="AP497" s="302"/>
      <c r="AQ497" s="24"/>
      <c r="AR497" s="111"/>
      <c r="AS497" s="302"/>
      <c r="AT497" s="24"/>
      <c r="AU497" s="111"/>
      <c r="AV497" s="302"/>
      <c r="AW497" s="24"/>
      <c r="AX497" s="111"/>
    </row>
    <row r="498" spans="1:50" s="119" customFormat="1" ht="128.25" customHeight="1">
      <c r="A498" s="84" t="s">
        <v>9866</v>
      </c>
      <c r="B498" s="124" t="s">
        <v>3491</v>
      </c>
      <c r="C498" s="124">
        <v>30</v>
      </c>
      <c r="D498" s="122" t="s">
        <v>3984</v>
      </c>
      <c r="E498" s="122" t="s">
        <v>3643</v>
      </c>
      <c r="F498" s="124">
        <v>6013</v>
      </c>
      <c r="G498" s="124" t="s">
        <v>4150</v>
      </c>
      <c r="H498" s="124">
        <v>2021</v>
      </c>
      <c r="I498" s="124" t="s">
        <v>4083</v>
      </c>
      <c r="J498" s="123">
        <v>8515.6</v>
      </c>
      <c r="K498" s="24" t="s">
        <v>328</v>
      </c>
      <c r="L498" s="124" t="s">
        <v>4063</v>
      </c>
      <c r="M498" s="124" t="s">
        <v>4064</v>
      </c>
      <c r="N498" s="124" t="s">
        <v>4151</v>
      </c>
      <c r="O498" s="124" t="s">
        <v>4152</v>
      </c>
      <c r="P498" s="124" t="s">
        <v>4153</v>
      </c>
      <c r="Q498" s="123" t="s">
        <v>4059</v>
      </c>
      <c r="R498" s="123" t="s">
        <v>4154</v>
      </c>
      <c r="S498" s="123" t="s">
        <v>177</v>
      </c>
      <c r="T498" s="123" t="s">
        <v>4059</v>
      </c>
      <c r="U498" s="123" t="s">
        <v>4059</v>
      </c>
      <c r="V498" s="366">
        <v>0</v>
      </c>
      <c r="W498" s="366">
        <v>21.66</v>
      </c>
      <c r="X498" s="72" t="s">
        <v>3503</v>
      </c>
      <c r="Y498" s="124">
        <v>4</v>
      </c>
      <c r="Z498" s="124">
        <v>7</v>
      </c>
      <c r="AA498" s="124">
        <v>4</v>
      </c>
      <c r="AB498" s="124">
        <v>17</v>
      </c>
      <c r="AC498" s="124" t="s">
        <v>328</v>
      </c>
      <c r="AD498" s="124" t="s">
        <v>3504</v>
      </c>
      <c r="AE498" s="124" t="s">
        <v>3505</v>
      </c>
      <c r="AF498" s="384">
        <v>30</v>
      </c>
      <c r="AG498" s="126" t="s">
        <v>4155</v>
      </c>
      <c r="AH498" s="124" t="s">
        <v>4156</v>
      </c>
      <c r="AI498" s="127">
        <v>30</v>
      </c>
      <c r="AJ498" s="126"/>
      <c r="AK498" s="124"/>
      <c r="AL498" s="127"/>
      <c r="AM498" s="306"/>
      <c r="AN498" s="124"/>
      <c r="AO498" s="127"/>
      <c r="AP498" s="306"/>
      <c r="AQ498" s="124"/>
      <c r="AR498" s="127"/>
      <c r="AS498" s="306"/>
      <c r="AT498" s="124"/>
      <c r="AU498" s="127"/>
      <c r="AV498" s="306"/>
      <c r="AW498" s="124"/>
      <c r="AX498" s="127"/>
    </row>
    <row r="499" spans="1:50" s="119" customFormat="1" ht="128.25" customHeight="1">
      <c r="A499" s="84" t="s">
        <v>9866</v>
      </c>
      <c r="B499" s="124" t="s">
        <v>3491</v>
      </c>
      <c r="C499" s="124">
        <v>30</v>
      </c>
      <c r="D499" s="122" t="s">
        <v>3984</v>
      </c>
      <c r="E499" s="122" t="s">
        <v>3643</v>
      </c>
      <c r="F499" s="124">
        <v>6013</v>
      </c>
      <c r="G499" s="124" t="s">
        <v>4157</v>
      </c>
      <c r="H499" s="124">
        <v>2021</v>
      </c>
      <c r="I499" s="124" t="s">
        <v>4083</v>
      </c>
      <c r="J499" s="123">
        <v>9987.52</v>
      </c>
      <c r="K499" s="124" t="s">
        <v>328</v>
      </c>
      <c r="L499" s="124" t="s">
        <v>4063</v>
      </c>
      <c r="M499" s="124" t="s">
        <v>4064</v>
      </c>
      <c r="N499" s="124" t="s">
        <v>4158</v>
      </c>
      <c r="O499" s="124" t="s">
        <v>4159</v>
      </c>
      <c r="P499" s="124" t="s">
        <v>4160</v>
      </c>
      <c r="Q499" s="123" t="s">
        <v>4059</v>
      </c>
      <c r="R499" s="123" t="s">
        <v>4161</v>
      </c>
      <c r="S499" s="123" t="s">
        <v>4059</v>
      </c>
      <c r="T499" s="123" t="s">
        <v>4059</v>
      </c>
      <c r="U499" s="123" t="s">
        <v>4059</v>
      </c>
      <c r="V499" s="366">
        <v>0</v>
      </c>
      <c r="W499" s="366">
        <v>21.67</v>
      </c>
      <c r="X499" s="72" t="s">
        <v>3503</v>
      </c>
      <c r="Y499" s="124">
        <v>1</v>
      </c>
      <c r="Z499" s="124">
        <v>4</v>
      </c>
      <c r="AA499" s="124">
        <v>3</v>
      </c>
      <c r="AB499" s="124">
        <v>17.62</v>
      </c>
      <c r="AC499" s="124" t="s">
        <v>328</v>
      </c>
      <c r="AD499" s="124" t="s">
        <v>3504</v>
      </c>
      <c r="AE499" s="124" t="s">
        <v>3505</v>
      </c>
      <c r="AF499" s="384">
        <v>80</v>
      </c>
      <c r="AG499" s="126" t="s">
        <v>4155</v>
      </c>
      <c r="AH499" s="124" t="s">
        <v>4156</v>
      </c>
      <c r="AI499" s="127">
        <v>80</v>
      </c>
      <c r="AJ499" s="126"/>
      <c r="AK499" s="124"/>
      <c r="AL499" s="127"/>
      <c r="AM499" s="306"/>
      <c r="AN499" s="124"/>
      <c r="AO499" s="127"/>
      <c r="AP499" s="306"/>
      <c r="AQ499" s="124"/>
      <c r="AR499" s="127"/>
      <c r="AS499" s="306"/>
      <c r="AT499" s="124"/>
      <c r="AU499" s="127"/>
      <c r="AV499" s="306"/>
      <c r="AW499" s="124"/>
      <c r="AX499" s="127"/>
    </row>
    <row r="500" spans="1:50" s="119" customFormat="1" ht="128.25" customHeight="1">
      <c r="A500" s="84" t="s">
        <v>9866</v>
      </c>
      <c r="B500" s="124" t="s">
        <v>3491</v>
      </c>
      <c r="C500" s="124">
        <v>30</v>
      </c>
      <c r="D500" s="122" t="s">
        <v>3984</v>
      </c>
      <c r="E500" s="122" t="s">
        <v>3643</v>
      </c>
      <c r="F500" s="124">
        <v>6013</v>
      </c>
      <c r="G500" s="124" t="s">
        <v>4162</v>
      </c>
      <c r="H500" s="124">
        <v>2021</v>
      </c>
      <c r="I500" s="124" t="s">
        <v>4083</v>
      </c>
      <c r="J500" s="123">
        <v>14242.17</v>
      </c>
      <c r="K500" s="124" t="s">
        <v>328</v>
      </c>
      <c r="L500" s="124" t="s">
        <v>4063</v>
      </c>
      <c r="M500" s="124" t="s">
        <v>4064</v>
      </c>
      <c r="N500" s="124" t="s">
        <v>4163</v>
      </c>
      <c r="O500" s="124" t="s">
        <v>4164</v>
      </c>
      <c r="P500" s="124">
        <v>1103460</v>
      </c>
      <c r="Q500" s="123" t="s">
        <v>4059</v>
      </c>
      <c r="R500" s="123">
        <v>25514.639999999999</v>
      </c>
      <c r="S500" s="123" t="s">
        <v>4059</v>
      </c>
      <c r="T500" s="123" t="s">
        <v>4059</v>
      </c>
      <c r="U500" s="123" t="s">
        <v>4059</v>
      </c>
      <c r="V500" s="366">
        <v>0</v>
      </c>
      <c r="W500" s="366">
        <v>89.65</v>
      </c>
      <c r="X500" s="72" t="s">
        <v>3503</v>
      </c>
      <c r="Y500" s="124">
        <v>1</v>
      </c>
      <c r="Z500" s="124">
        <v>8</v>
      </c>
      <c r="AA500" s="124">
        <v>1</v>
      </c>
      <c r="AB500" s="124">
        <v>4</v>
      </c>
      <c r="AC500" s="124" t="s">
        <v>328</v>
      </c>
      <c r="AD500" s="124" t="s">
        <v>3504</v>
      </c>
      <c r="AE500" s="124" t="s">
        <v>3505</v>
      </c>
      <c r="AF500" s="384">
        <v>50</v>
      </c>
      <c r="AG500" s="126" t="s">
        <v>4155</v>
      </c>
      <c r="AH500" s="124" t="s">
        <v>4156</v>
      </c>
      <c r="AI500" s="127">
        <v>50</v>
      </c>
      <c r="AJ500" s="126"/>
      <c r="AK500" s="124"/>
      <c r="AL500" s="127"/>
      <c r="AM500" s="306"/>
      <c r="AN500" s="124"/>
      <c r="AO500" s="127"/>
      <c r="AP500" s="306"/>
      <c r="AQ500" s="124"/>
      <c r="AR500" s="127"/>
      <c r="AS500" s="306"/>
      <c r="AT500" s="124"/>
      <c r="AU500" s="127"/>
      <c r="AV500" s="306"/>
      <c r="AW500" s="124"/>
      <c r="AX500" s="127"/>
    </row>
    <row r="501" spans="1:50" s="119" customFormat="1" ht="128.25" customHeight="1">
      <c r="A501" s="84" t="s">
        <v>9866</v>
      </c>
      <c r="B501" s="124" t="s">
        <v>3491</v>
      </c>
      <c r="C501" s="124">
        <v>30</v>
      </c>
      <c r="D501" s="122" t="s">
        <v>3984</v>
      </c>
      <c r="E501" s="122" t="s">
        <v>3643</v>
      </c>
      <c r="F501" s="124">
        <v>6013</v>
      </c>
      <c r="G501" s="124" t="s">
        <v>4165</v>
      </c>
      <c r="H501" s="124">
        <v>2021</v>
      </c>
      <c r="I501" s="124" t="s">
        <v>4083</v>
      </c>
      <c r="J501" s="123">
        <v>21543.63</v>
      </c>
      <c r="K501" s="124" t="s">
        <v>328</v>
      </c>
      <c r="L501" s="124" t="s">
        <v>4063</v>
      </c>
      <c r="M501" s="124" t="s">
        <v>4064</v>
      </c>
      <c r="N501" s="124" t="s">
        <v>4166</v>
      </c>
      <c r="O501" s="124" t="s">
        <v>4167</v>
      </c>
      <c r="P501" s="124">
        <v>1103735</v>
      </c>
      <c r="Q501" s="123" t="s">
        <v>4059</v>
      </c>
      <c r="R501" s="123">
        <v>4277.6400000000003</v>
      </c>
      <c r="S501" s="123" t="s">
        <v>4059</v>
      </c>
      <c r="T501" s="123" t="s">
        <v>4059</v>
      </c>
      <c r="U501" s="123" t="s">
        <v>4059</v>
      </c>
      <c r="V501" s="366">
        <v>0</v>
      </c>
      <c r="W501" s="366">
        <v>20</v>
      </c>
      <c r="X501" s="72" t="s">
        <v>3503</v>
      </c>
      <c r="Y501" s="124">
        <v>2</v>
      </c>
      <c r="Z501" s="124">
        <v>2</v>
      </c>
      <c r="AA501" s="124">
        <v>2</v>
      </c>
      <c r="AB501" s="124">
        <v>17</v>
      </c>
      <c r="AC501" s="124" t="s">
        <v>328</v>
      </c>
      <c r="AD501" s="124" t="s">
        <v>3504</v>
      </c>
      <c r="AE501" s="124" t="s">
        <v>3505</v>
      </c>
      <c r="AF501" s="384">
        <v>50</v>
      </c>
      <c r="AG501" s="126" t="s">
        <v>4155</v>
      </c>
      <c r="AH501" s="124" t="s">
        <v>4156</v>
      </c>
      <c r="AI501" s="127">
        <v>50</v>
      </c>
      <c r="AJ501" s="126"/>
      <c r="AK501" s="124"/>
      <c r="AL501" s="127"/>
      <c r="AM501" s="306"/>
      <c r="AN501" s="124"/>
      <c r="AO501" s="127"/>
      <c r="AP501" s="306"/>
      <c r="AQ501" s="124"/>
      <c r="AR501" s="127"/>
      <c r="AS501" s="306"/>
      <c r="AT501" s="124"/>
      <c r="AU501" s="127"/>
      <c r="AV501" s="306"/>
      <c r="AW501" s="124"/>
      <c r="AX501" s="127"/>
    </row>
    <row r="502" spans="1:50" s="119" customFormat="1" ht="128.25" customHeight="1">
      <c r="A502" s="84" t="s">
        <v>9866</v>
      </c>
      <c r="B502" s="124" t="s">
        <v>3491</v>
      </c>
      <c r="C502" s="124">
        <v>30</v>
      </c>
      <c r="D502" s="122" t="s">
        <v>3984</v>
      </c>
      <c r="E502" s="122" t="s">
        <v>3643</v>
      </c>
      <c r="F502" s="124">
        <v>6013</v>
      </c>
      <c r="G502" s="124" t="s">
        <v>4168</v>
      </c>
      <c r="H502" s="124">
        <v>2021</v>
      </c>
      <c r="I502" s="124" t="s">
        <v>4083</v>
      </c>
      <c r="J502" s="123">
        <v>45546.080000000002</v>
      </c>
      <c r="K502" s="124" t="s">
        <v>328</v>
      </c>
      <c r="L502" s="124" t="s">
        <v>4063</v>
      </c>
      <c r="M502" s="124" t="s">
        <v>4064</v>
      </c>
      <c r="N502" s="124" t="s">
        <v>4169</v>
      </c>
      <c r="O502" s="124" t="s">
        <v>4170</v>
      </c>
      <c r="P502" s="124">
        <v>1103736</v>
      </c>
      <c r="Q502" s="123" t="s">
        <v>4059</v>
      </c>
      <c r="R502" s="123">
        <v>9043.56</v>
      </c>
      <c r="S502" s="123" t="s">
        <v>4059</v>
      </c>
      <c r="T502" s="123" t="s">
        <v>4059</v>
      </c>
      <c r="U502" s="123" t="s">
        <v>4059</v>
      </c>
      <c r="V502" s="366">
        <v>0</v>
      </c>
      <c r="W502" s="366">
        <v>20</v>
      </c>
      <c r="X502" s="72" t="s">
        <v>3503</v>
      </c>
      <c r="Y502" s="124">
        <v>2</v>
      </c>
      <c r="Z502" s="124">
        <v>5</v>
      </c>
      <c r="AA502" s="124">
        <v>1</v>
      </c>
      <c r="AB502" s="124">
        <v>4</v>
      </c>
      <c r="AC502" s="124" t="s">
        <v>328</v>
      </c>
      <c r="AD502" s="124" t="s">
        <v>3504</v>
      </c>
      <c r="AE502" s="124" t="s">
        <v>3505</v>
      </c>
      <c r="AF502" s="384">
        <v>80</v>
      </c>
      <c r="AG502" s="126" t="s">
        <v>4155</v>
      </c>
      <c r="AH502" s="124" t="s">
        <v>4156</v>
      </c>
      <c r="AI502" s="127">
        <v>80</v>
      </c>
      <c r="AJ502" s="126"/>
      <c r="AK502" s="124"/>
      <c r="AL502" s="127"/>
      <c r="AM502" s="306"/>
      <c r="AN502" s="124"/>
      <c r="AO502" s="127"/>
      <c r="AP502" s="306"/>
      <c r="AQ502" s="124"/>
      <c r="AR502" s="127"/>
      <c r="AS502" s="306"/>
      <c r="AT502" s="124"/>
      <c r="AU502" s="127"/>
      <c r="AV502" s="306"/>
      <c r="AW502" s="124"/>
      <c r="AX502" s="127"/>
    </row>
    <row r="503" spans="1:50" s="119" customFormat="1" ht="128.25" customHeight="1">
      <c r="A503" s="84" t="s">
        <v>9866</v>
      </c>
      <c r="B503" s="124" t="s">
        <v>3491</v>
      </c>
      <c r="C503" s="124">
        <v>30</v>
      </c>
      <c r="D503" s="122" t="s">
        <v>3984</v>
      </c>
      <c r="E503" s="122" t="s">
        <v>3643</v>
      </c>
      <c r="F503" s="124">
        <v>6013</v>
      </c>
      <c r="G503" s="124" t="s">
        <v>4171</v>
      </c>
      <c r="H503" s="124">
        <v>2021</v>
      </c>
      <c r="I503" s="124" t="s">
        <v>4172</v>
      </c>
      <c r="J503" s="123">
        <v>28988.73</v>
      </c>
      <c r="K503" s="124" t="s">
        <v>332</v>
      </c>
      <c r="L503" s="124" t="s">
        <v>4173</v>
      </c>
      <c r="M503" s="124" t="s">
        <v>4174</v>
      </c>
      <c r="N503" s="124" t="s">
        <v>4175</v>
      </c>
      <c r="O503" s="124" t="s">
        <v>4176</v>
      </c>
      <c r="P503" s="124">
        <v>1103742</v>
      </c>
      <c r="Q503" s="123" t="s">
        <v>4059</v>
      </c>
      <c r="R503" s="123">
        <v>5755.92</v>
      </c>
      <c r="S503" s="123" t="s">
        <v>4059</v>
      </c>
      <c r="T503" s="123" t="s">
        <v>4059</v>
      </c>
      <c r="U503" s="123" t="s">
        <v>4059</v>
      </c>
      <c r="V503" s="366">
        <v>0</v>
      </c>
      <c r="W503" s="366">
        <v>18.329999999999998</v>
      </c>
      <c r="X503" s="72" t="s">
        <v>3503</v>
      </c>
      <c r="Y503" s="124">
        <v>4</v>
      </c>
      <c r="Z503" s="124">
        <v>8</v>
      </c>
      <c r="AA503" s="124">
        <v>2</v>
      </c>
      <c r="AB503" s="124">
        <v>35</v>
      </c>
      <c r="AC503" s="124" t="s">
        <v>332</v>
      </c>
      <c r="AD503" s="124" t="s">
        <v>3504</v>
      </c>
      <c r="AE503" s="124" t="s">
        <v>3505</v>
      </c>
      <c r="AF503" s="384">
        <v>60</v>
      </c>
      <c r="AG503" s="126" t="s">
        <v>4155</v>
      </c>
      <c r="AH503" s="124" t="s">
        <v>3581</v>
      </c>
      <c r="AI503" s="127">
        <v>60</v>
      </c>
      <c r="AJ503" s="126"/>
      <c r="AK503" s="124"/>
      <c r="AL503" s="127"/>
      <c r="AM503" s="306"/>
      <c r="AN503" s="124"/>
      <c r="AO503" s="127"/>
      <c r="AP503" s="306"/>
      <c r="AQ503" s="124"/>
      <c r="AR503" s="127"/>
      <c r="AS503" s="306"/>
      <c r="AT503" s="124"/>
      <c r="AU503" s="127"/>
      <c r="AV503" s="306"/>
      <c r="AW503" s="124"/>
      <c r="AX503" s="127"/>
    </row>
    <row r="504" spans="1:50" s="119" customFormat="1" ht="128.25" customHeight="1">
      <c r="A504" s="84" t="s">
        <v>9866</v>
      </c>
      <c r="B504" s="124" t="s">
        <v>3491</v>
      </c>
      <c r="C504" s="124">
        <v>30</v>
      </c>
      <c r="D504" s="122" t="s">
        <v>3984</v>
      </c>
      <c r="E504" s="122" t="s">
        <v>3643</v>
      </c>
      <c r="F504" s="124">
        <v>6013</v>
      </c>
      <c r="G504" s="124" t="s">
        <v>4171</v>
      </c>
      <c r="H504" s="124">
        <v>2021</v>
      </c>
      <c r="I504" s="124" t="s">
        <v>4172</v>
      </c>
      <c r="J504" s="123">
        <v>23905.9</v>
      </c>
      <c r="K504" s="124" t="s">
        <v>332</v>
      </c>
      <c r="L504" s="124" t="s">
        <v>4063</v>
      </c>
      <c r="M504" s="124" t="s">
        <v>4064</v>
      </c>
      <c r="N504" s="124" t="s">
        <v>4177</v>
      </c>
      <c r="O504" s="124" t="s">
        <v>4178</v>
      </c>
      <c r="P504" s="124">
        <v>1102375</v>
      </c>
      <c r="Q504" s="123" t="s">
        <v>4059</v>
      </c>
      <c r="R504" s="123">
        <v>3322.68</v>
      </c>
      <c r="S504" s="123" t="s">
        <v>4059</v>
      </c>
      <c r="T504" s="123" t="s">
        <v>4059</v>
      </c>
      <c r="U504" s="123" t="s">
        <v>4059</v>
      </c>
      <c r="V504" s="366">
        <v>0</v>
      </c>
      <c r="W504" s="366">
        <v>91.46</v>
      </c>
      <c r="X504" s="72" t="s">
        <v>3503</v>
      </c>
      <c r="Y504" s="24">
        <v>4</v>
      </c>
      <c r="Z504" s="24">
        <v>2</v>
      </c>
      <c r="AA504" s="24">
        <v>1</v>
      </c>
      <c r="AB504" s="24">
        <v>35</v>
      </c>
      <c r="AC504" s="124" t="s">
        <v>332</v>
      </c>
      <c r="AD504" s="124" t="s">
        <v>3504</v>
      </c>
      <c r="AE504" s="124" t="s">
        <v>3505</v>
      </c>
      <c r="AF504" s="384">
        <v>30</v>
      </c>
      <c r="AG504" s="126" t="s">
        <v>4155</v>
      </c>
      <c r="AH504" s="124" t="s">
        <v>4156</v>
      </c>
      <c r="AI504" s="127">
        <v>30</v>
      </c>
      <c r="AJ504" s="126"/>
      <c r="AK504" s="124"/>
      <c r="AL504" s="127"/>
      <c r="AM504" s="306"/>
      <c r="AN504" s="124"/>
      <c r="AO504" s="127"/>
      <c r="AP504" s="306"/>
      <c r="AQ504" s="124"/>
      <c r="AR504" s="127"/>
      <c r="AS504" s="306"/>
      <c r="AT504" s="124"/>
      <c r="AU504" s="127"/>
      <c r="AV504" s="306"/>
      <c r="AW504" s="124"/>
      <c r="AX504" s="127"/>
    </row>
    <row r="505" spans="1:50" s="119" customFormat="1" ht="128.25" customHeight="1">
      <c r="A505" s="84" t="s">
        <v>9866</v>
      </c>
      <c r="B505" s="124" t="s">
        <v>3491</v>
      </c>
      <c r="C505" s="124">
        <v>30</v>
      </c>
      <c r="D505" s="122" t="s">
        <v>3984</v>
      </c>
      <c r="E505" s="122" t="s">
        <v>3643</v>
      </c>
      <c r="F505" s="124">
        <v>6013</v>
      </c>
      <c r="G505" s="124" t="s">
        <v>4171</v>
      </c>
      <c r="H505" s="124">
        <v>2021</v>
      </c>
      <c r="I505" s="124"/>
      <c r="J505" s="123">
        <v>71033.13</v>
      </c>
      <c r="K505" s="124" t="s">
        <v>332</v>
      </c>
      <c r="L505" s="124" t="s">
        <v>4179</v>
      </c>
      <c r="M505" s="124" t="s">
        <v>4180</v>
      </c>
      <c r="N505" s="124" t="s">
        <v>4181</v>
      </c>
      <c r="O505" s="124" t="s">
        <v>4182</v>
      </c>
      <c r="P505" s="124">
        <v>201905</v>
      </c>
      <c r="Q505" s="123" t="s">
        <v>4059</v>
      </c>
      <c r="R505" s="123">
        <v>14104.2</v>
      </c>
      <c r="S505" s="123" t="s">
        <v>4059</v>
      </c>
      <c r="T505" s="123" t="s">
        <v>4059</v>
      </c>
      <c r="U505" s="123" t="s">
        <v>4059</v>
      </c>
      <c r="V505" s="366">
        <v>0</v>
      </c>
      <c r="W505" s="366">
        <v>11.67</v>
      </c>
      <c r="X505" s="72" t="s">
        <v>4183</v>
      </c>
      <c r="Y505" s="124">
        <v>2</v>
      </c>
      <c r="Z505" s="124">
        <v>3</v>
      </c>
      <c r="AA505" s="124">
        <v>3</v>
      </c>
      <c r="AB505" s="124">
        <v>66</v>
      </c>
      <c r="AC505" s="124" t="s">
        <v>332</v>
      </c>
      <c r="AD505" s="124" t="s">
        <v>4184</v>
      </c>
      <c r="AE505" s="124" t="s">
        <v>3505</v>
      </c>
      <c r="AF505" s="384">
        <v>0</v>
      </c>
      <c r="AG505" s="126" t="s">
        <v>3995</v>
      </c>
      <c r="AH505" s="124" t="s">
        <v>4185</v>
      </c>
      <c r="AI505" s="127"/>
      <c r="AJ505" s="126"/>
      <c r="AK505" s="124"/>
      <c r="AL505" s="127"/>
      <c r="AM505" s="306"/>
      <c r="AN505" s="124"/>
      <c r="AO505" s="127"/>
      <c r="AP505" s="306"/>
      <c r="AQ505" s="124"/>
      <c r="AR505" s="127"/>
      <c r="AS505" s="306"/>
      <c r="AT505" s="124"/>
      <c r="AU505" s="127"/>
      <c r="AV505" s="306"/>
      <c r="AW505" s="124"/>
      <c r="AX505" s="127"/>
    </row>
    <row r="506" spans="1:50" s="119" customFormat="1" ht="133.5" customHeight="1">
      <c r="A506" s="84" t="s">
        <v>9866</v>
      </c>
      <c r="B506" s="124" t="s">
        <v>3491</v>
      </c>
      <c r="C506" s="124">
        <v>30</v>
      </c>
      <c r="D506" s="122" t="s">
        <v>3984</v>
      </c>
      <c r="E506" s="122" t="s">
        <v>3643</v>
      </c>
      <c r="F506" s="124">
        <v>6013</v>
      </c>
      <c r="G506" s="124" t="s">
        <v>4171</v>
      </c>
      <c r="H506" s="124">
        <v>2021</v>
      </c>
      <c r="I506" s="124" t="s">
        <v>4172</v>
      </c>
      <c r="J506" s="123">
        <v>13407.36</v>
      </c>
      <c r="K506" s="124" t="s">
        <v>332</v>
      </c>
      <c r="L506" s="24" t="s">
        <v>4186</v>
      </c>
      <c r="M506" s="24" t="s">
        <v>4187</v>
      </c>
      <c r="N506" s="124" t="s">
        <v>4188</v>
      </c>
      <c r="O506" s="124" t="s">
        <v>4189</v>
      </c>
      <c r="P506" s="124">
        <v>1103762</v>
      </c>
      <c r="Q506" s="123" t="s">
        <v>4059</v>
      </c>
      <c r="R506" s="123">
        <v>2662</v>
      </c>
      <c r="S506" s="123" t="s">
        <v>4059</v>
      </c>
      <c r="T506" s="123" t="s">
        <v>4059</v>
      </c>
      <c r="U506" s="123" t="s">
        <v>4059</v>
      </c>
      <c r="V506" s="366">
        <v>0</v>
      </c>
      <c r="W506" s="366">
        <v>6.66</v>
      </c>
      <c r="X506" s="72" t="s">
        <v>3623</v>
      </c>
      <c r="Y506" s="124">
        <v>2</v>
      </c>
      <c r="Z506" s="124">
        <v>2</v>
      </c>
      <c r="AA506" s="124">
        <v>2</v>
      </c>
      <c r="AB506" s="124">
        <v>17</v>
      </c>
      <c r="AC506" s="124" t="s">
        <v>332</v>
      </c>
      <c r="AD506" s="124" t="s">
        <v>3504</v>
      </c>
      <c r="AE506" s="124"/>
      <c r="AF506" s="384"/>
      <c r="AG506" s="126" t="s">
        <v>3799</v>
      </c>
      <c r="AH506" s="124" t="s">
        <v>4190</v>
      </c>
      <c r="AI506" s="127">
        <v>30</v>
      </c>
      <c r="AJ506" s="126"/>
      <c r="AK506" s="124"/>
      <c r="AL506" s="127"/>
      <c r="AM506" s="306"/>
      <c r="AN506" s="124"/>
      <c r="AO506" s="127"/>
      <c r="AP506" s="306"/>
      <c r="AQ506" s="124"/>
      <c r="AR506" s="127"/>
      <c r="AS506" s="306"/>
      <c r="AT506" s="124"/>
      <c r="AU506" s="127"/>
      <c r="AV506" s="306"/>
      <c r="AW506" s="124"/>
      <c r="AX506" s="127"/>
    </row>
    <row r="507" spans="1:50" s="119" customFormat="1" ht="128.25" customHeight="1">
      <c r="A507" s="84" t="s">
        <v>9866</v>
      </c>
      <c r="B507" s="124" t="s">
        <v>3491</v>
      </c>
      <c r="C507" s="124">
        <v>30</v>
      </c>
      <c r="D507" s="122" t="s">
        <v>3984</v>
      </c>
      <c r="E507" s="122" t="s">
        <v>3643</v>
      </c>
      <c r="F507" s="124">
        <v>6013</v>
      </c>
      <c r="G507" s="124" t="s">
        <v>4171</v>
      </c>
      <c r="H507" s="124">
        <v>2021</v>
      </c>
      <c r="I507" s="124" t="s">
        <v>4172</v>
      </c>
      <c r="J507" s="123">
        <v>30500</v>
      </c>
      <c r="K507" s="124" t="s">
        <v>332</v>
      </c>
      <c r="L507" s="124" t="s">
        <v>4191</v>
      </c>
      <c r="M507" s="124" t="s">
        <v>4192</v>
      </c>
      <c r="N507" s="124" t="s">
        <v>4193</v>
      </c>
      <c r="O507" s="124" t="s">
        <v>4194</v>
      </c>
      <c r="P507" s="124">
        <v>1103776</v>
      </c>
      <c r="Q507" s="123" t="s">
        <v>4059</v>
      </c>
      <c r="R507" s="123">
        <v>6056</v>
      </c>
      <c r="S507" s="123" t="s">
        <v>4059</v>
      </c>
      <c r="T507" s="123" t="s">
        <v>4059</v>
      </c>
      <c r="U507" s="123" t="s">
        <v>4059</v>
      </c>
      <c r="V507" s="366">
        <v>0</v>
      </c>
      <c r="W507" s="366">
        <v>5</v>
      </c>
      <c r="X507" s="72" t="s">
        <v>4195</v>
      </c>
      <c r="Y507" s="124">
        <v>4</v>
      </c>
      <c r="Z507" s="124">
        <v>5</v>
      </c>
      <c r="AA507" s="124">
        <v>5</v>
      </c>
      <c r="AB507" s="124">
        <v>4</v>
      </c>
      <c r="AC507" s="124" t="s">
        <v>332</v>
      </c>
      <c r="AD507" s="124" t="s">
        <v>3504</v>
      </c>
      <c r="AE507" s="124" t="s">
        <v>3505</v>
      </c>
      <c r="AF507" s="384">
        <v>50</v>
      </c>
      <c r="AG507" s="126" t="s">
        <v>4196</v>
      </c>
      <c r="AH507" s="124" t="s">
        <v>4196</v>
      </c>
      <c r="AI507" s="127">
        <v>50</v>
      </c>
      <c r="AJ507" s="126"/>
      <c r="AK507" s="124"/>
      <c r="AL507" s="127"/>
      <c r="AM507" s="306"/>
      <c r="AN507" s="124"/>
      <c r="AO507" s="127"/>
      <c r="AP507" s="306"/>
      <c r="AQ507" s="124"/>
      <c r="AR507" s="127"/>
      <c r="AS507" s="306"/>
      <c r="AT507" s="124"/>
      <c r="AU507" s="127"/>
      <c r="AV507" s="306"/>
      <c r="AW507" s="124"/>
      <c r="AX507" s="127"/>
    </row>
    <row r="508" spans="1:50" s="119" customFormat="1" ht="128.25" customHeight="1">
      <c r="A508" s="84" t="s">
        <v>9866</v>
      </c>
      <c r="B508" s="124" t="s">
        <v>3491</v>
      </c>
      <c r="C508" s="124">
        <v>30</v>
      </c>
      <c r="D508" s="122" t="s">
        <v>3984</v>
      </c>
      <c r="E508" s="122" t="s">
        <v>3643</v>
      </c>
      <c r="F508" s="124">
        <v>6013</v>
      </c>
      <c r="G508" s="124" t="s">
        <v>4171</v>
      </c>
      <c r="H508" s="124">
        <v>2021</v>
      </c>
      <c r="I508" s="124" t="s">
        <v>4172</v>
      </c>
      <c r="J508" s="123">
        <v>20483.650000000001</v>
      </c>
      <c r="K508" s="124" t="s">
        <v>332</v>
      </c>
      <c r="L508" s="124" t="s">
        <v>4063</v>
      </c>
      <c r="M508" s="124" t="s">
        <v>4064</v>
      </c>
      <c r="N508" s="124" t="s">
        <v>4197</v>
      </c>
      <c r="O508" s="124" t="s">
        <v>4198</v>
      </c>
      <c r="P508" s="124">
        <v>1103772</v>
      </c>
      <c r="Q508" s="123" t="s">
        <v>4059</v>
      </c>
      <c r="R508" s="123">
        <v>4067</v>
      </c>
      <c r="S508" s="123" t="s">
        <v>4059</v>
      </c>
      <c r="T508" s="123" t="s">
        <v>4059</v>
      </c>
      <c r="U508" s="123" t="s">
        <v>4059</v>
      </c>
      <c r="V508" s="366">
        <v>0</v>
      </c>
      <c r="W508" s="366">
        <v>6.67</v>
      </c>
      <c r="X508" s="72" t="s">
        <v>4195</v>
      </c>
      <c r="Y508" s="124">
        <v>6</v>
      </c>
      <c r="Z508" s="124">
        <v>4</v>
      </c>
      <c r="AA508" s="124">
        <v>5</v>
      </c>
      <c r="AB508" s="124">
        <v>8.17</v>
      </c>
      <c r="AC508" s="124" t="s">
        <v>332</v>
      </c>
      <c r="AD508" s="124" t="s">
        <v>3504</v>
      </c>
      <c r="AE508" s="124" t="s">
        <v>3505</v>
      </c>
      <c r="AF508" s="384">
        <v>100</v>
      </c>
      <c r="AG508" s="126" t="s">
        <v>4155</v>
      </c>
      <c r="AH508" s="124" t="s">
        <v>4156</v>
      </c>
      <c r="AI508" s="127"/>
      <c r="AJ508" s="126"/>
      <c r="AK508" s="124"/>
      <c r="AL508" s="127"/>
      <c r="AM508" s="306"/>
      <c r="AN508" s="124"/>
      <c r="AO508" s="127"/>
      <c r="AP508" s="306"/>
      <c r="AQ508" s="124"/>
      <c r="AR508" s="127"/>
      <c r="AS508" s="306"/>
      <c r="AT508" s="124"/>
      <c r="AU508" s="127"/>
      <c r="AV508" s="306"/>
      <c r="AW508" s="124"/>
      <c r="AX508" s="127"/>
    </row>
    <row r="509" spans="1:50" s="119" customFormat="1" ht="128.25" customHeight="1">
      <c r="A509" s="84" t="s">
        <v>9866</v>
      </c>
      <c r="B509" s="124" t="s">
        <v>3491</v>
      </c>
      <c r="C509" s="124">
        <v>29</v>
      </c>
      <c r="D509" s="122" t="s">
        <v>3580</v>
      </c>
      <c r="E509" s="122" t="s">
        <v>4199</v>
      </c>
      <c r="F509" s="124">
        <v>10331</v>
      </c>
      <c r="G509" s="124" t="s">
        <v>4200</v>
      </c>
      <c r="H509" s="124">
        <v>2021</v>
      </c>
      <c r="I509" s="124" t="s">
        <v>4201</v>
      </c>
      <c r="J509" s="123">
        <v>142681.94</v>
      </c>
      <c r="K509" s="124" t="s">
        <v>332</v>
      </c>
      <c r="L509" s="124" t="s">
        <v>4202</v>
      </c>
      <c r="M509" s="124" t="s">
        <v>4203</v>
      </c>
      <c r="N509" s="124" t="s">
        <v>4204</v>
      </c>
      <c r="O509" s="124" t="s">
        <v>4205</v>
      </c>
      <c r="P509" s="124">
        <v>1218502</v>
      </c>
      <c r="Q509" s="123" t="s">
        <v>4059</v>
      </c>
      <c r="R509" s="123">
        <v>28330.560000000001</v>
      </c>
      <c r="S509" s="123" t="s">
        <v>4059</v>
      </c>
      <c r="T509" s="123" t="s">
        <v>4059</v>
      </c>
      <c r="U509" s="123" t="s">
        <v>4059</v>
      </c>
      <c r="V509" s="366">
        <v>0</v>
      </c>
      <c r="W509" s="366">
        <v>15</v>
      </c>
      <c r="X509" s="128" t="s">
        <v>4206</v>
      </c>
      <c r="Y509" s="124">
        <v>2</v>
      </c>
      <c r="Z509" s="124">
        <v>5</v>
      </c>
      <c r="AA509" s="124">
        <v>6</v>
      </c>
      <c r="AB509" s="124">
        <v>17</v>
      </c>
      <c r="AC509" s="124" t="s">
        <v>332</v>
      </c>
      <c r="AD509" s="124" t="s">
        <v>3542</v>
      </c>
      <c r="AE509" s="124" t="s">
        <v>3328</v>
      </c>
      <c r="AF509" s="384">
        <v>15</v>
      </c>
      <c r="AG509" s="126" t="s">
        <v>3580</v>
      </c>
      <c r="AH509" s="124" t="s">
        <v>3866</v>
      </c>
      <c r="AI509" s="127">
        <v>100</v>
      </c>
      <c r="AJ509" s="126"/>
      <c r="AK509" s="124"/>
      <c r="AL509" s="127"/>
      <c r="AM509" s="306"/>
      <c r="AN509" s="124"/>
      <c r="AO509" s="127"/>
      <c r="AP509" s="306"/>
      <c r="AQ509" s="124"/>
      <c r="AR509" s="127"/>
      <c r="AS509" s="306"/>
      <c r="AT509" s="124"/>
      <c r="AU509" s="127"/>
      <c r="AV509" s="306"/>
      <c r="AW509" s="124"/>
      <c r="AX509" s="127"/>
    </row>
    <row r="510" spans="1:50" s="119" customFormat="1" ht="128.25" customHeight="1">
      <c r="A510" s="84" t="s">
        <v>9866</v>
      </c>
      <c r="B510" s="124" t="s">
        <v>3491</v>
      </c>
      <c r="C510" s="124"/>
      <c r="D510" s="122" t="s">
        <v>77</v>
      </c>
      <c r="E510" s="122" t="s">
        <v>4207</v>
      </c>
      <c r="F510" s="124">
        <v>8224</v>
      </c>
      <c r="G510" s="124" t="s">
        <v>4208</v>
      </c>
      <c r="H510" s="124">
        <v>2021</v>
      </c>
      <c r="I510" s="124" t="s">
        <v>4209</v>
      </c>
      <c r="J510" s="123">
        <v>43160</v>
      </c>
      <c r="K510" s="124" t="s">
        <v>332</v>
      </c>
      <c r="L510" s="124" t="s">
        <v>4210</v>
      </c>
      <c r="M510" s="124" t="s">
        <v>4211</v>
      </c>
      <c r="N510" s="124" t="s">
        <v>4212</v>
      </c>
      <c r="O510" s="124" t="s">
        <v>4213</v>
      </c>
      <c r="P510" s="124">
        <v>2602091</v>
      </c>
      <c r="Q510" s="123" t="s">
        <v>4059</v>
      </c>
      <c r="R510" s="123">
        <v>8632</v>
      </c>
      <c r="S510" s="123" t="s">
        <v>4059</v>
      </c>
      <c r="T510" s="123" t="s">
        <v>4059</v>
      </c>
      <c r="U510" s="123" t="s">
        <v>4059</v>
      </c>
      <c r="V510" s="366">
        <v>0</v>
      </c>
      <c r="W510" s="366">
        <v>6.67</v>
      </c>
      <c r="X510" s="128" t="s">
        <v>4206</v>
      </c>
      <c r="Y510" s="124">
        <v>6</v>
      </c>
      <c r="Z510" s="124">
        <v>3</v>
      </c>
      <c r="AA510" s="124">
        <v>1</v>
      </c>
      <c r="AB510" s="124"/>
      <c r="AC510" s="124" t="s">
        <v>332</v>
      </c>
      <c r="AD510" s="124" t="s">
        <v>3542</v>
      </c>
      <c r="AE510" s="124" t="s">
        <v>3505</v>
      </c>
      <c r="AF510" s="384" t="s">
        <v>4214</v>
      </c>
      <c r="AG510" s="126" t="s">
        <v>2950</v>
      </c>
      <c r="AH510" s="124" t="s">
        <v>4215</v>
      </c>
      <c r="AI510" s="127" t="s">
        <v>4214</v>
      </c>
      <c r="AJ510" s="126"/>
      <c r="AK510" s="124"/>
      <c r="AL510" s="127"/>
      <c r="AM510" s="306"/>
      <c r="AN510" s="124"/>
      <c r="AO510" s="127"/>
      <c r="AP510" s="306"/>
      <c r="AQ510" s="124"/>
      <c r="AR510" s="127"/>
      <c r="AS510" s="306"/>
      <c r="AT510" s="124"/>
      <c r="AU510" s="127"/>
      <c r="AV510" s="306"/>
      <c r="AW510" s="124"/>
      <c r="AX510" s="127"/>
    </row>
    <row r="511" spans="1:50" s="119" customFormat="1" ht="128.25" customHeight="1">
      <c r="A511" s="84" t="s">
        <v>9866</v>
      </c>
      <c r="B511" s="124" t="s">
        <v>3491</v>
      </c>
      <c r="C511" s="24">
        <v>32</v>
      </c>
      <c r="D511" s="15" t="s">
        <v>4047</v>
      </c>
      <c r="E511" s="122" t="s">
        <v>3515</v>
      </c>
      <c r="F511" s="24">
        <v>3702</v>
      </c>
      <c r="G511" s="124" t="s">
        <v>4216</v>
      </c>
      <c r="H511" s="124">
        <v>2021</v>
      </c>
      <c r="I511" s="124" t="s">
        <v>4217</v>
      </c>
      <c r="J511" s="123">
        <v>59716.9</v>
      </c>
      <c r="K511" s="124" t="s">
        <v>332</v>
      </c>
      <c r="L511" s="124" t="s">
        <v>3662</v>
      </c>
      <c r="M511" s="124" t="s">
        <v>3663</v>
      </c>
      <c r="N511" s="12" t="s">
        <v>4218</v>
      </c>
      <c r="O511" s="12" t="s">
        <v>4219</v>
      </c>
      <c r="P511" s="124" t="s">
        <v>4050</v>
      </c>
      <c r="Q511" s="123" t="s">
        <v>3667</v>
      </c>
      <c r="R511" s="123">
        <v>3740</v>
      </c>
      <c r="S511" s="123">
        <v>6000</v>
      </c>
      <c r="T511" s="123">
        <v>18000</v>
      </c>
      <c r="U511" s="123">
        <v>27740</v>
      </c>
      <c r="V511" s="366">
        <v>100</v>
      </c>
      <c r="W511" s="366">
        <v>6</v>
      </c>
      <c r="X511" s="122" t="s">
        <v>3524</v>
      </c>
      <c r="Y511" s="122" t="s">
        <v>3668</v>
      </c>
      <c r="Z511" s="122" t="s">
        <v>3669</v>
      </c>
      <c r="AA511" s="122" t="s">
        <v>3670</v>
      </c>
      <c r="AB511" s="122" t="s">
        <v>3671</v>
      </c>
      <c r="AC511" s="122"/>
      <c r="AD511" s="122" t="s">
        <v>3672</v>
      </c>
      <c r="AE511" s="122" t="s">
        <v>3505</v>
      </c>
      <c r="AF511" s="384">
        <v>101</v>
      </c>
      <c r="AG511" s="126" t="s">
        <v>3963</v>
      </c>
      <c r="AH511" s="124" t="s">
        <v>3581</v>
      </c>
      <c r="AI511" s="127">
        <v>100</v>
      </c>
      <c r="AJ511" s="126"/>
      <c r="AK511" s="124"/>
      <c r="AL511" s="127"/>
      <c r="AM511" s="306"/>
      <c r="AN511" s="124"/>
      <c r="AO511" s="127"/>
      <c r="AP511" s="306"/>
      <c r="AQ511" s="124"/>
      <c r="AR511" s="127"/>
      <c r="AS511" s="306"/>
      <c r="AT511" s="124"/>
      <c r="AU511" s="127"/>
      <c r="AV511" s="306"/>
      <c r="AW511" s="124"/>
      <c r="AX511" s="127"/>
    </row>
    <row r="512" spans="1:50" s="119" customFormat="1" ht="128.25" customHeight="1">
      <c r="A512" s="84" t="s">
        <v>9866</v>
      </c>
      <c r="B512" s="124" t="s">
        <v>3491</v>
      </c>
      <c r="C512" s="124">
        <v>1</v>
      </c>
      <c r="D512" s="122" t="s">
        <v>4220</v>
      </c>
      <c r="E512" s="122" t="s">
        <v>3599</v>
      </c>
      <c r="F512" s="24">
        <v>13310</v>
      </c>
      <c r="G512" s="124" t="s">
        <v>4221</v>
      </c>
      <c r="H512" s="124">
        <v>2021</v>
      </c>
      <c r="I512" s="124" t="s">
        <v>4222</v>
      </c>
      <c r="J512" s="123">
        <v>25178</v>
      </c>
      <c r="K512" s="124" t="s">
        <v>332</v>
      </c>
      <c r="L512" s="124" t="s">
        <v>4223</v>
      </c>
      <c r="M512" s="124" t="s">
        <v>4224</v>
      </c>
      <c r="N512" s="124" t="s">
        <v>4225</v>
      </c>
      <c r="O512" s="124" t="s">
        <v>4226</v>
      </c>
      <c r="P512" s="124">
        <v>402192</v>
      </c>
      <c r="Q512" s="123" t="s">
        <v>4227</v>
      </c>
      <c r="R512" s="123">
        <v>5036</v>
      </c>
      <c r="S512" s="123" t="s">
        <v>4228</v>
      </c>
      <c r="T512" s="123" t="s">
        <v>4229</v>
      </c>
      <c r="U512" s="123" t="s">
        <v>4230</v>
      </c>
      <c r="V512" s="366">
        <v>0</v>
      </c>
      <c r="W512" s="366">
        <v>8.33</v>
      </c>
      <c r="X512" s="122"/>
      <c r="Y512" s="122">
        <v>4</v>
      </c>
      <c r="Z512" s="122">
        <v>2</v>
      </c>
      <c r="AA512" s="122">
        <v>4</v>
      </c>
      <c r="AB512" s="122">
        <v>10</v>
      </c>
      <c r="AC512" s="122"/>
      <c r="AD512" s="122" t="s">
        <v>4231</v>
      </c>
      <c r="AE512" s="122" t="s">
        <v>3505</v>
      </c>
      <c r="AF512" s="384"/>
      <c r="AG512" s="126"/>
      <c r="AH512" s="124"/>
      <c r="AI512" s="127"/>
      <c r="AJ512" s="126"/>
      <c r="AK512" s="124"/>
      <c r="AL512" s="127"/>
      <c r="AM512" s="306"/>
      <c r="AN512" s="124"/>
      <c r="AO512" s="127"/>
      <c r="AP512" s="306"/>
      <c r="AQ512" s="124"/>
      <c r="AR512" s="127"/>
      <c r="AS512" s="306"/>
      <c r="AT512" s="124"/>
      <c r="AU512" s="127"/>
      <c r="AV512" s="306"/>
      <c r="AW512" s="124"/>
      <c r="AX512" s="127"/>
    </row>
    <row r="513" spans="1:50" s="14" customFormat="1" ht="154">
      <c r="A513" s="11">
        <v>401</v>
      </c>
      <c r="B513" s="12" t="s">
        <v>9619</v>
      </c>
      <c r="C513" s="12">
        <v>9</v>
      </c>
      <c r="D513" s="76" t="s">
        <v>5124</v>
      </c>
      <c r="E513" s="24" t="s">
        <v>9620</v>
      </c>
      <c r="F513" s="24">
        <v>5667</v>
      </c>
      <c r="G513" s="24" t="s">
        <v>9621</v>
      </c>
      <c r="H513" s="12">
        <v>2019</v>
      </c>
      <c r="I513" s="12" t="s">
        <v>9622</v>
      </c>
      <c r="J513" s="16">
        <v>289750</v>
      </c>
      <c r="K513" s="12" t="s">
        <v>69</v>
      </c>
      <c r="L513" s="12" t="s">
        <v>9623</v>
      </c>
      <c r="M513" s="12" t="s">
        <v>9624</v>
      </c>
      <c r="N513" s="12" t="s">
        <v>9625</v>
      </c>
      <c r="O513" s="12" t="s">
        <v>9626</v>
      </c>
      <c r="P513" s="12">
        <v>6322</v>
      </c>
      <c r="Q513" s="16">
        <f>+U513</f>
        <v>52.026065151515155</v>
      </c>
      <c r="R513" s="16">
        <v>15.804545454545455</v>
      </c>
      <c r="S513" s="16">
        <v>7.9715196969697004</v>
      </c>
      <c r="T513" s="16">
        <v>28.25</v>
      </c>
      <c r="U513" s="16">
        <f t="shared" ref="U513:U524" si="22">+T513+S513+R513</f>
        <v>52.026065151515155</v>
      </c>
      <c r="V513" s="109">
        <v>20</v>
      </c>
      <c r="W513" s="109">
        <v>17</v>
      </c>
      <c r="X513" s="90" t="s">
        <v>9627</v>
      </c>
      <c r="Y513" s="12">
        <v>6</v>
      </c>
      <c r="Z513" s="12">
        <v>4</v>
      </c>
      <c r="AA513" s="12">
        <v>8</v>
      </c>
      <c r="AB513" s="12">
        <v>3</v>
      </c>
      <c r="AC513" s="12">
        <v>96</v>
      </c>
      <c r="AD513" s="17">
        <f>+T513</f>
        <v>28.25</v>
      </c>
      <c r="AE513" s="12">
        <v>6.66</v>
      </c>
      <c r="AF513" s="236">
        <v>71</v>
      </c>
      <c r="AG513" s="11" t="s">
        <v>9628</v>
      </c>
      <c r="AH513" s="12" t="s">
        <v>9629</v>
      </c>
      <c r="AI513" s="13">
        <v>15</v>
      </c>
      <c r="AJ513" s="11" t="s">
        <v>9630</v>
      </c>
      <c r="AK513" s="12" t="s">
        <v>9631</v>
      </c>
      <c r="AL513" s="13">
        <v>40</v>
      </c>
      <c r="AM513" s="300" t="s">
        <v>9632</v>
      </c>
      <c r="AN513" s="12" t="s">
        <v>9633</v>
      </c>
      <c r="AO513" s="13">
        <v>5</v>
      </c>
      <c r="AP513" s="300" t="s">
        <v>9634</v>
      </c>
      <c r="AQ513" s="12" t="s">
        <v>9635</v>
      </c>
      <c r="AR513" s="13">
        <v>5</v>
      </c>
      <c r="AS513" s="300" t="s">
        <v>9636</v>
      </c>
      <c r="AT513" s="12" t="s">
        <v>9637</v>
      </c>
      <c r="AU513" s="13">
        <v>6</v>
      </c>
      <c r="AV513" s="300"/>
      <c r="AW513" s="12"/>
      <c r="AX513" s="13"/>
    </row>
    <row r="514" spans="1:50" s="108" customFormat="1" ht="126">
      <c r="A514" s="83">
        <v>401</v>
      </c>
      <c r="B514" s="69" t="s">
        <v>9619</v>
      </c>
      <c r="C514" s="69">
        <v>9</v>
      </c>
      <c r="D514" s="76" t="s">
        <v>5124</v>
      </c>
      <c r="E514" s="24" t="s">
        <v>9638</v>
      </c>
      <c r="F514" s="24">
        <v>5667</v>
      </c>
      <c r="G514" s="24" t="s">
        <v>9639</v>
      </c>
      <c r="H514" s="69">
        <v>2019</v>
      </c>
      <c r="I514" s="69" t="s">
        <v>9640</v>
      </c>
      <c r="J514" s="16">
        <v>45042.75</v>
      </c>
      <c r="K514" s="12" t="s">
        <v>69</v>
      </c>
      <c r="L514" s="69" t="s">
        <v>9641</v>
      </c>
      <c r="M514" s="69" t="s">
        <v>9642</v>
      </c>
      <c r="N514" s="69" t="s">
        <v>9643</v>
      </c>
      <c r="O514" s="69" t="s">
        <v>9644</v>
      </c>
      <c r="P514" s="69">
        <v>6329</v>
      </c>
      <c r="Q514" s="16">
        <f t="shared" ref="Q514:Q524" si="23">+U514</f>
        <v>43.330340909090914</v>
      </c>
      <c r="R514" s="16">
        <v>2.7522484848484847</v>
      </c>
      <c r="S514" s="16">
        <v>8.3580924242424253</v>
      </c>
      <c r="T514" s="16">
        <v>32.22</v>
      </c>
      <c r="U514" s="16">
        <f t="shared" si="22"/>
        <v>43.330340909090914</v>
      </c>
      <c r="V514" s="109">
        <v>40</v>
      </c>
      <c r="W514" s="109">
        <v>22</v>
      </c>
      <c r="X514" s="90" t="s">
        <v>9627</v>
      </c>
      <c r="Y514" s="69">
        <v>1</v>
      </c>
      <c r="Z514" s="69">
        <v>8</v>
      </c>
      <c r="AA514" s="69">
        <v>5</v>
      </c>
      <c r="AB514" s="69">
        <v>60</v>
      </c>
      <c r="AC514" s="69">
        <v>191</v>
      </c>
      <c r="AD514" s="17">
        <f t="shared" ref="AD514:AD524" si="24">+T514</f>
        <v>32.22</v>
      </c>
      <c r="AE514" s="69">
        <v>5</v>
      </c>
      <c r="AF514" s="235">
        <v>50</v>
      </c>
      <c r="AG514" s="83">
        <v>60028</v>
      </c>
      <c r="AH514" s="69" t="s">
        <v>9645</v>
      </c>
      <c r="AI514" s="107">
        <v>50</v>
      </c>
      <c r="AJ514" s="83"/>
      <c r="AK514" s="69"/>
      <c r="AL514" s="107"/>
      <c r="AM514" s="301"/>
      <c r="AN514" s="69"/>
      <c r="AO514" s="107"/>
      <c r="AP514" s="301"/>
      <c r="AQ514" s="69"/>
      <c r="AR514" s="107"/>
      <c r="AS514" s="301"/>
      <c r="AT514" s="69"/>
      <c r="AU514" s="107"/>
      <c r="AV514" s="301"/>
      <c r="AW514" s="69"/>
      <c r="AX514" s="107"/>
    </row>
    <row r="515" spans="1:50" s="108" customFormat="1" ht="112">
      <c r="A515" s="83">
        <v>401</v>
      </c>
      <c r="B515" s="69" t="s">
        <v>9619</v>
      </c>
      <c r="C515" s="69">
        <v>9</v>
      </c>
      <c r="D515" s="76" t="s">
        <v>5124</v>
      </c>
      <c r="E515" s="24" t="s">
        <v>9638</v>
      </c>
      <c r="F515" s="24">
        <v>5667</v>
      </c>
      <c r="G515" s="24" t="s">
        <v>9646</v>
      </c>
      <c r="H515" s="69">
        <v>2019</v>
      </c>
      <c r="I515" s="69" t="s">
        <v>9647</v>
      </c>
      <c r="J515" s="16">
        <v>27055.57</v>
      </c>
      <c r="K515" s="12" t="s">
        <v>69</v>
      </c>
      <c r="L515" s="69" t="s">
        <v>9641</v>
      </c>
      <c r="M515" s="69" t="s">
        <v>9642</v>
      </c>
      <c r="N515" s="69" t="s">
        <v>9648</v>
      </c>
      <c r="O515" s="69" t="s">
        <v>9649</v>
      </c>
      <c r="P515" s="69">
        <v>6311</v>
      </c>
      <c r="Q515" s="16">
        <f t="shared" si="23"/>
        <v>42.231268181818187</v>
      </c>
      <c r="R515" s="16">
        <v>1.6531757575757575</v>
      </c>
      <c r="S515" s="16">
        <v>8.3580924242424253</v>
      </c>
      <c r="T515" s="16">
        <v>32.22</v>
      </c>
      <c r="U515" s="16">
        <f t="shared" si="22"/>
        <v>42.231268181818187</v>
      </c>
      <c r="V515" s="109">
        <v>40</v>
      </c>
      <c r="W515" s="109">
        <v>23</v>
      </c>
      <c r="X515" s="90" t="s">
        <v>9627</v>
      </c>
      <c r="Y515" s="69">
        <v>2</v>
      </c>
      <c r="Z515" s="69">
        <v>2</v>
      </c>
      <c r="AA515" s="69">
        <v>2</v>
      </c>
      <c r="AB515" s="69">
        <v>60</v>
      </c>
      <c r="AC515" s="69">
        <v>191</v>
      </c>
      <c r="AD515" s="17">
        <f t="shared" si="24"/>
        <v>32.22</v>
      </c>
      <c r="AE515" s="69">
        <v>5</v>
      </c>
      <c r="AF515" s="235">
        <v>50</v>
      </c>
      <c r="AG515" s="83">
        <v>60028</v>
      </c>
      <c r="AH515" s="69" t="s">
        <v>9645</v>
      </c>
      <c r="AI515" s="107">
        <v>50</v>
      </c>
      <c r="AJ515" s="83"/>
      <c r="AK515" s="69"/>
      <c r="AL515" s="107"/>
      <c r="AM515" s="301"/>
      <c r="AN515" s="69"/>
      <c r="AO515" s="107"/>
      <c r="AP515" s="301"/>
      <c r="AQ515" s="69"/>
      <c r="AR515" s="107"/>
      <c r="AS515" s="301"/>
      <c r="AT515" s="69"/>
      <c r="AU515" s="107"/>
      <c r="AV515" s="301"/>
      <c r="AW515" s="69"/>
      <c r="AX515" s="107"/>
    </row>
    <row r="516" spans="1:50" s="108" customFormat="1" ht="112">
      <c r="A516" s="83">
        <v>401</v>
      </c>
      <c r="B516" s="69" t="s">
        <v>9619</v>
      </c>
      <c r="C516" s="69">
        <v>9</v>
      </c>
      <c r="D516" s="76" t="s">
        <v>5124</v>
      </c>
      <c r="E516" s="24" t="s">
        <v>9638</v>
      </c>
      <c r="F516" s="24">
        <v>5667</v>
      </c>
      <c r="G516" s="24" t="s">
        <v>9650</v>
      </c>
      <c r="H516" s="69">
        <v>2019</v>
      </c>
      <c r="I516" s="69" t="s">
        <v>9651</v>
      </c>
      <c r="J516" s="16">
        <v>15894.53</v>
      </c>
      <c r="K516" s="12" t="s">
        <v>69</v>
      </c>
      <c r="L516" s="69" t="s">
        <v>9641</v>
      </c>
      <c r="M516" s="69" t="s">
        <v>9642</v>
      </c>
      <c r="N516" s="69" t="s">
        <v>9652</v>
      </c>
      <c r="O516" s="69" t="s">
        <v>9653</v>
      </c>
      <c r="P516" s="69">
        <v>6310</v>
      </c>
      <c r="Q516" s="16">
        <f t="shared" si="23"/>
        <v>41.549298484848485</v>
      </c>
      <c r="R516" s="16">
        <v>0.97120606060606063</v>
      </c>
      <c r="S516" s="16">
        <v>8.3580924242424253</v>
      </c>
      <c r="T516" s="16">
        <v>32.22</v>
      </c>
      <c r="U516" s="16">
        <f t="shared" si="22"/>
        <v>41.549298484848485</v>
      </c>
      <c r="V516" s="109">
        <v>80</v>
      </c>
      <c r="W516" s="109">
        <v>23</v>
      </c>
      <c r="X516" s="90" t="s">
        <v>9627</v>
      </c>
      <c r="Y516" s="69">
        <v>1</v>
      </c>
      <c r="Z516" s="69">
        <v>8</v>
      </c>
      <c r="AA516" s="69">
        <v>1</v>
      </c>
      <c r="AB516" s="69">
        <v>60</v>
      </c>
      <c r="AC516" s="69">
        <v>191</v>
      </c>
      <c r="AD516" s="17">
        <f t="shared" si="24"/>
        <v>32.22</v>
      </c>
      <c r="AE516" s="69">
        <v>5</v>
      </c>
      <c r="AF516" s="235">
        <v>100</v>
      </c>
      <c r="AG516" s="83">
        <v>60028</v>
      </c>
      <c r="AH516" s="69" t="s">
        <v>9645</v>
      </c>
      <c r="AI516" s="107">
        <v>100</v>
      </c>
      <c r="AJ516" s="83"/>
      <c r="AK516" s="69"/>
      <c r="AL516" s="107"/>
      <c r="AM516" s="301"/>
      <c r="AN516" s="69"/>
      <c r="AO516" s="107"/>
      <c r="AP516" s="301"/>
      <c r="AQ516" s="69"/>
      <c r="AR516" s="107"/>
      <c r="AS516" s="301"/>
      <c r="AT516" s="69"/>
      <c r="AU516" s="107"/>
      <c r="AV516" s="301"/>
      <c r="AW516" s="69"/>
      <c r="AX516" s="107"/>
    </row>
    <row r="517" spans="1:50" s="14" customFormat="1" ht="409.5">
      <c r="A517" s="11">
        <v>401</v>
      </c>
      <c r="B517" s="12" t="s">
        <v>9619</v>
      </c>
      <c r="C517" s="12">
        <v>9</v>
      </c>
      <c r="D517" s="76" t="s">
        <v>5124</v>
      </c>
      <c r="E517" s="24" t="s">
        <v>9654</v>
      </c>
      <c r="F517" s="24">
        <v>5667</v>
      </c>
      <c r="G517" s="24" t="s">
        <v>9655</v>
      </c>
      <c r="H517" s="12">
        <v>2019</v>
      </c>
      <c r="I517" s="12" t="s">
        <v>9656</v>
      </c>
      <c r="J517" s="16">
        <v>58499</v>
      </c>
      <c r="K517" s="12" t="s">
        <v>69</v>
      </c>
      <c r="L517" s="12" t="s">
        <v>9657</v>
      </c>
      <c r="M517" s="12" t="s">
        <v>9658</v>
      </c>
      <c r="N517" s="12" t="s">
        <v>9659</v>
      </c>
      <c r="O517" s="12" t="s">
        <v>9660</v>
      </c>
      <c r="P517" s="12">
        <v>6265</v>
      </c>
      <c r="Q517" s="16">
        <f t="shared" si="23"/>
        <v>37.643393939393938</v>
      </c>
      <c r="R517" s="16">
        <v>3.5744666666666665</v>
      </c>
      <c r="S517" s="16">
        <v>7.4689272727272726</v>
      </c>
      <c r="T517" s="16">
        <v>26.6</v>
      </c>
      <c r="U517" s="16">
        <f t="shared" si="22"/>
        <v>37.643393939393938</v>
      </c>
      <c r="V517" s="109">
        <v>7</v>
      </c>
      <c r="W517" s="109">
        <v>28</v>
      </c>
      <c r="X517" s="90" t="s">
        <v>9627</v>
      </c>
      <c r="Y517" s="12">
        <v>4</v>
      </c>
      <c r="Z517" s="12">
        <v>9</v>
      </c>
      <c r="AA517" s="12">
        <v>1</v>
      </c>
      <c r="AB517" s="12">
        <v>4</v>
      </c>
      <c r="AC517" s="12">
        <v>191</v>
      </c>
      <c r="AD517" s="17">
        <f t="shared" si="24"/>
        <v>26.6</v>
      </c>
      <c r="AE517" s="12">
        <v>5</v>
      </c>
      <c r="AF517" s="236">
        <v>70</v>
      </c>
      <c r="AG517" s="11">
        <v>20133</v>
      </c>
      <c r="AH517" s="12" t="s">
        <v>9661</v>
      </c>
      <c r="AI517" s="13">
        <v>100</v>
      </c>
      <c r="AJ517" s="11"/>
      <c r="AK517" s="12"/>
      <c r="AL517" s="13"/>
      <c r="AM517" s="300"/>
      <c r="AN517" s="12"/>
      <c r="AO517" s="13"/>
      <c r="AP517" s="300"/>
      <c r="AQ517" s="12"/>
      <c r="AR517" s="13"/>
      <c r="AS517" s="300" t="s">
        <v>9662</v>
      </c>
      <c r="AT517" s="12" t="s">
        <v>9663</v>
      </c>
      <c r="AU517" s="13">
        <v>40</v>
      </c>
      <c r="AV517" s="300" t="s">
        <v>9664</v>
      </c>
      <c r="AW517" s="12" t="s">
        <v>9665</v>
      </c>
      <c r="AX517" s="13">
        <v>100</v>
      </c>
    </row>
    <row r="518" spans="1:50" s="108" customFormat="1" ht="182">
      <c r="A518" s="83">
        <v>401</v>
      </c>
      <c r="B518" s="69" t="s">
        <v>9619</v>
      </c>
      <c r="C518" s="69">
        <v>10</v>
      </c>
      <c r="D518" s="76" t="s">
        <v>9666</v>
      </c>
      <c r="E518" s="24" t="s">
        <v>9667</v>
      </c>
      <c r="F518" s="24">
        <v>27589</v>
      </c>
      <c r="G518" s="24" t="s">
        <v>9668</v>
      </c>
      <c r="H518" s="69">
        <v>2019</v>
      </c>
      <c r="I518" s="69" t="s">
        <v>9669</v>
      </c>
      <c r="J518" s="16">
        <v>30418.42</v>
      </c>
      <c r="K518" s="12" t="s">
        <v>69</v>
      </c>
      <c r="L518" s="69" t="s">
        <v>9670</v>
      </c>
      <c r="M518" s="69" t="s">
        <v>9658</v>
      </c>
      <c r="N518" s="69" t="s">
        <v>9671</v>
      </c>
      <c r="O518" s="69" t="s">
        <v>9672</v>
      </c>
      <c r="P518" s="69">
        <v>6255</v>
      </c>
      <c r="Q518" s="16">
        <f t="shared" si="23"/>
        <v>41.091704242424242</v>
      </c>
      <c r="R518" s="16">
        <v>1.8435406060606059</v>
      </c>
      <c r="S518" s="16">
        <v>8.2381636363636357</v>
      </c>
      <c r="T518" s="16">
        <v>31.01</v>
      </c>
      <c r="U518" s="16">
        <f t="shared" si="22"/>
        <v>41.091704242424242</v>
      </c>
      <c r="V518" s="109">
        <v>20</v>
      </c>
      <c r="W518" s="109">
        <v>30</v>
      </c>
      <c r="X518" s="90" t="s">
        <v>9627</v>
      </c>
      <c r="Y518" s="69">
        <v>2</v>
      </c>
      <c r="Z518" s="69">
        <v>5</v>
      </c>
      <c r="AA518" s="69">
        <v>5</v>
      </c>
      <c r="AB518" s="69">
        <v>4</v>
      </c>
      <c r="AC518" s="69">
        <v>59</v>
      </c>
      <c r="AD518" s="17">
        <f t="shared" si="24"/>
        <v>31.01</v>
      </c>
      <c r="AE518" s="69">
        <v>5</v>
      </c>
      <c r="AF518" s="235">
        <v>20</v>
      </c>
      <c r="AG518" s="83">
        <v>20133</v>
      </c>
      <c r="AH518" s="69" t="s">
        <v>9673</v>
      </c>
      <c r="AI518" s="107">
        <v>45</v>
      </c>
      <c r="AJ518" s="83">
        <v>60026</v>
      </c>
      <c r="AK518" s="69" t="s">
        <v>9674</v>
      </c>
      <c r="AL518" s="107">
        <v>45</v>
      </c>
      <c r="AM518" s="301">
        <v>31022</v>
      </c>
      <c r="AN518" s="69" t="s">
        <v>9675</v>
      </c>
      <c r="AO518" s="107">
        <v>10</v>
      </c>
      <c r="AP518" s="301"/>
      <c r="AQ518" s="69"/>
      <c r="AR518" s="107"/>
      <c r="AS518" s="301"/>
      <c r="AT518" s="69"/>
      <c r="AU518" s="107"/>
      <c r="AV518" s="301"/>
      <c r="AW518" s="69"/>
      <c r="AX518" s="107"/>
    </row>
    <row r="519" spans="1:50" s="108" customFormat="1" ht="112.5" customHeight="1">
      <c r="A519" s="83">
        <v>401</v>
      </c>
      <c r="B519" s="69" t="s">
        <v>9619</v>
      </c>
      <c r="C519" s="69">
        <v>9</v>
      </c>
      <c r="D519" s="76" t="s">
        <v>5124</v>
      </c>
      <c r="E519" s="24" t="s">
        <v>9676</v>
      </c>
      <c r="F519" s="24">
        <v>5667</v>
      </c>
      <c r="G519" s="24" t="s">
        <v>9677</v>
      </c>
      <c r="H519" s="69">
        <v>2020</v>
      </c>
      <c r="I519" s="69" t="s">
        <v>9678</v>
      </c>
      <c r="J519" s="16">
        <v>58094.080000000002</v>
      </c>
      <c r="K519" s="12" t="s">
        <v>69</v>
      </c>
      <c r="L519" s="69" t="s">
        <v>9670</v>
      </c>
      <c r="M519" s="69" t="s">
        <v>9658</v>
      </c>
      <c r="N519" s="69" t="s">
        <v>9679</v>
      </c>
      <c r="O519" s="69" t="s">
        <v>9680</v>
      </c>
      <c r="P519" s="69">
        <v>6419</v>
      </c>
      <c r="Q519" s="16">
        <f t="shared" si="23"/>
        <v>33.699740606060608</v>
      </c>
      <c r="R519" s="16">
        <v>1.8498557575757575</v>
      </c>
      <c r="S519" s="16">
        <v>6.3698848484848485</v>
      </c>
      <c r="T519" s="16">
        <v>25.48</v>
      </c>
      <c r="U519" s="16">
        <f t="shared" si="22"/>
        <v>33.699740606060608</v>
      </c>
      <c r="V519" s="109">
        <v>20</v>
      </c>
      <c r="W519" s="109">
        <v>13</v>
      </c>
      <c r="X519" s="90" t="s">
        <v>9627</v>
      </c>
      <c r="Y519" s="69">
        <v>6</v>
      </c>
      <c r="Z519" s="69">
        <v>4</v>
      </c>
      <c r="AA519" s="69">
        <v>8</v>
      </c>
      <c r="AB519" s="69">
        <v>4</v>
      </c>
      <c r="AC519" s="69">
        <v>96</v>
      </c>
      <c r="AD519" s="17">
        <f t="shared" si="24"/>
        <v>25.48</v>
      </c>
      <c r="AE519" s="69">
        <v>5</v>
      </c>
      <c r="AF519" s="235">
        <v>20</v>
      </c>
      <c r="AG519" s="83">
        <v>20072</v>
      </c>
      <c r="AH519" s="69" t="s">
        <v>9681</v>
      </c>
      <c r="AI519" s="107">
        <v>40</v>
      </c>
      <c r="AJ519" s="83">
        <v>75020</v>
      </c>
      <c r="AK519" s="69" t="s">
        <v>9682</v>
      </c>
      <c r="AL519" s="107">
        <v>50</v>
      </c>
      <c r="AM519" s="301">
        <v>75030</v>
      </c>
      <c r="AN519" s="69" t="s">
        <v>9683</v>
      </c>
      <c r="AO519" s="107">
        <v>10</v>
      </c>
      <c r="AP519" s="301"/>
      <c r="AQ519" s="69"/>
      <c r="AR519" s="107"/>
      <c r="AS519" s="301"/>
      <c r="AT519" s="69"/>
      <c r="AU519" s="107"/>
      <c r="AV519" s="301"/>
      <c r="AW519" s="69"/>
      <c r="AX519" s="107"/>
    </row>
    <row r="520" spans="1:50" s="108" customFormat="1" ht="140">
      <c r="A520" s="83">
        <v>401</v>
      </c>
      <c r="B520" s="69" t="s">
        <v>9619</v>
      </c>
      <c r="C520" s="69">
        <v>10</v>
      </c>
      <c r="D520" s="76" t="s">
        <v>9666</v>
      </c>
      <c r="E520" s="24" t="s">
        <v>9684</v>
      </c>
      <c r="F520" s="24">
        <v>27589</v>
      </c>
      <c r="G520" s="24" t="s">
        <v>9685</v>
      </c>
      <c r="H520" s="69">
        <v>2020</v>
      </c>
      <c r="I520" s="69" t="s">
        <v>9686</v>
      </c>
      <c r="J520" s="16">
        <v>41474.9</v>
      </c>
      <c r="K520" s="12" t="s">
        <v>69</v>
      </c>
      <c r="L520" s="69" t="s">
        <v>9670</v>
      </c>
      <c r="M520" s="69" t="s">
        <v>9658</v>
      </c>
      <c r="N520" s="69" t="s">
        <v>9687</v>
      </c>
      <c r="O520" s="69" t="s">
        <v>9688</v>
      </c>
      <c r="P520" s="69">
        <v>6496</v>
      </c>
      <c r="Q520" s="16">
        <f t="shared" si="23"/>
        <v>44.697336060606062</v>
      </c>
      <c r="R520" s="16">
        <v>1.1095163636363636</v>
      </c>
      <c r="S520" s="16">
        <v>9.6878196969696972</v>
      </c>
      <c r="T520" s="16">
        <v>33.9</v>
      </c>
      <c r="U520" s="16">
        <f t="shared" si="22"/>
        <v>44.697336060606062</v>
      </c>
      <c r="V520" s="109">
        <v>24</v>
      </c>
      <c r="W520" s="109">
        <v>5</v>
      </c>
      <c r="X520" s="90" t="s">
        <v>9627</v>
      </c>
      <c r="Y520" s="69">
        <v>1</v>
      </c>
      <c r="Z520" s="69">
        <v>7</v>
      </c>
      <c r="AA520" s="69">
        <v>4</v>
      </c>
      <c r="AB520" s="69">
        <v>4</v>
      </c>
      <c r="AC520" s="69">
        <v>191</v>
      </c>
      <c r="AD520" s="17">
        <f t="shared" si="24"/>
        <v>33.9</v>
      </c>
      <c r="AE520" s="69">
        <v>5</v>
      </c>
      <c r="AF520" s="107">
        <v>7</v>
      </c>
      <c r="AG520" s="83">
        <v>3000605</v>
      </c>
      <c r="AH520" s="69" t="s">
        <v>9676</v>
      </c>
      <c r="AI520" s="107">
        <v>7</v>
      </c>
      <c r="AJ520" s="83"/>
      <c r="AK520" s="69"/>
      <c r="AL520" s="107"/>
      <c r="AM520" s="301"/>
      <c r="AN520" s="69"/>
      <c r="AO520" s="107"/>
      <c r="AP520" s="301"/>
      <c r="AQ520" s="69"/>
      <c r="AR520" s="107"/>
      <c r="AS520" s="301"/>
      <c r="AT520" s="69"/>
      <c r="AU520" s="107"/>
      <c r="AV520" s="301"/>
      <c r="AW520" s="69"/>
      <c r="AX520" s="107"/>
    </row>
    <row r="521" spans="1:50" s="108" customFormat="1" ht="112">
      <c r="A521" s="83">
        <v>401</v>
      </c>
      <c r="B521" s="69" t="s">
        <v>9619</v>
      </c>
      <c r="C521" s="69">
        <v>10</v>
      </c>
      <c r="D521" s="24" t="s">
        <v>9666</v>
      </c>
      <c r="E521" s="24" t="s">
        <v>9689</v>
      </c>
      <c r="F521" s="69">
        <v>11233</v>
      </c>
      <c r="G521" s="69" t="s">
        <v>9690</v>
      </c>
      <c r="H521" s="69">
        <v>2020</v>
      </c>
      <c r="I521" s="69" t="s">
        <v>9691</v>
      </c>
      <c r="J521" s="16">
        <v>90414.31</v>
      </c>
      <c r="K521" s="12" t="s">
        <v>69</v>
      </c>
      <c r="L521" s="69" t="s">
        <v>9692</v>
      </c>
      <c r="M521" s="69" t="s">
        <v>9693</v>
      </c>
      <c r="N521" s="69" t="s">
        <v>9694</v>
      </c>
      <c r="O521" s="69" t="s">
        <v>9695</v>
      </c>
      <c r="P521" s="69">
        <v>6403</v>
      </c>
      <c r="Q521" s="16">
        <f t="shared" si="23"/>
        <v>29.177201818181818</v>
      </c>
      <c r="R521" s="16">
        <v>2.3989927272727272</v>
      </c>
      <c r="S521" s="16">
        <v>5.5982090909090907</v>
      </c>
      <c r="T521" s="16">
        <v>21.18</v>
      </c>
      <c r="U521" s="16">
        <f t="shared" si="22"/>
        <v>29.177201818181818</v>
      </c>
      <c r="V521" s="109">
        <v>20</v>
      </c>
      <c r="W521" s="109">
        <v>13</v>
      </c>
      <c r="X521" s="90" t="s">
        <v>9627</v>
      </c>
      <c r="Y521" s="69">
        <v>3</v>
      </c>
      <c r="Z521" s="69">
        <v>1</v>
      </c>
      <c r="AA521" s="69">
        <v>2</v>
      </c>
      <c r="AB521" s="69">
        <v>4</v>
      </c>
      <c r="AC521" s="69">
        <v>59</v>
      </c>
      <c r="AD521" s="17">
        <f t="shared" si="24"/>
        <v>21.18</v>
      </c>
      <c r="AE521" s="69">
        <v>5</v>
      </c>
      <c r="AF521" s="235">
        <v>60</v>
      </c>
      <c r="AG521" s="83" t="s">
        <v>9696</v>
      </c>
      <c r="AH521" s="69" t="s">
        <v>9697</v>
      </c>
      <c r="AI521" s="107" t="s">
        <v>9698</v>
      </c>
      <c r="AJ521" s="83"/>
      <c r="AK521" s="69"/>
      <c r="AL521" s="107"/>
      <c r="AM521" s="301"/>
      <c r="AN521" s="69"/>
      <c r="AO521" s="107"/>
      <c r="AP521" s="301"/>
      <c r="AQ521" s="69"/>
      <c r="AR521" s="107"/>
      <c r="AS521" s="301"/>
      <c r="AT521" s="69"/>
      <c r="AU521" s="107"/>
      <c r="AV521" s="301"/>
      <c r="AW521" s="69"/>
      <c r="AX521" s="107"/>
    </row>
    <row r="522" spans="1:50" s="108" customFormat="1" ht="168">
      <c r="A522" s="83">
        <v>401</v>
      </c>
      <c r="B522" s="69" t="s">
        <v>9619</v>
      </c>
      <c r="C522" s="69">
        <v>10</v>
      </c>
      <c r="D522" s="24" t="s">
        <v>9666</v>
      </c>
      <c r="E522" s="69" t="s">
        <v>9638</v>
      </c>
      <c r="F522" s="69">
        <v>25795</v>
      </c>
      <c r="G522" s="69" t="s">
        <v>9699</v>
      </c>
      <c r="H522" s="69">
        <v>2020</v>
      </c>
      <c r="I522" s="69" t="s">
        <v>9700</v>
      </c>
      <c r="J522" s="16">
        <v>204960</v>
      </c>
      <c r="K522" s="28" t="s">
        <v>328</v>
      </c>
      <c r="L522" s="69" t="s">
        <v>9670</v>
      </c>
      <c r="M522" s="69" t="s">
        <v>9658</v>
      </c>
      <c r="N522" s="69" t="s">
        <v>9701</v>
      </c>
      <c r="O522" s="69" t="s">
        <v>9702</v>
      </c>
      <c r="P522" s="69">
        <v>6541</v>
      </c>
      <c r="Q522" s="16">
        <f t="shared" si="23"/>
        <v>46.15052272727273</v>
      </c>
      <c r="R522" s="16">
        <v>5.5724303030303028</v>
      </c>
      <c r="S522" s="16">
        <v>8.3580924242424253</v>
      </c>
      <c r="T522" s="16">
        <v>32.22</v>
      </c>
      <c r="U522" s="16">
        <f t="shared" si="22"/>
        <v>46.15052272727273</v>
      </c>
      <c r="V522" s="109">
        <v>100</v>
      </c>
      <c r="W522" s="109">
        <v>3</v>
      </c>
      <c r="X522" s="90" t="s">
        <v>9627</v>
      </c>
      <c r="Y522" s="69">
        <v>3</v>
      </c>
      <c r="Z522" s="69">
        <v>3</v>
      </c>
      <c r="AA522" s="69">
        <v>3</v>
      </c>
      <c r="AB522" s="69">
        <v>3</v>
      </c>
      <c r="AC522" s="69">
        <v>156</v>
      </c>
      <c r="AD522" s="17">
        <f t="shared" si="24"/>
        <v>32.22</v>
      </c>
      <c r="AE522" s="69">
        <v>5</v>
      </c>
      <c r="AF522" s="235">
        <v>100</v>
      </c>
      <c r="AG522" s="84" t="s">
        <v>9703</v>
      </c>
      <c r="AH522" s="69" t="s">
        <v>9704</v>
      </c>
      <c r="AI522" s="107">
        <v>50</v>
      </c>
      <c r="AJ522" s="84" t="s">
        <v>9705</v>
      </c>
      <c r="AK522" s="69" t="s">
        <v>9704</v>
      </c>
      <c r="AL522" s="107">
        <v>50</v>
      </c>
      <c r="AM522" s="301"/>
      <c r="AN522" s="69"/>
      <c r="AO522" s="107"/>
      <c r="AP522" s="301"/>
      <c r="AQ522" s="69"/>
      <c r="AR522" s="107"/>
      <c r="AS522" s="301"/>
      <c r="AT522" s="69"/>
      <c r="AU522" s="107"/>
      <c r="AV522" s="301"/>
      <c r="AW522" s="69"/>
      <c r="AX522" s="107"/>
    </row>
    <row r="523" spans="1:50" s="108" customFormat="1" ht="266">
      <c r="A523" s="83">
        <v>401</v>
      </c>
      <c r="B523" s="69" t="s">
        <v>9619</v>
      </c>
      <c r="C523" s="69">
        <v>9</v>
      </c>
      <c r="D523" s="76" t="s">
        <v>5124</v>
      </c>
      <c r="E523" s="69" t="s">
        <v>9676</v>
      </c>
      <c r="F523" s="69">
        <v>37723</v>
      </c>
      <c r="G523" s="24" t="s">
        <v>9706</v>
      </c>
      <c r="H523" s="69">
        <v>2020</v>
      </c>
      <c r="I523" s="69" t="s">
        <v>9707</v>
      </c>
      <c r="J523" s="16">
        <v>103605.88</v>
      </c>
      <c r="K523" s="28" t="s">
        <v>328</v>
      </c>
      <c r="L523" s="69" t="s">
        <v>9708</v>
      </c>
      <c r="M523" s="69" t="s">
        <v>9709</v>
      </c>
      <c r="N523" s="69" t="s">
        <v>9710</v>
      </c>
      <c r="O523" s="24" t="s">
        <v>9711</v>
      </c>
      <c r="P523" s="69">
        <v>6454</v>
      </c>
      <c r="Q523" s="16">
        <f t="shared" si="23"/>
        <v>34.323866666666667</v>
      </c>
      <c r="R523" s="16">
        <v>2.4739818181818181</v>
      </c>
      <c r="S523" s="16">
        <v>6.3698848484848485</v>
      </c>
      <c r="T523" s="16">
        <v>25.48</v>
      </c>
      <c r="U523" s="16">
        <f t="shared" si="22"/>
        <v>34.323866666666667</v>
      </c>
      <c r="V523" s="109">
        <v>20</v>
      </c>
      <c r="W523" s="109">
        <v>10</v>
      </c>
      <c r="X523" s="90" t="s">
        <v>9627</v>
      </c>
      <c r="Y523" s="69">
        <v>3</v>
      </c>
      <c r="Z523" s="69">
        <v>11</v>
      </c>
      <c r="AA523" s="69">
        <v>5</v>
      </c>
      <c r="AB523" s="69">
        <v>4</v>
      </c>
      <c r="AC523" s="69">
        <v>148</v>
      </c>
      <c r="AD523" s="17">
        <f t="shared" si="24"/>
        <v>25.48</v>
      </c>
      <c r="AE523" s="69">
        <v>5</v>
      </c>
      <c r="AF523" s="235">
        <v>20</v>
      </c>
      <c r="AG523" s="83">
        <v>20072</v>
      </c>
      <c r="AH523" s="69" t="s">
        <v>9681</v>
      </c>
      <c r="AI523" s="107">
        <v>100</v>
      </c>
      <c r="AJ523" s="83"/>
      <c r="AK523" s="69"/>
      <c r="AL523" s="107"/>
      <c r="AM523" s="301"/>
      <c r="AN523" s="69"/>
      <c r="AO523" s="107"/>
      <c r="AP523" s="301"/>
      <c r="AQ523" s="69"/>
      <c r="AR523" s="107"/>
      <c r="AS523" s="301"/>
      <c r="AT523" s="69"/>
      <c r="AU523" s="107"/>
      <c r="AV523" s="301"/>
      <c r="AW523" s="69"/>
      <c r="AX523" s="107"/>
    </row>
    <row r="524" spans="1:50" s="108" customFormat="1" ht="237.75" customHeight="1">
      <c r="A524" s="83">
        <v>401</v>
      </c>
      <c r="B524" s="69" t="s">
        <v>9619</v>
      </c>
      <c r="C524" s="69">
        <v>10</v>
      </c>
      <c r="D524" s="24" t="s">
        <v>9666</v>
      </c>
      <c r="E524" s="24" t="s">
        <v>9712</v>
      </c>
      <c r="F524" s="69">
        <v>11233</v>
      </c>
      <c r="G524" s="24" t="s">
        <v>9713</v>
      </c>
      <c r="H524" s="69">
        <v>2020</v>
      </c>
      <c r="I524" s="69" t="s">
        <v>9714</v>
      </c>
      <c r="J524" s="16">
        <v>12991.37</v>
      </c>
      <c r="K524" s="28" t="s">
        <v>328</v>
      </c>
      <c r="L524" s="69" t="s">
        <v>9715</v>
      </c>
      <c r="M524" s="69" t="s">
        <v>9716</v>
      </c>
      <c r="N524" s="69" t="s">
        <v>9717</v>
      </c>
      <c r="O524" s="69" t="s">
        <v>9718</v>
      </c>
      <c r="P524" s="69">
        <v>6506</v>
      </c>
      <c r="Q524" s="16">
        <f t="shared" si="23"/>
        <v>36.679091212121214</v>
      </c>
      <c r="R524" s="16">
        <v>0.27588969696969701</v>
      </c>
      <c r="S524" s="16">
        <v>7.6932015151515145</v>
      </c>
      <c r="T524" s="16">
        <v>28.71</v>
      </c>
      <c r="U524" s="16">
        <f t="shared" si="22"/>
        <v>36.679091212121214</v>
      </c>
      <c r="V524" s="109">
        <v>20</v>
      </c>
      <c r="W524" s="109">
        <v>3</v>
      </c>
      <c r="X524" s="90" t="s">
        <v>9627</v>
      </c>
      <c r="Y524" s="69">
        <v>6</v>
      </c>
      <c r="Z524" s="69">
        <v>4</v>
      </c>
      <c r="AA524" s="69">
        <v>3</v>
      </c>
      <c r="AB524" s="69">
        <v>67</v>
      </c>
      <c r="AC524" s="69">
        <v>128</v>
      </c>
      <c r="AD524" s="17">
        <f t="shared" si="24"/>
        <v>28.71</v>
      </c>
      <c r="AE524" s="69">
        <v>5</v>
      </c>
      <c r="AF524" s="235">
        <v>20</v>
      </c>
      <c r="AG524" s="83">
        <v>20133</v>
      </c>
      <c r="AH524" s="69" t="s">
        <v>9719</v>
      </c>
      <c r="AI524" s="107">
        <v>60</v>
      </c>
      <c r="AJ524" s="83">
        <v>33001</v>
      </c>
      <c r="AK524" s="69" t="s">
        <v>9720</v>
      </c>
      <c r="AL524" s="107">
        <v>40</v>
      </c>
      <c r="AM524" s="301"/>
      <c r="AN524" s="69"/>
      <c r="AO524" s="107"/>
      <c r="AP524" s="301"/>
      <c r="AQ524" s="69"/>
      <c r="AR524" s="107"/>
      <c r="AS524" s="301"/>
      <c r="AT524" s="69"/>
      <c r="AU524" s="107"/>
      <c r="AV524" s="301"/>
      <c r="AW524" s="69"/>
      <c r="AX524" s="107"/>
    </row>
    <row r="525" spans="1:50" s="108" customFormat="1" ht="210">
      <c r="A525" s="83">
        <v>401</v>
      </c>
      <c r="B525" s="69" t="s">
        <v>9619</v>
      </c>
      <c r="C525" s="69">
        <v>29</v>
      </c>
      <c r="D525" s="24" t="s">
        <v>9721</v>
      </c>
      <c r="E525" s="24" t="s">
        <v>9722</v>
      </c>
      <c r="F525" s="69">
        <v>14538</v>
      </c>
      <c r="G525" s="69" t="s">
        <v>9723</v>
      </c>
      <c r="H525" s="69">
        <v>2020</v>
      </c>
      <c r="I525" s="69" t="s">
        <v>9724</v>
      </c>
      <c r="J525" s="16">
        <v>33499.31</v>
      </c>
      <c r="K525" s="28" t="s">
        <v>328</v>
      </c>
      <c r="L525" s="69" t="s">
        <v>9670</v>
      </c>
      <c r="M525" s="69" t="s">
        <v>9658</v>
      </c>
      <c r="N525" s="69" t="s">
        <v>9725</v>
      </c>
      <c r="O525" s="69" t="s">
        <v>9726</v>
      </c>
      <c r="P525" s="69" t="s">
        <v>9727</v>
      </c>
      <c r="Q525" s="16">
        <v>30.730087878787877</v>
      </c>
      <c r="R525" s="16">
        <v>0.71775757575757582</v>
      </c>
      <c r="S525" s="16">
        <v>10.169766666666666</v>
      </c>
      <c r="T525" s="16">
        <v>19.842563636363636</v>
      </c>
      <c r="U525" s="16">
        <f t="shared" ref="U525:U532" si="25">+R525+S525+T525</f>
        <v>30.730087878787877</v>
      </c>
      <c r="V525" s="109">
        <v>40</v>
      </c>
      <c r="W525" s="109">
        <v>4</v>
      </c>
      <c r="X525" s="90" t="s">
        <v>9728</v>
      </c>
      <c r="Y525" s="69">
        <v>6</v>
      </c>
      <c r="Z525" s="69">
        <v>4</v>
      </c>
      <c r="AA525" s="69">
        <v>8</v>
      </c>
      <c r="AB525" s="69">
        <v>25</v>
      </c>
      <c r="AC525" s="69">
        <v>126</v>
      </c>
      <c r="AD525" s="17" t="s">
        <v>9729</v>
      </c>
      <c r="AE525" s="69"/>
      <c r="AF525" s="235">
        <v>35</v>
      </c>
      <c r="AG525" s="83">
        <v>7501</v>
      </c>
      <c r="AH525" s="69" t="s">
        <v>9730</v>
      </c>
      <c r="AI525" s="107">
        <v>5</v>
      </c>
      <c r="AJ525" s="83">
        <v>7503</v>
      </c>
      <c r="AK525" s="69" t="s">
        <v>9730</v>
      </c>
      <c r="AL525" s="107">
        <v>30</v>
      </c>
      <c r="AM525" s="301"/>
      <c r="AN525" s="69"/>
      <c r="AO525" s="107"/>
      <c r="AP525" s="301"/>
      <c r="AQ525" s="69"/>
      <c r="AR525" s="107"/>
      <c r="AS525" s="301"/>
      <c r="AT525" s="69"/>
      <c r="AU525" s="107"/>
      <c r="AV525" s="301"/>
      <c r="AW525" s="69"/>
      <c r="AX525" s="107"/>
    </row>
    <row r="526" spans="1:50" s="108" customFormat="1" ht="196">
      <c r="A526" s="83">
        <v>401</v>
      </c>
      <c r="B526" s="69" t="s">
        <v>9619</v>
      </c>
      <c r="C526" s="69">
        <v>9</v>
      </c>
      <c r="D526" s="24" t="s">
        <v>5124</v>
      </c>
      <c r="E526" s="24" t="s">
        <v>9731</v>
      </c>
      <c r="F526" s="69">
        <v>30639</v>
      </c>
      <c r="G526" s="69" t="s">
        <v>9732</v>
      </c>
      <c r="H526" s="69">
        <v>2020</v>
      </c>
      <c r="I526" s="69" t="s">
        <v>9733</v>
      </c>
      <c r="J526" s="16">
        <v>257359</v>
      </c>
      <c r="K526" s="28" t="s">
        <v>328</v>
      </c>
      <c r="L526" s="69" t="s">
        <v>9734</v>
      </c>
      <c r="M526" s="69" t="s">
        <v>9735</v>
      </c>
      <c r="N526" s="69" t="s">
        <v>9736</v>
      </c>
      <c r="O526" s="69" t="s">
        <v>9737</v>
      </c>
      <c r="P526" s="69">
        <v>6955</v>
      </c>
      <c r="Q526" s="16">
        <v>330.30026666666663</v>
      </c>
      <c r="R526" s="16">
        <v>275.58</v>
      </c>
      <c r="S526" s="16">
        <v>26.320896969696971</v>
      </c>
      <c r="T526" s="16">
        <v>28.399369696969696</v>
      </c>
      <c r="U526" s="16">
        <f t="shared" si="25"/>
        <v>330.30026666666663</v>
      </c>
      <c r="V526" s="109">
        <v>3</v>
      </c>
      <c r="W526" s="109">
        <v>0</v>
      </c>
      <c r="X526" s="90" t="s">
        <v>9728</v>
      </c>
      <c r="Y526" s="69">
        <v>3</v>
      </c>
      <c r="Z526" s="69">
        <v>1</v>
      </c>
      <c r="AA526" s="69">
        <v>4</v>
      </c>
      <c r="AB526" s="69">
        <v>56</v>
      </c>
      <c r="AC526" s="69">
        <v>36</v>
      </c>
      <c r="AD526" s="17" t="s">
        <v>9738</v>
      </c>
      <c r="AE526" s="69"/>
      <c r="AF526" s="235">
        <v>0</v>
      </c>
      <c r="AG526" s="83" t="s">
        <v>9739</v>
      </c>
      <c r="AH526" s="69" t="s">
        <v>9738</v>
      </c>
      <c r="AI526" s="107">
        <v>0</v>
      </c>
      <c r="AJ526" s="83" t="s">
        <v>9740</v>
      </c>
      <c r="AK526" s="69" t="s">
        <v>9738</v>
      </c>
      <c r="AL526" s="107">
        <v>0</v>
      </c>
      <c r="AM526" s="301" t="s">
        <v>9741</v>
      </c>
      <c r="AN526" s="69" t="s">
        <v>9738</v>
      </c>
      <c r="AO526" s="107">
        <v>0</v>
      </c>
      <c r="AP526" s="301" t="s">
        <v>9742</v>
      </c>
      <c r="AQ526" s="69" t="s">
        <v>9738</v>
      </c>
      <c r="AR526" s="107">
        <v>0</v>
      </c>
      <c r="AS526" s="301"/>
      <c r="AT526" s="69"/>
      <c r="AU526" s="107"/>
      <c r="AV526" s="301"/>
      <c r="AW526" s="69"/>
      <c r="AX526" s="107"/>
    </row>
    <row r="527" spans="1:50" s="108" customFormat="1" ht="168">
      <c r="A527" s="83">
        <v>401</v>
      </c>
      <c r="B527" s="69" t="s">
        <v>9619</v>
      </c>
      <c r="C527" s="69">
        <v>10</v>
      </c>
      <c r="D527" s="24" t="s">
        <v>9666</v>
      </c>
      <c r="E527" s="69" t="s">
        <v>9684</v>
      </c>
      <c r="F527" s="69">
        <v>16373</v>
      </c>
      <c r="G527" s="69" t="s">
        <v>9699</v>
      </c>
      <c r="H527" s="69">
        <v>2021</v>
      </c>
      <c r="I527" s="69" t="s">
        <v>9743</v>
      </c>
      <c r="J527" s="16">
        <v>186561.91</v>
      </c>
      <c r="K527" s="28" t="s">
        <v>328</v>
      </c>
      <c r="L527" s="69" t="s">
        <v>9670</v>
      </c>
      <c r="M527" s="69" t="s">
        <v>9658</v>
      </c>
      <c r="N527" s="69" t="s">
        <v>9701</v>
      </c>
      <c r="O527" s="69" t="s">
        <v>9702</v>
      </c>
      <c r="P527" s="69">
        <v>6803</v>
      </c>
      <c r="Q527" s="16">
        <v>67.323704848484851</v>
      </c>
      <c r="R527" s="16">
        <v>11.522962424242426</v>
      </c>
      <c r="S527" s="16">
        <v>22.034590909090909</v>
      </c>
      <c r="T527" s="16">
        <v>33.766151515151513</v>
      </c>
      <c r="U527" s="16">
        <f t="shared" si="25"/>
        <v>67.323704848484851</v>
      </c>
      <c r="V527" s="109">
        <v>100</v>
      </c>
      <c r="W527" s="109">
        <v>0</v>
      </c>
      <c r="X527" s="90" t="s">
        <v>9728</v>
      </c>
      <c r="Y527" s="69">
        <v>3</v>
      </c>
      <c r="Z527" s="69">
        <v>3</v>
      </c>
      <c r="AA527" s="69">
        <v>3</v>
      </c>
      <c r="AB527" s="69">
        <v>4</v>
      </c>
      <c r="AC527" s="69">
        <v>48</v>
      </c>
      <c r="AD527" s="69"/>
      <c r="AE527" s="69"/>
      <c r="AF527" s="235">
        <v>100</v>
      </c>
      <c r="AG527" s="83">
        <v>20133</v>
      </c>
      <c r="AH527" s="69" t="s">
        <v>9744</v>
      </c>
      <c r="AI527" s="107">
        <v>100</v>
      </c>
      <c r="AJ527" s="83"/>
      <c r="AK527" s="69"/>
      <c r="AL527" s="107"/>
      <c r="AM527" s="301"/>
      <c r="AN527" s="69"/>
      <c r="AO527" s="107"/>
      <c r="AP527" s="301"/>
      <c r="AQ527" s="69"/>
      <c r="AR527" s="107"/>
      <c r="AS527" s="301"/>
      <c r="AT527" s="69"/>
      <c r="AU527" s="107"/>
      <c r="AV527" s="301"/>
      <c r="AW527" s="69"/>
      <c r="AX527" s="107"/>
    </row>
    <row r="528" spans="1:50" s="14" customFormat="1" ht="294">
      <c r="A528" s="83">
        <v>401</v>
      </c>
      <c r="B528" s="69" t="s">
        <v>9619</v>
      </c>
      <c r="C528" s="69">
        <v>10</v>
      </c>
      <c r="D528" s="24" t="s">
        <v>9666</v>
      </c>
      <c r="E528" s="69" t="s">
        <v>9745</v>
      </c>
      <c r="F528" s="69">
        <v>11233</v>
      </c>
      <c r="G528" s="69" t="s">
        <v>9746</v>
      </c>
      <c r="H528" s="69">
        <v>2020</v>
      </c>
      <c r="I528" s="69" t="s">
        <v>9747</v>
      </c>
      <c r="J528" s="16">
        <v>14762</v>
      </c>
      <c r="K528" s="28" t="s">
        <v>328</v>
      </c>
      <c r="L528" s="69" t="s">
        <v>9670</v>
      </c>
      <c r="M528" s="69" t="s">
        <v>9658</v>
      </c>
      <c r="N528" s="24" t="s">
        <v>9748</v>
      </c>
      <c r="O528" s="24" t="s">
        <v>9749</v>
      </c>
      <c r="P528" s="69">
        <v>6505</v>
      </c>
      <c r="Q528" s="16">
        <f>+U528</f>
        <v>28.478631818181817</v>
      </c>
      <c r="R528" s="16">
        <v>0.3134909090909091</v>
      </c>
      <c r="S528" s="16">
        <v>5.8751409090909092</v>
      </c>
      <c r="T528" s="16">
        <v>22.29</v>
      </c>
      <c r="U528" s="16">
        <f>+T528+S528+R528</f>
        <v>28.478631818181817</v>
      </c>
      <c r="V528" s="109">
        <v>50</v>
      </c>
      <c r="W528" s="109">
        <v>7</v>
      </c>
      <c r="X528" s="90" t="s">
        <v>9627</v>
      </c>
      <c r="Y528" s="69">
        <v>4</v>
      </c>
      <c r="Z528" s="69">
        <v>9</v>
      </c>
      <c r="AA528" s="69">
        <v>3</v>
      </c>
      <c r="AB528" s="69">
        <v>7</v>
      </c>
      <c r="AC528" s="69">
        <v>128</v>
      </c>
      <c r="AD528" s="17">
        <f>+T528</f>
        <v>22.29</v>
      </c>
      <c r="AE528" s="69">
        <v>5</v>
      </c>
      <c r="AF528" s="235"/>
      <c r="AG528" s="83" t="s">
        <v>9750</v>
      </c>
      <c r="AH528" s="69" t="s">
        <v>9751</v>
      </c>
      <c r="AI528" s="107">
        <v>5</v>
      </c>
      <c r="AJ528" s="83" t="s">
        <v>9752</v>
      </c>
      <c r="AK528" s="69" t="s">
        <v>9753</v>
      </c>
      <c r="AL528" s="107">
        <v>20</v>
      </c>
      <c r="AM528" s="301" t="s">
        <v>9754</v>
      </c>
      <c r="AN528" s="69" t="s">
        <v>9755</v>
      </c>
      <c r="AO528" s="107">
        <v>10</v>
      </c>
      <c r="AP528" s="301" t="s">
        <v>9756</v>
      </c>
      <c r="AQ528" s="69" t="s">
        <v>9755</v>
      </c>
      <c r="AR528" s="107">
        <v>10</v>
      </c>
      <c r="AS528" s="301" t="s">
        <v>9757</v>
      </c>
      <c r="AT528" s="69"/>
      <c r="AU528" s="107">
        <v>5</v>
      </c>
      <c r="AV528" s="300"/>
      <c r="AW528" s="12"/>
      <c r="AX528" s="13"/>
    </row>
    <row r="529" spans="1:50" s="108" customFormat="1" ht="168">
      <c r="A529" s="83">
        <v>401</v>
      </c>
      <c r="B529" s="69" t="s">
        <v>9619</v>
      </c>
      <c r="C529" s="69">
        <v>10</v>
      </c>
      <c r="D529" s="24" t="s">
        <v>9666</v>
      </c>
      <c r="E529" s="69" t="s">
        <v>9667</v>
      </c>
      <c r="F529" s="69">
        <v>11233</v>
      </c>
      <c r="G529" s="69" t="s">
        <v>9758</v>
      </c>
      <c r="H529" s="69">
        <v>2020</v>
      </c>
      <c r="I529" s="69" t="s">
        <v>9759</v>
      </c>
      <c r="J529" s="16">
        <v>12166.89</v>
      </c>
      <c r="K529" s="28" t="s">
        <v>328</v>
      </c>
      <c r="L529" s="69" t="s">
        <v>9670</v>
      </c>
      <c r="M529" s="69" t="s">
        <v>9658</v>
      </c>
      <c r="N529" s="24" t="s">
        <v>9760</v>
      </c>
      <c r="O529" s="24" t="s">
        <v>9761</v>
      </c>
      <c r="P529" s="69">
        <v>6458</v>
      </c>
      <c r="Q529" s="16">
        <f>+U529</f>
        <v>39.142907878787881</v>
      </c>
      <c r="R529" s="16">
        <v>0.25838060606060603</v>
      </c>
      <c r="S529" s="16">
        <v>7.8745272727272724</v>
      </c>
      <c r="T529" s="16">
        <v>31.01</v>
      </c>
      <c r="U529" s="16">
        <f>+T529+S529+R529</f>
        <v>39.142907878787881</v>
      </c>
      <c r="V529" s="109">
        <v>15</v>
      </c>
      <c r="W529" s="109">
        <v>10</v>
      </c>
      <c r="X529" s="90" t="s">
        <v>9627</v>
      </c>
      <c r="Y529" s="69">
        <v>2</v>
      </c>
      <c r="Z529" s="69">
        <v>5</v>
      </c>
      <c r="AA529" s="69">
        <v>6</v>
      </c>
      <c r="AB529" s="69">
        <v>4</v>
      </c>
      <c r="AC529" s="69">
        <v>128</v>
      </c>
      <c r="AD529" s="17">
        <f>+T529</f>
        <v>31.01</v>
      </c>
      <c r="AE529" s="69">
        <v>5</v>
      </c>
      <c r="AF529" s="235">
        <v>15</v>
      </c>
      <c r="AG529" s="83">
        <v>20133</v>
      </c>
      <c r="AH529" s="69" t="s">
        <v>9673</v>
      </c>
      <c r="AI529" s="107">
        <v>40</v>
      </c>
      <c r="AJ529" s="83">
        <v>31022</v>
      </c>
      <c r="AK529" s="69" t="s">
        <v>9675</v>
      </c>
      <c r="AL529" s="107">
        <v>10</v>
      </c>
      <c r="AM529" s="301">
        <v>70024</v>
      </c>
      <c r="AN529" s="69" t="s">
        <v>9762</v>
      </c>
      <c r="AO529" s="107">
        <v>50</v>
      </c>
      <c r="AP529" s="301"/>
      <c r="AQ529" s="69"/>
      <c r="AR529" s="107"/>
      <c r="AS529" s="301"/>
      <c r="AT529" s="69"/>
      <c r="AU529" s="107"/>
      <c r="AV529" s="301"/>
      <c r="AW529" s="69"/>
      <c r="AX529" s="107"/>
    </row>
    <row r="530" spans="1:50" s="108" customFormat="1" ht="266">
      <c r="A530" s="83">
        <v>401</v>
      </c>
      <c r="B530" s="69" t="s">
        <v>9619</v>
      </c>
      <c r="C530" s="69">
        <v>9</v>
      </c>
      <c r="D530" s="24" t="s">
        <v>5124</v>
      </c>
      <c r="E530" s="69" t="s">
        <v>9763</v>
      </c>
      <c r="F530" s="69">
        <v>5667</v>
      </c>
      <c r="G530" s="69" t="s">
        <v>9764</v>
      </c>
      <c r="H530" s="69">
        <v>2021</v>
      </c>
      <c r="I530" s="69" t="s">
        <v>9765</v>
      </c>
      <c r="J530" s="16">
        <v>95300.18</v>
      </c>
      <c r="K530" s="29" t="s">
        <v>332</v>
      </c>
      <c r="L530" s="69" t="s">
        <v>9766</v>
      </c>
      <c r="M530" s="69" t="s">
        <v>9735</v>
      </c>
      <c r="N530" s="69" t="s">
        <v>9767</v>
      </c>
      <c r="O530" s="69" t="s">
        <v>9768</v>
      </c>
      <c r="P530" s="69" t="s">
        <v>9769</v>
      </c>
      <c r="Q530" s="16">
        <v>82.22970534759358</v>
      </c>
      <c r="R530" s="16">
        <v>16.987550802139037</v>
      </c>
      <c r="S530" s="16">
        <v>24.656475757575755</v>
      </c>
      <c r="T530" s="16">
        <v>40.585678787878784</v>
      </c>
      <c r="U530" s="16">
        <f t="shared" si="25"/>
        <v>82.22970534759358</v>
      </c>
      <c r="V530" s="109">
        <v>34</v>
      </c>
      <c r="W530" s="109">
        <v>0</v>
      </c>
      <c r="X530" s="90" t="s">
        <v>9728</v>
      </c>
      <c r="Y530" s="109">
        <v>2</v>
      </c>
      <c r="Z530" s="22" t="s">
        <v>4848</v>
      </c>
      <c r="AA530" s="22" t="s">
        <v>4967</v>
      </c>
      <c r="AB530" s="69">
        <v>3</v>
      </c>
      <c r="AC530" s="69">
        <v>58</v>
      </c>
      <c r="AD530" s="69"/>
      <c r="AE530" s="69"/>
      <c r="AF530" s="235">
        <v>63</v>
      </c>
      <c r="AG530" s="83" t="s">
        <v>9770</v>
      </c>
      <c r="AH530" s="69" t="s">
        <v>9771</v>
      </c>
      <c r="AI530" s="107">
        <v>100</v>
      </c>
      <c r="AJ530" s="83"/>
      <c r="AK530" s="69"/>
      <c r="AL530" s="107"/>
      <c r="AM530" s="301"/>
      <c r="AN530" s="69"/>
      <c r="AO530" s="107"/>
      <c r="AP530" s="301"/>
      <c r="AQ530" s="69"/>
      <c r="AR530" s="107"/>
      <c r="AS530" s="301"/>
      <c r="AT530" s="69"/>
      <c r="AU530" s="107"/>
      <c r="AV530" s="301"/>
      <c r="AW530" s="69"/>
      <c r="AX530" s="107"/>
    </row>
    <row r="531" spans="1:50" s="108" customFormat="1" ht="364">
      <c r="A531" s="83">
        <v>401</v>
      </c>
      <c r="B531" s="69" t="s">
        <v>9619</v>
      </c>
      <c r="C531" s="69">
        <v>9</v>
      </c>
      <c r="D531" s="24" t="s">
        <v>5124</v>
      </c>
      <c r="E531" s="69" t="s">
        <v>9772</v>
      </c>
      <c r="F531" s="69">
        <v>26091</v>
      </c>
      <c r="G531" s="69" t="s">
        <v>9773</v>
      </c>
      <c r="H531" s="69">
        <v>2021</v>
      </c>
      <c r="I531" s="69" t="s">
        <v>9774</v>
      </c>
      <c r="J531" s="16">
        <v>73729.210000000006</v>
      </c>
      <c r="K531" s="29" t="s">
        <v>332</v>
      </c>
      <c r="L531" s="69" t="s">
        <v>9623</v>
      </c>
      <c r="M531" s="69" t="s">
        <v>9775</v>
      </c>
      <c r="N531" s="69" t="s">
        <v>9776</v>
      </c>
      <c r="O531" s="69" t="s">
        <v>9777</v>
      </c>
      <c r="P531" s="69" t="s">
        <v>9778</v>
      </c>
      <c r="Q531" s="16">
        <v>65.006086195286201</v>
      </c>
      <c r="R531" s="16">
        <v>19.773528619528623</v>
      </c>
      <c r="S531" s="16">
        <v>15.885600000000002</v>
      </c>
      <c r="T531" s="16">
        <v>29.346957575757578</v>
      </c>
      <c r="U531" s="16">
        <f t="shared" si="25"/>
        <v>65.006086195286201</v>
      </c>
      <c r="V531" s="109">
        <v>36</v>
      </c>
      <c r="W531" s="109">
        <v>0</v>
      </c>
      <c r="X531" s="90" t="s">
        <v>9728</v>
      </c>
      <c r="Y531" s="69">
        <v>6</v>
      </c>
      <c r="Z531" s="69">
        <v>4</v>
      </c>
      <c r="AA531" s="69">
        <v>4</v>
      </c>
      <c r="AB531" s="69">
        <v>60</v>
      </c>
      <c r="AC531" s="69">
        <v>67</v>
      </c>
      <c r="AD531" s="69">
        <v>0</v>
      </c>
      <c r="AE531" s="69"/>
      <c r="AF531" s="235">
        <v>100</v>
      </c>
      <c r="AG531" s="83">
        <v>50595</v>
      </c>
      <c r="AH531" s="69" t="s">
        <v>9779</v>
      </c>
      <c r="AI531" s="107">
        <v>30</v>
      </c>
      <c r="AJ531" s="83" t="s">
        <v>5124</v>
      </c>
      <c r="AK531" s="69" t="s">
        <v>9780</v>
      </c>
      <c r="AL531" s="107">
        <v>30</v>
      </c>
      <c r="AM531" s="301" t="s">
        <v>9781</v>
      </c>
      <c r="AN531" s="69" t="s">
        <v>9782</v>
      </c>
      <c r="AO531" s="107">
        <v>20</v>
      </c>
      <c r="AP531" s="301" t="s">
        <v>9783</v>
      </c>
      <c r="AQ531" s="69" t="s">
        <v>9782</v>
      </c>
      <c r="AR531" s="107">
        <v>20</v>
      </c>
      <c r="AS531" s="301"/>
      <c r="AT531" s="69"/>
      <c r="AU531" s="107"/>
      <c r="AV531" s="301"/>
      <c r="AW531" s="69"/>
      <c r="AX531" s="107"/>
    </row>
    <row r="532" spans="1:50" s="108" customFormat="1" ht="273.75" customHeight="1">
      <c r="A532" s="83">
        <v>401</v>
      </c>
      <c r="B532" s="69" t="s">
        <v>9619</v>
      </c>
      <c r="C532" s="69">
        <v>29</v>
      </c>
      <c r="D532" s="24" t="s">
        <v>9721</v>
      </c>
      <c r="E532" s="69" t="s">
        <v>9784</v>
      </c>
      <c r="F532" s="69">
        <v>16283</v>
      </c>
      <c r="G532" s="69" t="s">
        <v>9785</v>
      </c>
      <c r="H532" s="69">
        <v>2021</v>
      </c>
      <c r="I532" s="69" t="s">
        <v>9786</v>
      </c>
      <c r="J532" s="16">
        <v>100000</v>
      </c>
      <c r="K532" s="29" t="s">
        <v>332</v>
      </c>
      <c r="L532" s="69" t="s">
        <v>9787</v>
      </c>
      <c r="M532" s="69" t="s">
        <v>9788</v>
      </c>
      <c r="N532" s="69" t="s">
        <v>9789</v>
      </c>
      <c r="O532" s="69" t="s">
        <v>9790</v>
      </c>
      <c r="P532" s="69" t="s">
        <v>9791</v>
      </c>
      <c r="Q532" s="16">
        <v>79.83742646464647</v>
      </c>
      <c r="R532" s="16">
        <v>14.145720404040402</v>
      </c>
      <c r="S532" s="16">
        <v>25.678245454545458</v>
      </c>
      <c r="T532" s="16">
        <v>40.013460606060612</v>
      </c>
      <c r="U532" s="16">
        <f t="shared" si="25"/>
        <v>79.83742646464647</v>
      </c>
      <c r="V532" s="109">
        <v>75</v>
      </c>
      <c r="W532" s="109">
        <v>10</v>
      </c>
      <c r="X532" s="90" t="s">
        <v>9728</v>
      </c>
      <c r="Y532" s="69">
        <v>6</v>
      </c>
      <c r="Z532" s="69">
        <v>1</v>
      </c>
      <c r="AA532" s="69" t="s">
        <v>4862</v>
      </c>
      <c r="AB532" s="69">
        <v>2</v>
      </c>
      <c r="AC532" s="69">
        <v>119</v>
      </c>
      <c r="AD532" s="69"/>
      <c r="AE532" s="69"/>
      <c r="AF532" s="235" t="s">
        <v>9792</v>
      </c>
      <c r="AG532" s="83" t="s">
        <v>9793</v>
      </c>
      <c r="AH532" s="69" t="s">
        <v>9794</v>
      </c>
      <c r="AI532" s="107"/>
      <c r="AJ532" s="83"/>
      <c r="AK532" s="69"/>
      <c r="AL532" s="107"/>
      <c r="AM532" s="301"/>
      <c r="AN532" s="69"/>
      <c r="AO532" s="107"/>
      <c r="AP532" s="301"/>
      <c r="AQ532" s="69"/>
      <c r="AR532" s="107"/>
      <c r="AS532" s="301"/>
      <c r="AT532" s="69"/>
      <c r="AU532" s="107"/>
      <c r="AV532" s="301"/>
      <c r="AW532" s="69"/>
      <c r="AX532" s="107"/>
    </row>
    <row r="533" spans="1:50" s="130" customFormat="1" ht="98">
      <c r="A533" s="129">
        <v>401</v>
      </c>
      <c r="B533" s="115" t="s">
        <v>9795</v>
      </c>
      <c r="C533" s="69">
        <v>9</v>
      </c>
      <c r="D533" s="69" t="s">
        <v>9796</v>
      </c>
      <c r="E533" s="69" t="s">
        <v>9797</v>
      </c>
      <c r="F533" s="69" t="s">
        <v>9798</v>
      </c>
      <c r="G533" s="69" t="s">
        <v>9799</v>
      </c>
      <c r="H533" s="69">
        <v>2005</v>
      </c>
      <c r="I533" s="69" t="s">
        <v>9800</v>
      </c>
      <c r="J533" s="69">
        <v>62593.89</v>
      </c>
      <c r="K533" s="69" t="s">
        <v>149</v>
      </c>
      <c r="L533" s="69" t="s">
        <v>9801</v>
      </c>
      <c r="M533" s="69" t="s">
        <v>9802</v>
      </c>
      <c r="N533" s="69" t="s">
        <v>9803</v>
      </c>
      <c r="O533" s="69" t="s">
        <v>9804</v>
      </c>
      <c r="P533" s="69">
        <v>3079</v>
      </c>
      <c r="Q533" s="16">
        <v>33.00121212121212</v>
      </c>
      <c r="R533" s="16">
        <v>0</v>
      </c>
      <c r="S533" s="16">
        <v>2.731212121212121</v>
      </c>
      <c r="T533" s="16">
        <v>30.27</v>
      </c>
      <c r="U533" s="16">
        <v>33.00121212121212</v>
      </c>
      <c r="V533" s="109">
        <v>10</v>
      </c>
      <c r="W533" s="109">
        <v>100</v>
      </c>
      <c r="X533" s="90" t="s">
        <v>9627</v>
      </c>
      <c r="Y533" s="69">
        <v>4</v>
      </c>
      <c r="Z533" s="69">
        <v>6</v>
      </c>
      <c r="AA533" s="69">
        <v>2</v>
      </c>
      <c r="AB533" s="69">
        <v>60</v>
      </c>
      <c r="AC533" s="69">
        <v>12</v>
      </c>
      <c r="AD533" s="69">
        <v>30.27</v>
      </c>
      <c r="AE533" s="69">
        <v>5</v>
      </c>
      <c r="AF533" s="235">
        <v>21</v>
      </c>
      <c r="AG533" s="83">
        <v>20072</v>
      </c>
      <c r="AH533" s="69" t="s">
        <v>9805</v>
      </c>
      <c r="AI533" s="107">
        <v>18</v>
      </c>
      <c r="AJ533" s="83">
        <v>41602</v>
      </c>
      <c r="AK533" s="69" t="s">
        <v>9806</v>
      </c>
      <c r="AL533" s="107">
        <v>3</v>
      </c>
      <c r="AM533" s="301"/>
      <c r="AN533" s="69"/>
      <c r="AO533" s="107"/>
      <c r="AP533" s="313"/>
      <c r="AQ533" s="115"/>
      <c r="AR533" s="85"/>
      <c r="AS533" s="313"/>
      <c r="AT533" s="115"/>
      <c r="AU533" s="85"/>
      <c r="AV533" s="313"/>
      <c r="AW533" s="115"/>
      <c r="AX533" s="85"/>
    </row>
    <row r="534" spans="1:50" s="130" customFormat="1" ht="140">
      <c r="A534" s="129">
        <v>401</v>
      </c>
      <c r="B534" s="115" t="s">
        <v>9795</v>
      </c>
      <c r="C534" s="69">
        <v>9</v>
      </c>
      <c r="D534" s="69" t="s">
        <v>9796</v>
      </c>
      <c r="E534" s="69" t="s">
        <v>9807</v>
      </c>
      <c r="F534" s="69">
        <v>17327</v>
      </c>
      <c r="G534" s="69" t="s">
        <v>7103</v>
      </c>
      <c r="H534" s="69">
        <v>2002</v>
      </c>
      <c r="I534" s="69" t="s">
        <v>9808</v>
      </c>
      <c r="J534" s="69">
        <v>54248.04</v>
      </c>
      <c r="K534" s="69" t="s">
        <v>156</v>
      </c>
      <c r="L534" s="69" t="s">
        <v>9801</v>
      </c>
      <c r="M534" s="69" t="s">
        <v>9802</v>
      </c>
      <c r="N534" s="69" t="s">
        <v>9809</v>
      </c>
      <c r="O534" s="69" t="s">
        <v>9810</v>
      </c>
      <c r="P534" s="69">
        <v>2747</v>
      </c>
      <c r="Q534" s="16">
        <v>15</v>
      </c>
      <c r="R534" s="16">
        <v>0</v>
      </c>
      <c r="S534" s="16">
        <v>0</v>
      </c>
      <c r="T534" s="16">
        <v>15</v>
      </c>
      <c r="U534" s="16">
        <v>15</v>
      </c>
      <c r="V534" s="109">
        <v>62</v>
      </c>
      <c r="W534" s="109">
        <v>100</v>
      </c>
      <c r="X534" s="90" t="s">
        <v>9627</v>
      </c>
      <c r="Y534" s="69">
        <v>2</v>
      </c>
      <c r="Z534" s="69">
        <v>3</v>
      </c>
      <c r="AA534" s="69">
        <v>5</v>
      </c>
      <c r="AB534" s="69">
        <v>60</v>
      </c>
      <c r="AC534" s="69">
        <v>11</v>
      </c>
      <c r="AD534" s="69">
        <v>14.67</v>
      </c>
      <c r="AE534" s="69">
        <v>5</v>
      </c>
      <c r="AF534" s="235">
        <v>21</v>
      </c>
      <c r="AG534" s="83">
        <v>41618</v>
      </c>
      <c r="AH534" s="69" t="s">
        <v>9811</v>
      </c>
      <c r="AI534" s="107">
        <v>21</v>
      </c>
      <c r="AJ534" s="83"/>
      <c r="AK534" s="69"/>
      <c r="AL534" s="107"/>
      <c r="AM534" s="301"/>
      <c r="AN534" s="69"/>
      <c r="AO534" s="107"/>
      <c r="AP534" s="313"/>
      <c r="AQ534" s="115"/>
      <c r="AR534" s="85"/>
      <c r="AS534" s="313"/>
      <c r="AT534" s="115"/>
      <c r="AU534" s="85"/>
      <c r="AV534" s="313"/>
      <c r="AW534" s="115"/>
      <c r="AX534" s="85"/>
    </row>
    <row r="535" spans="1:50" s="130" customFormat="1" ht="112">
      <c r="A535" s="129">
        <v>401</v>
      </c>
      <c r="B535" s="115" t="s">
        <v>9795</v>
      </c>
      <c r="C535" s="69">
        <v>10</v>
      </c>
      <c r="D535" s="69" t="s">
        <v>9666</v>
      </c>
      <c r="E535" s="69" t="s">
        <v>9812</v>
      </c>
      <c r="F535" s="69">
        <v>21399</v>
      </c>
      <c r="G535" s="69" t="s">
        <v>9813</v>
      </c>
      <c r="H535" s="69">
        <v>2003</v>
      </c>
      <c r="I535" s="69" t="s">
        <v>9814</v>
      </c>
      <c r="J535" s="69">
        <v>86379.57</v>
      </c>
      <c r="K535" s="69" t="s">
        <v>156</v>
      </c>
      <c r="L535" s="69" t="s">
        <v>9815</v>
      </c>
      <c r="M535" s="69" t="s">
        <v>9816</v>
      </c>
      <c r="N535" s="69" t="s">
        <v>9817</v>
      </c>
      <c r="O535" s="69" t="s">
        <v>9818</v>
      </c>
      <c r="P535" s="69">
        <v>2817</v>
      </c>
      <c r="Q535" s="16">
        <v>26.99909090909091</v>
      </c>
      <c r="R535" s="16">
        <v>0</v>
      </c>
      <c r="S535" s="16">
        <v>1.5890909090909091</v>
      </c>
      <c r="T535" s="16">
        <v>25.41</v>
      </c>
      <c r="U535" s="16">
        <v>26.99909090909091</v>
      </c>
      <c r="V535" s="109">
        <v>70</v>
      </c>
      <c r="W535" s="109">
        <v>100</v>
      </c>
      <c r="X535" s="90" t="s">
        <v>9627</v>
      </c>
      <c r="Y535" s="69">
        <v>3</v>
      </c>
      <c r="Z535" s="69">
        <v>11</v>
      </c>
      <c r="AA535" s="69">
        <v>5</v>
      </c>
      <c r="AB535" s="69">
        <v>60</v>
      </c>
      <c r="AC535" s="69">
        <v>11</v>
      </c>
      <c r="AD535" s="69">
        <v>25.41</v>
      </c>
      <c r="AE535" s="69">
        <v>5</v>
      </c>
      <c r="AF535" s="235">
        <v>80</v>
      </c>
      <c r="AG535" s="83">
        <v>20133</v>
      </c>
      <c r="AH535" s="69" t="s">
        <v>9819</v>
      </c>
      <c r="AI535" s="107">
        <v>80</v>
      </c>
      <c r="AJ535" s="83"/>
      <c r="AK535" s="69"/>
      <c r="AL535" s="107"/>
      <c r="AM535" s="301"/>
      <c r="AN535" s="69"/>
      <c r="AO535" s="107"/>
      <c r="AP535" s="313"/>
      <c r="AQ535" s="115"/>
      <c r="AR535" s="85"/>
      <c r="AS535" s="313"/>
      <c r="AT535" s="115"/>
      <c r="AU535" s="85"/>
      <c r="AV535" s="313"/>
      <c r="AW535" s="115"/>
      <c r="AX535" s="85"/>
    </row>
    <row r="536" spans="1:50" s="130" customFormat="1" ht="112">
      <c r="A536" s="129">
        <v>401</v>
      </c>
      <c r="B536" s="115" t="s">
        <v>9795</v>
      </c>
      <c r="C536" s="69">
        <v>10</v>
      </c>
      <c r="D536" s="69" t="s">
        <v>9666</v>
      </c>
      <c r="E536" s="69" t="s">
        <v>9689</v>
      </c>
      <c r="F536" s="69">
        <v>22606</v>
      </c>
      <c r="G536" s="69" t="s">
        <v>9820</v>
      </c>
      <c r="H536" s="69">
        <v>2001</v>
      </c>
      <c r="I536" s="69" t="s">
        <v>9821</v>
      </c>
      <c r="J536" s="69">
        <v>67810.05</v>
      </c>
      <c r="K536" s="69" t="s">
        <v>51</v>
      </c>
      <c r="L536" s="69" t="s">
        <v>9822</v>
      </c>
      <c r="M536" s="69" t="s">
        <v>9823</v>
      </c>
      <c r="N536" s="69" t="s">
        <v>9824</v>
      </c>
      <c r="O536" s="69" t="s">
        <v>9825</v>
      </c>
      <c r="P536" s="69">
        <v>2621</v>
      </c>
      <c r="Q536" s="16">
        <v>32</v>
      </c>
      <c r="R536" s="16">
        <v>0</v>
      </c>
      <c r="S536" s="16">
        <v>6.57</v>
      </c>
      <c r="T536" s="16">
        <v>25.43</v>
      </c>
      <c r="U536" s="16">
        <v>32</v>
      </c>
      <c r="V536" s="109">
        <v>60</v>
      </c>
      <c r="W536" s="109">
        <v>100</v>
      </c>
      <c r="X536" s="90" t="s">
        <v>9627</v>
      </c>
      <c r="Y536" s="69">
        <v>3</v>
      </c>
      <c r="Z536" s="69">
        <v>1</v>
      </c>
      <c r="AA536" s="69">
        <v>2</v>
      </c>
      <c r="AB536" s="69">
        <v>60</v>
      </c>
      <c r="AC536" s="69">
        <v>10</v>
      </c>
      <c r="AD536" s="69">
        <v>25.43</v>
      </c>
      <c r="AE536" s="69">
        <v>5</v>
      </c>
      <c r="AF536" s="235">
        <v>60</v>
      </c>
      <c r="AG536" s="83">
        <v>20133</v>
      </c>
      <c r="AH536" s="69" t="s">
        <v>4778</v>
      </c>
      <c r="AI536" s="107">
        <v>60</v>
      </c>
      <c r="AJ536" s="83"/>
      <c r="AK536" s="69"/>
      <c r="AL536" s="107"/>
      <c r="AM536" s="301"/>
      <c r="AN536" s="69"/>
      <c r="AO536" s="107"/>
      <c r="AP536" s="313"/>
      <c r="AQ536" s="115"/>
      <c r="AR536" s="85"/>
      <c r="AS536" s="313"/>
      <c r="AT536" s="115"/>
      <c r="AU536" s="85"/>
      <c r="AV536" s="313"/>
      <c r="AW536" s="115"/>
      <c r="AX536" s="85"/>
    </row>
    <row r="537" spans="1:50" s="130" customFormat="1" ht="126">
      <c r="A537" s="129">
        <v>401</v>
      </c>
      <c r="B537" s="115" t="s">
        <v>9795</v>
      </c>
      <c r="C537" s="69">
        <v>10</v>
      </c>
      <c r="D537" s="69" t="s">
        <v>9666</v>
      </c>
      <c r="E537" s="69" t="s">
        <v>9826</v>
      </c>
      <c r="F537" s="69">
        <v>21613</v>
      </c>
      <c r="G537" s="69" t="s">
        <v>9827</v>
      </c>
      <c r="H537" s="69">
        <v>2001</v>
      </c>
      <c r="I537" s="69" t="s">
        <v>9828</v>
      </c>
      <c r="J537" s="69">
        <v>57547.25</v>
      </c>
      <c r="K537" s="69" t="s">
        <v>51</v>
      </c>
      <c r="L537" s="69" t="s">
        <v>9815</v>
      </c>
      <c r="M537" s="69" t="s">
        <v>9816</v>
      </c>
      <c r="N537" s="69" t="s">
        <v>9829</v>
      </c>
      <c r="O537" s="69" t="s">
        <v>9830</v>
      </c>
      <c r="P537" s="69">
        <v>2638</v>
      </c>
      <c r="Q537" s="16">
        <v>28.002121212121214</v>
      </c>
      <c r="R537" s="16">
        <v>0</v>
      </c>
      <c r="S537" s="16">
        <v>1.9721212121212122</v>
      </c>
      <c r="T537" s="16">
        <v>26.03</v>
      </c>
      <c r="U537" s="16">
        <v>28.002121212121214</v>
      </c>
      <c r="V537" s="109">
        <v>50</v>
      </c>
      <c r="W537" s="109">
        <v>100</v>
      </c>
      <c r="X537" s="90" t="s">
        <v>9627</v>
      </c>
      <c r="Y537" s="69">
        <v>3</v>
      </c>
      <c r="Z537" s="69">
        <v>11</v>
      </c>
      <c r="AA537" s="69">
        <v>2</v>
      </c>
      <c r="AB537" s="69">
        <v>60</v>
      </c>
      <c r="AC537" s="69">
        <v>10</v>
      </c>
      <c r="AD537" s="69">
        <v>26.03</v>
      </c>
      <c r="AE537" s="69">
        <v>5</v>
      </c>
      <c r="AF537" s="235">
        <v>50</v>
      </c>
      <c r="AG537" s="83">
        <v>20133</v>
      </c>
      <c r="AH537" s="69" t="s">
        <v>9819</v>
      </c>
      <c r="AI537" s="107">
        <v>50</v>
      </c>
      <c r="AJ537" s="83"/>
      <c r="AK537" s="69"/>
      <c r="AL537" s="107"/>
      <c r="AM537" s="301"/>
      <c r="AN537" s="69"/>
      <c r="AO537" s="107"/>
      <c r="AP537" s="313"/>
      <c r="AQ537" s="115"/>
      <c r="AR537" s="85"/>
      <c r="AS537" s="313"/>
      <c r="AT537" s="115"/>
      <c r="AU537" s="85"/>
      <c r="AV537" s="313"/>
      <c r="AW537" s="115"/>
      <c r="AX537" s="85"/>
    </row>
    <row r="538" spans="1:50" s="130" customFormat="1" ht="168">
      <c r="A538" s="129">
        <v>401</v>
      </c>
      <c r="B538" s="115" t="s">
        <v>9795</v>
      </c>
      <c r="C538" s="69">
        <v>9</v>
      </c>
      <c r="D538" s="69" t="s">
        <v>9831</v>
      </c>
      <c r="E538" s="69" t="s">
        <v>9780</v>
      </c>
      <c r="F538" s="69">
        <v>24580</v>
      </c>
      <c r="G538" s="69" t="s">
        <v>9832</v>
      </c>
      <c r="H538" s="69">
        <v>2007</v>
      </c>
      <c r="I538" s="69" t="s">
        <v>9833</v>
      </c>
      <c r="J538" s="69">
        <v>63988</v>
      </c>
      <c r="K538" s="69" t="s">
        <v>103</v>
      </c>
      <c r="L538" s="69" t="s">
        <v>9834</v>
      </c>
      <c r="M538" s="69" t="s">
        <v>9835</v>
      </c>
      <c r="N538" s="69" t="s">
        <v>9836</v>
      </c>
      <c r="O538" s="69" t="s">
        <v>9837</v>
      </c>
      <c r="P538" s="69">
        <v>3530</v>
      </c>
      <c r="Q538" s="16">
        <v>30</v>
      </c>
      <c r="R538" s="16">
        <v>0</v>
      </c>
      <c r="S538" s="16">
        <v>0</v>
      </c>
      <c r="T538" s="16">
        <v>30</v>
      </c>
      <c r="U538" s="16">
        <v>30</v>
      </c>
      <c r="V538" s="109">
        <v>50</v>
      </c>
      <c r="W538" s="109">
        <v>100</v>
      </c>
      <c r="X538" s="90" t="s">
        <v>9627</v>
      </c>
      <c r="Y538" s="69">
        <v>3</v>
      </c>
      <c r="Z538" s="69">
        <v>4</v>
      </c>
      <c r="AA538" s="69">
        <v>3</v>
      </c>
      <c r="AB538" s="69" t="s">
        <v>4357</v>
      </c>
      <c r="AC538" s="69">
        <v>13</v>
      </c>
      <c r="AD538" s="69">
        <v>29.06</v>
      </c>
      <c r="AE538" s="69">
        <v>5</v>
      </c>
      <c r="AF538" s="235">
        <v>53</v>
      </c>
      <c r="AG538" s="83">
        <v>31011</v>
      </c>
      <c r="AH538" s="69" t="s">
        <v>9838</v>
      </c>
      <c r="AI538" s="107">
        <v>17</v>
      </c>
      <c r="AJ538" s="83">
        <v>70043</v>
      </c>
      <c r="AK538" s="69" t="s">
        <v>9839</v>
      </c>
      <c r="AL538" s="107">
        <v>14</v>
      </c>
      <c r="AM538" s="301">
        <v>70042</v>
      </c>
      <c r="AN538" s="69" t="s">
        <v>9839</v>
      </c>
      <c r="AO538" s="107">
        <v>22</v>
      </c>
      <c r="AP538" s="313"/>
      <c r="AQ538" s="115"/>
      <c r="AR538" s="85"/>
      <c r="AS538" s="313"/>
      <c r="AT538" s="115"/>
      <c r="AU538" s="85"/>
      <c r="AV538" s="313"/>
      <c r="AW538" s="115"/>
      <c r="AX538" s="85"/>
    </row>
    <row r="539" spans="1:50" s="130" customFormat="1" ht="112">
      <c r="A539" s="129">
        <v>401</v>
      </c>
      <c r="B539" s="115" t="s">
        <v>9795</v>
      </c>
      <c r="C539" s="69">
        <v>10</v>
      </c>
      <c r="D539" s="69" t="s">
        <v>9666</v>
      </c>
      <c r="E539" s="69" t="s">
        <v>9840</v>
      </c>
      <c r="F539" s="69">
        <v>14548</v>
      </c>
      <c r="G539" s="69" t="s">
        <v>9841</v>
      </c>
      <c r="H539" s="69">
        <v>2010</v>
      </c>
      <c r="I539" s="69" t="s">
        <v>9842</v>
      </c>
      <c r="J539" s="69">
        <v>441000</v>
      </c>
      <c r="K539" s="69" t="s">
        <v>81</v>
      </c>
      <c r="L539" s="69" t="s">
        <v>9815</v>
      </c>
      <c r="M539" s="69" t="s">
        <v>9816</v>
      </c>
      <c r="N539" s="69" t="s">
        <v>9843</v>
      </c>
      <c r="O539" s="69" t="s">
        <v>9844</v>
      </c>
      <c r="P539" s="69" t="s">
        <v>9845</v>
      </c>
      <c r="Q539" s="16">
        <v>50</v>
      </c>
      <c r="R539" s="16">
        <v>0</v>
      </c>
      <c r="S539" s="16">
        <v>25.25</v>
      </c>
      <c r="T539" s="16">
        <v>24.75</v>
      </c>
      <c r="U539" s="16">
        <v>50</v>
      </c>
      <c r="V539" s="109">
        <v>43</v>
      </c>
      <c r="W539" s="109">
        <v>100</v>
      </c>
      <c r="X539" s="90" t="s">
        <v>9627</v>
      </c>
      <c r="Y539" s="69">
        <v>3</v>
      </c>
      <c r="Z539" s="69">
        <v>11</v>
      </c>
      <c r="AA539" s="69">
        <v>5</v>
      </c>
      <c r="AB539" s="69">
        <v>60</v>
      </c>
      <c r="AC539" s="69">
        <v>14</v>
      </c>
      <c r="AD539" s="69">
        <v>24.75</v>
      </c>
      <c r="AE539" s="69">
        <v>5</v>
      </c>
      <c r="AF539" s="235">
        <v>43</v>
      </c>
      <c r="AG539" s="83">
        <v>20133</v>
      </c>
      <c r="AH539" s="69" t="s">
        <v>9819</v>
      </c>
      <c r="AI539" s="107">
        <v>32</v>
      </c>
      <c r="AJ539" s="83">
        <v>70076</v>
      </c>
      <c r="AK539" s="69" t="s">
        <v>9846</v>
      </c>
      <c r="AL539" s="107">
        <v>11</v>
      </c>
      <c r="AM539" s="301"/>
      <c r="AN539" s="69"/>
      <c r="AO539" s="107"/>
      <c r="AP539" s="313"/>
      <c r="AQ539" s="115"/>
      <c r="AR539" s="85"/>
      <c r="AS539" s="313"/>
      <c r="AT539" s="115"/>
      <c r="AU539" s="85"/>
      <c r="AV539" s="313"/>
      <c r="AW539" s="115"/>
      <c r="AX539" s="85"/>
    </row>
    <row r="540" spans="1:50" s="14" customFormat="1" ht="392">
      <c r="A540" s="83">
        <v>404</v>
      </c>
      <c r="B540" s="69" t="s">
        <v>4232</v>
      </c>
      <c r="C540" s="69">
        <v>3</v>
      </c>
      <c r="D540" s="24" t="s">
        <v>4233</v>
      </c>
      <c r="E540" s="69" t="s">
        <v>4234</v>
      </c>
      <c r="F540" s="69">
        <v>24268</v>
      </c>
      <c r="G540" s="69" t="s">
        <v>4235</v>
      </c>
      <c r="H540" s="69">
        <v>1993</v>
      </c>
      <c r="I540" s="69" t="s">
        <v>4235</v>
      </c>
      <c r="J540" s="16">
        <v>22755.65</v>
      </c>
      <c r="K540" s="69" t="s">
        <v>9848</v>
      </c>
      <c r="L540" s="69" t="s">
        <v>4236</v>
      </c>
      <c r="M540" s="69" t="s">
        <v>4237</v>
      </c>
      <c r="N540" s="69" t="s">
        <v>4238</v>
      </c>
      <c r="O540" s="69" t="s">
        <v>4239</v>
      </c>
      <c r="P540" s="69">
        <v>3267</v>
      </c>
      <c r="Q540" s="16">
        <v>1.3722540000000001</v>
      </c>
      <c r="R540" s="16">
        <v>0</v>
      </c>
      <c r="S540" s="16">
        <v>1.3722540000000001</v>
      </c>
      <c r="T540" s="16">
        <v>5.5374999999999996</v>
      </c>
      <c r="U540" s="16">
        <v>6.9097540000000004</v>
      </c>
      <c r="V540" s="109">
        <v>50</v>
      </c>
      <c r="W540" s="109">
        <v>100</v>
      </c>
      <c r="X540" s="223" t="s">
        <v>4240</v>
      </c>
      <c r="Y540" s="69">
        <v>3</v>
      </c>
      <c r="Z540" s="69">
        <v>11</v>
      </c>
      <c r="AA540" s="69">
        <v>5</v>
      </c>
      <c r="AB540" s="69">
        <v>60</v>
      </c>
      <c r="AC540" s="69"/>
      <c r="AD540" s="69">
        <v>22.15</v>
      </c>
      <c r="AE540" s="69">
        <v>60</v>
      </c>
      <c r="AF540" s="235">
        <v>50</v>
      </c>
      <c r="AG540" s="83" t="s">
        <v>4233</v>
      </c>
      <c r="AH540" s="69" t="s">
        <v>4241</v>
      </c>
      <c r="AI540" s="107">
        <v>100</v>
      </c>
      <c r="AJ540" s="83"/>
      <c r="AK540" s="69"/>
      <c r="AL540" s="107"/>
      <c r="AM540" s="301"/>
      <c r="AN540" s="69"/>
      <c r="AO540" s="107"/>
      <c r="AP540" s="301"/>
      <c r="AQ540" s="69"/>
      <c r="AR540" s="107"/>
      <c r="AS540" s="301"/>
      <c r="AT540" s="69"/>
      <c r="AU540" s="107"/>
      <c r="AV540" s="301"/>
      <c r="AW540" s="69"/>
      <c r="AX540" s="107"/>
    </row>
    <row r="541" spans="1:50" s="14" customFormat="1" ht="154">
      <c r="A541" s="83">
        <v>404</v>
      </c>
      <c r="B541" s="69" t="s">
        <v>4232</v>
      </c>
      <c r="C541" s="69">
        <v>3</v>
      </c>
      <c r="D541" s="24" t="s">
        <v>4233</v>
      </c>
      <c r="E541" s="69" t="s">
        <v>4242</v>
      </c>
      <c r="F541" s="69">
        <v>21137</v>
      </c>
      <c r="G541" s="69" t="s">
        <v>4243</v>
      </c>
      <c r="H541" s="69">
        <v>1996</v>
      </c>
      <c r="I541" s="24" t="s">
        <v>4244</v>
      </c>
      <c r="J541" s="16">
        <v>21549.62</v>
      </c>
      <c r="K541" s="69" t="s">
        <v>2229</v>
      </c>
      <c r="L541" s="69" t="s">
        <v>4245</v>
      </c>
      <c r="M541" s="69" t="s">
        <v>4246</v>
      </c>
      <c r="N541" s="69" t="s">
        <v>4247</v>
      </c>
      <c r="O541" s="69" t="s">
        <v>4248</v>
      </c>
      <c r="P541" s="69">
        <v>3452</v>
      </c>
      <c r="Q541" s="16">
        <v>1</v>
      </c>
      <c r="R541" s="357">
        <v>0</v>
      </c>
      <c r="S541" s="16">
        <v>1</v>
      </c>
      <c r="T541" s="16">
        <v>17.59</v>
      </c>
      <c r="U541" s="16">
        <v>18.59</v>
      </c>
      <c r="V541" s="109">
        <v>100</v>
      </c>
      <c r="W541" s="109">
        <v>100</v>
      </c>
      <c r="X541" s="223" t="s">
        <v>4240</v>
      </c>
      <c r="Y541" s="69">
        <v>6</v>
      </c>
      <c r="Z541" s="69">
        <v>3</v>
      </c>
      <c r="AA541" s="69">
        <v>6</v>
      </c>
      <c r="AB541" s="69">
        <v>32</v>
      </c>
      <c r="AC541" s="69"/>
      <c r="AD541" s="69">
        <v>17.59</v>
      </c>
      <c r="AE541" s="69">
        <v>60</v>
      </c>
      <c r="AF541" s="235">
        <v>100</v>
      </c>
      <c r="AG541" s="83" t="s">
        <v>4233</v>
      </c>
      <c r="AH541" s="69" t="s">
        <v>4241</v>
      </c>
      <c r="AI541" s="107">
        <v>5</v>
      </c>
      <c r="AJ541" s="83" t="s">
        <v>4249</v>
      </c>
      <c r="AK541" s="69" t="s">
        <v>4241</v>
      </c>
      <c r="AL541" s="107">
        <v>50</v>
      </c>
      <c r="AM541" s="301" t="s">
        <v>4250</v>
      </c>
      <c r="AN541" s="69" t="s">
        <v>4241</v>
      </c>
      <c r="AO541" s="107">
        <v>15</v>
      </c>
      <c r="AP541" s="301" t="s">
        <v>4251</v>
      </c>
      <c r="AQ541" s="69" t="s">
        <v>4241</v>
      </c>
      <c r="AR541" s="107">
        <v>10</v>
      </c>
      <c r="AS541" s="301" t="s">
        <v>4252</v>
      </c>
      <c r="AT541" s="69" t="s">
        <v>4241</v>
      </c>
      <c r="AU541" s="107">
        <v>20</v>
      </c>
      <c r="AV541" s="301"/>
      <c r="AW541" s="69"/>
      <c r="AX541" s="107"/>
    </row>
    <row r="542" spans="1:50" s="14" customFormat="1" ht="392">
      <c r="A542" s="83">
        <v>404</v>
      </c>
      <c r="B542" s="69" t="s">
        <v>4232</v>
      </c>
      <c r="C542" s="69">
        <v>3</v>
      </c>
      <c r="D542" s="24" t="s">
        <v>4233</v>
      </c>
      <c r="E542" s="69" t="s">
        <v>4253</v>
      </c>
      <c r="F542" s="69">
        <v>29875</v>
      </c>
      <c r="G542" s="69" t="s">
        <v>4254</v>
      </c>
      <c r="H542" s="69">
        <v>1997</v>
      </c>
      <c r="I542" s="69" t="s">
        <v>4254</v>
      </c>
      <c r="J542" s="16">
        <v>20663.66</v>
      </c>
      <c r="K542" s="69" t="s">
        <v>2229</v>
      </c>
      <c r="L542" s="69" t="s">
        <v>4236</v>
      </c>
      <c r="M542" s="69" t="s">
        <v>4237</v>
      </c>
      <c r="N542" s="69" t="s">
        <v>4255</v>
      </c>
      <c r="O542" s="69" t="s">
        <v>4256</v>
      </c>
      <c r="P542" s="69">
        <v>3507</v>
      </c>
      <c r="Q542" s="16">
        <v>0.14000000000000001</v>
      </c>
      <c r="R542" s="16">
        <v>0</v>
      </c>
      <c r="S542" s="16">
        <v>0.14000000000000001</v>
      </c>
      <c r="T542" s="16">
        <v>1.2</v>
      </c>
      <c r="U542" s="16">
        <v>1.34</v>
      </c>
      <c r="V542" s="109">
        <v>75</v>
      </c>
      <c r="W542" s="109">
        <v>100</v>
      </c>
      <c r="X542" s="223" t="s">
        <v>4240</v>
      </c>
      <c r="Y542" s="69">
        <v>4</v>
      </c>
      <c r="Z542" s="69">
        <v>6</v>
      </c>
      <c r="AA542" s="69">
        <v>2</v>
      </c>
      <c r="AB542" s="69">
        <v>60</v>
      </c>
      <c r="AC542" s="69"/>
      <c r="AD542" s="69">
        <v>14.42</v>
      </c>
      <c r="AE542" s="69">
        <v>60</v>
      </c>
      <c r="AF542" s="235">
        <v>100</v>
      </c>
      <c r="AG542" s="83" t="s">
        <v>4233</v>
      </c>
      <c r="AH542" s="69" t="s">
        <v>4241</v>
      </c>
      <c r="AI542" s="107">
        <v>10</v>
      </c>
      <c r="AJ542" s="83" t="s">
        <v>4257</v>
      </c>
      <c r="AK542" s="69" t="s">
        <v>4241</v>
      </c>
      <c r="AL542" s="107">
        <v>40</v>
      </c>
      <c r="AM542" s="301" t="s">
        <v>4258</v>
      </c>
      <c r="AN542" s="69" t="s">
        <v>4241</v>
      </c>
      <c r="AO542" s="107">
        <v>25</v>
      </c>
      <c r="AP542" s="301" t="s">
        <v>4259</v>
      </c>
      <c r="AQ542" s="69" t="s">
        <v>4241</v>
      </c>
      <c r="AR542" s="107">
        <v>15</v>
      </c>
      <c r="AS542" s="301" t="s">
        <v>4260</v>
      </c>
      <c r="AT542" s="69" t="s">
        <v>4241</v>
      </c>
      <c r="AU542" s="107">
        <v>10</v>
      </c>
      <c r="AV542" s="301"/>
      <c r="AW542" s="69"/>
      <c r="AX542" s="107"/>
    </row>
    <row r="543" spans="1:50" s="14" customFormat="1" ht="154">
      <c r="A543" s="83">
        <v>404</v>
      </c>
      <c r="B543" s="69" t="s">
        <v>4232</v>
      </c>
      <c r="C543" s="69">
        <v>3</v>
      </c>
      <c r="D543" s="24" t="s">
        <v>4233</v>
      </c>
      <c r="E543" s="69" t="s">
        <v>4242</v>
      </c>
      <c r="F543" s="69">
        <v>21137</v>
      </c>
      <c r="G543" s="69" t="s">
        <v>4261</v>
      </c>
      <c r="H543" s="69">
        <v>1998</v>
      </c>
      <c r="I543" s="69" t="s">
        <v>4262</v>
      </c>
      <c r="J543" s="16">
        <v>24202.65</v>
      </c>
      <c r="K543" s="69" t="s">
        <v>9849</v>
      </c>
      <c r="L543" s="69" t="s">
        <v>4245</v>
      </c>
      <c r="M543" s="69" t="s">
        <v>4246</v>
      </c>
      <c r="N543" s="69" t="s">
        <v>4263</v>
      </c>
      <c r="O543" s="69" t="s">
        <v>4264</v>
      </c>
      <c r="P543" s="69">
        <v>3577</v>
      </c>
      <c r="Q543" s="16">
        <v>1.2</v>
      </c>
      <c r="R543" s="16">
        <v>0</v>
      </c>
      <c r="S543" s="16">
        <v>1.2</v>
      </c>
      <c r="T543" s="16">
        <v>4.74</v>
      </c>
      <c r="U543" s="16">
        <v>5.94</v>
      </c>
      <c r="V543" s="109">
        <v>100</v>
      </c>
      <c r="W543" s="109">
        <v>100</v>
      </c>
      <c r="X543" s="223" t="s">
        <v>4240</v>
      </c>
      <c r="Y543" s="69">
        <v>1</v>
      </c>
      <c r="Z543" s="69">
        <v>4</v>
      </c>
      <c r="AA543" s="69">
        <v>1</v>
      </c>
      <c r="AB543" s="69">
        <v>32</v>
      </c>
      <c r="AC543" s="69"/>
      <c r="AD543" s="69">
        <v>14.21</v>
      </c>
      <c r="AE543" s="69">
        <v>60</v>
      </c>
      <c r="AF543" s="235">
        <v>100</v>
      </c>
      <c r="AG543" s="83" t="s">
        <v>4233</v>
      </c>
      <c r="AH543" s="69" t="s">
        <v>4241</v>
      </c>
      <c r="AI543" s="107">
        <v>5</v>
      </c>
      <c r="AJ543" s="83" t="s">
        <v>4252</v>
      </c>
      <c r="AK543" s="69" t="s">
        <v>4241</v>
      </c>
      <c r="AL543" s="107">
        <v>95</v>
      </c>
      <c r="AM543" s="301"/>
      <c r="AN543" s="69"/>
      <c r="AO543" s="107"/>
      <c r="AP543" s="301"/>
      <c r="AQ543" s="69"/>
      <c r="AR543" s="107"/>
      <c r="AS543" s="301"/>
      <c r="AT543" s="69"/>
      <c r="AU543" s="107"/>
      <c r="AV543" s="301"/>
      <c r="AW543" s="69"/>
      <c r="AX543" s="107"/>
    </row>
    <row r="544" spans="1:50" s="14" customFormat="1" ht="112">
      <c r="A544" s="83">
        <v>404</v>
      </c>
      <c r="B544" s="69" t="s">
        <v>4232</v>
      </c>
      <c r="C544" s="69">
        <v>3</v>
      </c>
      <c r="D544" s="24" t="s">
        <v>4233</v>
      </c>
      <c r="E544" s="69" t="s">
        <v>4242</v>
      </c>
      <c r="F544" s="69">
        <v>21137</v>
      </c>
      <c r="G544" s="69" t="s">
        <v>4265</v>
      </c>
      <c r="H544" s="69">
        <v>2003</v>
      </c>
      <c r="I544" s="69" t="s">
        <v>4266</v>
      </c>
      <c r="J544" s="16">
        <v>41099.160000000003</v>
      </c>
      <c r="K544" s="69" t="s">
        <v>156</v>
      </c>
      <c r="L544" s="69" t="s">
        <v>4267</v>
      </c>
      <c r="M544" s="69" t="s">
        <v>4268</v>
      </c>
      <c r="N544" s="69" t="s">
        <v>4269</v>
      </c>
      <c r="O544" s="69" t="s">
        <v>4270</v>
      </c>
      <c r="P544" s="69">
        <v>4071</v>
      </c>
      <c r="Q544" s="16">
        <v>2.08</v>
      </c>
      <c r="R544" s="16">
        <v>0</v>
      </c>
      <c r="S544" s="16">
        <v>2.08</v>
      </c>
      <c r="T544" s="16">
        <v>4.4000000000000004</v>
      </c>
      <c r="U544" s="16">
        <v>6.48</v>
      </c>
      <c r="V544" s="109">
        <v>100</v>
      </c>
      <c r="W544" s="109">
        <v>100</v>
      </c>
      <c r="X544" s="223" t="s">
        <v>4240</v>
      </c>
      <c r="Y544" s="69">
        <v>3</v>
      </c>
      <c r="Z544" s="69">
        <v>11</v>
      </c>
      <c r="AA544" s="69">
        <v>5</v>
      </c>
      <c r="AB544" s="69">
        <v>32</v>
      </c>
      <c r="AC544" s="69"/>
      <c r="AD544" s="69">
        <v>17.59</v>
      </c>
      <c r="AE544" s="69">
        <v>60</v>
      </c>
      <c r="AF544" s="235">
        <v>100</v>
      </c>
      <c r="AG544" s="83" t="s">
        <v>4233</v>
      </c>
      <c r="AH544" s="69" t="s">
        <v>4241</v>
      </c>
      <c r="AI544" s="107">
        <v>5</v>
      </c>
      <c r="AJ544" s="83" t="s">
        <v>4252</v>
      </c>
      <c r="AK544" s="69" t="s">
        <v>4241</v>
      </c>
      <c r="AL544" s="107">
        <v>75</v>
      </c>
      <c r="AM544" s="301" t="s">
        <v>4251</v>
      </c>
      <c r="AN544" s="69" t="s">
        <v>4241</v>
      </c>
      <c r="AO544" s="107">
        <v>20</v>
      </c>
      <c r="AP544" s="301"/>
      <c r="AQ544" s="69"/>
      <c r="AR544" s="107"/>
      <c r="AS544" s="301"/>
      <c r="AT544" s="69"/>
      <c r="AU544" s="107"/>
      <c r="AV544" s="301"/>
      <c r="AW544" s="69"/>
      <c r="AX544" s="107"/>
    </row>
    <row r="545" spans="1:50" s="14" customFormat="1" ht="112">
      <c r="A545" s="83">
        <v>404</v>
      </c>
      <c r="B545" s="69" t="s">
        <v>4232</v>
      </c>
      <c r="C545" s="69">
        <v>3</v>
      </c>
      <c r="D545" s="24" t="s">
        <v>4233</v>
      </c>
      <c r="E545" s="69" t="s">
        <v>1576</v>
      </c>
      <c r="F545" s="24">
        <v>15493</v>
      </c>
      <c r="G545" s="69" t="s">
        <v>4271</v>
      </c>
      <c r="H545" s="69">
        <v>2004</v>
      </c>
      <c r="I545" s="69" t="s">
        <v>4272</v>
      </c>
      <c r="J545" s="16">
        <v>46407.92</v>
      </c>
      <c r="K545" s="69" t="s">
        <v>149</v>
      </c>
      <c r="L545" s="69" t="s">
        <v>4273</v>
      </c>
      <c r="M545" s="69" t="s">
        <v>4274</v>
      </c>
      <c r="N545" s="69" t="s">
        <v>4275</v>
      </c>
      <c r="O545" s="69" t="s">
        <v>4276</v>
      </c>
      <c r="P545" s="69">
        <v>4177</v>
      </c>
      <c r="Q545" s="16">
        <v>4.8600000000000003</v>
      </c>
      <c r="R545" s="16">
        <v>0</v>
      </c>
      <c r="S545" s="16">
        <v>4.8600000000000003</v>
      </c>
      <c r="T545" s="16">
        <v>23.14</v>
      </c>
      <c r="U545" s="16">
        <v>28</v>
      </c>
      <c r="V545" s="109">
        <v>75</v>
      </c>
      <c r="W545" s="109">
        <v>100</v>
      </c>
      <c r="X545" s="223" t="s">
        <v>4240</v>
      </c>
      <c r="Y545" s="69">
        <v>4</v>
      </c>
      <c r="Z545" s="69">
        <v>9</v>
      </c>
      <c r="AA545" s="69">
        <v>3</v>
      </c>
      <c r="AB545" s="69">
        <v>60</v>
      </c>
      <c r="AC545" s="69"/>
      <c r="AD545" s="69">
        <v>23.14</v>
      </c>
      <c r="AE545" s="69">
        <v>60</v>
      </c>
      <c r="AF545" s="235">
        <v>80</v>
      </c>
      <c r="AG545" s="83" t="s">
        <v>4233</v>
      </c>
      <c r="AH545" s="69" t="s">
        <v>4241</v>
      </c>
      <c r="AI545" s="107">
        <v>70</v>
      </c>
      <c r="AJ545" s="83" t="s">
        <v>4277</v>
      </c>
      <c r="AK545" s="69" t="s">
        <v>4241</v>
      </c>
      <c r="AL545" s="107">
        <v>10</v>
      </c>
      <c r="AM545" s="301" t="s">
        <v>4278</v>
      </c>
      <c r="AN545" s="69" t="s">
        <v>4241</v>
      </c>
      <c r="AO545" s="107">
        <v>20</v>
      </c>
      <c r="AP545" s="301"/>
      <c r="AQ545" s="69"/>
      <c r="AR545" s="107"/>
      <c r="AS545" s="301"/>
      <c r="AT545" s="69"/>
      <c r="AU545" s="107"/>
      <c r="AV545" s="301"/>
      <c r="AW545" s="69"/>
      <c r="AX545" s="107"/>
    </row>
    <row r="546" spans="1:50" s="14" customFormat="1" ht="112">
      <c r="A546" s="83">
        <v>404</v>
      </c>
      <c r="B546" s="69" t="s">
        <v>4232</v>
      </c>
      <c r="C546" s="69">
        <v>3</v>
      </c>
      <c r="D546" s="24" t="s">
        <v>4233</v>
      </c>
      <c r="E546" s="69" t="s">
        <v>4242</v>
      </c>
      <c r="F546" s="69">
        <v>21137</v>
      </c>
      <c r="G546" s="69" t="s">
        <v>4279</v>
      </c>
      <c r="H546" s="69">
        <v>2005</v>
      </c>
      <c r="I546" s="69" t="s">
        <v>4280</v>
      </c>
      <c r="J546" s="16">
        <v>76681.23</v>
      </c>
      <c r="K546" s="69" t="s">
        <v>149</v>
      </c>
      <c r="L546" s="69" t="s">
        <v>4267</v>
      </c>
      <c r="M546" s="69" t="s">
        <v>4281</v>
      </c>
      <c r="N546" s="69" t="s">
        <v>4282</v>
      </c>
      <c r="O546" s="69" t="s">
        <v>4283</v>
      </c>
      <c r="P546" s="69">
        <v>4307</v>
      </c>
      <c r="Q546" s="16">
        <v>2.4300000000000002</v>
      </c>
      <c r="R546" s="16">
        <v>0</v>
      </c>
      <c r="S546" s="16">
        <v>2.4300000000000002</v>
      </c>
      <c r="T546" s="16">
        <v>8.8000000000000007</v>
      </c>
      <c r="U546" s="16">
        <v>11.23</v>
      </c>
      <c r="V546" s="109">
        <v>100</v>
      </c>
      <c r="W546" s="109">
        <v>100</v>
      </c>
      <c r="X546" s="223" t="s">
        <v>4240</v>
      </c>
      <c r="Y546" s="69">
        <v>3</v>
      </c>
      <c r="Z546" s="69">
        <v>2</v>
      </c>
      <c r="AA546" s="69">
        <v>1</v>
      </c>
      <c r="AB546" s="69">
        <v>32</v>
      </c>
      <c r="AC546" s="69">
        <v>2</v>
      </c>
      <c r="AD546" s="17">
        <v>16.91</v>
      </c>
      <c r="AE546" s="69">
        <v>60</v>
      </c>
      <c r="AF546" s="235">
        <v>100</v>
      </c>
      <c r="AG546" s="83" t="s">
        <v>4233</v>
      </c>
      <c r="AH546" s="69" t="s">
        <v>4241</v>
      </c>
      <c r="AI546" s="107">
        <v>5</v>
      </c>
      <c r="AJ546" s="83" t="s">
        <v>4252</v>
      </c>
      <c r="AK546" s="69" t="s">
        <v>4241</v>
      </c>
      <c r="AL546" s="107">
        <v>95</v>
      </c>
      <c r="AM546" s="301"/>
      <c r="AN546" s="69"/>
      <c r="AO546" s="107"/>
      <c r="AP546" s="301"/>
      <c r="AQ546" s="69"/>
      <c r="AR546" s="107"/>
      <c r="AS546" s="301"/>
      <c r="AT546" s="69"/>
      <c r="AU546" s="107"/>
      <c r="AV546" s="301"/>
      <c r="AW546" s="69"/>
      <c r="AX546" s="107"/>
    </row>
    <row r="547" spans="1:50" s="14" customFormat="1" ht="126">
      <c r="A547" s="83">
        <v>404</v>
      </c>
      <c r="B547" s="69" t="s">
        <v>4232</v>
      </c>
      <c r="C547" s="69">
        <v>3</v>
      </c>
      <c r="D547" s="24" t="s">
        <v>4233</v>
      </c>
      <c r="E547" s="69" t="s">
        <v>4242</v>
      </c>
      <c r="F547" s="69">
        <v>21137</v>
      </c>
      <c r="G547" s="69" t="s">
        <v>4284</v>
      </c>
      <c r="H547" s="69">
        <v>2005</v>
      </c>
      <c r="I547" s="69" t="s">
        <v>4285</v>
      </c>
      <c r="J547" s="16">
        <v>28295.69</v>
      </c>
      <c r="K547" s="69" t="s">
        <v>149</v>
      </c>
      <c r="L547" s="69" t="s">
        <v>4267</v>
      </c>
      <c r="M547" s="69" t="s">
        <v>4268</v>
      </c>
      <c r="N547" s="69" t="s">
        <v>4286</v>
      </c>
      <c r="O547" s="69" t="s">
        <v>4287</v>
      </c>
      <c r="P547" s="69">
        <v>4308</v>
      </c>
      <c r="Q547" s="16">
        <v>1.6</v>
      </c>
      <c r="R547" s="16">
        <v>0</v>
      </c>
      <c r="S547" s="16">
        <v>1.6</v>
      </c>
      <c r="T547" s="16">
        <v>14.21</v>
      </c>
      <c r="U547" s="16">
        <v>15.81</v>
      </c>
      <c r="V547" s="109">
        <v>100</v>
      </c>
      <c r="W547" s="109">
        <v>100</v>
      </c>
      <c r="X547" s="223" t="s">
        <v>4240</v>
      </c>
      <c r="Y547" s="69">
        <v>3</v>
      </c>
      <c r="Z547" s="69">
        <v>11</v>
      </c>
      <c r="AA547" s="69">
        <v>3</v>
      </c>
      <c r="AB547" s="69">
        <v>32</v>
      </c>
      <c r="AC547" s="69"/>
      <c r="AD547" s="69">
        <v>14.21</v>
      </c>
      <c r="AE547" s="69">
        <v>60</v>
      </c>
      <c r="AF547" s="235">
        <v>100</v>
      </c>
      <c r="AG547" s="83" t="s">
        <v>4233</v>
      </c>
      <c r="AH547" s="69" t="s">
        <v>4241</v>
      </c>
      <c r="AI547" s="107">
        <v>5</v>
      </c>
      <c r="AJ547" s="83" t="s">
        <v>4252</v>
      </c>
      <c r="AK547" s="69" t="s">
        <v>4241</v>
      </c>
      <c r="AL547" s="107">
        <v>50</v>
      </c>
      <c r="AM547" s="301" t="s">
        <v>4249</v>
      </c>
      <c r="AN547" s="69" t="s">
        <v>4241</v>
      </c>
      <c r="AO547" s="107">
        <v>25</v>
      </c>
      <c r="AP547" s="301" t="s">
        <v>4250</v>
      </c>
      <c r="AQ547" s="69" t="s">
        <v>4241</v>
      </c>
      <c r="AR547" s="107">
        <v>5</v>
      </c>
      <c r="AS547" s="301" t="s">
        <v>4251</v>
      </c>
      <c r="AT547" s="69" t="s">
        <v>4241</v>
      </c>
      <c r="AU547" s="107">
        <v>15</v>
      </c>
      <c r="AV547" s="301"/>
      <c r="AW547" s="69"/>
      <c r="AX547" s="107"/>
    </row>
    <row r="548" spans="1:50" s="14" customFormat="1" ht="112">
      <c r="A548" s="83">
        <v>404</v>
      </c>
      <c r="B548" s="69" t="s">
        <v>4232</v>
      </c>
      <c r="C548" s="69">
        <v>3</v>
      </c>
      <c r="D548" s="24" t="s">
        <v>4233</v>
      </c>
      <c r="E548" s="69" t="s">
        <v>4288</v>
      </c>
      <c r="F548" s="69">
        <v>29164</v>
      </c>
      <c r="G548" s="69" t="s">
        <v>4289</v>
      </c>
      <c r="H548" s="69">
        <v>2006</v>
      </c>
      <c r="I548" s="69" t="s">
        <v>4289</v>
      </c>
      <c r="J548" s="16">
        <v>45992.15</v>
      </c>
      <c r="K548" s="69" t="s">
        <v>149</v>
      </c>
      <c r="L548" s="69" t="s">
        <v>4290</v>
      </c>
      <c r="M548" s="69" t="s">
        <v>4291</v>
      </c>
      <c r="N548" s="69" t="s">
        <v>4292</v>
      </c>
      <c r="O548" s="69"/>
      <c r="P548" s="69">
        <v>4560</v>
      </c>
      <c r="Q548" s="16">
        <v>1.67</v>
      </c>
      <c r="R548" s="16">
        <v>0</v>
      </c>
      <c r="S548" s="16">
        <v>1.67</v>
      </c>
      <c r="T548" s="16">
        <v>1.67</v>
      </c>
      <c r="U548" s="16"/>
      <c r="V548" s="109">
        <v>300</v>
      </c>
      <c r="W548" s="109">
        <v>100</v>
      </c>
      <c r="X548" s="223" t="s">
        <v>4240</v>
      </c>
      <c r="Y548" s="69">
        <v>4</v>
      </c>
      <c r="Z548" s="69">
        <v>9</v>
      </c>
      <c r="AA548" s="69">
        <v>3</v>
      </c>
      <c r="AB548" s="69">
        <v>7</v>
      </c>
      <c r="AC548" s="69"/>
      <c r="AD548" s="69">
        <v>0.86</v>
      </c>
      <c r="AE548" s="69">
        <v>60</v>
      </c>
      <c r="AF548" s="235">
        <v>300</v>
      </c>
      <c r="AG548" s="83" t="s">
        <v>4233</v>
      </c>
      <c r="AH548" s="69" t="s">
        <v>4241</v>
      </c>
      <c r="AI548" s="107">
        <v>50</v>
      </c>
      <c r="AJ548" s="83" t="s">
        <v>4293</v>
      </c>
      <c r="AK548" s="69" t="s">
        <v>4241</v>
      </c>
      <c r="AL548" s="107">
        <v>50</v>
      </c>
      <c r="AM548" s="301"/>
      <c r="AN548" s="69"/>
      <c r="AO548" s="107"/>
      <c r="AP548" s="301"/>
      <c r="AQ548" s="69"/>
      <c r="AR548" s="107"/>
      <c r="AS548" s="301"/>
      <c r="AT548" s="69"/>
      <c r="AU548" s="107"/>
      <c r="AV548" s="301"/>
      <c r="AW548" s="69"/>
      <c r="AX548" s="107"/>
    </row>
    <row r="549" spans="1:50" s="14" customFormat="1" ht="392">
      <c r="A549" s="83">
        <v>404</v>
      </c>
      <c r="B549" s="69" t="s">
        <v>4232</v>
      </c>
      <c r="C549" s="69">
        <v>3</v>
      </c>
      <c r="D549" s="24" t="s">
        <v>4233</v>
      </c>
      <c r="E549" s="69" t="s">
        <v>4294</v>
      </c>
      <c r="F549" s="24">
        <v>28401</v>
      </c>
      <c r="G549" s="69" t="s">
        <v>4295</v>
      </c>
      <c r="H549" s="69">
        <v>2007</v>
      </c>
      <c r="I549" s="69" t="s">
        <v>4296</v>
      </c>
      <c r="J549" s="16">
        <v>27439.26</v>
      </c>
      <c r="K549" s="69" t="s">
        <v>149</v>
      </c>
      <c r="L549" s="69" t="s">
        <v>4236</v>
      </c>
      <c r="M549" s="69" t="s">
        <v>4297</v>
      </c>
      <c r="N549" s="69" t="s">
        <v>4298</v>
      </c>
      <c r="O549" s="69" t="s">
        <v>4299</v>
      </c>
      <c r="P549" s="69">
        <v>4569</v>
      </c>
      <c r="Q549" s="16">
        <v>2.2212499999999999</v>
      </c>
      <c r="R549" s="16">
        <v>0</v>
      </c>
      <c r="S549" s="16">
        <v>2.2212499999999999</v>
      </c>
      <c r="T549" s="16">
        <v>17.77</v>
      </c>
      <c r="U549" s="16">
        <v>19.991250000000001</v>
      </c>
      <c r="V549" s="109">
        <v>0</v>
      </c>
      <c r="W549" s="109">
        <v>100</v>
      </c>
      <c r="X549" s="223" t="s">
        <v>4240</v>
      </c>
      <c r="Y549" s="69">
        <v>4</v>
      </c>
      <c r="Z549" s="69">
        <v>5</v>
      </c>
      <c r="AA549" s="69" t="s">
        <v>4300</v>
      </c>
      <c r="AB549" s="69" t="s">
        <v>4301</v>
      </c>
      <c r="AC549" s="69"/>
      <c r="AD549" s="69">
        <v>17.77</v>
      </c>
      <c r="AE549" s="69">
        <v>60</v>
      </c>
      <c r="AF549" s="235">
        <v>0</v>
      </c>
      <c r="AG549" s="83"/>
      <c r="AH549" s="69"/>
      <c r="AI549" s="107"/>
      <c r="AJ549" s="83"/>
      <c r="AK549" s="69"/>
      <c r="AL549" s="107"/>
      <c r="AM549" s="301"/>
      <c r="AN549" s="69"/>
      <c r="AO549" s="107"/>
      <c r="AP549" s="301"/>
      <c r="AQ549" s="69"/>
      <c r="AR549" s="107"/>
      <c r="AS549" s="301"/>
      <c r="AT549" s="69"/>
      <c r="AU549" s="107"/>
      <c r="AV549" s="301"/>
      <c r="AW549" s="69"/>
      <c r="AX549" s="107"/>
    </row>
    <row r="550" spans="1:50" s="14" customFormat="1" ht="392">
      <c r="A550" s="83">
        <v>404</v>
      </c>
      <c r="B550" s="69" t="s">
        <v>4232</v>
      </c>
      <c r="C550" s="69">
        <v>3</v>
      </c>
      <c r="D550" s="24" t="s">
        <v>4233</v>
      </c>
      <c r="E550" s="69" t="s">
        <v>4253</v>
      </c>
      <c r="F550" s="69">
        <v>29875</v>
      </c>
      <c r="G550" s="69" t="s">
        <v>4302</v>
      </c>
      <c r="H550" s="69">
        <v>2007</v>
      </c>
      <c r="I550" s="69" t="s">
        <v>4303</v>
      </c>
      <c r="J550" s="16">
        <v>46155.51</v>
      </c>
      <c r="K550" s="69" t="s">
        <v>103</v>
      </c>
      <c r="L550" s="69" t="s">
        <v>4304</v>
      </c>
      <c r="M550" s="69" t="s">
        <v>4297</v>
      </c>
      <c r="N550" s="69" t="s">
        <v>4305</v>
      </c>
      <c r="O550" s="69" t="s">
        <v>4306</v>
      </c>
      <c r="P550" s="24">
        <v>4621</v>
      </c>
      <c r="Q550" s="16">
        <v>2.5299999999999998</v>
      </c>
      <c r="R550" s="16">
        <v>0</v>
      </c>
      <c r="S550" s="16">
        <v>1.33</v>
      </c>
      <c r="T550" s="16">
        <v>1.2</v>
      </c>
      <c r="U550" s="16">
        <v>2.5299999999999998</v>
      </c>
      <c r="V550" s="109">
        <v>50</v>
      </c>
      <c r="W550" s="109">
        <v>100</v>
      </c>
      <c r="X550" s="223" t="s">
        <v>4240</v>
      </c>
      <c r="Y550" s="69">
        <v>4</v>
      </c>
      <c r="Z550" s="69">
        <v>6</v>
      </c>
      <c r="AA550" s="69">
        <v>2</v>
      </c>
      <c r="AB550" s="69">
        <v>60</v>
      </c>
      <c r="AC550" s="69"/>
      <c r="AD550" s="69"/>
      <c r="AE550" s="69">
        <v>60</v>
      </c>
      <c r="AF550" s="235">
        <v>50</v>
      </c>
      <c r="AG550" s="83" t="s">
        <v>4233</v>
      </c>
      <c r="AH550" s="69" t="s">
        <v>4241</v>
      </c>
      <c r="AI550" s="107">
        <v>100</v>
      </c>
      <c r="AJ550" s="83"/>
      <c r="AK550" s="69"/>
      <c r="AL550" s="107"/>
      <c r="AM550" s="301"/>
      <c r="AN550" s="69"/>
      <c r="AO550" s="107"/>
      <c r="AP550" s="301"/>
      <c r="AQ550" s="69"/>
      <c r="AR550" s="107"/>
      <c r="AS550" s="301"/>
      <c r="AT550" s="69"/>
      <c r="AU550" s="107"/>
      <c r="AV550" s="301"/>
      <c r="AW550" s="69"/>
      <c r="AX550" s="107"/>
    </row>
    <row r="551" spans="1:50" s="14" customFormat="1" ht="392">
      <c r="A551" s="83">
        <v>404</v>
      </c>
      <c r="B551" s="69" t="s">
        <v>4232</v>
      </c>
      <c r="C551" s="69">
        <v>3</v>
      </c>
      <c r="D551" s="24" t="s">
        <v>4233</v>
      </c>
      <c r="E551" s="69" t="s">
        <v>4253</v>
      </c>
      <c r="F551" s="69">
        <v>29875</v>
      </c>
      <c r="G551" s="24" t="s">
        <v>4307</v>
      </c>
      <c r="H551" s="69">
        <v>2010</v>
      </c>
      <c r="I551" s="69" t="s">
        <v>4308</v>
      </c>
      <c r="J551" s="16">
        <v>20196</v>
      </c>
      <c r="K551" s="69" t="s">
        <v>4309</v>
      </c>
      <c r="L551" s="69" t="s">
        <v>4310</v>
      </c>
      <c r="M551" s="69" t="s">
        <v>4297</v>
      </c>
      <c r="N551" s="69" t="s">
        <v>4311</v>
      </c>
      <c r="O551" s="69" t="s">
        <v>4312</v>
      </c>
      <c r="P551" s="69">
        <v>5896</v>
      </c>
      <c r="Q551" s="16">
        <v>1.7999999999999999E-2</v>
      </c>
      <c r="R551" s="16">
        <v>0</v>
      </c>
      <c r="S551" s="16">
        <v>0.02</v>
      </c>
      <c r="T551" s="16">
        <v>20.52</v>
      </c>
      <c r="U551" s="16">
        <v>20.54</v>
      </c>
      <c r="V551" s="109">
        <v>50</v>
      </c>
      <c r="W551" s="109">
        <v>100</v>
      </c>
      <c r="X551" s="223" t="s">
        <v>4240</v>
      </c>
      <c r="Y551" s="69">
        <v>6</v>
      </c>
      <c r="Z551" s="69">
        <v>1</v>
      </c>
      <c r="AA551" s="69">
        <v>5</v>
      </c>
      <c r="AB551" s="69">
        <v>9</v>
      </c>
      <c r="AC551" s="69"/>
      <c r="AD551" s="69">
        <f>T551</f>
        <v>20.52</v>
      </c>
      <c r="AE551" s="69">
        <v>60</v>
      </c>
      <c r="AF551" s="235">
        <v>0</v>
      </c>
      <c r="AG551" s="83"/>
      <c r="AH551" s="69"/>
      <c r="AI551" s="107"/>
      <c r="AJ551" s="83"/>
      <c r="AK551" s="69"/>
      <c r="AL551" s="107"/>
      <c r="AM551" s="301"/>
      <c r="AN551" s="69"/>
      <c r="AO551" s="107"/>
      <c r="AP551" s="301"/>
      <c r="AQ551" s="69"/>
      <c r="AR551" s="107"/>
      <c r="AS551" s="301"/>
      <c r="AT551" s="69"/>
      <c r="AU551" s="107"/>
      <c r="AV551" s="301"/>
      <c r="AW551" s="69"/>
      <c r="AX551" s="107"/>
    </row>
    <row r="552" spans="1:50" s="14" customFormat="1" ht="210">
      <c r="A552" s="83">
        <v>404</v>
      </c>
      <c r="B552" s="69" t="s">
        <v>4232</v>
      </c>
      <c r="C552" s="69">
        <v>3</v>
      </c>
      <c r="D552" s="24" t="s">
        <v>4233</v>
      </c>
      <c r="E552" s="69" t="s">
        <v>4234</v>
      </c>
      <c r="F552" s="69">
        <v>24268</v>
      </c>
      <c r="G552" s="69" t="s">
        <v>4313</v>
      </c>
      <c r="H552" s="69">
        <v>2011</v>
      </c>
      <c r="I552" s="69" t="s">
        <v>4314</v>
      </c>
      <c r="J552" s="16">
        <v>28781.200000000001</v>
      </c>
      <c r="K552" s="69" t="s">
        <v>4309</v>
      </c>
      <c r="L552" s="69" t="s">
        <v>4315</v>
      </c>
      <c r="M552" s="69" t="s">
        <v>4316</v>
      </c>
      <c r="N552" s="69" t="s">
        <v>4317</v>
      </c>
      <c r="O552" s="69" t="s">
        <v>4318</v>
      </c>
      <c r="P552" s="69">
        <v>6176</v>
      </c>
      <c r="Q552" s="16">
        <v>0.461999734</v>
      </c>
      <c r="R552" s="16">
        <v>0</v>
      </c>
      <c r="S552" s="16">
        <v>0.26819923400000001</v>
      </c>
      <c r="T552" s="16">
        <v>22.15</v>
      </c>
      <c r="U552" s="16">
        <v>22.418199229999999</v>
      </c>
      <c r="V552" s="109">
        <v>100</v>
      </c>
      <c r="W552" s="109">
        <v>100</v>
      </c>
      <c r="X552" s="223" t="s">
        <v>4240</v>
      </c>
      <c r="Y552" s="69">
        <v>3</v>
      </c>
      <c r="Z552" s="69">
        <v>4</v>
      </c>
      <c r="AA552" s="69">
        <v>3</v>
      </c>
      <c r="AB552" s="69">
        <v>60</v>
      </c>
      <c r="AC552" s="69"/>
      <c r="AD552" s="69">
        <v>22.15</v>
      </c>
      <c r="AE552" s="69">
        <v>60</v>
      </c>
      <c r="AF552" s="235">
        <v>100</v>
      </c>
      <c r="AG552" s="83" t="s">
        <v>4319</v>
      </c>
      <c r="AH552" s="69" t="s">
        <v>4241</v>
      </c>
      <c r="AI552" s="107">
        <v>15</v>
      </c>
      <c r="AJ552" s="83" t="s">
        <v>4257</v>
      </c>
      <c r="AK552" s="69" t="s">
        <v>4241</v>
      </c>
      <c r="AL552" s="107">
        <v>15</v>
      </c>
      <c r="AM552" s="301" t="s">
        <v>4320</v>
      </c>
      <c r="AN552" s="69" t="s">
        <v>4241</v>
      </c>
      <c r="AO552" s="107">
        <v>40</v>
      </c>
      <c r="AP552" s="301" t="s">
        <v>4293</v>
      </c>
      <c r="AQ552" s="69" t="s">
        <v>4241</v>
      </c>
      <c r="AR552" s="107">
        <v>30</v>
      </c>
      <c r="AS552" s="301"/>
      <c r="AT552" s="69"/>
      <c r="AU552" s="107"/>
      <c r="AV552" s="301"/>
      <c r="AW552" s="69"/>
      <c r="AX552" s="107"/>
    </row>
    <row r="553" spans="1:50" s="14" customFormat="1" ht="210">
      <c r="A553" s="83">
        <v>404</v>
      </c>
      <c r="B553" s="69" t="s">
        <v>4232</v>
      </c>
      <c r="C553" s="69">
        <v>3</v>
      </c>
      <c r="D553" s="24" t="s">
        <v>4233</v>
      </c>
      <c r="E553" s="69" t="s">
        <v>4234</v>
      </c>
      <c r="F553" s="69">
        <v>24268</v>
      </c>
      <c r="G553" s="69" t="s">
        <v>4321</v>
      </c>
      <c r="H553" s="69">
        <v>2013</v>
      </c>
      <c r="I553" s="24" t="s">
        <v>4322</v>
      </c>
      <c r="J553" s="16">
        <v>89888.53</v>
      </c>
      <c r="K553" s="69" t="s">
        <v>4309</v>
      </c>
      <c r="L553" s="69" t="s">
        <v>4315</v>
      </c>
      <c r="M553" s="69" t="s">
        <v>4316</v>
      </c>
      <c r="N553" s="69" t="s">
        <v>4323</v>
      </c>
      <c r="O553" s="69" t="s">
        <v>4324</v>
      </c>
      <c r="P553" s="69">
        <v>6556</v>
      </c>
      <c r="Q553" s="16">
        <v>0.56000000000000005</v>
      </c>
      <c r="R553" s="16">
        <v>0</v>
      </c>
      <c r="S553" s="16">
        <v>0.56000000000000005</v>
      </c>
      <c r="T553" s="16">
        <v>22.15</v>
      </c>
      <c r="U553" s="16">
        <v>22.71</v>
      </c>
      <c r="V553" s="109">
        <v>100</v>
      </c>
      <c r="W553" s="109">
        <v>100</v>
      </c>
      <c r="X553" s="223" t="s">
        <v>4240</v>
      </c>
      <c r="Y553" s="69">
        <v>3</v>
      </c>
      <c r="Z553" s="69">
        <v>4</v>
      </c>
      <c r="AA553" s="69">
        <v>3.7</v>
      </c>
      <c r="AB553" s="69">
        <v>60</v>
      </c>
      <c r="AC553" s="69"/>
      <c r="AD553" s="17">
        <v>28.46</v>
      </c>
      <c r="AE553" s="69">
        <v>60</v>
      </c>
      <c r="AF553" s="235">
        <v>100</v>
      </c>
      <c r="AG553" s="83" t="s">
        <v>4233</v>
      </c>
      <c r="AH553" s="69" t="s">
        <v>4241</v>
      </c>
      <c r="AI553" s="107">
        <v>15</v>
      </c>
      <c r="AJ553" s="83" t="s">
        <v>4257</v>
      </c>
      <c r="AK553" s="69" t="s">
        <v>4241</v>
      </c>
      <c r="AL553" s="107">
        <v>15</v>
      </c>
      <c r="AM553" s="301" t="s">
        <v>4320</v>
      </c>
      <c r="AN553" s="69" t="s">
        <v>4241</v>
      </c>
      <c r="AO553" s="107">
        <v>40</v>
      </c>
      <c r="AP553" s="301" t="s">
        <v>4293</v>
      </c>
      <c r="AQ553" s="69" t="s">
        <v>4241</v>
      </c>
      <c r="AR553" s="107">
        <v>30</v>
      </c>
      <c r="AS553" s="301"/>
      <c r="AT553" s="69"/>
      <c r="AU553" s="107"/>
      <c r="AV553" s="301"/>
      <c r="AW553" s="69"/>
      <c r="AX553" s="107"/>
    </row>
    <row r="554" spans="1:50" s="14" customFormat="1" ht="126">
      <c r="A554" s="83">
        <v>404</v>
      </c>
      <c r="B554" s="69" t="s">
        <v>4232</v>
      </c>
      <c r="C554" s="69">
        <v>3</v>
      </c>
      <c r="D554" s="24" t="s">
        <v>4233</v>
      </c>
      <c r="E554" s="69" t="s">
        <v>4234</v>
      </c>
      <c r="F554" s="69">
        <v>24268</v>
      </c>
      <c r="G554" s="69" t="s">
        <v>4325</v>
      </c>
      <c r="H554" s="69">
        <v>2013</v>
      </c>
      <c r="I554" s="69" t="s">
        <v>4326</v>
      </c>
      <c r="J554" s="71">
        <v>29068.65</v>
      </c>
      <c r="K554" s="69" t="s">
        <v>4309</v>
      </c>
      <c r="L554" s="69" t="s">
        <v>4327</v>
      </c>
      <c r="M554" s="69" t="s">
        <v>4328</v>
      </c>
      <c r="N554" s="69" t="s">
        <v>4329</v>
      </c>
      <c r="O554" s="69" t="s">
        <v>4330</v>
      </c>
      <c r="P554" s="69">
        <v>6557</v>
      </c>
      <c r="Q554" s="16">
        <v>0.31468560800000001</v>
      </c>
      <c r="R554" s="16">
        <v>0</v>
      </c>
      <c r="S554" s="16">
        <v>0.31468560800000001</v>
      </c>
      <c r="T554" s="16">
        <v>22.15</v>
      </c>
      <c r="U554" s="16">
        <v>22.46468561</v>
      </c>
      <c r="V554" s="109">
        <v>100</v>
      </c>
      <c r="W554" s="109">
        <v>100</v>
      </c>
      <c r="X554" s="223" t="s">
        <v>4240</v>
      </c>
      <c r="Y554" s="69">
        <v>3</v>
      </c>
      <c r="Z554" s="69">
        <v>4</v>
      </c>
      <c r="AA554" s="69">
        <v>8</v>
      </c>
      <c r="AB554" s="69">
        <v>60</v>
      </c>
      <c r="AC554" s="69"/>
      <c r="AD554" s="69">
        <v>22.15</v>
      </c>
      <c r="AE554" s="69">
        <v>60</v>
      </c>
      <c r="AF554" s="235">
        <v>100</v>
      </c>
      <c r="AG554" s="83" t="s">
        <v>4233</v>
      </c>
      <c r="AH554" s="69" t="s">
        <v>4241</v>
      </c>
      <c r="AI554" s="107">
        <v>10</v>
      </c>
      <c r="AJ554" s="83" t="s">
        <v>4319</v>
      </c>
      <c r="AK554" s="69" t="s">
        <v>4241</v>
      </c>
      <c r="AL554" s="107">
        <v>20</v>
      </c>
      <c r="AM554" s="301" t="s">
        <v>4293</v>
      </c>
      <c r="AN554" s="69" t="s">
        <v>4241</v>
      </c>
      <c r="AO554" s="107">
        <v>25</v>
      </c>
      <c r="AP554" s="301" t="s">
        <v>4257</v>
      </c>
      <c r="AQ554" s="69" t="s">
        <v>4241</v>
      </c>
      <c r="AR554" s="107">
        <v>15</v>
      </c>
      <c r="AS554" s="301" t="s">
        <v>4320</v>
      </c>
      <c r="AT554" s="69" t="s">
        <v>4241</v>
      </c>
      <c r="AU554" s="107">
        <v>30</v>
      </c>
      <c r="AV554" s="301"/>
      <c r="AW554" s="69"/>
      <c r="AX554" s="107"/>
    </row>
    <row r="555" spans="1:50" s="14" customFormat="1" ht="409.5">
      <c r="A555" s="83">
        <v>404</v>
      </c>
      <c r="B555" s="69" t="s">
        <v>4232</v>
      </c>
      <c r="C555" s="69">
        <v>3</v>
      </c>
      <c r="D555" s="24" t="s">
        <v>4233</v>
      </c>
      <c r="E555" s="69" t="s">
        <v>4234</v>
      </c>
      <c r="F555" s="69">
        <v>24268</v>
      </c>
      <c r="G555" s="69" t="s">
        <v>4331</v>
      </c>
      <c r="H555" s="69">
        <v>2013</v>
      </c>
      <c r="I555" s="69" t="s">
        <v>4332</v>
      </c>
      <c r="J555" s="16">
        <v>220300</v>
      </c>
      <c r="K555" s="69" t="s">
        <v>4309</v>
      </c>
      <c r="L555" s="69" t="s">
        <v>4333</v>
      </c>
      <c r="M555" s="69" t="s">
        <v>4334</v>
      </c>
      <c r="N555" s="69" t="s">
        <v>4335</v>
      </c>
      <c r="O555" s="69" t="s">
        <v>4336</v>
      </c>
      <c r="P555" s="69">
        <v>6558</v>
      </c>
      <c r="Q555" s="16">
        <v>2.4700000000000002</v>
      </c>
      <c r="R555" s="16">
        <v>0</v>
      </c>
      <c r="S555" s="16">
        <v>2.4700000000000002</v>
      </c>
      <c r="T555" s="16">
        <v>22.15</v>
      </c>
      <c r="U555" s="16">
        <v>24.62</v>
      </c>
      <c r="V555" s="109">
        <v>50</v>
      </c>
      <c r="W555" s="109">
        <v>100</v>
      </c>
      <c r="X555" s="223" t="s">
        <v>4240</v>
      </c>
      <c r="Y555" s="69">
        <v>3</v>
      </c>
      <c r="Z555" s="69">
        <v>4</v>
      </c>
      <c r="AA555" s="69">
        <v>5.7</v>
      </c>
      <c r="AB555" s="69">
        <v>60</v>
      </c>
      <c r="AC555" s="69"/>
      <c r="AD555" s="17">
        <v>23.22</v>
      </c>
      <c r="AE555" s="69">
        <v>60</v>
      </c>
      <c r="AF555" s="235">
        <v>50</v>
      </c>
      <c r="AG555" s="83" t="s">
        <v>4233</v>
      </c>
      <c r="AH555" s="69" t="s">
        <v>4241</v>
      </c>
      <c r="AI555" s="107">
        <v>40</v>
      </c>
      <c r="AJ555" s="83" t="s">
        <v>4257</v>
      </c>
      <c r="AK555" s="69" t="s">
        <v>4241</v>
      </c>
      <c r="AL555" s="107">
        <v>40</v>
      </c>
      <c r="AM555" s="301"/>
      <c r="AN555" s="69"/>
      <c r="AO555" s="107"/>
      <c r="AP555" s="301"/>
      <c r="AQ555" s="69"/>
      <c r="AR555" s="107"/>
      <c r="AS555" s="301"/>
      <c r="AT555" s="69"/>
      <c r="AU555" s="107"/>
      <c r="AV555" s="301"/>
      <c r="AW555" s="69"/>
      <c r="AX555" s="107"/>
    </row>
    <row r="556" spans="1:50" s="14" customFormat="1" ht="112">
      <c r="A556" s="83">
        <v>404</v>
      </c>
      <c r="B556" s="69" t="s">
        <v>4232</v>
      </c>
      <c r="C556" s="69">
        <v>3</v>
      </c>
      <c r="D556" s="24" t="s">
        <v>4233</v>
      </c>
      <c r="E556" s="69" t="s">
        <v>4242</v>
      </c>
      <c r="F556" s="69">
        <v>21137</v>
      </c>
      <c r="G556" s="69" t="s">
        <v>4337</v>
      </c>
      <c r="H556" s="69">
        <v>2013</v>
      </c>
      <c r="I556" s="69" t="s">
        <v>4338</v>
      </c>
      <c r="J556" s="16">
        <v>89326</v>
      </c>
      <c r="K556" s="69" t="s">
        <v>4309</v>
      </c>
      <c r="L556" s="69" t="s">
        <v>4267</v>
      </c>
      <c r="M556" s="69" t="s">
        <v>4268</v>
      </c>
      <c r="N556" s="69" t="s">
        <v>4339</v>
      </c>
      <c r="O556" s="69" t="s">
        <v>4340</v>
      </c>
      <c r="P556" s="69">
        <v>6573</v>
      </c>
      <c r="Q556" s="16">
        <v>2.08</v>
      </c>
      <c r="R556" s="16">
        <v>0</v>
      </c>
      <c r="S556" s="16">
        <v>2.08</v>
      </c>
      <c r="T556" s="16">
        <v>4.4000000000000004</v>
      </c>
      <c r="U556" s="16">
        <v>6.48</v>
      </c>
      <c r="V556" s="109">
        <v>100</v>
      </c>
      <c r="W556" s="109">
        <v>100</v>
      </c>
      <c r="X556" s="223" t="s">
        <v>4240</v>
      </c>
      <c r="Y556" s="69">
        <v>3</v>
      </c>
      <c r="Z556" s="69">
        <v>11</v>
      </c>
      <c r="AA556" s="69">
        <v>5</v>
      </c>
      <c r="AB556" s="69">
        <v>32</v>
      </c>
      <c r="AC556" s="69"/>
      <c r="AD556" s="17">
        <v>17.59</v>
      </c>
      <c r="AE556" s="69">
        <v>60</v>
      </c>
      <c r="AF556" s="235">
        <v>20</v>
      </c>
      <c r="AG556" s="83" t="s">
        <v>4233</v>
      </c>
      <c r="AH556" s="69" t="s">
        <v>4241</v>
      </c>
      <c r="AI556" s="107">
        <v>20</v>
      </c>
      <c r="AJ556" s="83"/>
      <c r="AK556" s="69"/>
      <c r="AL556" s="107"/>
      <c r="AM556" s="301"/>
      <c r="AN556" s="69"/>
      <c r="AO556" s="107"/>
      <c r="AP556" s="301"/>
      <c r="AQ556" s="69"/>
      <c r="AR556" s="107"/>
      <c r="AS556" s="301"/>
      <c r="AT556" s="69"/>
      <c r="AU556" s="107"/>
      <c r="AV556" s="301"/>
      <c r="AW556" s="69"/>
      <c r="AX556" s="107"/>
    </row>
    <row r="557" spans="1:50" s="14" customFormat="1" ht="350">
      <c r="A557" s="83">
        <v>404</v>
      </c>
      <c r="B557" s="69" t="s">
        <v>4232</v>
      </c>
      <c r="C557" s="69">
        <v>3</v>
      </c>
      <c r="D557" s="24" t="s">
        <v>4233</v>
      </c>
      <c r="E557" s="69" t="s">
        <v>4341</v>
      </c>
      <c r="F557" s="69">
        <v>11595</v>
      </c>
      <c r="G557" s="69" t="s">
        <v>4342</v>
      </c>
      <c r="H557" s="69">
        <v>2013</v>
      </c>
      <c r="I557" s="69" t="s">
        <v>4343</v>
      </c>
      <c r="J557" s="16">
        <v>138596</v>
      </c>
      <c r="K557" s="69" t="s">
        <v>4309</v>
      </c>
      <c r="L557" s="69" t="s">
        <v>4344</v>
      </c>
      <c r="M557" s="69" t="s">
        <v>4345</v>
      </c>
      <c r="N557" s="69" t="s">
        <v>4346</v>
      </c>
      <c r="O557" s="69" t="s">
        <v>4347</v>
      </c>
      <c r="P557" s="69">
        <v>6575</v>
      </c>
      <c r="Q557" s="16">
        <v>74.52</v>
      </c>
      <c r="R557" s="16">
        <v>0</v>
      </c>
      <c r="S557" s="16">
        <v>74.52</v>
      </c>
      <c r="T557" s="16">
        <v>23.22</v>
      </c>
      <c r="U557" s="16">
        <v>97.74</v>
      </c>
      <c r="V557" s="109">
        <v>100</v>
      </c>
      <c r="W557" s="109">
        <v>100</v>
      </c>
      <c r="X557" s="223" t="s">
        <v>4240</v>
      </c>
      <c r="Y557" s="69">
        <v>3</v>
      </c>
      <c r="Z557" s="69">
        <v>2</v>
      </c>
      <c r="AA557" s="69">
        <v>3</v>
      </c>
      <c r="AB557" s="69">
        <v>32</v>
      </c>
      <c r="AC557" s="69"/>
      <c r="AD557" s="17">
        <v>22.77</v>
      </c>
      <c r="AE557" s="69">
        <v>60</v>
      </c>
      <c r="AF557" s="235">
        <v>100</v>
      </c>
      <c r="AG557" s="83">
        <v>106024</v>
      </c>
      <c r="AH557" s="69" t="s">
        <v>4241</v>
      </c>
      <c r="AI557" s="107">
        <v>35</v>
      </c>
      <c r="AJ557" s="83" t="s">
        <v>4348</v>
      </c>
      <c r="AK557" s="69" t="s">
        <v>4241</v>
      </c>
      <c r="AL557" s="107">
        <v>30</v>
      </c>
      <c r="AM557" s="301" t="s">
        <v>4233</v>
      </c>
      <c r="AN557" s="69"/>
      <c r="AO557" s="107">
        <v>5</v>
      </c>
      <c r="AP557" s="301" t="s">
        <v>4349</v>
      </c>
      <c r="AQ557" s="69" t="s">
        <v>4241</v>
      </c>
      <c r="AR557" s="107">
        <v>15</v>
      </c>
      <c r="AS557" s="301" t="s">
        <v>4350</v>
      </c>
      <c r="AT557" s="69" t="s">
        <v>4241</v>
      </c>
      <c r="AU557" s="107">
        <v>15</v>
      </c>
      <c r="AV557" s="301"/>
      <c r="AW557" s="69"/>
      <c r="AX557" s="107"/>
    </row>
    <row r="558" spans="1:50" s="14" customFormat="1" ht="210">
      <c r="A558" s="83">
        <v>404</v>
      </c>
      <c r="B558" s="69" t="s">
        <v>4232</v>
      </c>
      <c r="C558" s="69">
        <v>3</v>
      </c>
      <c r="D558" s="24" t="s">
        <v>4233</v>
      </c>
      <c r="E558" s="69" t="s">
        <v>4341</v>
      </c>
      <c r="F558" s="69">
        <v>11595</v>
      </c>
      <c r="G558" s="69" t="s">
        <v>4351</v>
      </c>
      <c r="H558" s="69">
        <v>2013</v>
      </c>
      <c r="I558" s="69" t="s">
        <v>4352</v>
      </c>
      <c r="J558" s="16">
        <v>85240</v>
      </c>
      <c r="K558" s="69" t="s">
        <v>4309</v>
      </c>
      <c r="L558" s="69" t="s">
        <v>4353</v>
      </c>
      <c r="M558" s="69" t="s">
        <v>4354</v>
      </c>
      <c r="N558" s="69" t="s">
        <v>4355</v>
      </c>
      <c r="O558" s="69" t="s">
        <v>4356</v>
      </c>
      <c r="P558" s="69">
        <v>6576</v>
      </c>
      <c r="Q558" s="16">
        <v>55.08</v>
      </c>
      <c r="R558" s="16">
        <v>0</v>
      </c>
      <c r="S558" s="16">
        <v>55.08</v>
      </c>
      <c r="T558" s="16">
        <v>23.22</v>
      </c>
      <c r="U558" s="16">
        <v>78.3</v>
      </c>
      <c r="V558" s="109">
        <v>100</v>
      </c>
      <c r="W558" s="109">
        <v>100</v>
      </c>
      <c r="X558" s="223" t="s">
        <v>4240</v>
      </c>
      <c r="Y558" s="69">
        <v>3</v>
      </c>
      <c r="Z558" s="69">
        <v>11</v>
      </c>
      <c r="AA558" s="69" t="s">
        <v>4357</v>
      </c>
      <c r="AB558" s="69">
        <v>60</v>
      </c>
      <c r="AC558" s="69"/>
      <c r="AD558" s="17">
        <v>22.77</v>
      </c>
      <c r="AE558" s="69">
        <v>60</v>
      </c>
      <c r="AF558" s="235">
        <v>100</v>
      </c>
      <c r="AG558" s="83">
        <v>106024</v>
      </c>
      <c r="AH558" s="69" t="s">
        <v>4241</v>
      </c>
      <c r="AI558" s="107">
        <v>35</v>
      </c>
      <c r="AJ558" s="83" t="s">
        <v>4348</v>
      </c>
      <c r="AK558" s="69" t="s">
        <v>4241</v>
      </c>
      <c r="AL558" s="107">
        <v>30</v>
      </c>
      <c r="AM558" s="301" t="s">
        <v>4233</v>
      </c>
      <c r="AN558" s="69" t="s">
        <v>4241</v>
      </c>
      <c r="AO558" s="107">
        <v>5</v>
      </c>
      <c r="AP558" s="301" t="s">
        <v>4349</v>
      </c>
      <c r="AQ558" s="69" t="s">
        <v>4241</v>
      </c>
      <c r="AR558" s="107">
        <v>15</v>
      </c>
      <c r="AS558" s="301" t="s">
        <v>4350</v>
      </c>
      <c r="AT558" s="69"/>
      <c r="AU558" s="107">
        <v>15</v>
      </c>
      <c r="AV558" s="301"/>
      <c r="AW558" s="69"/>
      <c r="AX558" s="107"/>
    </row>
    <row r="559" spans="1:50" s="14" customFormat="1" ht="266">
      <c r="A559" s="83">
        <v>404</v>
      </c>
      <c r="B559" s="69" t="s">
        <v>4232</v>
      </c>
      <c r="C559" s="69">
        <v>3</v>
      </c>
      <c r="D559" s="24" t="s">
        <v>4233</v>
      </c>
      <c r="E559" s="69" t="s">
        <v>4253</v>
      </c>
      <c r="F559" s="69">
        <v>29875</v>
      </c>
      <c r="G559" s="69" t="s">
        <v>4358</v>
      </c>
      <c r="H559" s="69">
        <v>2013</v>
      </c>
      <c r="I559" s="69" t="s">
        <v>4359</v>
      </c>
      <c r="J559" s="16">
        <v>218364</v>
      </c>
      <c r="K559" s="69" t="s">
        <v>4309</v>
      </c>
      <c r="L559" s="69" t="s">
        <v>4353</v>
      </c>
      <c r="M559" s="69" t="s">
        <v>4354</v>
      </c>
      <c r="N559" s="69" t="s">
        <v>4360</v>
      </c>
      <c r="O559" s="69" t="s">
        <v>4361</v>
      </c>
      <c r="P559" s="69">
        <v>6589</v>
      </c>
      <c r="Q559" s="16">
        <v>4.01</v>
      </c>
      <c r="R559" s="16">
        <v>1.45</v>
      </c>
      <c r="S559" s="16">
        <v>2.2599999999999998</v>
      </c>
      <c r="T559" s="16">
        <v>0.8</v>
      </c>
      <c r="U559" s="16">
        <v>4.87</v>
      </c>
      <c r="V559" s="109">
        <v>50</v>
      </c>
      <c r="W559" s="109">
        <v>24.25</v>
      </c>
      <c r="X559" s="223" t="s">
        <v>4240</v>
      </c>
      <c r="Y559" s="69">
        <v>6</v>
      </c>
      <c r="Z559" s="69">
        <v>4</v>
      </c>
      <c r="AA559" s="69">
        <v>4</v>
      </c>
      <c r="AB559" s="69">
        <v>60</v>
      </c>
      <c r="AC559" s="69"/>
      <c r="AD559" s="17">
        <v>0.8</v>
      </c>
      <c r="AE559" s="69">
        <v>400</v>
      </c>
      <c r="AF559" s="235">
        <v>70</v>
      </c>
      <c r="AG559" s="83" t="s">
        <v>4233</v>
      </c>
      <c r="AH559" s="69" t="s">
        <v>4241</v>
      </c>
      <c r="AI559" s="107">
        <v>50</v>
      </c>
      <c r="AJ559" s="83"/>
      <c r="AK559" s="69"/>
      <c r="AL559" s="107"/>
      <c r="AM559" s="301"/>
      <c r="AN559" s="69"/>
      <c r="AO559" s="107"/>
      <c r="AP559" s="301"/>
      <c r="AQ559" s="69"/>
      <c r="AR559" s="107"/>
      <c r="AS559" s="301"/>
      <c r="AT559" s="69"/>
      <c r="AU559" s="107"/>
      <c r="AV559" s="301"/>
      <c r="AW559" s="69"/>
      <c r="AX559" s="107"/>
    </row>
    <row r="560" spans="1:50" s="14" customFormat="1" ht="252">
      <c r="A560" s="83">
        <v>404</v>
      </c>
      <c r="B560" s="69" t="s">
        <v>4232</v>
      </c>
      <c r="C560" s="69">
        <v>3</v>
      </c>
      <c r="D560" s="24" t="s">
        <v>4233</v>
      </c>
      <c r="E560" s="69" t="s">
        <v>4288</v>
      </c>
      <c r="F560" s="69">
        <v>29164</v>
      </c>
      <c r="G560" s="69" t="s">
        <v>4362</v>
      </c>
      <c r="H560" s="69">
        <v>2013</v>
      </c>
      <c r="I560" s="69" t="s">
        <v>4363</v>
      </c>
      <c r="J560" s="16">
        <v>117942</v>
      </c>
      <c r="K560" s="69" t="s">
        <v>4309</v>
      </c>
      <c r="L560" s="69" t="s">
        <v>4364</v>
      </c>
      <c r="M560" s="69" t="s">
        <v>4365</v>
      </c>
      <c r="N560" s="69" t="s">
        <v>4366</v>
      </c>
      <c r="O560" s="69" t="s">
        <v>4367</v>
      </c>
      <c r="P560" s="69">
        <v>6592</v>
      </c>
      <c r="Q560" s="16">
        <v>18.66</v>
      </c>
      <c r="R560" s="16">
        <v>0</v>
      </c>
      <c r="S560" s="16">
        <v>4.8600000000000003</v>
      </c>
      <c r="T560" s="16">
        <v>23.84</v>
      </c>
      <c r="U560" s="16">
        <v>29.78</v>
      </c>
      <c r="V560" s="109">
        <v>50</v>
      </c>
      <c r="W560" s="109">
        <v>100</v>
      </c>
      <c r="X560" s="223" t="s">
        <v>4240</v>
      </c>
      <c r="Y560" s="69">
        <v>4</v>
      </c>
      <c r="Z560" s="69">
        <v>9</v>
      </c>
      <c r="AA560" s="69">
        <v>3</v>
      </c>
      <c r="AB560" s="69">
        <v>60</v>
      </c>
      <c r="AC560" s="69"/>
      <c r="AD560" s="69">
        <v>0</v>
      </c>
      <c r="AE560" s="69">
        <v>60</v>
      </c>
      <c r="AF560" s="235">
        <v>50</v>
      </c>
      <c r="AG560" s="83" t="s">
        <v>4233</v>
      </c>
      <c r="AH560" s="69" t="s">
        <v>4241</v>
      </c>
      <c r="AI560" s="107">
        <v>50</v>
      </c>
      <c r="AJ560" s="83" t="s">
        <v>4293</v>
      </c>
      <c r="AK560" s="69" t="s">
        <v>4241</v>
      </c>
      <c r="AL560" s="107">
        <v>50</v>
      </c>
      <c r="AM560" s="301"/>
      <c r="AN560" s="69"/>
      <c r="AO560" s="107"/>
      <c r="AP560" s="301"/>
      <c r="AQ560" s="69"/>
      <c r="AR560" s="107"/>
      <c r="AS560" s="301"/>
      <c r="AT560" s="69"/>
      <c r="AU560" s="107"/>
      <c r="AV560" s="301"/>
      <c r="AW560" s="69"/>
      <c r="AX560" s="107"/>
    </row>
    <row r="561" spans="1:50" s="14" customFormat="1" ht="336">
      <c r="A561" s="83">
        <v>404</v>
      </c>
      <c r="B561" s="69" t="s">
        <v>4232</v>
      </c>
      <c r="C561" s="69">
        <v>3</v>
      </c>
      <c r="D561" s="24" t="s">
        <v>4233</v>
      </c>
      <c r="E561" s="69" t="s">
        <v>4253</v>
      </c>
      <c r="F561" s="69">
        <v>29875</v>
      </c>
      <c r="G561" s="69" t="s">
        <v>4368</v>
      </c>
      <c r="H561" s="69">
        <v>2015</v>
      </c>
      <c r="I561" s="69" t="s">
        <v>4369</v>
      </c>
      <c r="J561" s="16">
        <v>153616</v>
      </c>
      <c r="K561" s="69" t="s">
        <v>271</v>
      </c>
      <c r="L561" s="69" t="s">
        <v>4370</v>
      </c>
      <c r="M561" s="69" t="s">
        <v>4371</v>
      </c>
      <c r="N561" s="69" t="s">
        <v>4372</v>
      </c>
      <c r="O561" s="69" t="s">
        <v>4373</v>
      </c>
      <c r="P561" s="69">
        <v>6768</v>
      </c>
      <c r="Q561" s="16">
        <f>15.84-5.24</f>
        <v>10.6</v>
      </c>
      <c r="R561" s="16">
        <v>0</v>
      </c>
      <c r="S561" s="16">
        <v>8.5299999999999994</v>
      </c>
      <c r="T561" s="16">
        <v>12.39</v>
      </c>
      <c r="U561" s="16">
        <f>28.25-5.24</f>
        <v>23.009999999999998</v>
      </c>
      <c r="V561" s="109">
        <v>50</v>
      </c>
      <c r="W561" s="109">
        <v>100</v>
      </c>
      <c r="X561" s="223" t="s">
        <v>4240</v>
      </c>
      <c r="Y561" s="69">
        <v>4</v>
      </c>
      <c r="Z561" s="69">
        <v>6</v>
      </c>
      <c r="AA561" s="69">
        <v>3.5</v>
      </c>
      <c r="AB561" s="69">
        <v>60</v>
      </c>
      <c r="AC561" s="69">
        <v>1</v>
      </c>
      <c r="AD561" s="17">
        <v>18.510000000000002</v>
      </c>
      <c r="AE561" s="69">
        <v>60</v>
      </c>
      <c r="AF561" s="235">
        <v>0</v>
      </c>
      <c r="AG561" s="83" t="s">
        <v>4233</v>
      </c>
      <c r="AH561" s="69" t="s">
        <v>4241</v>
      </c>
      <c r="AI561" s="107">
        <v>33</v>
      </c>
      <c r="AJ561" s="83" t="s">
        <v>4374</v>
      </c>
      <c r="AK561" s="69" t="s">
        <v>4241</v>
      </c>
      <c r="AL561" s="107">
        <v>33</v>
      </c>
      <c r="AM561" s="301" t="s">
        <v>4375</v>
      </c>
      <c r="AN561" s="69">
        <v>33</v>
      </c>
      <c r="AO561" s="107"/>
      <c r="AP561" s="301"/>
      <c r="AQ561" s="69"/>
      <c r="AR561" s="107"/>
      <c r="AS561" s="301"/>
      <c r="AT561" s="69"/>
      <c r="AU561" s="107"/>
      <c r="AV561" s="301"/>
      <c r="AW561" s="69"/>
      <c r="AX561" s="107"/>
    </row>
    <row r="562" spans="1:50" s="14" customFormat="1" ht="210">
      <c r="A562" s="83">
        <v>404</v>
      </c>
      <c r="B562" s="69" t="s">
        <v>4232</v>
      </c>
      <c r="C562" s="69">
        <v>3</v>
      </c>
      <c r="D562" s="24" t="s">
        <v>4233</v>
      </c>
      <c r="E562" s="69" t="s">
        <v>4242</v>
      </c>
      <c r="F562" s="69">
        <v>21137</v>
      </c>
      <c r="G562" s="69" t="s">
        <v>4376</v>
      </c>
      <c r="H562" s="69">
        <v>2016</v>
      </c>
      <c r="I562" s="69" t="s">
        <v>4377</v>
      </c>
      <c r="J562" s="16">
        <v>21038.54</v>
      </c>
      <c r="K562" s="69" t="s">
        <v>271</v>
      </c>
      <c r="L562" s="69" t="s">
        <v>4245</v>
      </c>
      <c r="M562" s="69" t="s">
        <v>4246</v>
      </c>
      <c r="N562" s="24" t="s">
        <v>4378</v>
      </c>
      <c r="O562" s="69" t="s">
        <v>4379</v>
      </c>
      <c r="P562" s="69">
        <v>6816</v>
      </c>
      <c r="Q562" s="16">
        <v>2.44</v>
      </c>
      <c r="R562" s="16">
        <v>1.44</v>
      </c>
      <c r="S562" s="16">
        <v>1</v>
      </c>
      <c r="T562" s="16">
        <v>17.59</v>
      </c>
      <c r="U562" s="16">
        <v>20.03</v>
      </c>
      <c r="V562" s="109">
        <v>100</v>
      </c>
      <c r="W562" s="109">
        <v>100</v>
      </c>
      <c r="X562" s="223" t="s">
        <v>4240</v>
      </c>
      <c r="Y562" s="69">
        <v>6</v>
      </c>
      <c r="Z562" s="69">
        <v>3</v>
      </c>
      <c r="AA562" s="69">
        <v>3</v>
      </c>
      <c r="AB562" s="69">
        <v>32</v>
      </c>
      <c r="AC562" s="69">
        <v>2</v>
      </c>
      <c r="AD562" s="69">
        <v>17.59</v>
      </c>
      <c r="AE562" s="69">
        <v>60</v>
      </c>
      <c r="AF562" s="235">
        <v>100</v>
      </c>
      <c r="AG562" s="83" t="s">
        <v>4233</v>
      </c>
      <c r="AH562" s="69" t="s">
        <v>4241</v>
      </c>
      <c r="AI562" s="107">
        <v>15</v>
      </c>
      <c r="AJ562" s="83" t="s">
        <v>4249</v>
      </c>
      <c r="AK562" s="69" t="s">
        <v>4241</v>
      </c>
      <c r="AL562" s="107">
        <v>60</v>
      </c>
      <c r="AM562" s="301" t="s">
        <v>4250</v>
      </c>
      <c r="AN562" s="69" t="s">
        <v>4241</v>
      </c>
      <c r="AO562" s="107">
        <v>15</v>
      </c>
      <c r="AP562" s="301" t="s">
        <v>4251</v>
      </c>
      <c r="AQ562" s="69" t="s">
        <v>4241</v>
      </c>
      <c r="AR562" s="107">
        <v>10</v>
      </c>
      <c r="AS562" s="301"/>
      <c r="AT562" s="69"/>
      <c r="AU562" s="107"/>
      <c r="AV562" s="301"/>
      <c r="AW562" s="69"/>
      <c r="AX562" s="107"/>
    </row>
    <row r="563" spans="1:50" s="14" customFormat="1" ht="210">
      <c r="A563" s="83">
        <v>404</v>
      </c>
      <c r="B563" s="69" t="s">
        <v>4232</v>
      </c>
      <c r="C563" s="69">
        <v>3</v>
      </c>
      <c r="D563" s="24" t="s">
        <v>4233</v>
      </c>
      <c r="E563" s="69" t="s">
        <v>4380</v>
      </c>
      <c r="F563" s="24">
        <v>25448</v>
      </c>
      <c r="G563" s="24" t="s">
        <v>4381</v>
      </c>
      <c r="H563" s="69">
        <v>2016</v>
      </c>
      <c r="I563" s="69" t="s">
        <v>4382</v>
      </c>
      <c r="J563" s="16">
        <v>27672.12</v>
      </c>
      <c r="K563" s="69" t="s">
        <v>271</v>
      </c>
      <c r="L563" s="69" t="s">
        <v>4383</v>
      </c>
      <c r="M563" s="69" t="s">
        <v>4354</v>
      </c>
      <c r="N563" s="69" t="s">
        <v>4384</v>
      </c>
      <c r="O563" s="69" t="s">
        <v>4385</v>
      </c>
      <c r="P563" s="69">
        <v>6833</v>
      </c>
      <c r="Q563" s="16">
        <v>18.07</v>
      </c>
      <c r="R563" s="16">
        <v>0.47</v>
      </c>
      <c r="S563" s="16">
        <v>2.96</v>
      </c>
      <c r="T563" s="16">
        <v>26.69</v>
      </c>
      <c r="U563" s="16">
        <v>30.12</v>
      </c>
      <c r="V563" s="109">
        <v>70</v>
      </c>
      <c r="W563" s="109">
        <v>100</v>
      </c>
      <c r="X563" s="223" t="s">
        <v>4240</v>
      </c>
      <c r="Y563" s="69">
        <v>3</v>
      </c>
      <c r="Z563" s="69">
        <v>4</v>
      </c>
      <c r="AA563" s="69">
        <v>4</v>
      </c>
      <c r="AB563" s="69">
        <v>32</v>
      </c>
      <c r="AC563" s="69">
        <v>3</v>
      </c>
      <c r="AD563" s="69">
        <v>26.69</v>
      </c>
      <c r="AE563" s="69">
        <v>60</v>
      </c>
      <c r="AF563" s="235">
        <v>70</v>
      </c>
      <c r="AG563" s="83" t="s">
        <v>4386</v>
      </c>
      <c r="AH563" s="69" t="s">
        <v>4241</v>
      </c>
      <c r="AI563" s="107">
        <v>30</v>
      </c>
      <c r="AJ563" s="83" t="s">
        <v>4387</v>
      </c>
      <c r="AK563" s="69" t="s">
        <v>4241</v>
      </c>
      <c r="AL563" s="107">
        <v>40</v>
      </c>
      <c r="AM563" s="301" t="s">
        <v>4388</v>
      </c>
      <c r="AN563" s="69" t="s">
        <v>4241</v>
      </c>
      <c r="AO563" s="107">
        <v>20</v>
      </c>
      <c r="AP563" s="301" t="s">
        <v>4233</v>
      </c>
      <c r="AQ563" s="69" t="s">
        <v>4241</v>
      </c>
      <c r="AR563" s="107">
        <v>10</v>
      </c>
      <c r="AS563" s="301"/>
      <c r="AT563" s="69"/>
      <c r="AU563" s="107"/>
      <c r="AV563" s="301"/>
      <c r="AW563" s="69"/>
      <c r="AX563" s="107"/>
    </row>
    <row r="564" spans="1:50" s="14" customFormat="1" ht="154">
      <c r="A564" s="83">
        <v>404</v>
      </c>
      <c r="B564" s="69" t="s">
        <v>4232</v>
      </c>
      <c r="C564" s="69">
        <v>3</v>
      </c>
      <c r="D564" s="24" t="s">
        <v>4233</v>
      </c>
      <c r="E564" s="69" t="s">
        <v>4242</v>
      </c>
      <c r="F564" s="69">
        <v>21337</v>
      </c>
      <c r="G564" s="69" t="s">
        <v>4389</v>
      </c>
      <c r="H564" s="69">
        <v>2016</v>
      </c>
      <c r="I564" s="69" t="s">
        <v>4390</v>
      </c>
      <c r="J564" s="16">
        <v>93909.8</v>
      </c>
      <c r="K564" s="69" t="s">
        <v>271</v>
      </c>
      <c r="L564" s="69" t="s">
        <v>4267</v>
      </c>
      <c r="M564" s="69" t="s">
        <v>4268</v>
      </c>
      <c r="N564" s="69" t="s">
        <v>4391</v>
      </c>
      <c r="O564" s="69" t="s">
        <v>4392</v>
      </c>
      <c r="P564" s="69">
        <v>6835</v>
      </c>
      <c r="Q564" s="16">
        <v>26.91</v>
      </c>
      <c r="R564" s="16">
        <v>13.95</v>
      </c>
      <c r="S564" s="16">
        <v>12.96</v>
      </c>
      <c r="T564" s="16">
        <v>7.08</v>
      </c>
      <c r="U564" s="16">
        <v>41.06</v>
      </c>
      <c r="V564" s="109">
        <v>100</v>
      </c>
      <c r="W564" s="109">
        <v>100</v>
      </c>
      <c r="X564" s="223" t="s">
        <v>4240</v>
      </c>
      <c r="Y564" s="69">
        <v>3</v>
      </c>
      <c r="Z564" s="69">
        <v>11</v>
      </c>
      <c r="AA564" s="69">
        <v>4</v>
      </c>
      <c r="AB564" s="69">
        <v>32</v>
      </c>
      <c r="AC564" s="69">
        <v>2</v>
      </c>
      <c r="AD564" s="17">
        <v>14.15</v>
      </c>
      <c r="AE564" s="69">
        <v>60</v>
      </c>
      <c r="AF564" s="235">
        <v>100</v>
      </c>
      <c r="AG564" s="83" t="s">
        <v>4233</v>
      </c>
      <c r="AH564" s="69" t="s">
        <v>4241</v>
      </c>
      <c r="AI564" s="107">
        <v>10</v>
      </c>
      <c r="AJ564" s="83" t="s">
        <v>4249</v>
      </c>
      <c r="AK564" s="69" t="s">
        <v>4241</v>
      </c>
      <c r="AL564" s="107">
        <v>40</v>
      </c>
      <c r="AM564" s="301" t="s">
        <v>4250</v>
      </c>
      <c r="AN564" s="69" t="s">
        <v>4241</v>
      </c>
      <c r="AO564" s="107">
        <v>15</v>
      </c>
      <c r="AP564" s="301" t="s">
        <v>4251</v>
      </c>
      <c r="AQ564" s="69" t="s">
        <v>4241</v>
      </c>
      <c r="AR564" s="107">
        <v>10</v>
      </c>
      <c r="AS564" s="301" t="s">
        <v>4393</v>
      </c>
      <c r="AT564" s="69" t="s">
        <v>4241</v>
      </c>
      <c r="AU564" s="107">
        <v>5</v>
      </c>
      <c r="AV564" s="301" t="s">
        <v>4252</v>
      </c>
      <c r="AW564" s="69" t="s">
        <v>4241</v>
      </c>
      <c r="AX564" s="107">
        <v>20</v>
      </c>
    </row>
    <row r="565" spans="1:50" s="14" customFormat="1" ht="238">
      <c r="A565" s="83">
        <v>404</v>
      </c>
      <c r="B565" s="69" t="s">
        <v>4232</v>
      </c>
      <c r="C565" s="69">
        <v>3</v>
      </c>
      <c r="D565" s="24" t="s">
        <v>4233</v>
      </c>
      <c r="E565" s="69" t="s">
        <v>4394</v>
      </c>
      <c r="F565" s="69">
        <v>29428</v>
      </c>
      <c r="G565" s="69" t="s">
        <v>4395</v>
      </c>
      <c r="H565" s="69">
        <v>2017</v>
      </c>
      <c r="I565" s="69" t="s">
        <v>4396</v>
      </c>
      <c r="J565" s="16">
        <v>56845</v>
      </c>
      <c r="K565" s="69" t="s">
        <v>271</v>
      </c>
      <c r="L565" s="69" t="s">
        <v>4397</v>
      </c>
      <c r="M565" s="69" t="s">
        <v>4398</v>
      </c>
      <c r="N565" s="69" t="s">
        <v>4399</v>
      </c>
      <c r="O565" s="69" t="s">
        <v>4400</v>
      </c>
      <c r="P565" s="69">
        <v>6853</v>
      </c>
      <c r="Q565" s="16">
        <v>16.059999999999999</v>
      </c>
      <c r="R565" s="16">
        <v>10.89</v>
      </c>
      <c r="S565" s="16">
        <v>5.17</v>
      </c>
      <c r="T565" s="16">
        <v>48.04</v>
      </c>
      <c r="U565" s="16">
        <v>64.099999999999994</v>
      </c>
      <c r="V565" s="109">
        <v>50</v>
      </c>
      <c r="W565" s="109">
        <v>85</v>
      </c>
      <c r="X565" s="223" t="s">
        <v>4240</v>
      </c>
      <c r="Y565" s="69">
        <v>3</v>
      </c>
      <c r="Z565" s="69">
        <v>10</v>
      </c>
      <c r="AA565" s="69">
        <v>4</v>
      </c>
      <c r="AB565" s="69">
        <v>44</v>
      </c>
      <c r="AC565" s="69">
        <v>4</v>
      </c>
      <c r="AD565" s="69">
        <v>48.04</v>
      </c>
      <c r="AE565" s="69">
        <v>60</v>
      </c>
      <c r="AF565" s="235">
        <v>50</v>
      </c>
      <c r="AG565" s="83" t="s">
        <v>4233</v>
      </c>
      <c r="AH565" s="69" t="s">
        <v>4241</v>
      </c>
      <c r="AI565" s="107">
        <v>100</v>
      </c>
      <c r="AJ565" s="83"/>
      <c r="AK565" s="69"/>
      <c r="AL565" s="107"/>
      <c r="AM565" s="301"/>
      <c r="AN565" s="69"/>
      <c r="AO565" s="107"/>
      <c r="AP565" s="301"/>
      <c r="AQ565" s="69"/>
      <c r="AR565" s="107"/>
      <c r="AS565" s="301"/>
      <c r="AT565" s="69"/>
      <c r="AU565" s="107"/>
      <c r="AV565" s="301"/>
      <c r="AW565" s="69"/>
      <c r="AX565" s="107"/>
    </row>
    <row r="566" spans="1:50" s="14" customFormat="1" ht="112">
      <c r="A566" s="83">
        <v>404</v>
      </c>
      <c r="B566" s="69" t="s">
        <v>4232</v>
      </c>
      <c r="C566" s="69">
        <v>3</v>
      </c>
      <c r="D566" s="24" t="s">
        <v>4233</v>
      </c>
      <c r="E566" s="69" t="s">
        <v>1576</v>
      </c>
      <c r="F566" s="69">
        <v>15493</v>
      </c>
      <c r="G566" s="69" t="s">
        <v>4401</v>
      </c>
      <c r="H566" s="69">
        <v>2017</v>
      </c>
      <c r="I566" s="69" t="s">
        <v>4402</v>
      </c>
      <c r="J566" s="16">
        <v>54428.91</v>
      </c>
      <c r="K566" s="69" t="s">
        <v>271</v>
      </c>
      <c r="L566" s="69" t="s">
        <v>4273</v>
      </c>
      <c r="M566" s="69" t="s">
        <v>4274</v>
      </c>
      <c r="N566" s="69" t="s">
        <v>4403</v>
      </c>
      <c r="O566" s="69" t="s">
        <v>4404</v>
      </c>
      <c r="P566" s="69">
        <v>6855</v>
      </c>
      <c r="Q566" s="16">
        <v>118.05</v>
      </c>
      <c r="R566" s="16">
        <v>43.94</v>
      </c>
      <c r="S566" s="16">
        <v>20.83</v>
      </c>
      <c r="T566" s="16">
        <v>53.29</v>
      </c>
      <c r="U566" s="16">
        <v>118.05</v>
      </c>
      <c r="V566" s="109">
        <v>80</v>
      </c>
      <c r="W566" s="109">
        <v>90</v>
      </c>
      <c r="X566" s="223" t="s">
        <v>4240</v>
      </c>
      <c r="Y566" s="69">
        <v>6</v>
      </c>
      <c r="Z566" s="69">
        <v>4</v>
      </c>
      <c r="AA566" s="69">
        <v>8</v>
      </c>
      <c r="AB566" s="69">
        <v>3</v>
      </c>
      <c r="AC566" s="69">
        <v>5</v>
      </c>
      <c r="AD566" s="69">
        <v>53.29</v>
      </c>
      <c r="AE566" s="69">
        <v>60</v>
      </c>
      <c r="AF566" s="235">
        <v>80</v>
      </c>
      <c r="AG566" s="83" t="s">
        <v>4233</v>
      </c>
      <c r="AH566" s="69" t="s">
        <v>4241</v>
      </c>
      <c r="AI566" s="107">
        <v>80</v>
      </c>
      <c r="AJ566" s="83" t="s">
        <v>4277</v>
      </c>
      <c r="AK566" s="69" t="s">
        <v>4241</v>
      </c>
      <c r="AL566" s="107">
        <v>20</v>
      </c>
      <c r="AM566" s="301"/>
      <c r="AN566" s="69"/>
      <c r="AO566" s="107"/>
      <c r="AP566" s="301"/>
      <c r="AQ566" s="69"/>
      <c r="AR566" s="107"/>
      <c r="AS566" s="301"/>
      <c r="AT566" s="69"/>
      <c r="AU566" s="107"/>
      <c r="AV566" s="301"/>
      <c r="AW566" s="69"/>
      <c r="AX566" s="107"/>
    </row>
    <row r="567" spans="1:50" s="14" customFormat="1" ht="252">
      <c r="A567" s="83">
        <v>404</v>
      </c>
      <c r="B567" s="69" t="s">
        <v>4232</v>
      </c>
      <c r="C567" s="69">
        <v>3</v>
      </c>
      <c r="D567" s="24" t="s">
        <v>4233</v>
      </c>
      <c r="E567" s="69" t="s">
        <v>4242</v>
      </c>
      <c r="F567" s="69">
        <v>21337</v>
      </c>
      <c r="G567" s="69" t="s">
        <v>4405</v>
      </c>
      <c r="H567" s="69">
        <v>2017</v>
      </c>
      <c r="I567" s="69" t="s">
        <v>4406</v>
      </c>
      <c r="J567" s="16">
        <v>29861.32</v>
      </c>
      <c r="K567" s="69" t="s">
        <v>271</v>
      </c>
      <c r="L567" s="69" t="s">
        <v>4267</v>
      </c>
      <c r="M567" s="69" t="s">
        <v>4268</v>
      </c>
      <c r="N567" s="69" t="s">
        <v>4407</v>
      </c>
      <c r="O567" s="69" t="s">
        <v>4408</v>
      </c>
      <c r="P567" s="69">
        <v>6878</v>
      </c>
      <c r="Q567" s="16">
        <v>5.37</v>
      </c>
      <c r="R567" s="16">
        <v>2.87</v>
      </c>
      <c r="S567" s="16">
        <v>2.5</v>
      </c>
      <c r="T567" s="16">
        <v>4.4000000000000004</v>
      </c>
      <c r="U567" s="16">
        <v>9.77</v>
      </c>
      <c r="V567" s="109">
        <v>100</v>
      </c>
      <c r="W567" s="109">
        <v>86.67</v>
      </c>
      <c r="X567" s="223" t="s">
        <v>4240</v>
      </c>
      <c r="Y567" s="69">
        <v>3</v>
      </c>
      <c r="Z567" s="69">
        <v>11</v>
      </c>
      <c r="AA567" s="69">
        <v>3</v>
      </c>
      <c r="AB567" s="69">
        <v>32</v>
      </c>
      <c r="AC567" s="69">
        <v>6</v>
      </c>
      <c r="AD567" s="69">
        <v>17.59</v>
      </c>
      <c r="AE567" s="69">
        <v>60</v>
      </c>
      <c r="AF567" s="235">
        <v>100</v>
      </c>
      <c r="AG567" s="83" t="s">
        <v>4233</v>
      </c>
      <c r="AH567" s="69" t="s">
        <v>4241</v>
      </c>
      <c r="AI567" s="107">
        <v>5</v>
      </c>
      <c r="AJ567" s="83" t="s">
        <v>4252</v>
      </c>
      <c r="AK567" s="69" t="s">
        <v>4241</v>
      </c>
      <c r="AL567" s="107">
        <v>65</v>
      </c>
      <c r="AM567" s="301" t="s">
        <v>4393</v>
      </c>
      <c r="AN567" s="69" t="s">
        <v>4241</v>
      </c>
      <c r="AO567" s="107">
        <v>10</v>
      </c>
      <c r="AP567" s="301" t="s">
        <v>4251</v>
      </c>
      <c r="AQ567" s="69" t="s">
        <v>4241</v>
      </c>
      <c r="AR567" s="107">
        <v>20</v>
      </c>
      <c r="AS567" s="301"/>
      <c r="AT567" s="69"/>
      <c r="AU567" s="107"/>
      <c r="AV567" s="301"/>
      <c r="AW567" s="69"/>
      <c r="AX567" s="107"/>
    </row>
    <row r="568" spans="1:50" s="14" customFormat="1" ht="266">
      <c r="A568" s="83">
        <v>404</v>
      </c>
      <c r="B568" s="69" t="s">
        <v>4232</v>
      </c>
      <c r="C568" s="69">
        <v>3</v>
      </c>
      <c r="D568" s="24" t="s">
        <v>4233</v>
      </c>
      <c r="E568" s="69" t="s">
        <v>4380</v>
      </c>
      <c r="F568" s="24">
        <v>23448</v>
      </c>
      <c r="G568" s="69" t="s">
        <v>4409</v>
      </c>
      <c r="H568" s="69">
        <v>2018</v>
      </c>
      <c r="I568" s="69" t="s">
        <v>4410</v>
      </c>
      <c r="J568" s="16">
        <v>27194.41</v>
      </c>
      <c r="K568" s="69" t="s">
        <v>69</v>
      </c>
      <c r="L568" s="69" t="s">
        <v>4411</v>
      </c>
      <c r="M568" s="69" t="s">
        <v>4412</v>
      </c>
      <c r="N568" s="69" t="s">
        <v>4413</v>
      </c>
      <c r="O568" s="69" t="s">
        <v>4414</v>
      </c>
      <c r="P568" s="69">
        <v>6951</v>
      </c>
      <c r="Q568" s="16">
        <v>17.09</v>
      </c>
      <c r="R568" s="16">
        <v>1.37</v>
      </c>
      <c r="S568" s="16">
        <v>0.42</v>
      </c>
      <c r="T568" s="16">
        <v>26.69</v>
      </c>
      <c r="U568" s="16">
        <v>28.48</v>
      </c>
      <c r="V568" s="109">
        <v>300</v>
      </c>
      <c r="W568" s="109">
        <f>46.67+20</f>
        <v>66.67</v>
      </c>
      <c r="X568" s="132" t="s">
        <v>4240</v>
      </c>
      <c r="Y568" s="69">
        <v>6</v>
      </c>
      <c r="Z568" s="69">
        <v>1</v>
      </c>
      <c r="AA568" s="69">
        <v>5</v>
      </c>
      <c r="AB568" s="69">
        <v>25</v>
      </c>
      <c r="AC568" s="69">
        <v>1</v>
      </c>
      <c r="AD568" s="69">
        <v>26.69</v>
      </c>
      <c r="AE568" s="69">
        <v>60</v>
      </c>
      <c r="AF568" s="235">
        <v>300</v>
      </c>
      <c r="AG568" s="83" t="s">
        <v>4415</v>
      </c>
      <c r="AH568" s="69" t="s">
        <v>4241</v>
      </c>
      <c r="AI568" s="107">
        <v>100</v>
      </c>
      <c r="AJ568" s="83"/>
      <c r="AK568" s="69"/>
      <c r="AL568" s="107"/>
      <c r="AM568" s="301"/>
      <c r="AN568" s="69"/>
      <c r="AO568" s="107"/>
      <c r="AP568" s="301"/>
      <c r="AQ568" s="69"/>
      <c r="AR568" s="107"/>
      <c r="AS568" s="301"/>
      <c r="AT568" s="69"/>
      <c r="AU568" s="107"/>
      <c r="AV568" s="301"/>
      <c r="AW568" s="69"/>
      <c r="AX568" s="107"/>
    </row>
    <row r="569" spans="1:50" s="14" customFormat="1" ht="266">
      <c r="A569" s="83">
        <v>404</v>
      </c>
      <c r="B569" s="69" t="s">
        <v>4232</v>
      </c>
      <c r="C569" s="69">
        <v>3</v>
      </c>
      <c r="D569" s="24" t="s">
        <v>4233</v>
      </c>
      <c r="E569" s="69" t="s">
        <v>4380</v>
      </c>
      <c r="F569" s="24">
        <v>23448</v>
      </c>
      <c r="G569" s="69" t="s">
        <v>4409</v>
      </c>
      <c r="H569" s="69">
        <v>2018</v>
      </c>
      <c r="I569" s="69" t="s">
        <v>4410</v>
      </c>
      <c r="J569" s="16">
        <v>27194.41</v>
      </c>
      <c r="K569" s="69" t="s">
        <v>69</v>
      </c>
      <c r="L569" s="69" t="s">
        <v>4411</v>
      </c>
      <c r="M569" s="69" t="s">
        <v>4412</v>
      </c>
      <c r="N569" s="69" t="s">
        <v>4413</v>
      </c>
      <c r="O569" s="69" t="s">
        <v>4414</v>
      </c>
      <c r="P569" s="69">
        <v>6952</v>
      </c>
      <c r="Q569" s="16">
        <v>17.09</v>
      </c>
      <c r="R569" s="16">
        <v>1.37</v>
      </c>
      <c r="S569" s="16">
        <v>0.42</v>
      </c>
      <c r="T569" s="16">
        <v>26.69</v>
      </c>
      <c r="U569" s="16">
        <v>28.48</v>
      </c>
      <c r="V569" s="109">
        <v>300</v>
      </c>
      <c r="W569" s="109">
        <f>46.67+20</f>
        <v>66.67</v>
      </c>
      <c r="X569" s="132" t="s">
        <v>4240</v>
      </c>
      <c r="Y569" s="69">
        <v>6</v>
      </c>
      <c r="Z569" s="69">
        <v>1</v>
      </c>
      <c r="AA569" s="69">
        <v>5</v>
      </c>
      <c r="AB569" s="69">
        <v>25</v>
      </c>
      <c r="AC569" s="69">
        <v>1</v>
      </c>
      <c r="AD569" s="69">
        <v>26.69</v>
      </c>
      <c r="AE569" s="69">
        <v>60</v>
      </c>
      <c r="AF569" s="235">
        <v>300</v>
      </c>
      <c r="AG569" s="83" t="s">
        <v>4415</v>
      </c>
      <c r="AH569" s="69" t="s">
        <v>4241</v>
      </c>
      <c r="AI569" s="107">
        <v>100</v>
      </c>
      <c r="AJ569" s="83"/>
      <c r="AK569" s="69"/>
      <c r="AL569" s="107"/>
      <c r="AM569" s="301"/>
      <c r="AN569" s="69"/>
      <c r="AO569" s="107"/>
      <c r="AP569" s="301"/>
      <c r="AQ569" s="69"/>
      <c r="AR569" s="107"/>
      <c r="AS569" s="301"/>
      <c r="AT569" s="69"/>
      <c r="AU569" s="107"/>
      <c r="AV569" s="301"/>
      <c r="AW569" s="69"/>
      <c r="AX569" s="107"/>
    </row>
    <row r="570" spans="1:50" s="14" customFormat="1" ht="112">
      <c r="A570" s="83">
        <v>404</v>
      </c>
      <c r="B570" s="69" t="s">
        <v>4232</v>
      </c>
      <c r="C570" s="69">
        <v>3</v>
      </c>
      <c r="D570" s="24" t="s">
        <v>4233</v>
      </c>
      <c r="E570" s="69" t="s">
        <v>4288</v>
      </c>
      <c r="F570" s="69">
        <v>29164</v>
      </c>
      <c r="G570" s="69" t="s">
        <v>4416</v>
      </c>
      <c r="H570" s="69">
        <v>2019</v>
      </c>
      <c r="I570" s="69" t="s">
        <v>4417</v>
      </c>
      <c r="J570" s="16">
        <v>122594.14</v>
      </c>
      <c r="K570" s="69" t="s">
        <v>69</v>
      </c>
      <c r="L570" s="69" t="s">
        <v>4418</v>
      </c>
      <c r="M570" s="69" t="s">
        <v>4419</v>
      </c>
      <c r="N570" s="69" t="s">
        <v>4420</v>
      </c>
      <c r="O570" s="69"/>
      <c r="P570" s="69">
        <v>7184</v>
      </c>
      <c r="Q570" s="16">
        <f>SUM(R570:S570)</f>
        <v>4.4689499999999995</v>
      </c>
      <c r="R570" s="16">
        <v>2.79895</v>
      </c>
      <c r="S570" s="16">
        <v>1.67</v>
      </c>
      <c r="T570" s="16">
        <v>1.67</v>
      </c>
      <c r="U570" s="16">
        <f>SUM(R570:T570)</f>
        <v>6.1389499999999995</v>
      </c>
      <c r="V570" s="109">
        <v>25</v>
      </c>
      <c r="W570" s="109">
        <v>45</v>
      </c>
      <c r="X570" s="132" t="s">
        <v>4240</v>
      </c>
      <c r="Y570" s="69">
        <v>4</v>
      </c>
      <c r="Z570" s="69">
        <v>9</v>
      </c>
      <c r="AA570" s="69">
        <v>3</v>
      </c>
      <c r="AB570" s="69">
        <v>7</v>
      </c>
      <c r="AC570" s="69">
        <v>4</v>
      </c>
      <c r="AD570" s="69">
        <v>1.67</v>
      </c>
      <c r="AE570" s="69">
        <v>60</v>
      </c>
      <c r="AF570" s="235">
        <v>25</v>
      </c>
      <c r="AG570" s="83" t="s">
        <v>4233</v>
      </c>
      <c r="AH570" s="69" t="s">
        <v>4241</v>
      </c>
      <c r="AI570" s="107">
        <v>50</v>
      </c>
      <c r="AJ570" s="83" t="s">
        <v>4293</v>
      </c>
      <c r="AK570" s="69" t="s">
        <v>4241</v>
      </c>
      <c r="AL570" s="107">
        <v>50</v>
      </c>
      <c r="AM570" s="301"/>
      <c r="AN570" s="69"/>
      <c r="AO570" s="107"/>
      <c r="AP570" s="301"/>
      <c r="AQ570" s="69"/>
      <c r="AR570" s="107"/>
      <c r="AS570" s="301"/>
      <c r="AT570" s="69"/>
      <c r="AU570" s="107"/>
      <c r="AV570" s="301"/>
      <c r="AW570" s="69"/>
      <c r="AX570" s="107"/>
    </row>
    <row r="571" spans="1:50" s="108" customFormat="1" ht="224">
      <c r="A571" s="83">
        <v>404</v>
      </c>
      <c r="B571" s="69" t="s">
        <v>4232</v>
      </c>
      <c r="C571" s="69">
        <v>3</v>
      </c>
      <c r="D571" s="24" t="s">
        <v>4233</v>
      </c>
      <c r="E571" s="69" t="s">
        <v>4421</v>
      </c>
      <c r="F571" s="69">
        <v>32514</v>
      </c>
      <c r="G571" s="24" t="s">
        <v>4422</v>
      </c>
      <c r="H571" s="69">
        <v>2020</v>
      </c>
      <c r="I571" s="24" t="s">
        <v>4422</v>
      </c>
      <c r="J571" s="16">
        <v>33257.199999999997</v>
      </c>
      <c r="K571" s="69" t="s">
        <v>328</v>
      </c>
      <c r="L571" s="69" t="s">
        <v>4423</v>
      </c>
      <c r="M571" s="69" t="s">
        <v>4424</v>
      </c>
      <c r="N571" s="69" t="s">
        <v>4425</v>
      </c>
      <c r="O571" s="69" t="s">
        <v>4426</v>
      </c>
      <c r="P571" s="24">
        <v>7365</v>
      </c>
      <c r="Q571" s="16" t="s">
        <v>4427</v>
      </c>
      <c r="R571" s="16" t="s">
        <v>446</v>
      </c>
      <c r="S571" s="16" t="s">
        <v>446</v>
      </c>
      <c r="T571" s="16" t="s">
        <v>446</v>
      </c>
      <c r="U571" s="16" t="s">
        <v>446</v>
      </c>
      <c r="V571" s="109">
        <v>50</v>
      </c>
      <c r="W571" s="109">
        <v>25</v>
      </c>
      <c r="X571" s="132" t="s">
        <v>4428</v>
      </c>
      <c r="Y571" s="69">
        <v>4</v>
      </c>
      <c r="Z571" s="69">
        <v>6</v>
      </c>
      <c r="AA571" s="69">
        <v>2</v>
      </c>
      <c r="AB571" s="69">
        <v>60</v>
      </c>
      <c r="AC571" s="69">
        <v>1</v>
      </c>
      <c r="AD571" s="69" t="s">
        <v>446</v>
      </c>
      <c r="AE571" s="69">
        <v>60</v>
      </c>
      <c r="AF571" s="235">
        <v>50</v>
      </c>
      <c r="AG571" s="83" t="s">
        <v>4429</v>
      </c>
      <c r="AH571" s="69" t="s">
        <v>4241</v>
      </c>
      <c r="AI571" s="107">
        <v>50</v>
      </c>
      <c r="AJ571" s="83" t="s">
        <v>1250</v>
      </c>
      <c r="AK571" s="69" t="s">
        <v>4241</v>
      </c>
      <c r="AL571" s="107">
        <v>10</v>
      </c>
      <c r="AM571" s="301" t="s">
        <v>4233</v>
      </c>
      <c r="AN571" s="69" t="s">
        <v>4241</v>
      </c>
      <c r="AO571" s="107">
        <v>20</v>
      </c>
      <c r="AP571" s="301" t="s">
        <v>4430</v>
      </c>
      <c r="AQ571" s="69" t="s">
        <v>4241</v>
      </c>
      <c r="AR571" s="107">
        <v>20</v>
      </c>
      <c r="AS571" s="301"/>
      <c r="AT571" s="69"/>
      <c r="AU571" s="107"/>
      <c r="AV571" s="301"/>
      <c r="AW571" s="69"/>
      <c r="AX571" s="107"/>
    </row>
    <row r="572" spans="1:50" s="14" customFormat="1" ht="409.5">
      <c r="A572" s="83">
        <v>404</v>
      </c>
      <c r="B572" s="69" t="s">
        <v>4232</v>
      </c>
      <c r="C572" s="69">
        <v>3</v>
      </c>
      <c r="D572" s="24" t="s">
        <v>4233</v>
      </c>
      <c r="E572" s="69" t="s">
        <v>4431</v>
      </c>
      <c r="F572" s="69">
        <v>53233</v>
      </c>
      <c r="G572" s="69" t="s">
        <v>4432</v>
      </c>
      <c r="H572" s="69">
        <v>2020</v>
      </c>
      <c r="I572" s="69" t="s">
        <v>4433</v>
      </c>
      <c r="J572" s="16">
        <v>36228.07</v>
      </c>
      <c r="K572" s="69" t="s">
        <v>328</v>
      </c>
      <c r="L572" s="69" t="s">
        <v>4434</v>
      </c>
      <c r="M572" s="69" t="s">
        <v>4435</v>
      </c>
      <c r="N572" s="69" t="s">
        <v>4436</v>
      </c>
      <c r="O572" s="69" t="s">
        <v>4437</v>
      </c>
      <c r="P572" s="69">
        <v>7379</v>
      </c>
      <c r="Q572" s="16" t="s">
        <v>4438</v>
      </c>
      <c r="R572" s="16" t="s">
        <v>4439</v>
      </c>
      <c r="S572" s="16">
        <v>1</v>
      </c>
      <c r="T572" s="16" t="s">
        <v>4440</v>
      </c>
      <c r="U572" s="16">
        <v>28.58</v>
      </c>
      <c r="V572" s="109">
        <v>70</v>
      </c>
      <c r="W572" s="109">
        <v>25</v>
      </c>
      <c r="X572" s="132" t="s">
        <v>4240</v>
      </c>
      <c r="Y572" s="69">
        <v>3</v>
      </c>
      <c r="Z572" s="69">
        <v>10</v>
      </c>
      <c r="AA572" s="69">
        <v>3</v>
      </c>
      <c r="AB572" s="69">
        <v>16</v>
      </c>
      <c r="AC572" s="69">
        <v>2</v>
      </c>
      <c r="AD572" s="69">
        <v>20.079999999999998</v>
      </c>
      <c r="AE572" s="69">
        <v>60</v>
      </c>
      <c r="AF572" s="235">
        <v>75</v>
      </c>
      <c r="AG572" s="83" t="s">
        <v>4233</v>
      </c>
      <c r="AH572" s="69" t="s">
        <v>4241</v>
      </c>
      <c r="AI572" s="107">
        <v>25</v>
      </c>
      <c r="AJ572" s="83" t="s">
        <v>4441</v>
      </c>
      <c r="AK572" s="69" t="s">
        <v>4241</v>
      </c>
      <c r="AL572" s="107">
        <v>25</v>
      </c>
      <c r="AM572" s="301" t="s">
        <v>4442</v>
      </c>
      <c r="AN572" s="69" t="s">
        <v>4241</v>
      </c>
      <c r="AO572" s="107">
        <v>25</v>
      </c>
      <c r="AP572" s="301"/>
      <c r="AQ572" s="69"/>
      <c r="AR572" s="107"/>
      <c r="AS572" s="301"/>
      <c r="AT572" s="69"/>
      <c r="AU572" s="107"/>
      <c r="AV572" s="301"/>
      <c r="AW572" s="69"/>
      <c r="AX572" s="107"/>
    </row>
    <row r="573" spans="1:50" s="14" customFormat="1" ht="192.65" customHeight="1">
      <c r="A573" s="11">
        <v>404</v>
      </c>
      <c r="B573" s="12" t="s">
        <v>4232</v>
      </c>
      <c r="C573" s="12">
        <v>3</v>
      </c>
      <c r="D573" s="15" t="s">
        <v>4233</v>
      </c>
      <c r="E573" s="12" t="s">
        <v>4253</v>
      </c>
      <c r="F573" s="12">
        <v>29875</v>
      </c>
      <c r="G573" s="12" t="s">
        <v>4443</v>
      </c>
      <c r="H573" s="12">
        <v>2021</v>
      </c>
      <c r="I573" s="12" t="s">
        <v>4444</v>
      </c>
      <c r="J573" s="16">
        <v>30769.25</v>
      </c>
      <c r="K573" s="12" t="s">
        <v>328</v>
      </c>
      <c r="L573" s="12" t="s">
        <v>4445</v>
      </c>
      <c r="M573" s="12" t="s">
        <v>4446</v>
      </c>
      <c r="N573" s="12" t="s">
        <v>4447</v>
      </c>
      <c r="O573" s="12" t="s">
        <v>4448</v>
      </c>
      <c r="P573" s="12">
        <v>7500</v>
      </c>
      <c r="Q573" s="16" t="s">
        <v>4449</v>
      </c>
      <c r="R573" s="16" t="s">
        <v>446</v>
      </c>
      <c r="S573" s="16" t="s">
        <v>446</v>
      </c>
      <c r="T573" s="16" t="s">
        <v>446</v>
      </c>
      <c r="U573" s="16" t="s">
        <v>446</v>
      </c>
      <c r="V573" s="109">
        <v>50</v>
      </c>
      <c r="W573" s="109">
        <v>5</v>
      </c>
      <c r="X573" s="12" t="s">
        <v>4240</v>
      </c>
      <c r="Y573" s="12">
        <v>2</v>
      </c>
      <c r="Z573" s="12">
        <v>5</v>
      </c>
      <c r="AA573" s="12">
        <v>5</v>
      </c>
      <c r="AB573" s="12">
        <v>60</v>
      </c>
      <c r="AC573" s="12">
        <v>3</v>
      </c>
      <c r="AD573" s="12" t="s">
        <v>446</v>
      </c>
      <c r="AE573" s="12">
        <v>60</v>
      </c>
      <c r="AF573" s="236">
        <v>50</v>
      </c>
      <c r="AG573" s="11" t="s">
        <v>4233</v>
      </c>
      <c r="AH573" s="12" t="s">
        <v>4241</v>
      </c>
      <c r="AI573" s="13">
        <v>50</v>
      </c>
      <c r="AJ573" s="11"/>
      <c r="AK573" s="12"/>
      <c r="AL573" s="13"/>
      <c r="AM573" s="300"/>
      <c r="AN573" s="12"/>
      <c r="AO573" s="13"/>
      <c r="AP573" s="300"/>
      <c r="AQ573" s="12"/>
      <c r="AR573" s="13"/>
      <c r="AS573" s="300"/>
      <c r="AT573" s="12"/>
      <c r="AU573" s="13"/>
      <c r="AV573" s="300"/>
      <c r="AW573" s="12"/>
      <c r="AX573" s="13"/>
    </row>
    <row r="574" spans="1:50" s="14" customFormat="1" ht="280">
      <c r="A574" s="11">
        <v>404</v>
      </c>
      <c r="B574" s="12" t="s">
        <v>4232</v>
      </c>
      <c r="C574" s="12">
        <v>3</v>
      </c>
      <c r="D574" s="15" t="s">
        <v>4233</v>
      </c>
      <c r="E574" s="12" t="s">
        <v>4450</v>
      </c>
      <c r="F574" s="12">
        <v>53019</v>
      </c>
      <c r="G574" s="12" t="s">
        <v>4451</v>
      </c>
      <c r="H574" s="12">
        <v>2021</v>
      </c>
      <c r="I574" s="12" t="s">
        <v>4452</v>
      </c>
      <c r="J574" s="16">
        <v>42580.44</v>
      </c>
      <c r="K574" s="12" t="s">
        <v>69</v>
      </c>
      <c r="L574" s="12" t="s">
        <v>4445</v>
      </c>
      <c r="M574" s="12" t="s">
        <v>4446</v>
      </c>
      <c r="N574" s="12" t="s">
        <v>4453</v>
      </c>
      <c r="O574" s="12" t="s">
        <v>4454</v>
      </c>
      <c r="P574" s="12">
        <v>7499</v>
      </c>
      <c r="Q574" s="16" t="s">
        <v>4449</v>
      </c>
      <c r="R574" s="16" t="s">
        <v>446</v>
      </c>
      <c r="S574" s="16" t="s">
        <v>446</v>
      </c>
      <c r="T574" s="16" t="s">
        <v>446</v>
      </c>
      <c r="U574" s="16" t="s">
        <v>446</v>
      </c>
      <c r="V574" s="109">
        <v>50</v>
      </c>
      <c r="W574" s="109">
        <v>5</v>
      </c>
      <c r="X574" s="12" t="s">
        <v>4240</v>
      </c>
      <c r="Y574" s="12">
        <v>2</v>
      </c>
      <c r="Z574" s="12">
        <v>3</v>
      </c>
      <c r="AA574" s="12">
        <v>3</v>
      </c>
      <c r="AB574" s="12">
        <v>60</v>
      </c>
      <c r="AC574" s="12">
        <v>5</v>
      </c>
      <c r="AD574" s="12" t="s">
        <v>446</v>
      </c>
      <c r="AE574" s="12">
        <v>60</v>
      </c>
      <c r="AF574" s="236">
        <v>50</v>
      </c>
      <c r="AG574" s="11" t="s">
        <v>4233</v>
      </c>
      <c r="AH574" s="12" t="s">
        <v>4241</v>
      </c>
      <c r="AI574" s="13">
        <v>50</v>
      </c>
      <c r="AJ574" s="11"/>
      <c r="AK574" s="12"/>
      <c r="AL574" s="13"/>
      <c r="AM574" s="300"/>
      <c r="AN574" s="12"/>
      <c r="AO574" s="13"/>
      <c r="AP574" s="300"/>
      <c r="AQ574" s="12"/>
      <c r="AR574" s="13"/>
      <c r="AS574" s="300"/>
      <c r="AT574" s="12"/>
      <c r="AU574" s="13"/>
      <c r="AV574" s="300"/>
      <c r="AW574" s="12"/>
      <c r="AX574" s="13"/>
    </row>
    <row r="575" spans="1:50" s="14" customFormat="1" ht="84">
      <c r="A575" s="267" t="s">
        <v>4455</v>
      </c>
      <c r="B575" s="12" t="s">
        <v>4456</v>
      </c>
      <c r="C575" s="69" t="s">
        <v>4457</v>
      </c>
      <c r="D575" s="24" t="s">
        <v>4458</v>
      </c>
      <c r="E575" s="69" t="s">
        <v>4459</v>
      </c>
      <c r="F575" s="22" t="s">
        <v>4460</v>
      </c>
      <c r="G575" s="69" t="s">
        <v>4461</v>
      </c>
      <c r="H575" s="69">
        <v>2014</v>
      </c>
      <c r="I575" s="69" t="s">
        <v>4462</v>
      </c>
      <c r="J575" s="16">
        <v>140228</v>
      </c>
      <c r="K575" s="28" t="s">
        <v>363</v>
      </c>
      <c r="L575" s="69" t="s">
        <v>4463</v>
      </c>
      <c r="M575" s="12" t="s">
        <v>4464</v>
      </c>
      <c r="N575" s="24" t="s">
        <v>4465</v>
      </c>
      <c r="O575" s="24" t="s">
        <v>4466</v>
      </c>
      <c r="P575" s="69">
        <v>115107</v>
      </c>
      <c r="Q575" s="16" t="s">
        <v>4467</v>
      </c>
      <c r="R575" s="16">
        <v>10.39</v>
      </c>
      <c r="S575" s="16" t="s">
        <v>4468</v>
      </c>
      <c r="T575" s="16" t="s">
        <v>4469</v>
      </c>
      <c r="U575" s="16" t="s">
        <v>4470</v>
      </c>
      <c r="V575" s="109">
        <v>90</v>
      </c>
      <c r="W575" s="109">
        <v>100</v>
      </c>
      <c r="X575" s="90" t="s">
        <v>4471</v>
      </c>
      <c r="Y575" s="12"/>
      <c r="Z575" s="12">
        <v>8</v>
      </c>
      <c r="AA575" s="12">
        <v>2</v>
      </c>
      <c r="AB575" s="12">
        <v>17</v>
      </c>
      <c r="AC575" s="12"/>
      <c r="AD575" s="12">
        <v>97</v>
      </c>
      <c r="AE575" s="12">
        <v>5</v>
      </c>
      <c r="AF575" s="280">
        <v>100</v>
      </c>
      <c r="AG575" s="133" t="s">
        <v>4458</v>
      </c>
      <c r="AH575" s="102" t="s">
        <v>4472</v>
      </c>
      <c r="AI575" s="134">
        <v>50</v>
      </c>
      <c r="AJ575" s="133"/>
      <c r="AK575" s="102"/>
      <c r="AL575" s="134"/>
      <c r="AM575" s="307"/>
      <c r="AN575" s="102"/>
      <c r="AO575" s="134"/>
      <c r="AP575" s="307"/>
      <c r="AQ575" s="102"/>
      <c r="AR575" s="134"/>
      <c r="AS575" s="307"/>
      <c r="AT575" s="102"/>
      <c r="AU575" s="134"/>
      <c r="AV575" s="307"/>
      <c r="AW575" s="102"/>
      <c r="AX575" s="134"/>
    </row>
    <row r="576" spans="1:50" s="14" customFormat="1" ht="294">
      <c r="A576" s="267" t="s">
        <v>4455</v>
      </c>
      <c r="B576" s="12" t="s">
        <v>4456</v>
      </c>
      <c r="C576" s="69" t="s">
        <v>4473</v>
      </c>
      <c r="D576" s="24" t="s">
        <v>4474</v>
      </c>
      <c r="E576" s="69" t="s">
        <v>4475</v>
      </c>
      <c r="F576" s="22" t="s">
        <v>4476</v>
      </c>
      <c r="G576" s="69" t="s">
        <v>4477</v>
      </c>
      <c r="H576" s="69">
        <v>2014</v>
      </c>
      <c r="I576" s="69" t="s">
        <v>4478</v>
      </c>
      <c r="J576" s="16">
        <v>57836</v>
      </c>
      <c r="K576" s="28" t="s">
        <v>363</v>
      </c>
      <c r="L576" s="24" t="s">
        <v>4479</v>
      </c>
      <c r="M576" s="12" t="s">
        <v>4480</v>
      </c>
      <c r="N576" s="69" t="s">
        <v>4481</v>
      </c>
      <c r="O576" s="69" t="s">
        <v>4482</v>
      </c>
      <c r="P576" s="69" t="s">
        <v>4483</v>
      </c>
      <c r="Q576" s="16" t="s">
        <v>4484</v>
      </c>
      <c r="R576" s="16">
        <v>0.88</v>
      </c>
      <c r="S576" s="16" t="s">
        <v>357</v>
      </c>
      <c r="T576" s="16">
        <v>24</v>
      </c>
      <c r="U576" s="16">
        <v>245</v>
      </c>
      <c r="V576" s="109">
        <v>50</v>
      </c>
      <c r="W576" s="109">
        <v>100</v>
      </c>
      <c r="X576" s="90" t="s">
        <v>4471</v>
      </c>
      <c r="Y576" s="12">
        <v>4</v>
      </c>
      <c r="Z576" s="12">
        <v>6</v>
      </c>
      <c r="AA576" s="12">
        <v>3</v>
      </c>
      <c r="AB576" s="12">
        <v>4</v>
      </c>
      <c r="AC576" s="12"/>
      <c r="AD576" s="12">
        <v>24</v>
      </c>
      <c r="AE576" s="12">
        <v>5</v>
      </c>
      <c r="AF576" s="281">
        <v>25</v>
      </c>
      <c r="AG576" s="133" t="s">
        <v>4474</v>
      </c>
      <c r="AH576" s="102" t="s">
        <v>4485</v>
      </c>
      <c r="AI576" s="134">
        <v>25</v>
      </c>
      <c r="AJ576" s="133" t="s">
        <v>4486</v>
      </c>
      <c r="AK576" s="102"/>
      <c r="AL576" s="134">
        <v>25</v>
      </c>
      <c r="AM576" s="307"/>
      <c r="AN576" s="102"/>
      <c r="AO576" s="134"/>
      <c r="AP576" s="307"/>
      <c r="AQ576" s="102"/>
      <c r="AR576" s="134"/>
      <c r="AS576" s="307"/>
      <c r="AT576" s="102"/>
      <c r="AU576" s="134"/>
      <c r="AV576" s="307"/>
      <c r="AW576" s="102"/>
      <c r="AX576" s="134"/>
    </row>
    <row r="577" spans="1:50" s="14" customFormat="1" ht="154">
      <c r="A577" s="267" t="s">
        <v>4455</v>
      </c>
      <c r="B577" s="12" t="s">
        <v>4456</v>
      </c>
      <c r="C577" s="69" t="s">
        <v>4473</v>
      </c>
      <c r="D577" s="24" t="s">
        <v>4487</v>
      </c>
      <c r="E577" s="69" t="s">
        <v>4488</v>
      </c>
      <c r="F577" s="22" t="s">
        <v>4489</v>
      </c>
      <c r="G577" s="69" t="s">
        <v>4490</v>
      </c>
      <c r="H577" s="69">
        <v>2016</v>
      </c>
      <c r="I577" s="69" t="s">
        <v>4491</v>
      </c>
      <c r="J577" s="16">
        <v>197795.61</v>
      </c>
      <c r="K577" s="69" t="s">
        <v>271</v>
      </c>
      <c r="L577" s="69" t="s">
        <v>4492</v>
      </c>
      <c r="M577" s="12" t="s">
        <v>4493</v>
      </c>
      <c r="N577" s="69" t="s">
        <v>4494</v>
      </c>
      <c r="O577" s="69" t="s">
        <v>4495</v>
      </c>
      <c r="P577" s="69">
        <v>115380</v>
      </c>
      <c r="Q577" s="16" t="s">
        <v>4496</v>
      </c>
      <c r="R577" s="16">
        <v>13.73</v>
      </c>
      <c r="S577" s="16" t="s">
        <v>4497</v>
      </c>
      <c r="T577" s="16" t="s">
        <v>4498</v>
      </c>
      <c r="U577" s="16" t="s">
        <v>4499</v>
      </c>
      <c r="V577" s="109">
        <v>50</v>
      </c>
      <c r="W577" s="109">
        <v>80</v>
      </c>
      <c r="X577" s="90" t="s">
        <v>4471</v>
      </c>
      <c r="Y577" s="12">
        <v>3</v>
      </c>
      <c r="Z577" s="12">
        <v>2</v>
      </c>
      <c r="AA577" s="12">
        <v>3</v>
      </c>
      <c r="AB577" s="12" t="s">
        <v>4500</v>
      </c>
      <c r="AC577" s="12" t="s">
        <v>4501</v>
      </c>
      <c r="AD577" s="12">
        <v>24</v>
      </c>
      <c r="AE577" s="12">
        <v>5</v>
      </c>
      <c r="AF577" s="281">
        <v>79</v>
      </c>
      <c r="AG577" s="133" t="s">
        <v>4474</v>
      </c>
      <c r="AH577" s="102" t="s">
        <v>4502</v>
      </c>
      <c r="AI577" s="134">
        <v>3.1</v>
      </c>
      <c r="AJ577" s="133" t="s">
        <v>4503</v>
      </c>
      <c r="AK577" s="102" t="s">
        <v>4504</v>
      </c>
      <c r="AL577" s="134">
        <v>18</v>
      </c>
      <c r="AM577" s="307"/>
      <c r="AN577" s="102"/>
      <c r="AO577" s="134"/>
      <c r="AP577" s="307"/>
      <c r="AQ577" s="102"/>
      <c r="AR577" s="134"/>
      <c r="AS577" s="307"/>
      <c r="AT577" s="102"/>
      <c r="AU577" s="134"/>
      <c r="AV577" s="307"/>
      <c r="AW577" s="102"/>
      <c r="AX577" s="134"/>
    </row>
    <row r="578" spans="1:50" s="14" customFormat="1" ht="140">
      <c r="A578" s="267" t="s">
        <v>4455</v>
      </c>
      <c r="B578" s="12" t="s">
        <v>4456</v>
      </c>
      <c r="C578" s="69" t="s">
        <v>4473</v>
      </c>
      <c r="D578" s="24" t="s">
        <v>4474</v>
      </c>
      <c r="E578" s="69" t="s">
        <v>4475</v>
      </c>
      <c r="F578" s="22" t="s">
        <v>4476</v>
      </c>
      <c r="G578" s="69" t="s">
        <v>4505</v>
      </c>
      <c r="H578" s="69">
        <v>2016</v>
      </c>
      <c r="I578" s="69" t="s">
        <v>4506</v>
      </c>
      <c r="J578" s="16">
        <v>22628.959999999999</v>
      </c>
      <c r="K578" s="28" t="s">
        <v>363</v>
      </c>
      <c r="L578" s="24" t="s">
        <v>4479</v>
      </c>
      <c r="M578" s="12" t="s">
        <v>4507</v>
      </c>
      <c r="N578" s="69" t="s">
        <v>4508</v>
      </c>
      <c r="O578" s="69" t="s">
        <v>4509</v>
      </c>
      <c r="P578" s="69">
        <v>115364</v>
      </c>
      <c r="Q578" s="16" t="s">
        <v>4484</v>
      </c>
      <c r="R578" s="16">
        <v>0</v>
      </c>
      <c r="S578" s="16" t="s">
        <v>357</v>
      </c>
      <c r="T578" s="16">
        <v>24</v>
      </c>
      <c r="U578" s="16">
        <v>25</v>
      </c>
      <c r="V578" s="109">
        <v>50</v>
      </c>
      <c r="W578" s="109">
        <v>80</v>
      </c>
      <c r="X578" s="90" t="s">
        <v>4471</v>
      </c>
      <c r="Y578" s="12">
        <v>4</v>
      </c>
      <c r="Z578" s="12">
        <v>8</v>
      </c>
      <c r="AA578" s="12">
        <v>2</v>
      </c>
      <c r="AB578" s="12">
        <v>4</v>
      </c>
      <c r="AC578" s="12"/>
      <c r="AD578" s="12">
        <v>24</v>
      </c>
      <c r="AE578" s="12">
        <v>5</v>
      </c>
      <c r="AF578" s="281">
        <v>25</v>
      </c>
      <c r="AG578" s="133" t="s">
        <v>4474</v>
      </c>
      <c r="AH578" s="102" t="s">
        <v>4485</v>
      </c>
      <c r="AI578" s="134">
        <v>25</v>
      </c>
      <c r="AJ578" s="133" t="s">
        <v>4486</v>
      </c>
      <c r="AK578" s="102"/>
      <c r="AL578" s="134">
        <v>25</v>
      </c>
      <c r="AM578" s="307"/>
      <c r="AN578" s="102"/>
      <c r="AO578" s="134"/>
      <c r="AP578" s="307"/>
      <c r="AQ578" s="102"/>
      <c r="AR578" s="134"/>
      <c r="AS578" s="307"/>
      <c r="AT578" s="102"/>
      <c r="AU578" s="134"/>
      <c r="AV578" s="307"/>
      <c r="AW578" s="102"/>
      <c r="AX578" s="134"/>
    </row>
    <row r="579" spans="1:50" s="14" customFormat="1" ht="196">
      <c r="A579" s="267" t="s">
        <v>4455</v>
      </c>
      <c r="B579" s="12" t="s">
        <v>4456</v>
      </c>
      <c r="C579" s="69" t="s">
        <v>4457</v>
      </c>
      <c r="D579" s="24" t="s">
        <v>9921</v>
      </c>
      <c r="E579" s="69" t="s">
        <v>4510</v>
      </c>
      <c r="F579" s="24">
        <v>32224</v>
      </c>
      <c r="G579" s="69" t="s">
        <v>4511</v>
      </c>
      <c r="H579" s="69">
        <v>2017</v>
      </c>
      <c r="I579" s="69" t="s">
        <v>4512</v>
      </c>
      <c r="J579" s="71">
        <v>174461.55</v>
      </c>
      <c r="K579" s="28" t="s">
        <v>271</v>
      </c>
      <c r="L579" s="69" t="s">
        <v>4513</v>
      </c>
      <c r="M579" s="69" t="s">
        <v>4514</v>
      </c>
      <c r="N579" s="69" t="s">
        <v>4515</v>
      </c>
      <c r="O579" s="69" t="s">
        <v>4516</v>
      </c>
      <c r="P579" s="69">
        <v>115768</v>
      </c>
      <c r="Q579" s="16" t="s">
        <v>4517</v>
      </c>
      <c r="R579" s="16">
        <v>13.65</v>
      </c>
      <c r="S579" s="16">
        <v>80</v>
      </c>
      <c r="T579" s="16">
        <v>75</v>
      </c>
      <c r="U579" s="16">
        <v>165</v>
      </c>
      <c r="V579" s="109">
        <v>70</v>
      </c>
      <c r="W579" s="109">
        <v>60</v>
      </c>
      <c r="X579" s="90" t="s">
        <v>4471</v>
      </c>
      <c r="Y579" s="12">
        <v>3</v>
      </c>
      <c r="Z579" s="12">
        <v>3</v>
      </c>
      <c r="AA579" s="12">
        <v>2</v>
      </c>
      <c r="AB579" s="12">
        <v>17</v>
      </c>
      <c r="AC579" s="12" t="s">
        <v>4518</v>
      </c>
      <c r="AD579" s="12">
        <v>75</v>
      </c>
      <c r="AE579" s="12">
        <v>5</v>
      </c>
      <c r="AF579" s="281">
        <v>100</v>
      </c>
      <c r="AG579" s="133" t="s">
        <v>4458</v>
      </c>
      <c r="AH579" s="102" t="s">
        <v>4519</v>
      </c>
      <c r="AI579" s="134">
        <v>20</v>
      </c>
      <c r="AJ579" s="133" t="s">
        <v>3243</v>
      </c>
      <c r="AK579" s="102" t="s">
        <v>4520</v>
      </c>
      <c r="AL579" s="134">
        <v>20</v>
      </c>
      <c r="AM579" s="307" t="s">
        <v>4521</v>
      </c>
      <c r="AN579" s="102" t="s">
        <v>4522</v>
      </c>
      <c r="AO579" s="134">
        <v>20</v>
      </c>
      <c r="AP579" s="307"/>
      <c r="AQ579" s="102"/>
      <c r="AR579" s="134"/>
      <c r="AS579" s="307" t="s">
        <v>4523</v>
      </c>
      <c r="AT579" s="102" t="s">
        <v>4524</v>
      </c>
      <c r="AU579" s="134">
        <v>40</v>
      </c>
      <c r="AV579" s="307"/>
      <c r="AW579" s="102"/>
      <c r="AX579" s="134"/>
    </row>
    <row r="580" spans="1:50" s="14" customFormat="1" ht="168">
      <c r="A580" s="267" t="s">
        <v>4455</v>
      </c>
      <c r="B580" s="12" t="s">
        <v>4456</v>
      </c>
      <c r="C580" s="12" t="s">
        <v>4525</v>
      </c>
      <c r="D580" s="15" t="s">
        <v>9922</v>
      </c>
      <c r="E580" s="69" t="s">
        <v>4526</v>
      </c>
      <c r="F580" s="12">
        <v>36857</v>
      </c>
      <c r="G580" s="24" t="s">
        <v>4527</v>
      </c>
      <c r="H580" s="69">
        <v>2017</v>
      </c>
      <c r="I580" s="24" t="s">
        <v>4528</v>
      </c>
      <c r="J580" s="16">
        <v>266724.69</v>
      </c>
      <c r="K580" s="69" t="s">
        <v>271</v>
      </c>
      <c r="L580" s="69" t="s">
        <v>4529</v>
      </c>
      <c r="M580" s="12" t="s">
        <v>4530</v>
      </c>
      <c r="N580" s="69" t="s">
        <v>4531</v>
      </c>
      <c r="O580" s="69" t="s">
        <v>4532</v>
      </c>
      <c r="P580" s="69" t="s">
        <v>4533</v>
      </c>
      <c r="Q580" s="16" t="s">
        <v>4534</v>
      </c>
      <c r="R580" s="16">
        <v>26.2</v>
      </c>
      <c r="S580" s="16">
        <v>8</v>
      </c>
      <c r="T580" s="16">
        <v>10.11</v>
      </c>
      <c r="U580" s="16">
        <v>50.49</v>
      </c>
      <c r="V580" s="109">
        <v>20</v>
      </c>
      <c r="W580" s="109">
        <v>60</v>
      </c>
      <c r="X580" s="90" t="s">
        <v>4471</v>
      </c>
      <c r="Y580" s="12">
        <v>3</v>
      </c>
      <c r="Z580" s="12">
        <v>11</v>
      </c>
      <c r="AA580" s="12">
        <v>5</v>
      </c>
      <c r="AB580" s="12">
        <v>4</v>
      </c>
      <c r="AC580" s="12" t="s">
        <v>4535</v>
      </c>
      <c r="AD580" s="12">
        <v>24</v>
      </c>
      <c r="AE580" s="12">
        <v>5</v>
      </c>
      <c r="AF580" s="281"/>
      <c r="AG580" s="133"/>
      <c r="AH580" s="102"/>
      <c r="AI580" s="134"/>
      <c r="AJ580" s="133"/>
      <c r="AK580" s="102"/>
      <c r="AL580" s="134"/>
      <c r="AM580" s="307"/>
      <c r="AN580" s="102"/>
      <c r="AO580" s="134"/>
      <c r="AP580" s="307"/>
      <c r="AQ580" s="102"/>
      <c r="AR580" s="134"/>
      <c r="AS580" s="307"/>
      <c r="AT580" s="102"/>
      <c r="AU580" s="134"/>
      <c r="AV580" s="307"/>
      <c r="AW580" s="102"/>
      <c r="AX580" s="134"/>
    </row>
    <row r="581" spans="1:50" s="14" customFormat="1" ht="196">
      <c r="A581" s="267" t="s">
        <v>4455</v>
      </c>
      <c r="B581" s="12" t="s">
        <v>4456</v>
      </c>
      <c r="C581" s="12" t="s">
        <v>4536</v>
      </c>
      <c r="D581" s="15" t="s">
        <v>4474</v>
      </c>
      <c r="E581" s="69" t="s">
        <v>4537</v>
      </c>
      <c r="F581" s="12">
        <v>18884</v>
      </c>
      <c r="G581" s="69" t="s">
        <v>4538</v>
      </c>
      <c r="H581" s="12">
        <v>2018</v>
      </c>
      <c r="I581" s="69" t="s">
        <v>4539</v>
      </c>
      <c r="J581" s="16">
        <v>21826.639999999999</v>
      </c>
      <c r="K581" s="28" t="s">
        <v>363</v>
      </c>
      <c r="L581" s="69" t="s">
        <v>4540</v>
      </c>
      <c r="M581" s="12" t="s">
        <v>4541</v>
      </c>
      <c r="N581" s="69" t="s">
        <v>4542</v>
      </c>
      <c r="O581" s="69" t="s">
        <v>4543</v>
      </c>
      <c r="P581" s="69">
        <v>116229</v>
      </c>
      <c r="Q581" s="16" t="s">
        <v>4544</v>
      </c>
      <c r="R581" s="16">
        <v>0</v>
      </c>
      <c r="S581" s="16">
        <v>42.76</v>
      </c>
      <c r="T581" s="16">
        <v>3.44</v>
      </c>
      <c r="U581" s="16">
        <v>46.199999999999996</v>
      </c>
      <c r="V581" s="109" t="s">
        <v>4545</v>
      </c>
      <c r="W581" s="109">
        <v>40</v>
      </c>
      <c r="X581" s="90" t="s">
        <v>4471</v>
      </c>
      <c r="Y581" s="12">
        <v>2</v>
      </c>
      <c r="Z581" s="12">
        <v>3</v>
      </c>
      <c r="AA581" s="12"/>
      <c r="AB581" s="12" t="s">
        <v>4546</v>
      </c>
      <c r="AC581" s="12"/>
      <c r="AD581" s="12" t="s">
        <v>4547</v>
      </c>
      <c r="AE581" s="12">
        <v>5</v>
      </c>
      <c r="AF581" s="281"/>
      <c r="AG581" s="133"/>
      <c r="AH581" s="102"/>
      <c r="AI581" s="134"/>
      <c r="AJ581" s="133"/>
      <c r="AK581" s="102"/>
      <c r="AL581" s="134"/>
      <c r="AM581" s="307"/>
      <c r="AN581" s="102"/>
      <c r="AO581" s="134"/>
      <c r="AP581" s="307"/>
      <c r="AQ581" s="102"/>
      <c r="AR581" s="134"/>
      <c r="AS581" s="307"/>
      <c r="AT581" s="102"/>
      <c r="AU581" s="134"/>
      <c r="AV581" s="307"/>
      <c r="AW581" s="102"/>
      <c r="AX581" s="134"/>
    </row>
    <row r="582" spans="1:50" s="14" customFormat="1" ht="154">
      <c r="A582" s="267" t="s">
        <v>4455</v>
      </c>
      <c r="B582" s="12" t="s">
        <v>4456</v>
      </c>
      <c r="C582" s="12" t="s">
        <v>4525</v>
      </c>
      <c r="D582" s="15" t="s">
        <v>4474</v>
      </c>
      <c r="E582" s="135" t="s">
        <v>4548</v>
      </c>
      <c r="F582" s="136">
        <v>25841</v>
      </c>
      <c r="G582" s="135" t="s">
        <v>4549</v>
      </c>
      <c r="H582" s="136">
        <v>2018</v>
      </c>
      <c r="I582" s="135" t="s">
        <v>4549</v>
      </c>
      <c r="J582" s="137">
        <v>23135.77</v>
      </c>
      <c r="K582" s="28" t="s">
        <v>363</v>
      </c>
      <c r="L582" s="138" t="s">
        <v>4550</v>
      </c>
      <c r="M582" s="136" t="s">
        <v>4551</v>
      </c>
      <c r="N582" s="135" t="s">
        <v>4552</v>
      </c>
      <c r="O582" s="138" t="s">
        <v>4553</v>
      </c>
      <c r="P582" s="135">
        <v>115957</v>
      </c>
      <c r="Q582" s="16" t="s">
        <v>4484</v>
      </c>
      <c r="R582" s="16">
        <v>0</v>
      </c>
      <c r="S582" s="16" t="s">
        <v>357</v>
      </c>
      <c r="T582" s="16">
        <v>24</v>
      </c>
      <c r="U582" s="16">
        <v>24</v>
      </c>
      <c r="V582" s="109">
        <v>50</v>
      </c>
      <c r="W582" s="109">
        <v>40</v>
      </c>
      <c r="X582" s="90" t="s">
        <v>4471</v>
      </c>
      <c r="Y582" s="12">
        <v>4</v>
      </c>
      <c r="Z582" s="12">
        <v>6</v>
      </c>
      <c r="AA582" s="12">
        <v>2</v>
      </c>
      <c r="AB582" s="12">
        <v>4</v>
      </c>
      <c r="AC582" s="12"/>
      <c r="AD582" s="12"/>
      <c r="AE582" s="12">
        <v>5</v>
      </c>
      <c r="AF582" s="281">
        <v>50</v>
      </c>
      <c r="AG582" s="133" t="s">
        <v>4474</v>
      </c>
      <c r="AH582" s="102" t="s">
        <v>4554</v>
      </c>
      <c r="AI582" s="134">
        <v>60</v>
      </c>
      <c r="AJ582" s="133"/>
      <c r="AK582" s="102"/>
      <c r="AL582" s="134"/>
      <c r="AM582" s="307"/>
      <c r="AN582" s="102"/>
      <c r="AO582" s="134"/>
      <c r="AP582" s="307"/>
      <c r="AQ582" s="102"/>
      <c r="AR582" s="134"/>
      <c r="AS582" s="307" t="s">
        <v>4555</v>
      </c>
      <c r="AT582" s="102" t="s">
        <v>4556</v>
      </c>
      <c r="AU582" s="134">
        <v>40</v>
      </c>
      <c r="AV582" s="307"/>
      <c r="AW582" s="102"/>
      <c r="AX582" s="134"/>
    </row>
    <row r="583" spans="1:50" s="14" customFormat="1" ht="303" customHeight="1">
      <c r="A583" s="267" t="s">
        <v>4455</v>
      </c>
      <c r="B583" s="12" t="s">
        <v>4456</v>
      </c>
      <c r="C583" s="12" t="s">
        <v>4473</v>
      </c>
      <c r="D583" s="15" t="s">
        <v>4474</v>
      </c>
      <c r="E583" s="69" t="s">
        <v>4557</v>
      </c>
      <c r="F583" s="12" t="s">
        <v>4558</v>
      </c>
      <c r="G583" s="69" t="s">
        <v>4559</v>
      </c>
      <c r="H583" s="12">
        <v>2018</v>
      </c>
      <c r="I583" s="12" t="s">
        <v>4560</v>
      </c>
      <c r="J583" s="16">
        <v>23338.16</v>
      </c>
      <c r="K583" s="28" t="s">
        <v>363</v>
      </c>
      <c r="L583" s="69" t="s">
        <v>4561</v>
      </c>
      <c r="M583" s="12" t="s">
        <v>4480</v>
      </c>
      <c r="N583" s="69" t="s">
        <v>4562</v>
      </c>
      <c r="O583" s="69" t="s">
        <v>4563</v>
      </c>
      <c r="P583" s="69">
        <v>116226</v>
      </c>
      <c r="Q583" s="16" t="s">
        <v>4484</v>
      </c>
      <c r="R583" s="16">
        <v>0</v>
      </c>
      <c r="S583" s="16" t="s">
        <v>357</v>
      </c>
      <c r="T583" s="16">
        <v>24</v>
      </c>
      <c r="U583" s="16">
        <v>24</v>
      </c>
      <c r="V583" s="109">
        <v>50</v>
      </c>
      <c r="W583" s="109">
        <v>40</v>
      </c>
      <c r="X583" s="90" t="s">
        <v>4471</v>
      </c>
      <c r="Y583" s="12">
        <v>4</v>
      </c>
      <c r="Z583" s="12">
        <v>6</v>
      </c>
      <c r="AA583" s="12">
        <v>5</v>
      </c>
      <c r="AB583" s="12">
        <v>4</v>
      </c>
      <c r="AC583" s="12"/>
      <c r="AD583" s="12"/>
      <c r="AE583" s="12">
        <v>5</v>
      </c>
      <c r="AF583" s="281">
        <v>25</v>
      </c>
      <c r="AG583" s="133" t="s">
        <v>4474</v>
      </c>
      <c r="AH583" s="102" t="s">
        <v>4485</v>
      </c>
      <c r="AI583" s="134">
        <v>25</v>
      </c>
      <c r="AJ583" s="133" t="s">
        <v>4486</v>
      </c>
      <c r="AK583" s="102"/>
      <c r="AL583" s="134">
        <v>25</v>
      </c>
      <c r="AM583" s="307"/>
      <c r="AN583" s="102"/>
      <c r="AO583" s="134"/>
      <c r="AP583" s="307"/>
      <c r="AQ583" s="102"/>
      <c r="AR583" s="134"/>
      <c r="AS583" s="307"/>
      <c r="AT583" s="102"/>
      <c r="AU583" s="134"/>
      <c r="AV583" s="307"/>
      <c r="AW583" s="102"/>
      <c r="AX583" s="134"/>
    </row>
    <row r="584" spans="1:50" s="14" customFormat="1" ht="238">
      <c r="A584" s="267" t="s">
        <v>4455</v>
      </c>
      <c r="B584" s="12" t="s">
        <v>4456</v>
      </c>
      <c r="C584" s="12" t="s">
        <v>4564</v>
      </c>
      <c r="D584" s="15" t="s">
        <v>4458</v>
      </c>
      <c r="E584" s="69" t="s">
        <v>4565</v>
      </c>
      <c r="F584" s="70">
        <v>13334</v>
      </c>
      <c r="G584" s="69" t="s">
        <v>4566</v>
      </c>
      <c r="H584" s="12">
        <v>2020</v>
      </c>
      <c r="I584" s="12" t="s">
        <v>4567</v>
      </c>
      <c r="J584" s="16" t="s">
        <v>4568</v>
      </c>
      <c r="K584" s="12" t="s">
        <v>328</v>
      </c>
      <c r="L584" s="69" t="s">
        <v>4569</v>
      </c>
      <c r="M584" s="12" t="s">
        <v>4570</v>
      </c>
      <c r="N584" s="69" t="s">
        <v>4571</v>
      </c>
      <c r="O584" s="69" t="s">
        <v>4572</v>
      </c>
      <c r="P584" s="139">
        <v>116888</v>
      </c>
      <c r="Q584" s="16" t="s">
        <v>4573</v>
      </c>
      <c r="R584" s="140">
        <v>2.0099999999999998</v>
      </c>
      <c r="S584" s="140" t="s">
        <v>4574</v>
      </c>
      <c r="T584" s="140">
        <v>24</v>
      </c>
      <c r="U584" s="140">
        <v>26.009999999999998</v>
      </c>
      <c r="V584" s="245" t="s">
        <v>4575</v>
      </c>
      <c r="W584" s="245">
        <v>0</v>
      </c>
      <c r="X584" s="12" t="s">
        <v>4576</v>
      </c>
      <c r="Y584" s="69">
        <v>3</v>
      </c>
      <c r="Z584" s="69">
        <v>1</v>
      </c>
      <c r="AA584" s="69">
        <v>7</v>
      </c>
      <c r="AB584" s="12">
        <v>60</v>
      </c>
      <c r="AC584" s="12" t="s">
        <v>4577</v>
      </c>
      <c r="AD584" s="12" t="s">
        <v>4578</v>
      </c>
      <c r="AE584" s="12">
        <v>5</v>
      </c>
      <c r="AF584" s="281">
        <v>10</v>
      </c>
      <c r="AG584" s="133" t="s">
        <v>4579</v>
      </c>
      <c r="AH584" s="102" t="s">
        <v>4565</v>
      </c>
      <c r="AI584" s="134">
        <v>15</v>
      </c>
      <c r="AJ584" s="133" t="s">
        <v>4580</v>
      </c>
      <c r="AK584" s="102" t="s">
        <v>4581</v>
      </c>
      <c r="AL584" s="134">
        <v>10</v>
      </c>
      <c r="AM584" s="302" t="s">
        <v>4582</v>
      </c>
      <c r="AN584" s="102" t="s">
        <v>4583</v>
      </c>
      <c r="AO584" s="134">
        <v>10</v>
      </c>
      <c r="AP584" s="307"/>
      <c r="AQ584" s="102"/>
      <c r="AR584" s="134"/>
      <c r="AS584" s="307"/>
      <c r="AT584" s="102"/>
      <c r="AU584" s="134"/>
      <c r="AV584" s="307"/>
      <c r="AW584" s="102"/>
      <c r="AX584" s="134"/>
    </row>
    <row r="585" spans="1:50" s="14" customFormat="1" ht="126">
      <c r="A585" s="267" t="s">
        <v>4455</v>
      </c>
      <c r="B585" s="12" t="s">
        <v>4456</v>
      </c>
      <c r="C585" s="12" t="s">
        <v>4473</v>
      </c>
      <c r="D585" s="15" t="s">
        <v>4474</v>
      </c>
      <c r="E585" s="12" t="s">
        <v>4584</v>
      </c>
      <c r="F585" s="24">
        <v>11860</v>
      </c>
      <c r="G585" s="12" t="s">
        <v>4585</v>
      </c>
      <c r="H585" s="12">
        <v>2020</v>
      </c>
      <c r="I585" s="102" t="s">
        <v>4585</v>
      </c>
      <c r="J585" s="140">
        <v>147728.06</v>
      </c>
      <c r="K585" s="28" t="s">
        <v>328</v>
      </c>
      <c r="L585" s="69" t="s">
        <v>4569</v>
      </c>
      <c r="M585" s="12" t="s">
        <v>4570</v>
      </c>
      <c r="N585" s="69" t="s">
        <v>4586</v>
      </c>
      <c r="O585" s="69" t="s">
        <v>4587</v>
      </c>
      <c r="P585" s="102">
        <v>116817</v>
      </c>
      <c r="Q585" s="16" t="s">
        <v>4573</v>
      </c>
      <c r="R585" s="140">
        <v>9.9600000000000009</v>
      </c>
      <c r="S585" s="16">
        <v>2</v>
      </c>
      <c r="T585" s="16">
        <v>24</v>
      </c>
      <c r="U585" s="140">
        <v>33.96</v>
      </c>
      <c r="V585" s="245">
        <v>100</v>
      </c>
      <c r="W585" s="245">
        <v>0</v>
      </c>
      <c r="X585" s="90" t="s">
        <v>4588</v>
      </c>
      <c r="Y585" s="12">
        <v>3</v>
      </c>
      <c r="Z585" s="12">
        <v>1</v>
      </c>
      <c r="AA585" s="12">
        <v>2</v>
      </c>
      <c r="AB585" s="12">
        <v>4</v>
      </c>
      <c r="AC585" s="12" t="s">
        <v>4577</v>
      </c>
      <c r="AD585" s="12" t="s">
        <v>4547</v>
      </c>
      <c r="AE585" s="12">
        <v>5</v>
      </c>
      <c r="AF585" s="280">
        <v>100</v>
      </c>
      <c r="AG585" s="133" t="s">
        <v>4474</v>
      </c>
      <c r="AH585" s="12" t="s">
        <v>4589</v>
      </c>
      <c r="AI585" s="141">
        <v>100</v>
      </c>
      <c r="AJ585" s="11"/>
      <c r="AK585" s="12"/>
      <c r="AL585" s="13"/>
      <c r="AM585" s="300"/>
      <c r="AN585" s="12"/>
      <c r="AO585" s="13"/>
      <c r="AP585" s="300"/>
      <c r="AQ585" s="12"/>
      <c r="AR585" s="13"/>
      <c r="AS585" s="300"/>
      <c r="AT585" s="12"/>
      <c r="AU585" s="13"/>
      <c r="AV585" s="300"/>
      <c r="AW585" s="12"/>
      <c r="AX585" s="13"/>
    </row>
    <row r="586" spans="1:50" s="14" customFormat="1" ht="266">
      <c r="A586" s="267" t="s">
        <v>4455</v>
      </c>
      <c r="B586" s="12" t="s">
        <v>4456</v>
      </c>
      <c r="C586" s="12" t="s">
        <v>4590</v>
      </c>
      <c r="D586" s="15" t="s">
        <v>4474</v>
      </c>
      <c r="E586" s="12" t="s">
        <v>4591</v>
      </c>
      <c r="F586" s="12">
        <v>8544</v>
      </c>
      <c r="G586" s="12" t="s">
        <v>4592</v>
      </c>
      <c r="H586" s="12">
        <v>2021</v>
      </c>
      <c r="I586" s="12" t="s">
        <v>4593</v>
      </c>
      <c r="J586" s="16">
        <v>31514.400000000001</v>
      </c>
      <c r="K586" s="29" t="s">
        <v>332</v>
      </c>
      <c r="L586" s="69" t="s">
        <v>4594</v>
      </c>
      <c r="M586" s="12" t="s">
        <v>4595</v>
      </c>
      <c r="N586" s="12" t="s">
        <v>4596</v>
      </c>
      <c r="O586" s="12" t="s">
        <v>4597</v>
      </c>
      <c r="P586" s="12" t="s">
        <v>4598</v>
      </c>
      <c r="Q586" s="16" t="s">
        <v>4599</v>
      </c>
      <c r="R586" s="16">
        <v>3.02</v>
      </c>
      <c r="S586" s="16" t="s">
        <v>4600</v>
      </c>
      <c r="T586" s="16">
        <v>24</v>
      </c>
      <c r="U586" s="16">
        <f>SUM(R586:T586)</f>
        <v>27.02</v>
      </c>
      <c r="V586" s="109" t="s">
        <v>4601</v>
      </c>
      <c r="W586" s="109">
        <v>0</v>
      </c>
      <c r="X586" s="90" t="s">
        <v>4588</v>
      </c>
      <c r="Y586" s="12">
        <v>3</v>
      </c>
      <c r="Z586" s="12">
        <v>2</v>
      </c>
      <c r="AA586" s="12">
        <v>1</v>
      </c>
      <c r="AB586" s="12">
        <v>17</v>
      </c>
      <c r="AC586" s="12" t="s">
        <v>332</v>
      </c>
      <c r="AD586" s="12" t="s">
        <v>4547</v>
      </c>
      <c r="AE586" s="12">
        <v>5</v>
      </c>
      <c r="AF586" s="236"/>
      <c r="AG586" s="11"/>
      <c r="AH586" s="12"/>
      <c r="AI586" s="13"/>
      <c r="AJ586" s="11"/>
      <c r="AK586" s="12"/>
      <c r="AL586" s="13"/>
      <c r="AM586" s="300"/>
      <c r="AN586" s="12"/>
      <c r="AO586" s="13"/>
      <c r="AP586" s="300"/>
      <c r="AQ586" s="12"/>
      <c r="AR586" s="13"/>
      <c r="AS586" s="300"/>
      <c r="AT586" s="12"/>
      <c r="AU586" s="13"/>
      <c r="AV586" s="300"/>
      <c r="AW586" s="12"/>
      <c r="AX586" s="13"/>
    </row>
    <row r="587" spans="1:50" s="108" customFormat="1" ht="252">
      <c r="A587" s="267" t="s">
        <v>4455</v>
      </c>
      <c r="B587" s="12" t="s">
        <v>4456</v>
      </c>
      <c r="C587" s="69" t="s">
        <v>4525</v>
      </c>
      <c r="D587" s="24" t="s">
        <v>4474</v>
      </c>
      <c r="E587" s="69" t="s">
        <v>4602</v>
      </c>
      <c r="F587" s="22" t="s">
        <v>4603</v>
      </c>
      <c r="G587" s="69" t="s">
        <v>4604</v>
      </c>
      <c r="H587" s="69">
        <v>2021</v>
      </c>
      <c r="I587" s="69" t="s">
        <v>4605</v>
      </c>
      <c r="J587" s="16">
        <v>46687.03</v>
      </c>
      <c r="K587" s="29" t="s">
        <v>332</v>
      </c>
      <c r="L587" s="69" t="s">
        <v>4606</v>
      </c>
      <c r="M587" s="69" t="s">
        <v>4607</v>
      </c>
      <c r="N587" s="69" t="s">
        <v>4608</v>
      </c>
      <c r="O587" s="69" t="s">
        <v>4609</v>
      </c>
      <c r="P587" s="12" t="s">
        <v>4598</v>
      </c>
      <c r="Q587" s="16" t="s">
        <v>4610</v>
      </c>
      <c r="R587" s="16">
        <v>4.47</v>
      </c>
      <c r="S587" s="16"/>
      <c r="T587" s="16">
        <v>24</v>
      </c>
      <c r="U587" s="16">
        <f>SUM(R587:T587)</f>
        <v>28.47</v>
      </c>
      <c r="V587" s="109" t="s">
        <v>4601</v>
      </c>
      <c r="W587" s="109">
        <v>0</v>
      </c>
      <c r="X587" s="90" t="s">
        <v>4588</v>
      </c>
      <c r="Y587" s="69">
        <v>3</v>
      </c>
      <c r="Z587" s="69">
        <v>11</v>
      </c>
      <c r="AA587" s="69">
        <v>5</v>
      </c>
      <c r="AB587" s="69">
        <v>4</v>
      </c>
      <c r="AC587" s="69" t="s">
        <v>4611</v>
      </c>
      <c r="AD587" s="69"/>
      <c r="AE587" s="69">
        <v>5</v>
      </c>
      <c r="AF587" s="280">
        <v>80</v>
      </c>
      <c r="AG587" s="142" t="s">
        <v>4474</v>
      </c>
      <c r="AH587" s="69" t="s">
        <v>4612</v>
      </c>
      <c r="AI587" s="141">
        <v>50</v>
      </c>
      <c r="AJ587" s="83"/>
      <c r="AK587" s="69"/>
      <c r="AL587" s="107"/>
      <c r="AM587" s="301"/>
      <c r="AN587" s="69"/>
      <c r="AO587" s="107"/>
      <c r="AP587" s="301"/>
      <c r="AQ587" s="69"/>
      <c r="AR587" s="107"/>
      <c r="AS587" s="301" t="s">
        <v>4613</v>
      </c>
      <c r="AT587" s="69" t="s">
        <v>4612</v>
      </c>
      <c r="AU587" s="141">
        <v>50</v>
      </c>
      <c r="AV587" s="301"/>
      <c r="AW587" s="69"/>
      <c r="AX587" s="107"/>
    </row>
    <row r="588" spans="1:50" s="14" customFormat="1" ht="50.15" customHeight="1">
      <c r="A588" s="438">
        <v>416</v>
      </c>
      <c r="B588" s="439" t="s">
        <v>4614</v>
      </c>
      <c r="C588" s="439">
        <v>4</v>
      </c>
      <c r="D588" s="393"/>
      <c r="E588" s="439" t="s">
        <v>4615</v>
      </c>
      <c r="F588" s="437" t="s">
        <v>4616</v>
      </c>
      <c r="G588" s="439" t="s">
        <v>4617</v>
      </c>
      <c r="H588" s="439">
        <v>2005</v>
      </c>
      <c r="I588" s="439" t="s">
        <v>4618</v>
      </c>
      <c r="J588" s="440">
        <v>50075</v>
      </c>
      <c r="K588" s="439" t="s">
        <v>149</v>
      </c>
      <c r="L588" s="439" t="s">
        <v>4619</v>
      </c>
      <c r="M588" s="439" t="s">
        <v>4620</v>
      </c>
      <c r="N588" s="439" t="s">
        <v>4621</v>
      </c>
      <c r="O588" s="439" t="s">
        <v>4622</v>
      </c>
      <c r="P588" s="69" t="s">
        <v>4623</v>
      </c>
      <c r="Q588" s="16">
        <v>37.799999999999997</v>
      </c>
      <c r="R588" s="16">
        <v>0</v>
      </c>
      <c r="S588" s="16">
        <v>17.45</v>
      </c>
      <c r="T588" s="16">
        <v>20.350000000000001</v>
      </c>
      <c r="U588" s="16">
        <f t="shared" ref="U588:U593" si="26">SUM(R588:T588)</f>
        <v>37.799999999999997</v>
      </c>
      <c r="V588" s="109">
        <v>90</v>
      </c>
      <c r="W588" s="109">
        <v>100</v>
      </c>
      <c r="X588" s="143" t="s">
        <v>4624</v>
      </c>
      <c r="Y588" s="69">
        <v>2</v>
      </c>
      <c r="Z588" s="69">
        <v>1</v>
      </c>
      <c r="AA588" s="69">
        <v>1</v>
      </c>
      <c r="AB588" s="69">
        <v>11</v>
      </c>
      <c r="AC588" s="69">
        <v>12</v>
      </c>
      <c r="AD588" s="16">
        <v>0</v>
      </c>
      <c r="AE588" s="16">
        <v>5</v>
      </c>
      <c r="AF588" s="235">
        <v>100</v>
      </c>
      <c r="AG588" s="83" t="s">
        <v>4625</v>
      </c>
      <c r="AH588" s="69" t="s">
        <v>4626</v>
      </c>
      <c r="AI588" s="107">
        <v>100</v>
      </c>
      <c r="AJ588" s="83"/>
      <c r="AK588" s="69"/>
      <c r="AL588" s="107"/>
      <c r="AM588" s="300"/>
      <c r="AN588" s="12"/>
      <c r="AO588" s="13"/>
      <c r="AP588" s="300"/>
      <c r="AQ588" s="12"/>
      <c r="AR588" s="13"/>
      <c r="AS588" s="300"/>
      <c r="AT588" s="12"/>
      <c r="AU588" s="13"/>
      <c r="AV588" s="300"/>
      <c r="AW588" s="12"/>
      <c r="AX588" s="13"/>
    </row>
    <row r="589" spans="1:50" s="14" customFormat="1" ht="50.15" customHeight="1">
      <c r="A589" s="438"/>
      <c r="B589" s="394"/>
      <c r="C589" s="439"/>
      <c r="D589" s="394"/>
      <c r="E589" s="439"/>
      <c r="F589" s="437"/>
      <c r="G589" s="439"/>
      <c r="H589" s="439"/>
      <c r="I589" s="439"/>
      <c r="J589" s="440"/>
      <c r="K589" s="439"/>
      <c r="L589" s="439"/>
      <c r="M589" s="439"/>
      <c r="N589" s="439"/>
      <c r="O589" s="439"/>
      <c r="P589" s="69" t="s">
        <v>4627</v>
      </c>
      <c r="Q589" s="16">
        <v>37.799999999999997</v>
      </c>
      <c r="R589" s="16">
        <v>0</v>
      </c>
      <c r="S589" s="16">
        <v>17.45</v>
      </c>
      <c r="T589" s="16">
        <v>20.350000000000001</v>
      </c>
      <c r="U589" s="16">
        <f t="shared" si="26"/>
        <v>37.799999999999997</v>
      </c>
      <c r="V589" s="109">
        <v>90</v>
      </c>
      <c r="W589" s="109">
        <v>100</v>
      </c>
      <c r="X589" s="143" t="s">
        <v>4624</v>
      </c>
      <c r="Y589" s="69">
        <v>2</v>
      </c>
      <c r="Z589" s="69">
        <v>4</v>
      </c>
      <c r="AA589" s="69">
        <v>1</v>
      </c>
      <c r="AB589" s="69">
        <v>11</v>
      </c>
      <c r="AC589" s="69">
        <v>12</v>
      </c>
      <c r="AD589" s="16">
        <v>0</v>
      </c>
      <c r="AE589" s="16">
        <v>5</v>
      </c>
      <c r="AF589" s="235">
        <v>100</v>
      </c>
      <c r="AG589" s="83" t="s">
        <v>4625</v>
      </c>
      <c r="AH589" s="69" t="s">
        <v>4626</v>
      </c>
      <c r="AI589" s="107">
        <v>100</v>
      </c>
      <c r="AJ589" s="83"/>
      <c r="AK589" s="69"/>
      <c r="AL589" s="107"/>
      <c r="AM589" s="300"/>
      <c r="AN589" s="12"/>
      <c r="AO589" s="13"/>
      <c r="AP589" s="300"/>
      <c r="AQ589" s="12"/>
      <c r="AR589" s="13"/>
      <c r="AS589" s="300"/>
      <c r="AT589" s="12"/>
      <c r="AU589" s="13"/>
      <c r="AV589" s="300"/>
      <c r="AW589" s="12"/>
      <c r="AX589" s="13"/>
    </row>
    <row r="590" spans="1:50" s="14" customFormat="1" ht="50.15" customHeight="1">
      <c r="A590" s="438"/>
      <c r="B590" s="394"/>
      <c r="C590" s="439"/>
      <c r="D590" s="394"/>
      <c r="E590" s="439"/>
      <c r="F590" s="437"/>
      <c r="G590" s="439"/>
      <c r="H590" s="439"/>
      <c r="I590" s="439"/>
      <c r="J590" s="440"/>
      <c r="K590" s="439"/>
      <c r="L590" s="439"/>
      <c r="M590" s="439"/>
      <c r="N590" s="439"/>
      <c r="O590" s="439"/>
      <c r="P590" s="69" t="s">
        <v>4628</v>
      </c>
      <c r="Q590" s="16">
        <v>37.799999999999997</v>
      </c>
      <c r="R590" s="16">
        <v>0</v>
      </c>
      <c r="S590" s="16">
        <v>17.45</v>
      </c>
      <c r="T590" s="16">
        <v>20.350000000000001</v>
      </c>
      <c r="U590" s="16">
        <f t="shared" si="26"/>
        <v>37.799999999999997</v>
      </c>
      <c r="V590" s="109">
        <v>90</v>
      </c>
      <c r="W590" s="109">
        <v>100</v>
      </c>
      <c r="X590" s="143" t="s">
        <v>4624</v>
      </c>
      <c r="Y590" s="69">
        <v>2</v>
      </c>
      <c r="Z590" s="69">
        <v>5</v>
      </c>
      <c r="AA590" s="69">
        <v>2</v>
      </c>
      <c r="AB590" s="69">
        <v>35</v>
      </c>
      <c r="AC590" s="69">
        <v>12</v>
      </c>
      <c r="AD590" s="16">
        <v>0</v>
      </c>
      <c r="AE590" s="16">
        <v>5</v>
      </c>
      <c r="AF590" s="235">
        <v>100</v>
      </c>
      <c r="AG590" s="83" t="s">
        <v>4625</v>
      </c>
      <c r="AH590" s="69" t="s">
        <v>4626</v>
      </c>
      <c r="AI590" s="107">
        <v>100</v>
      </c>
      <c r="AJ590" s="83"/>
      <c r="AK590" s="69"/>
      <c r="AL590" s="107"/>
      <c r="AM590" s="300"/>
      <c r="AN590" s="12"/>
      <c r="AO590" s="13"/>
      <c r="AP590" s="300"/>
      <c r="AQ590" s="12"/>
      <c r="AR590" s="13"/>
      <c r="AS590" s="300"/>
      <c r="AT590" s="12"/>
      <c r="AU590" s="13"/>
      <c r="AV590" s="300"/>
      <c r="AW590" s="12"/>
      <c r="AX590" s="13"/>
    </row>
    <row r="591" spans="1:50" s="14" customFormat="1" ht="41.25" customHeight="1">
      <c r="A591" s="438"/>
      <c r="B591" s="394"/>
      <c r="C591" s="439"/>
      <c r="D591" s="394"/>
      <c r="E591" s="439"/>
      <c r="F591" s="437"/>
      <c r="G591" s="439"/>
      <c r="H591" s="439"/>
      <c r="I591" s="439"/>
      <c r="J591" s="440"/>
      <c r="K591" s="439"/>
      <c r="L591" s="439"/>
      <c r="M591" s="439"/>
      <c r="N591" s="439"/>
      <c r="O591" s="439"/>
      <c r="P591" s="69" t="s">
        <v>4629</v>
      </c>
      <c r="Q591" s="16">
        <v>37.799999999999997</v>
      </c>
      <c r="R591" s="16">
        <v>0</v>
      </c>
      <c r="S591" s="16">
        <v>17.45</v>
      </c>
      <c r="T591" s="16">
        <v>20.350000000000001</v>
      </c>
      <c r="U591" s="16">
        <f t="shared" si="26"/>
        <v>37.799999999999997</v>
      </c>
      <c r="V591" s="109">
        <v>90</v>
      </c>
      <c r="W591" s="109">
        <v>100</v>
      </c>
      <c r="X591" s="143" t="s">
        <v>4624</v>
      </c>
      <c r="Y591" s="69">
        <v>2</v>
      </c>
      <c r="Z591" s="69">
        <v>1</v>
      </c>
      <c r="AA591" s="69">
        <v>2</v>
      </c>
      <c r="AB591" s="69">
        <v>35</v>
      </c>
      <c r="AC591" s="69">
        <v>12</v>
      </c>
      <c r="AD591" s="16">
        <v>0</v>
      </c>
      <c r="AE591" s="16">
        <v>5</v>
      </c>
      <c r="AF591" s="235">
        <v>100</v>
      </c>
      <c r="AG591" s="83" t="s">
        <v>4625</v>
      </c>
      <c r="AH591" s="69" t="s">
        <v>4626</v>
      </c>
      <c r="AI591" s="107">
        <v>100</v>
      </c>
      <c r="AJ591" s="83"/>
      <c r="AK591" s="69"/>
      <c r="AL591" s="107"/>
      <c r="AM591" s="300"/>
      <c r="AN591" s="12"/>
      <c r="AO591" s="13"/>
      <c r="AP591" s="300"/>
      <c r="AQ591" s="12"/>
      <c r="AR591" s="13"/>
      <c r="AS591" s="300"/>
      <c r="AT591" s="12"/>
      <c r="AU591" s="13"/>
      <c r="AV591" s="300"/>
      <c r="AW591" s="12"/>
      <c r="AX591" s="13"/>
    </row>
    <row r="592" spans="1:50" s="14" customFormat="1" ht="105" customHeight="1">
      <c r="A592" s="83">
        <v>416</v>
      </c>
      <c r="B592" s="69" t="s">
        <v>4614</v>
      </c>
      <c r="C592" s="69">
        <v>4</v>
      </c>
      <c r="D592" s="378" t="s">
        <v>386</v>
      </c>
      <c r="E592" s="69" t="s">
        <v>4630</v>
      </c>
      <c r="F592" s="22" t="s">
        <v>4631</v>
      </c>
      <c r="G592" s="69" t="s">
        <v>4632</v>
      </c>
      <c r="H592" s="69">
        <v>2019</v>
      </c>
      <c r="I592" s="69" t="s">
        <v>4633</v>
      </c>
      <c r="J592" s="16">
        <v>53795</v>
      </c>
      <c r="K592" s="69" t="s">
        <v>69</v>
      </c>
      <c r="L592" s="69" t="s">
        <v>4619</v>
      </c>
      <c r="M592" s="69" t="s">
        <v>4620</v>
      </c>
      <c r="N592" s="69" t="s">
        <v>4634</v>
      </c>
      <c r="O592" s="69" t="s">
        <v>4635</v>
      </c>
      <c r="P592" s="69" t="s">
        <v>4636</v>
      </c>
      <c r="Q592" s="16">
        <v>41.3</v>
      </c>
      <c r="R592" s="16">
        <v>6.32</v>
      </c>
      <c r="S592" s="16">
        <v>11.61</v>
      </c>
      <c r="T592" s="16">
        <v>23.37</v>
      </c>
      <c r="U592" s="16">
        <f t="shared" si="26"/>
        <v>41.3</v>
      </c>
      <c r="V592" s="109">
        <v>95</v>
      </c>
      <c r="W592" s="109">
        <v>45</v>
      </c>
      <c r="X592" s="143" t="s">
        <v>4624</v>
      </c>
      <c r="Y592" s="69">
        <v>3</v>
      </c>
      <c r="Z592" s="69">
        <v>2</v>
      </c>
      <c r="AA592" s="69">
        <v>3</v>
      </c>
      <c r="AB592" s="69">
        <v>4</v>
      </c>
      <c r="AC592" s="69">
        <v>17</v>
      </c>
      <c r="AD592" s="16">
        <v>35</v>
      </c>
      <c r="AE592" s="16">
        <v>5</v>
      </c>
      <c r="AF592" s="235">
        <v>100</v>
      </c>
      <c r="AG592" s="83" t="s">
        <v>386</v>
      </c>
      <c r="AH592" s="69" t="s">
        <v>4630</v>
      </c>
      <c r="AI592" s="107">
        <v>65</v>
      </c>
      <c r="AJ592" s="83" t="s">
        <v>4637</v>
      </c>
      <c r="AK592" s="69" t="s">
        <v>4638</v>
      </c>
      <c r="AL592" s="107">
        <v>35</v>
      </c>
      <c r="AM592" s="300"/>
      <c r="AN592" s="12"/>
      <c r="AO592" s="13"/>
      <c r="AP592" s="300"/>
      <c r="AQ592" s="12"/>
      <c r="AR592" s="13"/>
      <c r="AS592" s="300"/>
      <c r="AT592" s="12"/>
      <c r="AU592" s="13"/>
      <c r="AV592" s="300"/>
      <c r="AW592" s="12"/>
      <c r="AX592" s="13"/>
    </row>
    <row r="593" spans="1:50" s="14" customFormat="1" ht="126">
      <c r="A593" s="83">
        <v>416</v>
      </c>
      <c r="B593" s="69" t="s">
        <v>4614</v>
      </c>
      <c r="C593" s="69">
        <v>4</v>
      </c>
      <c r="D593" s="378" t="s">
        <v>4625</v>
      </c>
      <c r="E593" s="69" t="s">
        <v>4639</v>
      </c>
      <c r="F593" s="22" t="s">
        <v>4640</v>
      </c>
      <c r="G593" s="69" t="s">
        <v>4641</v>
      </c>
      <c r="H593" s="12">
        <v>2021</v>
      </c>
      <c r="I593" s="69" t="s">
        <v>4642</v>
      </c>
      <c r="J593" s="16">
        <v>16452</v>
      </c>
      <c r="K593" s="69" t="s">
        <v>332</v>
      </c>
      <c r="L593" s="69" t="s">
        <v>4619</v>
      </c>
      <c r="M593" s="69" t="s">
        <v>4620</v>
      </c>
      <c r="N593" s="69" t="s">
        <v>4643</v>
      </c>
      <c r="O593" s="69" t="s">
        <v>4644</v>
      </c>
      <c r="P593" s="69" t="s">
        <v>4645</v>
      </c>
      <c r="Q593" s="16">
        <v>41.3</v>
      </c>
      <c r="R593" s="16">
        <v>6.32</v>
      </c>
      <c r="S593" s="16">
        <v>11.61</v>
      </c>
      <c r="T593" s="16">
        <v>23.37</v>
      </c>
      <c r="U593" s="16">
        <f t="shared" si="26"/>
        <v>41.3</v>
      </c>
      <c r="V593" s="109">
        <v>0</v>
      </c>
      <c r="W593" s="109">
        <v>9</v>
      </c>
      <c r="X593" s="143" t="s">
        <v>4624</v>
      </c>
      <c r="Y593" s="69">
        <v>4</v>
      </c>
      <c r="Z593" s="69">
        <v>6</v>
      </c>
      <c r="AA593" s="69">
        <v>2</v>
      </c>
      <c r="AB593" s="69">
        <v>17</v>
      </c>
      <c r="AC593" s="69">
        <v>19</v>
      </c>
      <c r="AD593" s="16">
        <v>35</v>
      </c>
      <c r="AE593" s="16">
        <v>5</v>
      </c>
      <c r="AF593" s="235">
        <v>100</v>
      </c>
      <c r="AG593" s="83" t="s">
        <v>4625</v>
      </c>
      <c r="AH593" s="69" t="s">
        <v>4646</v>
      </c>
      <c r="AI593" s="107">
        <v>50</v>
      </c>
      <c r="AJ593" s="83"/>
      <c r="AK593" s="69"/>
      <c r="AL593" s="107"/>
      <c r="AM593" s="300"/>
      <c r="AN593" s="12"/>
      <c r="AO593" s="13"/>
      <c r="AP593" s="300"/>
      <c r="AQ593" s="12"/>
      <c r="AR593" s="13"/>
      <c r="AS593" s="300"/>
      <c r="AT593" s="12"/>
      <c r="AU593" s="13"/>
      <c r="AV593" s="300"/>
      <c r="AW593" s="12"/>
      <c r="AX593" s="13"/>
    </row>
    <row r="594" spans="1:50" s="14" customFormat="1" ht="231" customHeight="1">
      <c r="A594" s="40" t="s">
        <v>4647</v>
      </c>
      <c r="B594" s="22" t="s">
        <v>4648</v>
      </c>
      <c r="C594" s="12">
        <v>116</v>
      </c>
      <c r="D594" s="15" t="s">
        <v>4625</v>
      </c>
      <c r="E594" s="12" t="s">
        <v>4649</v>
      </c>
      <c r="F594" s="22" t="s">
        <v>4650</v>
      </c>
      <c r="G594" s="12" t="s">
        <v>4651</v>
      </c>
      <c r="H594" s="12">
        <v>2007</v>
      </c>
      <c r="I594" s="12" t="s">
        <v>4652</v>
      </c>
      <c r="J594" s="16">
        <v>219000</v>
      </c>
      <c r="K594" s="12" t="s">
        <v>103</v>
      </c>
      <c r="L594" s="12" t="s">
        <v>4653</v>
      </c>
      <c r="M594" s="12" t="s">
        <v>4654</v>
      </c>
      <c r="N594" s="12" t="s">
        <v>4655</v>
      </c>
      <c r="O594" s="12" t="s">
        <v>4656</v>
      </c>
      <c r="P594" s="12">
        <v>3404818</v>
      </c>
      <c r="Q594" s="16">
        <v>12.62</v>
      </c>
      <c r="R594" s="16">
        <v>0</v>
      </c>
      <c r="S594" s="16">
        <v>12.62</v>
      </c>
      <c r="T594" s="16">
        <v>0</v>
      </c>
      <c r="U594" s="16">
        <v>12.62</v>
      </c>
      <c r="V594" s="109">
        <v>100</v>
      </c>
      <c r="W594" s="109">
        <v>100</v>
      </c>
      <c r="X594" s="72" t="s">
        <v>4657</v>
      </c>
      <c r="Y594" s="12"/>
      <c r="Z594" s="12"/>
      <c r="AA594" s="12"/>
      <c r="AB594" s="12">
        <v>35</v>
      </c>
      <c r="AC594" s="12">
        <v>116</v>
      </c>
      <c r="AD594" s="12">
        <v>13.55</v>
      </c>
      <c r="AE594" s="12">
        <v>5</v>
      </c>
      <c r="AF594" s="236">
        <v>60</v>
      </c>
      <c r="AG594" s="11" t="s">
        <v>4625</v>
      </c>
      <c r="AH594" s="12" t="s">
        <v>4658</v>
      </c>
      <c r="AI594" s="13">
        <v>40</v>
      </c>
      <c r="AJ594" s="11" t="s">
        <v>4659</v>
      </c>
      <c r="AK594" s="12" t="s">
        <v>4660</v>
      </c>
      <c r="AL594" s="13">
        <v>20</v>
      </c>
      <c r="AM594" s="300"/>
      <c r="AN594" s="12"/>
      <c r="AO594" s="13"/>
      <c r="AP594" s="300"/>
      <c r="AQ594" s="12"/>
      <c r="AR594" s="13"/>
      <c r="AS594" s="300"/>
      <c r="AT594" s="12"/>
      <c r="AU594" s="13"/>
      <c r="AV594" s="300"/>
      <c r="AW594" s="12"/>
      <c r="AX594" s="13"/>
    </row>
    <row r="595" spans="1:50" s="14" customFormat="1" ht="112">
      <c r="A595" s="40" t="s">
        <v>4647</v>
      </c>
      <c r="B595" s="22" t="s">
        <v>4648</v>
      </c>
      <c r="C595" s="22" t="s">
        <v>4661</v>
      </c>
      <c r="D595" s="114" t="s">
        <v>4662</v>
      </c>
      <c r="E595" s="12" t="s">
        <v>4663</v>
      </c>
      <c r="F595" s="12">
        <v>14056</v>
      </c>
      <c r="G595" s="12" t="s">
        <v>4664</v>
      </c>
      <c r="H595" s="12">
        <v>2004</v>
      </c>
      <c r="I595" s="12" t="s">
        <v>4665</v>
      </c>
      <c r="J595" s="16">
        <v>133533.63</v>
      </c>
      <c r="K595" s="12" t="s">
        <v>149</v>
      </c>
      <c r="L595" s="12" t="s">
        <v>4666</v>
      </c>
      <c r="M595" s="12" t="s">
        <v>4667</v>
      </c>
      <c r="N595" s="12" t="s">
        <v>4668</v>
      </c>
      <c r="O595" s="12" t="s">
        <v>4669</v>
      </c>
      <c r="P595" s="12" t="s">
        <v>4670</v>
      </c>
      <c r="Q595" s="16">
        <v>4</v>
      </c>
      <c r="R595" s="16">
        <v>0</v>
      </c>
      <c r="S595" s="16">
        <v>4</v>
      </c>
      <c r="T595" s="16">
        <v>0</v>
      </c>
      <c r="U595" s="16">
        <v>4</v>
      </c>
      <c r="V595" s="109"/>
      <c r="W595" s="109">
        <v>100</v>
      </c>
      <c r="X595" s="72" t="s">
        <v>4657</v>
      </c>
      <c r="Y595" s="12"/>
      <c r="Z595" s="12"/>
      <c r="AA595" s="12"/>
      <c r="AB595" s="12">
        <v>3</v>
      </c>
      <c r="AC595" s="12">
        <v>104</v>
      </c>
      <c r="AD595" s="12">
        <v>20.11</v>
      </c>
      <c r="AE595" s="12">
        <v>5</v>
      </c>
      <c r="AF595" s="236">
        <v>60</v>
      </c>
      <c r="AG595" s="11" t="s">
        <v>4662</v>
      </c>
      <c r="AH595" s="12" t="s">
        <v>4671</v>
      </c>
      <c r="AI595" s="13">
        <v>40</v>
      </c>
      <c r="AJ595" s="11" t="s">
        <v>4672</v>
      </c>
      <c r="AK595" s="12" t="s">
        <v>4671</v>
      </c>
      <c r="AL595" s="13">
        <v>20</v>
      </c>
      <c r="AM595" s="300"/>
      <c r="AN595" s="12"/>
      <c r="AO595" s="13"/>
      <c r="AP595" s="300"/>
      <c r="AQ595" s="12"/>
      <c r="AR595" s="13"/>
      <c r="AS595" s="300"/>
      <c r="AT595" s="12"/>
      <c r="AU595" s="13"/>
      <c r="AV595" s="300"/>
      <c r="AW595" s="12"/>
      <c r="AX595" s="13"/>
    </row>
    <row r="596" spans="1:50" s="14" customFormat="1" ht="140">
      <c r="A596" s="40" t="s">
        <v>4647</v>
      </c>
      <c r="B596" s="22" t="s">
        <v>4648</v>
      </c>
      <c r="C596" s="22" t="s">
        <v>4673</v>
      </c>
      <c r="D596" s="15" t="s">
        <v>4662</v>
      </c>
      <c r="E596" s="12" t="s">
        <v>4674</v>
      </c>
      <c r="F596" s="12">
        <v>16075</v>
      </c>
      <c r="G596" s="12" t="s">
        <v>4675</v>
      </c>
      <c r="H596" s="12">
        <v>2004</v>
      </c>
      <c r="I596" s="12" t="s">
        <v>4676</v>
      </c>
      <c r="J596" s="16">
        <v>50075.11</v>
      </c>
      <c r="K596" s="12" t="s">
        <v>149</v>
      </c>
      <c r="L596" s="12" t="s">
        <v>4677</v>
      </c>
      <c r="M596" s="12" t="s">
        <v>4678</v>
      </c>
      <c r="N596" s="12" t="s">
        <v>4679</v>
      </c>
      <c r="O596" s="12" t="s">
        <v>4680</v>
      </c>
      <c r="P596" s="12">
        <v>3403647</v>
      </c>
      <c r="Q596" s="16">
        <v>8.7899999999999991</v>
      </c>
      <c r="R596" s="16">
        <v>0</v>
      </c>
      <c r="S596" s="16">
        <v>8.7899999999999991</v>
      </c>
      <c r="T596" s="16">
        <v>0</v>
      </c>
      <c r="U596" s="16">
        <v>8.7899999999999991</v>
      </c>
      <c r="V596" s="109"/>
      <c r="W596" s="109">
        <v>100</v>
      </c>
      <c r="X596" s="72" t="s">
        <v>4657</v>
      </c>
      <c r="Y596" s="12"/>
      <c r="Z596" s="12"/>
      <c r="AA596" s="12"/>
      <c r="AB596" s="12">
        <v>3</v>
      </c>
      <c r="AC596" s="12">
        <v>113</v>
      </c>
      <c r="AD596" s="12">
        <v>28.71</v>
      </c>
      <c r="AE596" s="12">
        <v>5</v>
      </c>
      <c r="AF596" s="236">
        <v>100</v>
      </c>
      <c r="AG596" s="11" t="s">
        <v>4662</v>
      </c>
      <c r="AH596" s="12" t="s">
        <v>4674</v>
      </c>
      <c r="AI596" s="13">
        <v>100</v>
      </c>
      <c r="AJ596" s="11"/>
      <c r="AK596" s="12"/>
      <c r="AL596" s="13"/>
      <c r="AM596" s="300"/>
      <c r="AN596" s="12"/>
      <c r="AO596" s="13"/>
      <c r="AP596" s="300"/>
      <c r="AQ596" s="12"/>
      <c r="AR596" s="13"/>
      <c r="AS596" s="300"/>
      <c r="AT596" s="12"/>
      <c r="AU596" s="13"/>
      <c r="AV596" s="300"/>
      <c r="AW596" s="12"/>
      <c r="AX596" s="13"/>
    </row>
    <row r="597" spans="1:50" s="14" customFormat="1" ht="70">
      <c r="A597" s="40" t="s">
        <v>4647</v>
      </c>
      <c r="B597" s="22" t="s">
        <v>4648</v>
      </c>
      <c r="C597" s="22" t="s">
        <v>4681</v>
      </c>
      <c r="D597" s="114" t="s">
        <v>4682</v>
      </c>
      <c r="E597" s="12" t="s">
        <v>4683</v>
      </c>
      <c r="F597" s="22" t="s">
        <v>4684</v>
      </c>
      <c r="G597" s="12" t="s">
        <v>4685</v>
      </c>
      <c r="H597" s="12">
        <v>2008</v>
      </c>
      <c r="I597" s="12" t="s">
        <v>4686</v>
      </c>
      <c r="J597" s="16">
        <v>220225.8</v>
      </c>
      <c r="K597" s="12" t="s">
        <v>103</v>
      </c>
      <c r="L597" s="12" t="s">
        <v>4687</v>
      </c>
      <c r="M597" s="12" t="s">
        <v>4688</v>
      </c>
      <c r="N597" s="12" t="s">
        <v>4689</v>
      </c>
      <c r="O597" s="12" t="s">
        <v>4690</v>
      </c>
      <c r="P597" s="12">
        <v>3404609</v>
      </c>
      <c r="Q597" s="16">
        <v>13.58</v>
      </c>
      <c r="R597" s="16">
        <v>0</v>
      </c>
      <c r="S597" s="16">
        <v>13.58</v>
      </c>
      <c r="T597" s="16">
        <v>0</v>
      </c>
      <c r="U597" s="16">
        <v>13.58</v>
      </c>
      <c r="V597" s="109">
        <v>95</v>
      </c>
      <c r="W597" s="109">
        <v>100</v>
      </c>
      <c r="X597" s="72" t="s">
        <v>4657</v>
      </c>
      <c r="Y597" s="12"/>
      <c r="Z597" s="12"/>
      <c r="AA597" s="12"/>
      <c r="AB597" s="12">
        <v>3</v>
      </c>
      <c r="AC597" s="12">
        <v>102</v>
      </c>
      <c r="AD597" s="12">
        <v>23.04</v>
      </c>
      <c r="AE597" s="12">
        <v>5</v>
      </c>
      <c r="AF597" s="236">
        <v>100</v>
      </c>
      <c r="AG597" s="11" t="s">
        <v>4682</v>
      </c>
      <c r="AH597" s="12" t="s">
        <v>4691</v>
      </c>
      <c r="AI597" s="13">
        <v>100</v>
      </c>
      <c r="AJ597" s="11"/>
      <c r="AK597" s="12"/>
      <c r="AL597" s="13"/>
      <c r="AM597" s="300"/>
      <c r="AN597" s="12"/>
      <c r="AO597" s="13"/>
      <c r="AP597" s="300"/>
      <c r="AQ597" s="12"/>
      <c r="AR597" s="13"/>
      <c r="AS597" s="300"/>
      <c r="AT597" s="12"/>
      <c r="AU597" s="13"/>
      <c r="AV597" s="300"/>
      <c r="AW597" s="12"/>
      <c r="AX597" s="13"/>
    </row>
    <row r="598" spans="1:50" s="14" customFormat="1" ht="70">
      <c r="A598" s="40" t="s">
        <v>4647</v>
      </c>
      <c r="B598" s="22" t="s">
        <v>4648</v>
      </c>
      <c r="C598" s="12">
        <v>104</v>
      </c>
      <c r="D598" s="15" t="s">
        <v>4662</v>
      </c>
      <c r="E598" s="12" t="s">
        <v>4692</v>
      </c>
      <c r="F598" s="22" t="s">
        <v>4693</v>
      </c>
      <c r="G598" s="12" t="s">
        <v>4694</v>
      </c>
      <c r="H598" s="12">
        <v>2018</v>
      </c>
      <c r="I598" s="12" t="s">
        <v>9878</v>
      </c>
      <c r="J598" s="144">
        <v>98118.5</v>
      </c>
      <c r="K598" s="12" t="s">
        <v>69</v>
      </c>
      <c r="L598" s="12" t="s">
        <v>4677</v>
      </c>
      <c r="M598" s="12" t="s">
        <v>4678</v>
      </c>
      <c r="N598" s="12" t="s">
        <v>4695</v>
      </c>
      <c r="O598" s="12" t="s">
        <v>4696</v>
      </c>
      <c r="P598" s="12" t="s">
        <v>4697</v>
      </c>
      <c r="Q598" s="16">
        <v>19.37</v>
      </c>
      <c r="R598" s="16"/>
      <c r="S598" s="16"/>
      <c r="T598" s="16"/>
      <c r="U598" s="16"/>
      <c r="V598" s="109">
        <v>100</v>
      </c>
      <c r="W598" s="109">
        <v>8.33</v>
      </c>
      <c r="X598" s="72" t="s">
        <v>4657</v>
      </c>
      <c r="Y598" s="12"/>
      <c r="Z598" s="12"/>
      <c r="AA598" s="12"/>
      <c r="AB598" s="12"/>
      <c r="AC598" s="12"/>
      <c r="AD598" s="12"/>
      <c r="AE598" s="12"/>
      <c r="AF598" s="236">
        <v>100</v>
      </c>
      <c r="AG598" s="11" t="s">
        <v>4662</v>
      </c>
      <c r="AH598" s="12" t="s">
        <v>4698</v>
      </c>
      <c r="AI598" s="13">
        <v>20</v>
      </c>
      <c r="AJ598" s="11" t="s">
        <v>4672</v>
      </c>
      <c r="AK598" s="12" t="s">
        <v>4698</v>
      </c>
      <c r="AL598" s="13">
        <v>80</v>
      </c>
      <c r="AM598" s="300"/>
      <c r="AN598" s="12"/>
      <c r="AO598" s="13"/>
      <c r="AP598" s="300"/>
      <c r="AQ598" s="12"/>
      <c r="AR598" s="13"/>
      <c r="AS598" s="300"/>
      <c r="AT598" s="12"/>
      <c r="AU598" s="13"/>
      <c r="AV598" s="300"/>
      <c r="AW598" s="12"/>
      <c r="AX598" s="13"/>
    </row>
    <row r="599" spans="1:50" s="14" customFormat="1" ht="98">
      <c r="A599" s="40" t="s">
        <v>4647</v>
      </c>
      <c r="B599" s="22" t="s">
        <v>4648</v>
      </c>
      <c r="C599" s="12">
        <v>107</v>
      </c>
      <c r="D599" s="15" t="s">
        <v>4662</v>
      </c>
      <c r="E599" s="12" t="s">
        <v>4699</v>
      </c>
      <c r="F599" s="22" t="s">
        <v>4700</v>
      </c>
      <c r="G599" s="12" t="s">
        <v>4701</v>
      </c>
      <c r="H599" s="12">
        <v>2019</v>
      </c>
      <c r="I599" s="12" t="s">
        <v>4702</v>
      </c>
      <c r="J599" s="144">
        <v>24499.3</v>
      </c>
      <c r="K599" s="12" t="s">
        <v>69</v>
      </c>
      <c r="L599" s="12" t="s">
        <v>4703</v>
      </c>
      <c r="M599" s="12" t="s">
        <v>4704</v>
      </c>
      <c r="N599" s="12" t="s">
        <v>4705</v>
      </c>
      <c r="O599" s="12" t="s">
        <v>4706</v>
      </c>
      <c r="P599" s="12">
        <v>3406789</v>
      </c>
      <c r="Q599" s="16">
        <v>2.89</v>
      </c>
      <c r="R599" s="16"/>
      <c r="S599" s="16"/>
      <c r="T599" s="16"/>
      <c r="U599" s="16"/>
      <c r="V599" s="109"/>
      <c r="W599" s="109">
        <v>8.33</v>
      </c>
      <c r="X599" s="72" t="s">
        <v>4657</v>
      </c>
      <c r="Y599" s="12"/>
      <c r="Z599" s="12"/>
      <c r="AA599" s="12"/>
      <c r="AB599" s="12"/>
      <c r="AC599" s="12"/>
      <c r="AD599" s="12"/>
      <c r="AE599" s="12"/>
      <c r="AF599" s="236">
        <v>100</v>
      </c>
      <c r="AG599" s="11" t="s">
        <v>4707</v>
      </c>
      <c r="AH599" s="12" t="s">
        <v>4699</v>
      </c>
      <c r="AI599" s="13">
        <v>80</v>
      </c>
      <c r="AJ599" s="11" t="s">
        <v>4662</v>
      </c>
      <c r="AK599" s="12" t="s">
        <v>4699</v>
      </c>
      <c r="AL599" s="13">
        <v>20</v>
      </c>
      <c r="AM599" s="300"/>
      <c r="AN599" s="12"/>
      <c r="AO599" s="13"/>
      <c r="AP599" s="300"/>
      <c r="AQ599" s="12"/>
      <c r="AR599" s="13"/>
      <c r="AS599" s="300"/>
      <c r="AT599" s="12"/>
      <c r="AU599" s="13"/>
      <c r="AV599" s="300"/>
      <c r="AW599" s="12"/>
      <c r="AX599" s="13"/>
    </row>
    <row r="600" spans="1:50" s="14" customFormat="1" ht="70">
      <c r="A600" s="40" t="s">
        <v>4647</v>
      </c>
      <c r="B600" s="22" t="s">
        <v>4648</v>
      </c>
      <c r="C600" s="12">
        <v>102</v>
      </c>
      <c r="D600" s="15" t="s">
        <v>4682</v>
      </c>
      <c r="E600" s="12" t="s">
        <v>4683</v>
      </c>
      <c r="F600" s="22" t="s">
        <v>4684</v>
      </c>
      <c r="G600" s="12" t="s">
        <v>4708</v>
      </c>
      <c r="H600" s="12">
        <v>2018</v>
      </c>
      <c r="I600" s="12" t="s">
        <v>4686</v>
      </c>
      <c r="J600" s="71">
        <v>203250.24</v>
      </c>
      <c r="K600" s="12" t="s">
        <v>69</v>
      </c>
      <c r="L600" s="12" t="s">
        <v>4709</v>
      </c>
      <c r="M600" s="12" t="s">
        <v>4710</v>
      </c>
      <c r="N600" s="12" t="s">
        <v>4711</v>
      </c>
      <c r="O600" s="12" t="s">
        <v>4712</v>
      </c>
      <c r="P600" s="12">
        <v>3406704</v>
      </c>
      <c r="Q600" s="16">
        <f>R600+S600</f>
        <v>25.54</v>
      </c>
      <c r="R600" s="16">
        <v>11.96</v>
      </c>
      <c r="S600" s="16">
        <v>13.58</v>
      </c>
      <c r="T600" s="16">
        <v>0</v>
      </c>
      <c r="U600" s="16">
        <f>Q600</f>
        <v>25.54</v>
      </c>
      <c r="V600" s="109">
        <v>100</v>
      </c>
      <c r="W600" s="109">
        <v>8</v>
      </c>
      <c r="X600" s="72" t="s">
        <v>4657</v>
      </c>
      <c r="Y600" s="12"/>
      <c r="Z600" s="12"/>
      <c r="AA600" s="12"/>
      <c r="AB600" s="12"/>
      <c r="AC600" s="22" t="s">
        <v>76</v>
      </c>
      <c r="AD600" s="12">
        <v>23.04</v>
      </c>
      <c r="AE600" s="12">
        <v>5</v>
      </c>
      <c r="AF600" s="236">
        <v>100</v>
      </c>
      <c r="AG600" s="11" t="s">
        <v>4713</v>
      </c>
      <c r="AH600" s="12" t="s">
        <v>4691</v>
      </c>
      <c r="AI600" s="13">
        <v>100</v>
      </c>
      <c r="AJ600" s="11"/>
      <c r="AK600" s="12"/>
      <c r="AL600" s="13"/>
      <c r="AM600" s="300"/>
      <c r="AN600" s="12"/>
      <c r="AO600" s="13"/>
      <c r="AP600" s="300"/>
      <c r="AQ600" s="12"/>
      <c r="AR600" s="13"/>
      <c r="AS600" s="300"/>
      <c r="AT600" s="12"/>
      <c r="AU600" s="13"/>
      <c r="AV600" s="300"/>
      <c r="AW600" s="12"/>
      <c r="AX600" s="13"/>
    </row>
    <row r="601" spans="1:50" s="14" customFormat="1" ht="182">
      <c r="A601" s="40" t="s">
        <v>4647</v>
      </c>
      <c r="B601" s="22" t="s">
        <v>4648</v>
      </c>
      <c r="C601" s="12">
        <v>116</v>
      </c>
      <c r="D601" s="15" t="s">
        <v>4625</v>
      </c>
      <c r="E601" s="12" t="s">
        <v>4714</v>
      </c>
      <c r="F601" s="22" t="s">
        <v>4715</v>
      </c>
      <c r="G601" s="24" t="s">
        <v>4716</v>
      </c>
      <c r="H601" s="12">
        <v>2020</v>
      </c>
      <c r="I601" s="12" t="s">
        <v>4717</v>
      </c>
      <c r="J601" s="71">
        <v>101000.11</v>
      </c>
      <c r="K601" s="12" t="s">
        <v>328</v>
      </c>
      <c r="L601" s="12" t="s">
        <v>4718</v>
      </c>
      <c r="M601" s="12" t="s">
        <v>4719</v>
      </c>
      <c r="N601" s="12" t="s">
        <v>4720</v>
      </c>
      <c r="O601" s="12" t="s">
        <v>4721</v>
      </c>
      <c r="P601" s="12" t="s">
        <v>4722</v>
      </c>
      <c r="Q601" s="16">
        <f>J601/5/1700</f>
        <v>11.882365882352941</v>
      </c>
      <c r="R601" s="16"/>
      <c r="S601" s="16">
        <v>0</v>
      </c>
      <c r="T601" s="16">
        <v>16.399999999999999</v>
      </c>
      <c r="U601" s="16"/>
      <c r="V601" s="109">
        <v>80</v>
      </c>
      <c r="W601" s="109">
        <v>0</v>
      </c>
      <c r="X601" s="72" t="s">
        <v>4657</v>
      </c>
      <c r="Y601" s="12"/>
      <c r="Z601" s="12"/>
      <c r="AA601" s="12"/>
      <c r="AB601" s="12"/>
      <c r="AC601" s="22" t="s">
        <v>4723</v>
      </c>
      <c r="AD601" s="12">
        <v>16.399999999999999</v>
      </c>
      <c r="AE601" s="12">
        <v>5</v>
      </c>
      <c r="AF601" s="236">
        <v>80</v>
      </c>
      <c r="AG601" s="11" t="s">
        <v>4625</v>
      </c>
      <c r="AH601" s="12" t="s">
        <v>4658</v>
      </c>
      <c r="AI601" s="13">
        <v>50</v>
      </c>
      <c r="AJ601" s="11" t="s">
        <v>4724</v>
      </c>
      <c r="AK601" s="12" t="s">
        <v>4725</v>
      </c>
      <c r="AL601" s="13">
        <v>30</v>
      </c>
      <c r="AM601" s="300"/>
      <c r="AN601" s="12"/>
      <c r="AO601" s="13"/>
      <c r="AP601" s="300"/>
      <c r="AQ601" s="12"/>
      <c r="AR601" s="13"/>
      <c r="AS601" s="300"/>
      <c r="AT601" s="12"/>
      <c r="AU601" s="13"/>
      <c r="AV601" s="300"/>
      <c r="AW601" s="12"/>
      <c r="AX601" s="13"/>
    </row>
    <row r="602" spans="1:50" s="14" customFormat="1" ht="70">
      <c r="A602" s="40" t="s">
        <v>4647</v>
      </c>
      <c r="B602" s="22" t="s">
        <v>4648</v>
      </c>
      <c r="C602" s="12">
        <v>102</v>
      </c>
      <c r="D602" s="114" t="s">
        <v>4682</v>
      </c>
      <c r="E602" s="12" t="s">
        <v>4683</v>
      </c>
      <c r="F602" s="22" t="s">
        <v>4684</v>
      </c>
      <c r="G602" s="12" t="s">
        <v>4685</v>
      </c>
      <c r="H602" s="12">
        <v>2008</v>
      </c>
      <c r="I602" s="12" t="s">
        <v>4686</v>
      </c>
      <c r="J602" s="145">
        <v>220225.8</v>
      </c>
      <c r="K602" s="12" t="s">
        <v>103</v>
      </c>
      <c r="L602" s="12" t="s">
        <v>4687</v>
      </c>
      <c r="M602" s="12" t="s">
        <v>4688</v>
      </c>
      <c r="N602" s="12" t="s">
        <v>4689</v>
      </c>
      <c r="O602" s="12" t="s">
        <v>4690</v>
      </c>
      <c r="P602" s="12">
        <v>3404609</v>
      </c>
      <c r="Q602" s="16">
        <v>13.58</v>
      </c>
      <c r="R602" s="16">
        <v>0</v>
      </c>
      <c r="S602" s="16">
        <v>13.58</v>
      </c>
      <c r="T602" s="16">
        <v>0</v>
      </c>
      <c r="U602" s="16">
        <v>13.58</v>
      </c>
      <c r="V602" s="109">
        <v>95</v>
      </c>
      <c r="W602" s="109">
        <v>100</v>
      </c>
      <c r="X602" s="72" t="s">
        <v>4657</v>
      </c>
      <c r="Y602" s="12"/>
      <c r="Z602" s="12"/>
      <c r="AA602" s="12"/>
      <c r="AB602" s="12">
        <v>3</v>
      </c>
      <c r="AC602" s="12">
        <v>102</v>
      </c>
      <c r="AD602" s="12">
        <v>23.04</v>
      </c>
      <c r="AE602" s="12">
        <v>5</v>
      </c>
      <c r="AF602" s="236">
        <v>100</v>
      </c>
      <c r="AG602" s="11" t="s">
        <v>4682</v>
      </c>
      <c r="AH602" s="12" t="s">
        <v>4691</v>
      </c>
      <c r="AI602" s="13">
        <v>100</v>
      </c>
      <c r="AJ602" s="11"/>
      <c r="AK602" s="12"/>
      <c r="AL602" s="13"/>
      <c r="AM602" s="300"/>
      <c r="AN602" s="12"/>
      <c r="AO602" s="13"/>
      <c r="AP602" s="300"/>
      <c r="AQ602" s="12"/>
      <c r="AR602" s="13"/>
      <c r="AS602" s="300"/>
      <c r="AT602" s="12"/>
      <c r="AU602" s="13"/>
      <c r="AV602" s="300"/>
      <c r="AW602" s="12"/>
      <c r="AX602" s="13"/>
    </row>
    <row r="603" spans="1:50" s="14" customFormat="1" ht="126">
      <c r="A603" s="40" t="s">
        <v>4647</v>
      </c>
      <c r="B603" s="22" t="s">
        <v>4648</v>
      </c>
      <c r="C603" s="12">
        <v>209</v>
      </c>
      <c r="D603" s="15" t="s">
        <v>4727</v>
      </c>
      <c r="E603" s="12" t="s">
        <v>4728</v>
      </c>
      <c r="F603" s="12">
        <v>18749</v>
      </c>
      <c r="G603" s="12" t="s">
        <v>4729</v>
      </c>
      <c r="H603" s="12">
        <v>2010</v>
      </c>
      <c r="I603" s="12" t="s">
        <v>4730</v>
      </c>
      <c r="J603" s="16">
        <v>400000</v>
      </c>
      <c r="K603" s="12" t="s">
        <v>81</v>
      </c>
      <c r="L603" s="12" t="s">
        <v>4731</v>
      </c>
      <c r="M603" s="12" t="s">
        <v>4732</v>
      </c>
      <c r="N603" s="12" t="s">
        <v>4733</v>
      </c>
      <c r="O603" s="12" t="s">
        <v>4734</v>
      </c>
      <c r="P603" s="12">
        <v>3806405</v>
      </c>
      <c r="Q603" s="16">
        <v>38.21</v>
      </c>
      <c r="R603" s="16">
        <v>0</v>
      </c>
      <c r="S603" s="16">
        <v>38.21</v>
      </c>
      <c r="T603" s="16">
        <v>0</v>
      </c>
      <c r="U603" s="16">
        <v>38.21</v>
      </c>
      <c r="V603" s="109">
        <v>40</v>
      </c>
      <c r="W603" s="109">
        <v>100</v>
      </c>
      <c r="X603" s="72" t="s">
        <v>4657</v>
      </c>
      <c r="Y603" s="12"/>
      <c r="Z603" s="12"/>
      <c r="AA603" s="12"/>
      <c r="AB603" s="12">
        <v>66</v>
      </c>
      <c r="AC603" s="12">
        <v>209.208</v>
      </c>
      <c r="AD603" s="12">
        <v>12.8</v>
      </c>
      <c r="AE603" s="12">
        <v>5</v>
      </c>
      <c r="AF603" s="236">
        <v>40</v>
      </c>
      <c r="AG603" s="11" t="s">
        <v>4727</v>
      </c>
      <c r="AH603" s="12" t="s">
        <v>4735</v>
      </c>
      <c r="AI603" s="13">
        <v>30</v>
      </c>
      <c r="AJ603" s="11" t="s">
        <v>4736</v>
      </c>
      <c r="AK603" s="12" t="s">
        <v>4737</v>
      </c>
      <c r="AL603" s="13">
        <v>5</v>
      </c>
      <c r="AM603" s="300" t="s">
        <v>1239</v>
      </c>
      <c r="AN603" s="12" t="s">
        <v>4738</v>
      </c>
      <c r="AO603" s="13">
        <v>5</v>
      </c>
      <c r="AP603" s="300"/>
      <c r="AQ603" s="12"/>
      <c r="AR603" s="13"/>
      <c r="AS603" s="300"/>
      <c r="AT603" s="12"/>
      <c r="AU603" s="13"/>
      <c r="AV603" s="300"/>
      <c r="AW603" s="12"/>
      <c r="AX603" s="13"/>
    </row>
    <row r="604" spans="1:50" s="14" customFormat="1" ht="238">
      <c r="A604" s="40" t="s">
        <v>4647</v>
      </c>
      <c r="B604" s="22" t="s">
        <v>4648</v>
      </c>
      <c r="C604" s="12">
        <v>204</v>
      </c>
      <c r="D604" s="15" t="s">
        <v>77</v>
      </c>
      <c r="E604" s="12" t="s">
        <v>4739</v>
      </c>
      <c r="F604" s="12">
        <v>29235</v>
      </c>
      <c r="G604" s="12" t="s">
        <v>4740</v>
      </c>
      <c r="H604" s="12">
        <v>2004</v>
      </c>
      <c r="I604" s="12" t="s">
        <v>4741</v>
      </c>
      <c r="J604" s="16">
        <v>109247.2</v>
      </c>
      <c r="K604" s="12" t="s">
        <v>156</v>
      </c>
      <c r="L604" s="12" t="s">
        <v>4742</v>
      </c>
      <c r="M604" s="12" t="s">
        <v>4743</v>
      </c>
      <c r="N604" s="12" t="s">
        <v>4744</v>
      </c>
      <c r="O604" s="12" t="s">
        <v>4745</v>
      </c>
      <c r="P604" s="12">
        <v>3805137</v>
      </c>
      <c r="Q604" s="16">
        <v>13.66</v>
      </c>
      <c r="R604" s="16">
        <v>0</v>
      </c>
      <c r="S604" s="16">
        <v>13.66</v>
      </c>
      <c r="T604" s="16">
        <v>0</v>
      </c>
      <c r="U604" s="16">
        <v>13.66</v>
      </c>
      <c r="V604" s="109">
        <v>40</v>
      </c>
      <c r="W604" s="109">
        <v>100</v>
      </c>
      <c r="X604" s="72" t="s">
        <v>4657</v>
      </c>
      <c r="Y604" s="12"/>
      <c r="Z604" s="12"/>
      <c r="AA604" s="12"/>
      <c r="AB604" s="12">
        <v>60</v>
      </c>
      <c r="AC604" s="12">
        <v>204</v>
      </c>
      <c r="AD604" s="12">
        <v>10.93</v>
      </c>
      <c r="AE604" s="12">
        <v>5</v>
      </c>
      <c r="AF604" s="236">
        <v>40</v>
      </c>
      <c r="AG604" s="11" t="s">
        <v>4746</v>
      </c>
      <c r="AH604" s="12" t="s">
        <v>4747</v>
      </c>
      <c r="AI604" s="13">
        <v>10</v>
      </c>
      <c r="AJ604" s="11" t="s">
        <v>219</v>
      </c>
      <c r="AK604" s="12" t="s">
        <v>4748</v>
      </c>
      <c r="AL604" s="13">
        <v>15</v>
      </c>
      <c r="AM604" s="300" t="s">
        <v>219</v>
      </c>
      <c r="AN604" s="12" t="s">
        <v>4749</v>
      </c>
      <c r="AO604" s="13">
        <v>10</v>
      </c>
      <c r="AP604" s="300" t="s">
        <v>4750</v>
      </c>
      <c r="AQ604" s="12" t="s">
        <v>4749</v>
      </c>
      <c r="AR604" s="13">
        <v>5</v>
      </c>
      <c r="AS604" s="300"/>
      <c r="AT604" s="12"/>
      <c r="AU604" s="13"/>
      <c r="AV604" s="300"/>
      <c r="AW604" s="12"/>
      <c r="AX604" s="13"/>
    </row>
    <row r="605" spans="1:50" s="14" customFormat="1" ht="268.5" customHeight="1">
      <c r="A605" s="40" t="s">
        <v>4647</v>
      </c>
      <c r="B605" s="22" t="s">
        <v>4648</v>
      </c>
      <c r="C605" s="12">
        <v>204</v>
      </c>
      <c r="D605" s="15" t="s">
        <v>77</v>
      </c>
      <c r="E605" s="12" t="s">
        <v>4739</v>
      </c>
      <c r="F605" s="12">
        <v>29235</v>
      </c>
      <c r="G605" s="12" t="s">
        <v>4751</v>
      </c>
      <c r="H605" s="12">
        <v>2007</v>
      </c>
      <c r="I605" s="12" t="s">
        <v>4752</v>
      </c>
      <c r="J605" s="16">
        <v>401697</v>
      </c>
      <c r="K605" s="12" t="s">
        <v>103</v>
      </c>
      <c r="L605" s="12" t="s">
        <v>4753</v>
      </c>
      <c r="M605" s="12" t="s">
        <v>4754</v>
      </c>
      <c r="N605" s="12" t="s">
        <v>4755</v>
      </c>
      <c r="O605" s="12" t="s">
        <v>4745</v>
      </c>
      <c r="P605" s="12">
        <v>3805889</v>
      </c>
      <c r="Q605" s="16">
        <v>87.98</v>
      </c>
      <c r="R605" s="16">
        <v>0</v>
      </c>
      <c r="S605" s="16">
        <v>87.98</v>
      </c>
      <c r="T605" s="16">
        <v>0</v>
      </c>
      <c r="U605" s="16">
        <v>87.98</v>
      </c>
      <c r="V605" s="109">
        <v>80</v>
      </c>
      <c r="W605" s="109">
        <v>100</v>
      </c>
      <c r="X605" s="72" t="s">
        <v>4657</v>
      </c>
      <c r="Y605" s="12"/>
      <c r="Z605" s="12"/>
      <c r="AA605" s="12"/>
      <c r="AB605" s="12">
        <v>60</v>
      </c>
      <c r="AC605" s="12">
        <v>204</v>
      </c>
      <c r="AD605" s="12">
        <v>10.93</v>
      </c>
      <c r="AE605" s="12">
        <v>5</v>
      </c>
      <c r="AF605" s="236">
        <v>80</v>
      </c>
      <c r="AG605" s="11" t="s">
        <v>608</v>
      </c>
      <c r="AH605" s="12" t="s">
        <v>4756</v>
      </c>
      <c r="AI605" s="13">
        <v>20</v>
      </c>
      <c r="AJ605" s="11" t="s">
        <v>436</v>
      </c>
      <c r="AK605" s="12" t="s">
        <v>4757</v>
      </c>
      <c r="AL605" s="13">
        <v>20</v>
      </c>
      <c r="AM605" s="300" t="s">
        <v>219</v>
      </c>
      <c r="AN605" s="12" t="s">
        <v>4748</v>
      </c>
      <c r="AO605" s="13">
        <v>35</v>
      </c>
      <c r="AP605" s="300" t="s">
        <v>4750</v>
      </c>
      <c r="AQ605" s="12" t="s">
        <v>4660</v>
      </c>
      <c r="AR605" s="13">
        <v>5</v>
      </c>
      <c r="AS605" s="300"/>
      <c r="AT605" s="12"/>
      <c r="AU605" s="13"/>
      <c r="AV605" s="300"/>
      <c r="AW605" s="12"/>
      <c r="AX605" s="13"/>
    </row>
    <row r="606" spans="1:50" s="14" customFormat="1" ht="126">
      <c r="A606" s="40" t="s">
        <v>4647</v>
      </c>
      <c r="B606" s="22" t="s">
        <v>4648</v>
      </c>
      <c r="C606" s="12">
        <v>209</v>
      </c>
      <c r="D606" s="15" t="s">
        <v>4727</v>
      </c>
      <c r="E606" s="12" t="s">
        <v>4758</v>
      </c>
      <c r="F606" s="22" t="s">
        <v>4759</v>
      </c>
      <c r="G606" s="12" t="s">
        <v>4760</v>
      </c>
      <c r="H606" s="12">
        <v>2005</v>
      </c>
      <c r="I606" s="12" t="s">
        <v>4761</v>
      </c>
      <c r="J606" s="16">
        <v>106453</v>
      </c>
      <c r="K606" s="12" t="s">
        <v>149</v>
      </c>
      <c r="L606" s="12" t="s">
        <v>4762</v>
      </c>
      <c r="M606" s="12" t="s">
        <v>4763</v>
      </c>
      <c r="N606" s="12" t="s">
        <v>4764</v>
      </c>
      <c r="O606" s="12" t="s">
        <v>4765</v>
      </c>
      <c r="P606" s="12">
        <v>3805340</v>
      </c>
      <c r="Q606" s="16">
        <v>10</v>
      </c>
      <c r="R606" s="16">
        <v>0</v>
      </c>
      <c r="S606" s="16">
        <v>10</v>
      </c>
      <c r="T606" s="16">
        <v>0</v>
      </c>
      <c r="U606" s="16">
        <v>10</v>
      </c>
      <c r="V606" s="109">
        <v>70</v>
      </c>
      <c r="W606" s="109">
        <v>100</v>
      </c>
      <c r="X606" s="72" t="s">
        <v>4657</v>
      </c>
      <c r="Y606" s="12"/>
      <c r="Z606" s="12"/>
      <c r="AA606" s="12"/>
      <c r="AB606" s="12">
        <v>66</v>
      </c>
      <c r="AC606" s="12" t="s">
        <v>4766</v>
      </c>
      <c r="AD606" s="12">
        <v>12.8</v>
      </c>
      <c r="AE606" s="12">
        <v>5</v>
      </c>
      <c r="AF606" s="236">
        <v>70</v>
      </c>
      <c r="AG606" s="11" t="s">
        <v>4727</v>
      </c>
      <c r="AH606" s="12" t="s">
        <v>4767</v>
      </c>
      <c r="AI606" s="13">
        <v>50</v>
      </c>
      <c r="AJ606" s="11" t="s">
        <v>1564</v>
      </c>
      <c r="AK606" s="12" t="s">
        <v>4768</v>
      </c>
      <c r="AL606" s="13">
        <v>5</v>
      </c>
      <c r="AM606" s="300" t="s">
        <v>189</v>
      </c>
      <c r="AN606" s="12" t="s">
        <v>4769</v>
      </c>
      <c r="AO606" s="13">
        <v>10</v>
      </c>
      <c r="AP606" s="300" t="s">
        <v>4736</v>
      </c>
      <c r="AQ606" s="12" t="s">
        <v>4770</v>
      </c>
      <c r="AR606" s="13">
        <v>5</v>
      </c>
      <c r="AS606" s="300"/>
      <c r="AT606" s="12"/>
      <c r="AU606" s="13"/>
      <c r="AV606" s="300"/>
      <c r="AW606" s="12"/>
      <c r="AX606" s="13"/>
    </row>
    <row r="607" spans="1:50" s="14" customFormat="1" ht="78.75" customHeight="1">
      <c r="A607" s="40" t="s">
        <v>4647</v>
      </c>
      <c r="B607" s="22" t="s">
        <v>4648</v>
      </c>
      <c r="C607" s="12">
        <v>209</v>
      </c>
      <c r="D607" s="15" t="s">
        <v>4727</v>
      </c>
      <c r="E607" s="12" t="s">
        <v>4771</v>
      </c>
      <c r="F607" s="22" t="s">
        <v>4759</v>
      </c>
      <c r="G607" s="12" t="s">
        <v>4772</v>
      </c>
      <c r="H607" s="12">
        <v>2007</v>
      </c>
      <c r="I607" s="12" t="s">
        <v>4773</v>
      </c>
      <c r="J607" s="16">
        <v>93314.97</v>
      </c>
      <c r="K607" s="12" t="s">
        <v>103</v>
      </c>
      <c r="L607" s="12" t="s">
        <v>4774</v>
      </c>
      <c r="M607" s="12" t="s">
        <v>4775</v>
      </c>
      <c r="N607" s="12" t="s">
        <v>4776</v>
      </c>
      <c r="O607" s="12" t="s">
        <v>4777</v>
      </c>
      <c r="P607" s="12">
        <v>3805856</v>
      </c>
      <c r="Q607" s="16">
        <v>40.25</v>
      </c>
      <c r="R607" s="16">
        <v>0</v>
      </c>
      <c r="S607" s="16">
        <v>40.25</v>
      </c>
      <c r="T607" s="16">
        <v>0</v>
      </c>
      <c r="U607" s="16">
        <v>40.25</v>
      </c>
      <c r="V607" s="109">
        <v>30</v>
      </c>
      <c r="W607" s="109">
        <v>100</v>
      </c>
      <c r="X607" s="72" t="s">
        <v>4657</v>
      </c>
      <c r="Y607" s="12"/>
      <c r="Z607" s="12"/>
      <c r="AA607" s="12"/>
      <c r="AB607" s="12">
        <v>66</v>
      </c>
      <c r="AC607" s="12">
        <v>209</v>
      </c>
      <c r="AD607" s="12">
        <v>10.93</v>
      </c>
      <c r="AE607" s="12">
        <v>5</v>
      </c>
      <c r="AF607" s="236">
        <v>10</v>
      </c>
      <c r="AG607" s="11" t="s">
        <v>4727</v>
      </c>
      <c r="AH607" s="12" t="s">
        <v>4778</v>
      </c>
      <c r="AI607" s="13">
        <v>5</v>
      </c>
      <c r="AJ607" s="11" t="s">
        <v>189</v>
      </c>
      <c r="AK607" s="12" t="s">
        <v>4779</v>
      </c>
      <c r="AL607" s="13">
        <v>5</v>
      </c>
      <c r="AM607" s="300"/>
      <c r="AN607" s="12"/>
      <c r="AO607" s="13"/>
      <c r="AP607" s="300"/>
      <c r="AQ607" s="12"/>
      <c r="AR607" s="13"/>
      <c r="AS607" s="300"/>
      <c r="AT607" s="12"/>
      <c r="AU607" s="13"/>
      <c r="AV607" s="300"/>
      <c r="AW607" s="12"/>
      <c r="AX607" s="13"/>
    </row>
    <row r="608" spans="1:50" s="14" customFormat="1" ht="210">
      <c r="A608" s="40" t="s">
        <v>4647</v>
      </c>
      <c r="B608" s="22" t="s">
        <v>4648</v>
      </c>
      <c r="C608" s="12">
        <v>204</v>
      </c>
      <c r="D608" s="15" t="s">
        <v>77</v>
      </c>
      <c r="E608" s="146" t="s">
        <v>4780</v>
      </c>
      <c r="F608" s="146">
        <v>15328</v>
      </c>
      <c r="G608" s="146" t="s">
        <v>4781</v>
      </c>
      <c r="H608" s="146">
        <v>2020</v>
      </c>
      <c r="I608" s="146" t="s">
        <v>4782</v>
      </c>
      <c r="J608" s="246">
        <v>42865.85</v>
      </c>
      <c r="K608" s="147" t="s">
        <v>6913</v>
      </c>
      <c r="L608" s="146" t="s">
        <v>4783</v>
      </c>
      <c r="M608" s="146" t="s">
        <v>4784</v>
      </c>
      <c r="N608" s="146" t="s">
        <v>4785</v>
      </c>
      <c r="O608" s="146" t="s">
        <v>4786</v>
      </c>
      <c r="P608" s="12"/>
      <c r="Q608" s="16" t="s">
        <v>4787</v>
      </c>
      <c r="R608" s="16" t="s">
        <v>4788</v>
      </c>
      <c r="S608" s="16" t="s">
        <v>4789</v>
      </c>
      <c r="T608" s="16" t="s">
        <v>4790</v>
      </c>
      <c r="U608" s="16" t="s">
        <v>4791</v>
      </c>
      <c r="V608" s="109">
        <v>80</v>
      </c>
      <c r="W608" s="109">
        <v>30</v>
      </c>
      <c r="X608" s="72" t="s">
        <v>4657</v>
      </c>
      <c r="Y608" s="12">
        <v>3</v>
      </c>
      <c r="Z608" s="12">
        <v>11</v>
      </c>
      <c r="AA608" s="12">
        <v>5</v>
      </c>
      <c r="AB608" s="12">
        <v>4</v>
      </c>
      <c r="AC608" s="12"/>
      <c r="AD608" s="12"/>
      <c r="AE608" s="12">
        <v>5</v>
      </c>
      <c r="AF608" s="282">
        <v>0</v>
      </c>
      <c r="AG608" s="148"/>
      <c r="AH608" s="146"/>
      <c r="AI608" s="149"/>
      <c r="AJ608" s="148"/>
      <c r="AK608" s="146"/>
      <c r="AL608" s="149"/>
      <c r="AM608" s="308"/>
      <c r="AN608" s="146"/>
      <c r="AO608" s="149"/>
      <c r="AP608" s="308"/>
      <c r="AQ608" s="146"/>
      <c r="AR608" s="149"/>
      <c r="AS608" s="300"/>
      <c r="AT608" s="12"/>
      <c r="AU608" s="13"/>
      <c r="AV608" s="300"/>
      <c r="AW608" s="12"/>
      <c r="AX608" s="13"/>
    </row>
    <row r="609" spans="1:50" s="14" customFormat="1" ht="96" customHeight="1">
      <c r="A609" s="40" t="s">
        <v>4647</v>
      </c>
      <c r="B609" s="22" t="s">
        <v>4648</v>
      </c>
      <c r="C609" s="22" t="s">
        <v>4792</v>
      </c>
      <c r="D609" s="114" t="s">
        <v>4793</v>
      </c>
      <c r="E609" s="24" t="s">
        <v>4794</v>
      </c>
      <c r="F609" s="22" t="s">
        <v>4795</v>
      </c>
      <c r="G609" s="24" t="s">
        <v>4796</v>
      </c>
      <c r="H609" s="22" t="s">
        <v>4797</v>
      </c>
      <c r="I609" s="24" t="s">
        <v>4798</v>
      </c>
      <c r="J609" s="16" t="s">
        <v>4799</v>
      </c>
      <c r="K609" s="22" t="s">
        <v>271</v>
      </c>
      <c r="L609" s="24" t="s">
        <v>4800</v>
      </c>
      <c r="M609" s="24" t="s">
        <v>4801</v>
      </c>
      <c r="N609" s="24" t="s">
        <v>4802</v>
      </c>
      <c r="O609" s="24" t="s">
        <v>4803</v>
      </c>
      <c r="P609" s="22" t="s">
        <v>4804</v>
      </c>
      <c r="Q609" s="16" t="s">
        <v>4805</v>
      </c>
      <c r="R609" s="16"/>
      <c r="S609" s="16"/>
      <c r="T609" s="16"/>
      <c r="U609" s="16"/>
      <c r="V609" s="109" t="s">
        <v>4806</v>
      </c>
      <c r="W609" s="109" t="s">
        <v>4806</v>
      </c>
      <c r="X609" s="72" t="s">
        <v>4657</v>
      </c>
      <c r="Y609" s="22"/>
      <c r="Z609" s="22"/>
      <c r="AA609" s="22"/>
      <c r="AB609" s="22"/>
      <c r="AC609" s="22"/>
      <c r="AD609" s="22"/>
      <c r="AE609" s="22" t="s">
        <v>4807</v>
      </c>
      <c r="AF609" s="283" t="s">
        <v>4808</v>
      </c>
      <c r="AG609" s="40" t="s">
        <v>4793</v>
      </c>
      <c r="AH609" s="22" t="s">
        <v>4794</v>
      </c>
      <c r="AI609" s="150" t="s">
        <v>4806</v>
      </c>
      <c r="AJ609" s="40"/>
      <c r="AK609" s="22"/>
      <c r="AL609" s="150"/>
      <c r="AM609" s="309"/>
      <c r="AN609" s="22"/>
      <c r="AO609" s="150"/>
      <c r="AP609" s="309"/>
      <c r="AQ609" s="22"/>
      <c r="AR609" s="150"/>
      <c r="AS609" s="309"/>
      <c r="AT609" s="22"/>
      <c r="AU609" s="150"/>
      <c r="AV609" s="309"/>
      <c r="AW609" s="22"/>
      <c r="AX609" s="150"/>
    </row>
    <row r="610" spans="1:50" s="14" customFormat="1" ht="67.5" customHeight="1">
      <c r="A610" s="40" t="s">
        <v>4647</v>
      </c>
      <c r="B610" s="22" t="s">
        <v>4648</v>
      </c>
      <c r="C610" s="22" t="s">
        <v>4792</v>
      </c>
      <c r="D610" s="114" t="s">
        <v>4793</v>
      </c>
      <c r="E610" s="24" t="s">
        <v>4794</v>
      </c>
      <c r="F610" s="22" t="s">
        <v>4795</v>
      </c>
      <c r="G610" s="24" t="s">
        <v>4809</v>
      </c>
      <c r="H610" s="22" t="s">
        <v>4797</v>
      </c>
      <c r="I610" s="24" t="s">
        <v>4810</v>
      </c>
      <c r="J610" s="16" t="s">
        <v>4811</v>
      </c>
      <c r="K610" s="22" t="s">
        <v>9854</v>
      </c>
      <c r="L610" s="24" t="s">
        <v>4800</v>
      </c>
      <c r="M610" s="24" t="s">
        <v>4801</v>
      </c>
      <c r="N610" s="24" t="s">
        <v>4812</v>
      </c>
      <c r="O610" s="24" t="s">
        <v>4813</v>
      </c>
      <c r="P610" s="22"/>
      <c r="Q610" s="16" t="s">
        <v>4814</v>
      </c>
      <c r="R610" s="16"/>
      <c r="S610" s="16"/>
      <c r="T610" s="16"/>
      <c r="U610" s="16"/>
      <c r="V610" s="109" t="s">
        <v>4815</v>
      </c>
      <c r="W610" s="109" t="s">
        <v>4806</v>
      </c>
      <c r="X610" s="72" t="s">
        <v>4657</v>
      </c>
      <c r="Y610" s="22"/>
      <c r="Z610" s="22"/>
      <c r="AA610" s="22"/>
      <c r="AB610" s="22"/>
      <c r="AC610" s="22"/>
      <c r="AD610" s="22"/>
      <c r="AE610" s="22" t="s">
        <v>3505</v>
      </c>
      <c r="AF610" s="283" t="s">
        <v>4806</v>
      </c>
      <c r="AG610" s="40" t="s">
        <v>4793</v>
      </c>
      <c r="AH610" s="22" t="s">
        <v>4794</v>
      </c>
      <c r="AI610" s="150" t="s">
        <v>4806</v>
      </c>
      <c r="AJ610" s="40"/>
      <c r="AK610" s="22"/>
      <c r="AL610" s="150"/>
      <c r="AM610" s="309"/>
      <c r="AN610" s="22"/>
      <c r="AO610" s="150"/>
      <c r="AP610" s="309"/>
      <c r="AQ610" s="22"/>
      <c r="AR610" s="150"/>
      <c r="AS610" s="309"/>
      <c r="AT610" s="22"/>
      <c r="AU610" s="150"/>
      <c r="AV610" s="309"/>
      <c r="AW610" s="22"/>
      <c r="AX610" s="150"/>
    </row>
    <row r="611" spans="1:50" s="14" customFormat="1" ht="154">
      <c r="A611" s="40" t="s">
        <v>4647</v>
      </c>
      <c r="B611" s="22" t="s">
        <v>4648</v>
      </c>
      <c r="C611" s="136">
        <v>301</v>
      </c>
      <c r="D611" s="151" t="s">
        <v>4793</v>
      </c>
      <c r="E611" s="136" t="s">
        <v>4816</v>
      </c>
      <c r="F611" s="152" t="s">
        <v>4817</v>
      </c>
      <c r="G611" s="136" t="s">
        <v>4818</v>
      </c>
      <c r="H611" s="136">
        <v>2019</v>
      </c>
      <c r="I611" s="136" t="s">
        <v>4819</v>
      </c>
      <c r="J611" s="137">
        <v>25881.99</v>
      </c>
      <c r="K611" s="136" t="s">
        <v>69</v>
      </c>
      <c r="L611" s="136" t="s">
        <v>4820</v>
      </c>
      <c r="M611" s="136" t="s">
        <v>4821</v>
      </c>
      <c r="N611" s="136" t="s">
        <v>4822</v>
      </c>
      <c r="O611" s="136" t="s">
        <v>4823</v>
      </c>
      <c r="P611" s="136"/>
      <c r="Q611" s="137"/>
      <c r="R611" s="137"/>
      <c r="S611" s="137"/>
      <c r="T611" s="137"/>
      <c r="U611" s="137"/>
      <c r="V611" s="247"/>
      <c r="W611" s="247">
        <v>80</v>
      </c>
      <c r="X611" s="72" t="s">
        <v>4657</v>
      </c>
      <c r="Y611" s="136"/>
      <c r="Z611" s="136"/>
      <c r="AA611" s="136"/>
      <c r="AB611" s="136"/>
      <c r="AC611" s="136"/>
      <c r="AD611" s="136"/>
      <c r="AE611" s="136"/>
      <c r="AF611" s="284"/>
      <c r="AG611" s="153"/>
      <c r="AH611" s="136"/>
      <c r="AI611" s="154"/>
      <c r="AJ611" s="153"/>
      <c r="AK611" s="136"/>
      <c r="AL611" s="154"/>
      <c r="AM611" s="310"/>
      <c r="AN611" s="136"/>
      <c r="AO611" s="154"/>
      <c r="AP611" s="310"/>
      <c r="AQ611" s="136"/>
      <c r="AR611" s="154"/>
      <c r="AS611" s="310"/>
      <c r="AT611" s="136"/>
      <c r="AU611" s="154"/>
      <c r="AV611" s="310"/>
      <c r="AW611" s="136"/>
      <c r="AX611" s="154"/>
    </row>
    <row r="612" spans="1:50" ht="98">
      <c r="A612" s="40" t="s">
        <v>4647</v>
      </c>
      <c r="B612" s="22" t="s">
        <v>4648</v>
      </c>
      <c r="C612" s="136">
        <v>301</v>
      </c>
      <c r="D612" s="151" t="s">
        <v>4793</v>
      </c>
      <c r="E612" s="136" t="s">
        <v>4824</v>
      </c>
      <c r="F612" s="152">
        <v>11253</v>
      </c>
      <c r="G612" s="138" t="s">
        <v>4825</v>
      </c>
      <c r="H612" s="136">
        <v>2020</v>
      </c>
      <c r="I612" s="136" t="s">
        <v>4826</v>
      </c>
      <c r="J612" s="137">
        <v>124103.92</v>
      </c>
      <c r="K612" s="136" t="s">
        <v>328</v>
      </c>
      <c r="L612" s="136" t="s">
        <v>4820</v>
      </c>
      <c r="M612" s="136" t="s">
        <v>4821</v>
      </c>
      <c r="N612" s="136" t="s">
        <v>4827</v>
      </c>
      <c r="O612" s="136" t="s">
        <v>4828</v>
      </c>
      <c r="P612" s="136">
        <v>3604291</v>
      </c>
      <c r="Q612" s="137"/>
      <c r="R612" s="137"/>
      <c r="S612" s="137"/>
      <c r="T612" s="137"/>
      <c r="U612" s="137"/>
      <c r="V612" s="247"/>
      <c r="W612" s="247">
        <v>40</v>
      </c>
      <c r="X612" s="72" t="s">
        <v>4657</v>
      </c>
      <c r="Y612" s="136">
        <v>4</v>
      </c>
      <c r="Z612" s="136">
        <v>4</v>
      </c>
      <c r="AA612" s="136">
        <v>1</v>
      </c>
      <c r="AB612" s="136">
        <v>2</v>
      </c>
      <c r="AC612" s="136"/>
      <c r="AD612" s="136"/>
      <c r="AE612" s="136"/>
      <c r="AF612" s="285">
        <v>30</v>
      </c>
      <c r="AG612" s="153" t="s">
        <v>4829</v>
      </c>
      <c r="AH612" s="136" t="s">
        <v>4830</v>
      </c>
      <c r="AI612" s="323">
        <v>30</v>
      </c>
      <c r="AJ612" s="153"/>
      <c r="AK612" s="136"/>
      <c r="AL612" s="154"/>
      <c r="AM612" s="310"/>
      <c r="AN612" s="136"/>
      <c r="AO612" s="154"/>
      <c r="AP612" s="310"/>
      <c r="AQ612" s="136"/>
      <c r="AR612" s="154"/>
      <c r="AS612" s="310"/>
      <c r="AT612" s="136"/>
      <c r="AU612" s="154"/>
      <c r="AV612" s="310"/>
      <c r="AW612" s="136"/>
      <c r="AX612" s="154"/>
    </row>
    <row r="613" spans="1:50" s="14" customFormat="1" ht="117.75" customHeight="1">
      <c r="A613" s="40" t="s">
        <v>4647</v>
      </c>
      <c r="B613" s="22" t="s">
        <v>4648</v>
      </c>
      <c r="C613" s="22" t="s">
        <v>4831</v>
      </c>
      <c r="D613" s="114" t="s">
        <v>4726</v>
      </c>
      <c r="E613" s="155" t="s">
        <v>4832</v>
      </c>
      <c r="F613" s="22" t="s">
        <v>4833</v>
      </c>
      <c r="G613" s="24" t="s">
        <v>4834</v>
      </c>
      <c r="H613" s="22" t="s">
        <v>4835</v>
      </c>
      <c r="I613" s="24" t="s">
        <v>4836</v>
      </c>
      <c r="J613" s="16" t="s">
        <v>4837</v>
      </c>
      <c r="K613" s="22" t="s">
        <v>81</v>
      </c>
      <c r="L613" s="24" t="s">
        <v>4838</v>
      </c>
      <c r="M613" s="24" t="s">
        <v>4839</v>
      </c>
      <c r="N613" s="24" t="s">
        <v>4840</v>
      </c>
      <c r="O613" s="24" t="s">
        <v>4841</v>
      </c>
      <c r="P613" s="22" t="s">
        <v>4842</v>
      </c>
      <c r="Q613" s="16" t="s">
        <v>4843</v>
      </c>
      <c r="R613" s="16">
        <f>J613/(5*200*8)</f>
        <v>14.875</v>
      </c>
      <c r="S613" s="16">
        <v>40</v>
      </c>
      <c r="T613" s="16">
        <v>5</v>
      </c>
      <c r="U613" s="16">
        <f>SUM(R613:T613)</f>
        <v>59.875</v>
      </c>
      <c r="V613" s="109" t="s">
        <v>4844</v>
      </c>
      <c r="W613" s="109" t="s">
        <v>4844</v>
      </c>
      <c r="X613" s="72" t="s">
        <v>4657</v>
      </c>
      <c r="Y613" s="22" t="s">
        <v>4845</v>
      </c>
      <c r="Z613" s="22" t="s">
        <v>4846</v>
      </c>
      <c r="AA613" s="22" t="s">
        <v>4847</v>
      </c>
      <c r="AB613" s="22" t="s">
        <v>4847</v>
      </c>
      <c r="AC613" s="22"/>
      <c r="AD613" s="22"/>
      <c r="AE613" s="22" t="s">
        <v>4848</v>
      </c>
      <c r="AF613" s="277">
        <v>60</v>
      </c>
      <c r="AG613" s="11" t="s">
        <v>4849</v>
      </c>
      <c r="AH613" s="22" t="s">
        <v>4850</v>
      </c>
      <c r="AI613" s="41">
        <v>20</v>
      </c>
      <c r="AJ613" s="11" t="s">
        <v>4851</v>
      </c>
      <c r="AK613" s="12" t="s">
        <v>4852</v>
      </c>
      <c r="AL613" s="41">
        <v>20</v>
      </c>
      <c r="AM613" s="300" t="s">
        <v>4853</v>
      </c>
      <c r="AN613" s="12" t="s">
        <v>4854</v>
      </c>
      <c r="AO613" s="41">
        <v>10</v>
      </c>
      <c r="AP613" s="300" t="s">
        <v>4855</v>
      </c>
      <c r="AQ613" s="22" t="s">
        <v>4850</v>
      </c>
      <c r="AR613" s="41">
        <v>10</v>
      </c>
      <c r="AS613" s="309"/>
      <c r="AT613" s="22"/>
      <c r="AU613" s="150"/>
      <c r="AV613" s="309"/>
      <c r="AW613" s="22"/>
      <c r="AX613" s="150"/>
    </row>
    <row r="614" spans="1:50" s="14" customFormat="1" ht="99" customHeight="1">
      <c r="A614" s="40" t="s">
        <v>4647</v>
      </c>
      <c r="B614" s="22" t="s">
        <v>4648</v>
      </c>
      <c r="C614" s="22" t="s">
        <v>4831</v>
      </c>
      <c r="D614" s="114" t="s">
        <v>4726</v>
      </c>
      <c r="E614" s="24" t="s">
        <v>4856</v>
      </c>
      <c r="F614" s="22" t="s">
        <v>4833</v>
      </c>
      <c r="G614" s="24" t="s">
        <v>4857</v>
      </c>
      <c r="H614" s="22" t="s">
        <v>4858</v>
      </c>
      <c r="I614" s="24" t="s">
        <v>1494</v>
      </c>
      <c r="J614" s="16">
        <f>15925*1.22</f>
        <v>19428.5</v>
      </c>
      <c r="K614" s="147" t="s">
        <v>6913</v>
      </c>
      <c r="L614" s="24" t="s">
        <v>4838</v>
      </c>
      <c r="M614" s="24" t="s">
        <v>4839</v>
      </c>
      <c r="N614" s="24" t="s">
        <v>4859</v>
      </c>
      <c r="O614" s="24" t="s">
        <v>4860</v>
      </c>
      <c r="P614" s="22"/>
      <c r="Q614" s="16" t="s">
        <v>4861</v>
      </c>
      <c r="R614" s="16">
        <f>J614/(5*200*8)</f>
        <v>2.4285625</v>
      </c>
      <c r="S614" s="16">
        <v>5</v>
      </c>
      <c r="T614" s="16">
        <v>15</v>
      </c>
      <c r="U614" s="16">
        <f>SUM(R614:T614)</f>
        <v>22.428562499999998</v>
      </c>
      <c r="V614" s="109" t="s">
        <v>4843</v>
      </c>
      <c r="W614" s="109" t="s">
        <v>4788</v>
      </c>
      <c r="X614" s="72" t="s">
        <v>4657</v>
      </c>
      <c r="Y614" s="22" t="s">
        <v>4845</v>
      </c>
      <c r="Z614" s="22" t="s">
        <v>4862</v>
      </c>
      <c r="AA614" s="22" t="s">
        <v>4863</v>
      </c>
      <c r="AB614" s="22" t="s">
        <v>4847</v>
      </c>
      <c r="AC614" s="22"/>
      <c r="AD614" s="22"/>
      <c r="AE614" s="22" t="s">
        <v>4848</v>
      </c>
      <c r="AF614" s="275">
        <v>70</v>
      </c>
      <c r="AG614" s="11" t="s">
        <v>4726</v>
      </c>
      <c r="AH614" s="22" t="s">
        <v>4850</v>
      </c>
      <c r="AI614" s="88">
        <v>20</v>
      </c>
      <c r="AJ614" s="11" t="s">
        <v>4851</v>
      </c>
      <c r="AK614" s="12" t="s">
        <v>4852</v>
      </c>
      <c r="AL614" s="88">
        <v>20</v>
      </c>
      <c r="AM614" s="300" t="s">
        <v>4853</v>
      </c>
      <c r="AN614" s="12" t="s">
        <v>4854</v>
      </c>
      <c r="AO614" s="88">
        <v>20</v>
      </c>
      <c r="AP614" s="300" t="s">
        <v>4855</v>
      </c>
      <c r="AQ614" s="22" t="s">
        <v>4850</v>
      </c>
      <c r="AR614" s="88">
        <v>10</v>
      </c>
      <c r="AS614" s="309"/>
      <c r="AT614" s="22"/>
      <c r="AU614" s="150"/>
      <c r="AV614" s="309"/>
      <c r="AW614" s="22"/>
      <c r="AX614" s="150"/>
    </row>
    <row r="615" spans="1:50" s="14" customFormat="1" ht="93.75" customHeight="1">
      <c r="A615" s="40" t="s">
        <v>4647</v>
      </c>
      <c r="B615" s="22" t="s">
        <v>4648</v>
      </c>
      <c r="C615" s="22" t="s">
        <v>4831</v>
      </c>
      <c r="D615" s="114" t="s">
        <v>4726</v>
      </c>
      <c r="E615" s="24" t="s">
        <v>4856</v>
      </c>
      <c r="F615" s="22" t="s">
        <v>4833</v>
      </c>
      <c r="G615" s="24" t="s">
        <v>4864</v>
      </c>
      <c r="H615" s="22" t="s">
        <v>4865</v>
      </c>
      <c r="I615" s="71" t="s">
        <v>4866</v>
      </c>
      <c r="J615" s="16" t="s">
        <v>4867</v>
      </c>
      <c r="K615" s="22" t="s">
        <v>103</v>
      </c>
      <c r="L615" s="15" t="s">
        <v>4838</v>
      </c>
      <c r="M615" s="24" t="s">
        <v>4839</v>
      </c>
      <c r="N615" s="15" t="s">
        <v>4868</v>
      </c>
      <c r="O615" s="24" t="s">
        <v>4869</v>
      </c>
      <c r="P615" s="22" t="s">
        <v>4870</v>
      </c>
      <c r="Q615" s="16" t="s">
        <v>4871</v>
      </c>
      <c r="R615" s="16">
        <f>J615/(5*200*8)</f>
        <v>9.375</v>
      </c>
      <c r="S615" s="16">
        <v>10</v>
      </c>
      <c r="T615" s="16">
        <v>10</v>
      </c>
      <c r="U615" s="16">
        <f>SUM(R615:T615)</f>
        <v>29.375</v>
      </c>
      <c r="V615" s="109" t="s">
        <v>4844</v>
      </c>
      <c r="W615" s="109" t="s">
        <v>4815</v>
      </c>
      <c r="X615" s="72" t="s">
        <v>4657</v>
      </c>
      <c r="Y615" s="22" t="s">
        <v>4845</v>
      </c>
      <c r="Z615" s="22" t="s">
        <v>4863</v>
      </c>
      <c r="AA615" s="22" t="s">
        <v>4863</v>
      </c>
      <c r="AB615" s="22" t="s">
        <v>4847</v>
      </c>
      <c r="AC615" s="22"/>
      <c r="AD615" s="22"/>
      <c r="AE615" s="22" t="s">
        <v>4848</v>
      </c>
      <c r="AF615" s="275">
        <v>70</v>
      </c>
      <c r="AG615" s="11" t="s">
        <v>4726</v>
      </c>
      <c r="AH615" s="22" t="s">
        <v>4850</v>
      </c>
      <c r="AI615" s="88">
        <v>20</v>
      </c>
      <c r="AJ615" s="11" t="s">
        <v>4851</v>
      </c>
      <c r="AK615" s="12" t="s">
        <v>4852</v>
      </c>
      <c r="AL615" s="88">
        <v>20</v>
      </c>
      <c r="AM615" s="300" t="s">
        <v>4853</v>
      </c>
      <c r="AN615" s="12" t="s">
        <v>4854</v>
      </c>
      <c r="AO615" s="88">
        <v>20</v>
      </c>
      <c r="AP615" s="300" t="s">
        <v>4855</v>
      </c>
      <c r="AQ615" s="22" t="s">
        <v>4850</v>
      </c>
      <c r="AR615" s="88">
        <v>10</v>
      </c>
      <c r="AS615" s="309"/>
      <c r="AT615" s="22"/>
      <c r="AU615" s="150"/>
      <c r="AV615" s="309"/>
      <c r="AW615" s="22"/>
      <c r="AX615" s="150"/>
    </row>
    <row r="616" spans="1:50" s="14" customFormat="1" ht="87" customHeight="1">
      <c r="A616" s="40" t="s">
        <v>4647</v>
      </c>
      <c r="B616" s="22" t="s">
        <v>4648</v>
      </c>
      <c r="C616" s="22" t="s">
        <v>4872</v>
      </c>
      <c r="D616" s="114" t="s">
        <v>4726</v>
      </c>
      <c r="E616" s="24" t="s">
        <v>4873</v>
      </c>
      <c r="F616" s="22" t="s">
        <v>4833</v>
      </c>
      <c r="G616" s="24" t="s">
        <v>4874</v>
      </c>
      <c r="H616" s="22" t="s">
        <v>4797</v>
      </c>
      <c r="I616" s="24" t="s">
        <v>4875</v>
      </c>
      <c r="J616" s="16" t="s">
        <v>4876</v>
      </c>
      <c r="K616" s="147" t="s">
        <v>6913</v>
      </c>
      <c r="L616" s="71" t="s">
        <v>4838</v>
      </c>
      <c r="M616" s="71" t="s">
        <v>4839</v>
      </c>
      <c r="N616" s="24" t="s">
        <v>4877</v>
      </c>
      <c r="O616" s="24" t="s">
        <v>4878</v>
      </c>
      <c r="P616" s="22"/>
      <c r="Q616" s="16">
        <v>25</v>
      </c>
      <c r="R616" s="16">
        <f>J616/(5*200*8)</f>
        <v>4.3884912500000004</v>
      </c>
      <c r="S616" s="16">
        <v>5</v>
      </c>
      <c r="T616" s="16">
        <v>20</v>
      </c>
      <c r="U616" s="16">
        <f>SUM(R616:T616)</f>
        <v>29.388491250000001</v>
      </c>
      <c r="V616" s="109" t="s">
        <v>4844</v>
      </c>
      <c r="W616" s="109" t="s">
        <v>4879</v>
      </c>
      <c r="X616" s="72" t="s">
        <v>4657</v>
      </c>
      <c r="Y616" s="22" t="s">
        <v>4845</v>
      </c>
      <c r="Z616" s="22" t="s">
        <v>4880</v>
      </c>
      <c r="AA616" s="22" t="s">
        <v>4863</v>
      </c>
      <c r="AB616" s="22" t="s">
        <v>4847</v>
      </c>
      <c r="AC616" s="22"/>
      <c r="AD616" s="22"/>
      <c r="AE616" s="22" t="s">
        <v>4848</v>
      </c>
      <c r="AF616" s="275">
        <v>70</v>
      </c>
      <c r="AG616" s="11" t="s">
        <v>4849</v>
      </c>
      <c r="AH616" s="22" t="s">
        <v>4881</v>
      </c>
      <c r="AI616" s="41">
        <v>10</v>
      </c>
      <c r="AJ616" s="11" t="s">
        <v>4882</v>
      </c>
      <c r="AK616" s="12" t="s">
        <v>4883</v>
      </c>
      <c r="AL616" s="41">
        <v>10</v>
      </c>
      <c r="AM616" s="300" t="s">
        <v>4884</v>
      </c>
      <c r="AN616" s="12" t="s">
        <v>4885</v>
      </c>
      <c r="AO616" s="41">
        <v>20</v>
      </c>
      <c r="AP616" s="300"/>
      <c r="AQ616" s="12"/>
      <c r="AR616" s="13"/>
      <c r="AS616" s="300" t="s">
        <v>4855</v>
      </c>
      <c r="AT616" s="22" t="s">
        <v>4886</v>
      </c>
      <c r="AU616" s="41">
        <v>10</v>
      </c>
      <c r="AV616" s="309" t="s">
        <v>4887</v>
      </c>
      <c r="AW616" s="22" t="s">
        <v>4888</v>
      </c>
      <c r="AX616" s="41">
        <v>20</v>
      </c>
    </row>
    <row r="617" spans="1:50" s="14" customFormat="1" ht="126">
      <c r="A617" s="40" t="s">
        <v>4647</v>
      </c>
      <c r="B617" s="22" t="s">
        <v>4648</v>
      </c>
      <c r="C617" s="22" t="s">
        <v>4831</v>
      </c>
      <c r="D617" s="114" t="s">
        <v>4726</v>
      </c>
      <c r="E617" s="24" t="s">
        <v>4856</v>
      </c>
      <c r="F617" s="22" t="s">
        <v>4833</v>
      </c>
      <c r="G617" s="24" t="s">
        <v>4889</v>
      </c>
      <c r="H617" s="22" t="s">
        <v>4890</v>
      </c>
      <c r="I617" s="24" t="s">
        <v>4891</v>
      </c>
      <c r="J617" s="16" t="s">
        <v>4892</v>
      </c>
      <c r="K617" s="147" t="s">
        <v>6913</v>
      </c>
      <c r="L617" s="71" t="s">
        <v>4838</v>
      </c>
      <c r="M617" s="71" t="s">
        <v>4839</v>
      </c>
      <c r="N617" s="24" t="s">
        <v>4893</v>
      </c>
      <c r="O617" s="24" t="s">
        <v>4894</v>
      </c>
      <c r="P617" s="22" t="s">
        <v>4895</v>
      </c>
      <c r="Q617" s="16" t="s">
        <v>4861</v>
      </c>
      <c r="R617" s="16">
        <f>J617/(5*200*8)</f>
        <v>3</v>
      </c>
      <c r="S617" s="16">
        <v>15</v>
      </c>
      <c r="T617" s="16">
        <v>4</v>
      </c>
      <c r="U617" s="16">
        <f>SUM(R617:T617)</f>
        <v>22</v>
      </c>
      <c r="V617" s="109" t="s">
        <v>4806</v>
      </c>
      <c r="W617" s="109" t="s">
        <v>4843</v>
      </c>
      <c r="X617" s="72" t="s">
        <v>4657</v>
      </c>
      <c r="Y617" s="22" t="s">
        <v>4845</v>
      </c>
      <c r="Z617" s="22" t="s">
        <v>4880</v>
      </c>
      <c r="AA617" s="22"/>
      <c r="AB617" s="22" t="s">
        <v>4847</v>
      </c>
      <c r="AC617" s="22"/>
      <c r="AD617" s="22"/>
      <c r="AE617" s="22" t="s">
        <v>4848</v>
      </c>
      <c r="AF617" s="383">
        <v>100</v>
      </c>
      <c r="AG617" s="11" t="s">
        <v>4849</v>
      </c>
      <c r="AH617" s="22" t="s">
        <v>4888</v>
      </c>
      <c r="AI617" s="41">
        <v>20</v>
      </c>
      <c r="AJ617" s="11" t="s">
        <v>4882</v>
      </c>
      <c r="AK617" s="12" t="s">
        <v>4883</v>
      </c>
      <c r="AL617" s="41">
        <v>20</v>
      </c>
      <c r="AM617" s="300" t="s">
        <v>4884</v>
      </c>
      <c r="AN617" s="12" t="s">
        <v>4885</v>
      </c>
      <c r="AO617" s="41">
        <v>20</v>
      </c>
      <c r="AP617" s="300"/>
      <c r="AQ617" s="12"/>
      <c r="AR617" s="13"/>
      <c r="AS617" s="309" t="s">
        <v>4887</v>
      </c>
      <c r="AT617" s="22" t="s">
        <v>4888</v>
      </c>
      <c r="AU617" s="41">
        <v>20</v>
      </c>
      <c r="AV617" s="300" t="s">
        <v>4855</v>
      </c>
      <c r="AW617" s="22" t="s">
        <v>4896</v>
      </c>
      <c r="AX617" s="41">
        <v>20</v>
      </c>
    </row>
    <row r="618" spans="1:50" s="14" customFormat="1" ht="84">
      <c r="A618" s="40" t="s">
        <v>4647</v>
      </c>
      <c r="B618" s="22" t="s">
        <v>4648</v>
      </c>
      <c r="C618" s="12">
        <v>403</v>
      </c>
      <c r="D618" s="15" t="s">
        <v>4726</v>
      </c>
      <c r="E618" s="12" t="s">
        <v>4897</v>
      </c>
      <c r="F618" s="12">
        <v>16382</v>
      </c>
      <c r="G618" s="12" t="s">
        <v>4898</v>
      </c>
      <c r="H618" s="12">
        <v>2008</v>
      </c>
      <c r="I618" s="12" t="s">
        <v>4899</v>
      </c>
      <c r="J618" s="16">
        <v>140649.37</v>
      </c>
      <c r="K618" s="12" t="s">
        <v>103</v>
      </c>
      <c r="L618" s="12" t="s">
        <v>4838</v>
      </c>
      <c r="M618" s="12" t="s">
        <v>4839</v>
      </c>
      <c r="N618" s="12" t="s">
        <v>4900</v>
      </c>
      <c r="O618" s="12" t="s">
        <v>4901</v>
      </c>
      <c r="P618" s="12">
        <v>3902631</v>
      </c>
      <c r="Q618" s="16">
        <v>28.240000000000002</v>
      </c>
      <c r="R618" s="16">
        <v>13.24</v>
      </c>
      <c r="S618" s="16">
        <v>15</v>
      </c>
      <c r="T618" s="16">
        <v>0</v>
      </c>
      <c r="U618" s="16">
        <v>28.240000000000002</v>
      </c>
      <c r="V618" s="109">
        <v>40</v>
      </c>
      <c r="W618" s="109">
        <v>80</v>
      </c>
      <c r="X618" s="72" t="s">
        <v>4657</v>
      </c>
      <c r="Y618" s="12"/>
      <c r="Z618" s="12"/>
      <c r="AA618" s="12"/>
      <c r="AB618" s="12">
        <v>4</v>
      </c>
      <c r="AC618" s="12">
        <v>403</v>
      </c>
      <c r="AD618" s="12">
        <v>9.75</v>
      </c>
      <c r="AE618" s="12">
        <v>5</v>
      </c>
      <c r="AF618" s="236">
        <v>80</v>
      </c>
      <c r="AG618" s="11" t="s">
        <v>4849</v>
      </c>
      <c r="AH618" s="22" t="s">
        <v>4888</v>
      </c>
      <c r="AI618" s="150" t="s">
        <v>4902</v>
      </c>
      <c r="AJ618" s="11"/>
      <c r="AK618" s="12"/>
      <c r="AL618" s="13"/>
      <c r="AM618" s="300"/>
      <c r="AN618" s="12"/>
      <c r="AO618" s="13"/>
      <c r="AP618" s="300"/>
      <c r="AQ618" s="12"/>
      <c r="AR618" s="13"/>
      <c r="AS618" s="300"/>
      <c r="AT618" s="12"/>
      <c r="AU618" s="13"/>
      <c r="AV618" s="300"/>
      <c r="AW618" s="12"/>
      <c r="AX618" s="13"/>
    </row>
    <row r="619" spans="1:50" s="14" customFormat="1" ht="70">
      <c r="A619" s="40" t="s">
        <v>4647</v>
      </c>
      <c r="B619" s="22" t="s">
        <v>4648</v>
      </c>
      <c r="C619" s="12">
        <v>402</v>
      </c>
      <c r="D619" s="15" t="s">
        <v>4903</v>
      </c>
      <c r="E619" s="12" t="s">
        <v>4904</v>
      </c>
      <c r="F619" s="22" t="s">
        <v>4905</v>
      </c>
      <c r="G619" s="12" t="s">
        <v>4906</v>
      </c>
      <c r="H619" s="12">
        <v>2003</v>
      </c>
      <c r="I619" s="12" t="s">
        <v>4907</v>
      </c>
      <c r="J619" s="16">
        <v>43815.72</v>
      </c>
      <c r="K619" s="12" t="s">
        <v>156</v>
      </c>
      <c r="L619" s="12" t="s">
        <v>4838</v>
      </c>
      <c r="M619" s="12" t="s">
        <v>4839</v>
      </c>
      <c r="N619" s="12" t="s">
        <v>4908</v>
      </c>
      <c r="O619" s="12" t="s">
        <v>4909</v>
      </c>
      <c r="P619" s="12">
        <v>3902111</v>
      </c>
      <c r="Q619" s="16">
        <v>8</v>
      </c>
      <c r="R619" s="16">
        <v>0</v>
      </c>
      <c r="S619" s="16">
        <v>8</v>
      </c>
      <c r="T619" s="16">
        <v>0</v>
      </c>
      <c r="U619" s="16">
        <v>8</v>
      </c>
      <c r="V619" s="109">
        <v>70</v>
      </c>
      <c r="W619" s="109">
        <v>100</v>
      </c>
      <c r="X619" s="72" t="s">
        <v>4657</v>
      </c>
      <c r="Y619" s="12"/>
      <c r="Z619" s="12"/>
      <c r="AA619" s="12"/>
      <c r="AB619" s="12">
        <v>4</v>
      </c>
      <c r="AC619" s="12">
        <v>402</v>
      </c>
      <c r="AD619" s="12">
        <v>9.75</v>
      </c>
      <c r="AE619" s="12">
        <v>5</v>
      </c>
      <c r="AF619" s="236">
        <v>70</v>
      </c>
      <c r="AG619" s="11" t="s">
        <v>4903</v>
      </c>
      <c r="AH619" s="12" t="s">
        <v>4910</v>
      </c>
      <c r="AI619" s="13">
        <v>70</v>
      </c>
      <c r="AJ619" s="11"/>
      <c r="AK619" s="12"/>
      <c r="AL619" s="13"/>
      <c r="AM619" s="300"/>
      <c r="AN619" s="12"/>
      <c r="AO619" s="13"/>
      <c r="AP619" s="300"/>
      <c r="AQ619" s="12"/>
      <c r="AR619" s="13"/>
      <c r="AS619" s="300"/>
      <c r="AT619" s="12"/>
      <c r="AU619" s="13"/>
      <c r="AV619" s="300"/>
      <c r="AW619" s="12"/>
      <c r="AX619" s="13"/>
    </row>
    <row r="620" spans="1:50" s="14" customFormat="1" ht="112">
      <c r="A620" s="40" t="s">
        <v>4647</v>
      </c>
      <c r="B620" s="22" t="s">
        <v>4648</v>
      </c>
      <c r="C620" s="12">
        <v>401</v>
      </c>
      <c r="D620" s="15" t="s">
        <v>4726</v>
      </c>
      <c r="E620" s="12" t="s">
        <v>4911</v>
      </c>
      <c r="F620" s="22" t="s">
        <v>4912</v>
      </c>
      <c r="G620" s="12" t="s">
        <v>4913</v>
      </c>
      <c r="H620" s="12">
        <v>2007</v>
      </c>
      <c r="I620" s="12" t="s">
        <v>4914</v>
      </c>
      <c r="J620" s="16">
        <v>52278</v>
      </c>
      <c r="K620" s="12" t="s">
        <v>103</v>
      </c>
      <c r="L620" s="12" t="s">
        <v>4838</v>
      </c>
      <c r="M620" s="12" t="s">
        <v>4839</v>
      </c>
      <c r="N620" s="12" t="s">
        <v>4915</v>
      </c>
      <c r="O620" s="12" t="s">
        <v>4916</v>
      </c>
      <c r="P620" s="12">
        <v>3902627</v>
      </c>
      <c r="Q620" s="16">
        <v>20</v>
      </c>
      <c r="R620" s="16">
        <v>0</v>
      </c>
      <c r="S620" s="16">
        <v>5</v>
      </c>
      <c r="T620" s="16">
        <v>15</v>
      </c>
      <c r="U620" s="16">
        <f>SUM(R620:T620)</f>
        <v>20</v>
      </c>
      <c r="V620" s="109">
        <v>60</v>
      </c>
      <c r="W620" s="109">
        <v>100</v>
      </c>
      <c r="X620" s="72" t="s">
        <v>4657</v>
      </c>
      <c r="Y620" s="12">
        <v>6</v>
      </c>
      <c r="Z620" s="12">
        <v>4</v>
      </c>
      <c r="AA620" s="12">
        <v>1</v>
      </c>
      <c r="AB620" s="12">
        <v>4</v>
      </c>
      <c r="AC620" s="12">
        <v>401</v>
      </c>
      <c r="AD620" s="12">
        <v>9.75</v>
      </c>
      <c r="AE620" s="12">
        <v>5</v>
      </c>
      <c r="AF620" s="236">
        <v>80</v>
      </c>
      <c r="AG620" s="11" t="s">
        <v>4849</v>
      </c>
      <c r="AH620" s="22" t="s">
        <v>4888</v>
      </c>
      <c r="AI620" s="150" t="s">
        <v>4861</v>
      </c>
      <c r="AJ620" s="11" t="s">
        <v>4882</v>
      </c>
      <c r="AK620" s="12" t="s">
        <v>4883</v>
      </c>
      <c r="AL620" s="150" t="s">
        <v>4861</v>
      </c>
      <c r="AM620" s="300" t="s">
        <v>4884</v>
      </c>
      <c r="AN620" s="12" t="s">
        <v>4885</v>
      </c>
      <c r="AO620" s="150" t="s">
        <v>4861</v>
      </c>
      <c r="AP620" s="300" t="s">
        <v>4855</v>
      </c>
      <c r="AQ620" s="12" t="s">
        <v>4888</v>
      </c>
      <c r="AR620" s="150" t="s">
        <v>4861</v>
      </c>
      <c r="AS620" s="300"/>
      <c r="AT620" s="12"/>
      <c r="AU620" s="13"/>
      <c r="AV620" s="300"/>
      <c r="AW620" s="12"/>
      <c r="AX620" s="13"/>
    </row>
    <row r="621" spans="1:50" s="14" customFormat="1" ht="94.5" customHeight="1">
      <c r="A621" s="40" t="s">
        <v>4647</v>
      </c>
      <c r="B621" s="22" t="s">
        <v>4648</v>
      </c>
      <c r="C621" s="22" t="s">
        <v>4917</v>
      </c>
      <c r="D621" s="114" t="s">
        <v>4726</v>
      </c>
      <c r="E621" s="24" t="s">
        <v>4918</v>
      </c>
      <c r="F621" s="22" t="s">
        <v>4919</v>
      </c>
      <c r="G621" s="24" t="s">
        <v>4920</v>
      </c>
      <c r="H621" s="22" t="s">
        <v>4921</v>
      </c>
      <c r="I621" s="24" t="s">
        <v>1312</v>
      </c>
      <c r="J621" s="16">
        <v>49159.98</v>
      </c>
      <c r="K621" s="147" t="s">
        <v>6913</v>
      </c>
      <c r="L621" s="71" t="s">
        <v>4838</v>
      </c>
      <c r="M621" s="71" t="s">
        <v>4839</v>
      </c>
      <c r="N621" s="24" t="s">
        <v>4922</v>
      </c>
      <c r="O621" s="24" t="s">
        <v>4923</v>
      </c>
      <c r="P621" s="22" t="s">
        <v>4924</v>
      </c>
      <c r="Q621" s="16" t="s">
        <v>4806</v>
      </c>
      <c r="R621" s="16">
        <f>J621/(5*200*8)</f>
        <v>6.1449975000000006</v>
      </c>
      <c r="S621" s="16"/>
      <c r="T621" s="16" t="s">
        <v>4861</v>
      </c>
      <c r="U621" s="16">
        <f>SUM(R621:T621)</f>
        <v>6.1449975000000006</v>
      </c>
      <c r="V621" s="109" t="s">
        <v>4815</v>
      </c>
      <c r="W621" s="109" t="s">
        <v>4806</v>
      </c>
      <c r="X621" s="72" t="s">
        <v>4657</v>
      </c>
      <c r="Y621" s="22"/>
      <c r="Z621" s="22"/>
      <c r="AA621" s="22"/>
      <c r="AB621" s="22"/>
      <c r="AC621" s="22"/>
      <c r="AD621" s="22"/>
      <c r="AE621" s="22" t="s">
        <v>4848</v>
      </c>
      <c r="AF621" s="283"/>
      <c r="AG621" s="40"/>
      <c r="AH621" s="22"/>
      <c r="AI621" s="150"/>
      <c r="AJ621" s="40"/>
      <c r="AK621" s="22"/>
      <c r="AL621" s="150"/>
      <c r="AM621" s="309"/>
      <c r="AN621" s="22"/>
      <c r="AO621" s="150"/>
      <c r="AP621" s="309"/>
      <c r="AQ621" s="22"/>
      <c r="AR621" s="150"/>
      <c r="AS621" s="309"/>
      <c r="AT621" s="22"/>
      <c r="AU621" s="150"/>
      <c r="AV621" s="309"/>
      <c r="AW621" s="22"/>
      <c r="AX621" s="150"/>
    </row>
    <row r="622" spans="1:50" s="14" customFormat="1" ht="76.5" customHeight="1">
      <c r="A622" s="40" t="s">
        <v>4647</v>
      </c>
      <c r="B622" s="22" t="s">
        <v>4648</v>
      </c>
      <c r="C622" s="22" t="s">
        <v>4872</v>
      </c>
      <c r="D622" s="114" t="s">
        <v>4726</v>
      </c>
      <c r="E622" s="24" t="s">
        <v>4925</v>
      </c>
      <c r="F622" s="22" t="s">
        <v>4926</v>
      </c>
      <c r="G622" s="24" t="s">
        <v>4927</v>
      </c>
      <c r="H622" s="22" t="s">
        <v>4928</v>
      </c>
      <c r="I622" s="24" t="s">
        <v>4929</v>
      </c>
      <c r="J622" s="16">
        <v>50346.42</v>
      </c>
      <c r="K622" s="147" t="s">
        <v>6913</v>
      </c>
      <c r="L622" s="71" t="s">
        <v>4838</v>
      </c>
      <c r="M622" s="71" t="s">
        <v>4839</v>
      </c>
      <c r="N622" s="24" t="s">
        <v>4930</v>
      </c>
      <c r="O622" s="24" t="s">
        <v>4931</v>
      </c>
      <c r="P622" s="22" t="s">
        <v>4932</v>
      </c>
      <c r="Q622" s="16">
        <v>10</v>
      </c>
      <c r="R622" s="16">
        <f>J622/(5*200*8)</f>
        <v>6.2933024999999994</v>
      </c>
      <c r="S622" s="16">
        <v>5</v>
      </c>
      <c r="T622" s="16">
        <v>4.4000000000000004</v>
      </c>
      <c r="U622" s="16">
        <f>SUM(R622:T622)</f>
        <v>15.6933025</v>
      </c>
      <c r="V622" s="109" t="s">
        <v>4815</v>
      </c>
      <c r="W622" s="109" t="s">
        <v>4806</v>
      </c>
      <c r="X622" s="72" t="s">
        <v>4657</v>
      </c>
      <c r="Y622" s="22"/>
      <c r="Z622" s="22"/>
      <c r="AA622" s="22"/>
      <c r="AB622" s="22"/>
      <c r="AC622" s="22"/>
      <c r="AD622" s="22"/>
      <c r="AE622" s="22" t="s">
        <v>4848</v>
      </c>
      <c r="AF622" s="283"/>
      <c r="AG622" s="40"/>
      <c r="AH622" s="22"/>
      <c r="AI622" s="150"/>
      <c r="AJ622" s="40"/>
      <c r="AK622" s="22"/>
      <c r="AL622" s="150"/>
      <c r="AM622" s="309"/>
      <c r="AN622" s="22"/>
      <c r="AO622" s="150"/>
      <c r="AP622" s="309"/>
      <c r="AQ622" s="22"/>
      <c r="AR622" s="150"/>
      <c r="AS622" s="309"/>
      <c r="AT622" s="22"/>
      <c r="AU622" s="150"/>
      <c r="AV622" s="309"/>
      <c r="AW622" s="22"/>
      <c r="AX622" s="150"/>
    </row>
    <row r="623" spans="1:50" s="14" customFormat="1" ht="61.5" customHeight="1">
      <c r="A623" s="40" t="s">
        <v>4647</v>
      </c>
      <c r="B623" s="22" t="s">
        <v>4648</v>
      </c>
      <c r="C623" s="12">
        <v>403</v>
      </c>
      <c r="D623" s="15" t="s">
        <v>4726</v>
      </c>
      <c r="E623" s="24" t="s">
        <v>4933</v>
      </c>
      <c r="F623" s="12">
        <v>16382</v>
      </c>
      <c r="G623" s="24" t="s">
        <v>4934</v>
      </c>
      <c r="H623" s="22" t="s">
        <v>4935</v>
      </c>
      <c r="I623" s="24" t="s">
        <v>4934</v>
      </c>
      <c r="J623" s="16">
        <v>38886.269999999997</v>
      </c>
      <c r="K623" s="147" t="s">
        <v>6913</v>
      </c>
      <c r="L623" s="24" t="s">
        <v>4838</v>
      </c>
      <c r="M623" s="71" t="s">
        <v>4839</v>
      </c>
      <c r="N623" s="24" t="s">
        <v>4936</v>
      </c>
      <c r="O623" s="24" t="s">
        <v>4937</v>
      </c>
      <c r="P623" s="22" t="s">
        <v>4938</v>
      </c>
      <c r="Q623" s="16">
        <v>28.240000000000002</v>
      </c>
      <c r="R623" s="16">
        <v>13.24</v>
      </c>
      <c r="S623" s="16">
        <v>15</v>
      </c>
      <c r="T623" s="16">
        <v>0</v>
      </c>
      <c r="U623" s="16">
        <v>28.240000000000002</v>
      </c>
      <c r="V623" s="109" t="s">
        <v>4939</v>
      </c>
      <c r="W623" s="109" t="s">
        <v>4806</v>
      </c>
      <c r="X623" s="72" t="s">
        <v>4657</v>
      </c>
      <c r="Y623" s="22"/>
      <c r="Z623" s="22"/>
      <c r="AA623" s="22"/>
      <c r="AB623" s="22"/>
      <c r="AC623" s="22"/>
      <c r="AD623" s="22"/>
      <c r="AE623" s="22" t="s">
        <v>4848</v>
      </c>
      <c r="AF623" s="283" t="s">
        <v>4843</v>
      </c>
      <c r="AG623" s="11" t="s">
        <v>4726</v>
      </c>
      <c r="AH623" s="12" t="s">
        <v>4940</v>
      </c>
      <c r="AI623" s="41">
        <v>30</v>
      </c>
      <c r="AJ623" s="11" t="s">
        <v>4941</v>
      </c>
      <c r="AK623" s="12" t="s">
        <v>4940</v>
      </c>
      <c r="AL623" s="41">
        <v>20</v>
      </c>
      <c r="AM623" s="309"/>
      <c r="AN623" s="22"/>
      <c r="AO623" s="150"/>
      <c r="AP623" s="309"/>
      <c r="AQ623" s="22"/>
      <c r="AR623" s="150"/>
      <c r="AS623" s="309"/>
      <c r="AT623" s="22"/>
      <c r="AU623" s="150"/>
      <c r="AV623" s="309"/>
      <c r="AW623" s="22"/>
      <c r="AX623" s="150"/>
    </row>
    <row r="624" spans="1:50" s="14" customFormat="1" ht="84">
      <c r="A624" s="40" t="s">
        <v>4647</v>
      </c>
      <c r="B624" s="22" t="s">
        <v>4648</v>
      </c>
      <c r="C624" s="22" t="s">
        <v>4917</v>
      </c>
      <c r="D624" s="114" t="s">
        <v>4726</v>
      </c>
      <c r="E624" s="24" t="s">
        <v>4942</v>
      </c>
      <c r="F624" s="22" t="s">
        <v>4943</v>
      </c>
      <c r="G624" s="24" t="s">
        <v>4944</v>
      </c>
      <c r="H624" s="22" t="s">
        <v>4928</v>
      </c>
      <c r="I624" s="24" t="s">
        <v>4945</v>
      </c>
      <c r="J624" s="16">
        <v>88985.11</v>
      </c>
      <c r="K624" s="147" t="s">
        <v>6913</v>
      </c>
      <c r="L624" s="24" t="s">
        <v>4838</v>
      </c>
      <c r="M624" s="71" t="s">
        <v>4839</v>
      </c>
      <c r="N624" s="24" t="s">
        <v>4946</v>
      </c>
      <c r="O624" s="24" t="s">
        <v>4947</v>
      </c>
      <c r="P624" s="22" t="s">
        <v>4948</v>
      </c>
      <c r="Q624" s="16" t="s">
        <v>4949</v>
      </c>
      <c r="R624" s="16">
        <f>J624/(5*200*8)</f>
        <v>11.123138750000001</v>
      </c>
      <c r="S624" s="16" t="s">
        <v>4848</v>
      </c>
      <c r="T624" s="16" t="s">
        <v>4949</v>
      </c>
      <c r="U624" s="16">
        <f>SUM(R624:T624)</f>
        <v>11.123138750000001</v>
      </c>
      <c r="V624" s="109" t="s">
        <v>4806</v>
      </c>
      <c r="W624" s="109" t="s">
        <v>4806</v>
      </c>
      <c r="X624" s="72" t="s">
        <v>4657</v>
      </c>
      <c r="Y624" s="22"/>
      <c r="Z624" s="22"/>
      <c r="AA624" s="22"/>
      <c r="AB624" s="22"/>
      <c r="AC624" s="22"/>
      <c r="AD624" s="22"/>
      <c r="AE624" s="22" t="s">
        <v>4848</v>
      </c>
      <c r="AF624" s="283"/>
      <c r="AG624" s="40"/>
      <c r="AH624" s="22"/>
      <c r="AI624" s="150"/>
      <c r="AJ624" s="40"/>
      <c r="AK624" s="22"/>
      <c r="AL624" s="150"/>
      <c r="AM624" s="309"/>
      <c r="AN624" s="22"/>
      <c r="AO624" s="150"/>
      <c r="AP624" s="309"/>
      <c r="AQ624" s="22"/>
      <c r="AR624" s="150"/>
      <c r="AS624" s="309"/>
      <c r="AT624" s="22"/>
      <c r="AU624" s="150"/>
      <c r="AV624" s="309"/>
      <c r="AW624" s="22"/>
      <c r="AX624" s="150"/>
    </row>
    <row r="625" spans="1:50" s="14" customFormat="1" ht="168">
      <c r="A625" s="40" t="s">
        <v>4647</v>
      </c>
      <c r="B625" s="22" t="s">
        <v>4648</v>
      </c>
      <c r="C625" s="12">
        <v>403</v>
      </c>
      <c r="D625" s="15" t="s">
        <v>4726</v>
      </c>
      <c r="E625" s="24" t="s">
        <v>4950</v>
      </c>
      <c r="F625" s="12">
        <v>16382</v>
      </c>
      <c r="G625" s="24" t="s">
        <v>4951</v>
      </c>
      <c r="H625" s="22" t="s">
        <v>4921</v>
      </c>
      <c r="I625" s="24" t="s">
        <v>4952</v>
      </c>
      <c r="J625" s="16">
        <v>44784</v>
      </c>
      <c r="K625" s="147" t="s">
        <v>6913</v>
      </c>
      <c r="L625" s="24" t="s">
        <v>4838</v>
      </c>
      <c r="M625" s="71" t="s">
        <v>4839</v>
      </c>
      <c r="N625" s="24" t="s">
        <v>4953</v>
      </c>
      <c r="O625" s="24" t="s">
        <v>4954</v>
      </c>
      <c r="P625" s="22" t="s">
        <v>4955</v>
      </c>
      <c r="Q625" s="16">
        <v>28.240000000000002</v>
      </c>
      <c r="R625" s="16">
        <v>13.24</v>
      </c>
      <c r="S625" s="16">
        <v>15</v>
      </c>
      <c r="T625" s="16">
        <v>0</v>
      </c>
      <c r="U625" s="16">
        <v>28.240000000000002</v>
      </c>
      <c r="V625" s="115">
        <v>60</v>
      </c>
      <c r="W625" s="109" t="s">
        <v>4956</v>
      </c>
      <c r="X625" s="72" t="s">
        <v>4657</v>
      </c>
      <c r="Y625" s="22"/>
      <c r="Z625" s="22"/>
      <c r="AA625" s="22"/>
      <c r="AB625" s="22"/>
      <c r="AC625" s="22"/>
      <c r="AD625" s="22"/>
      <c r="AE625" s="22" t="s">
        <v>4848</v>
      </c>
      <c r="AF625" s="275">
        <v>60</v>
      </c>
      <c r="AG625" s="11" t="s">
        <v>4849</v>
      </c>
      <c r="AH625" s="12" t="s">
        <v>4957</v>
      </c>
      <c r="AI625" s="41">
        <v>40</v>
      </c>
      <c r="AJ625" s="11" t="s">
        <v>4941</v>
      </c>
      <c r="AK625" s="12" t="s">
        <v>4957</v>
      </c>
      <c r="AL625" s="41">
        <v>20</v>
      </c>
      <c r="AM625" s="309"/>
      <c r="AN625" s="22"/>
      <c r="AO625" s="150"/>
      <c r="AP625" s="309"/>
      <c r="AQ625" s="22"/>
      <c r="AR625" s="150"/>
      <c r="AS625" s="309"/>
      <c r="AT625" s="22"/>
      <c r="AU625" s="150"/>
      <c r="AV625" s="309"/>
      <c r="AW625" s="22"/>
      <c r="AX625" s="150"/>
    </row>
    <row r="626" spans="1:50" s="14" customFormat="1" ht="168">
      <c r="A626" s="40" t="s">
        <v>4647</v>
      </c>
      <c r="B626" s="22" t="s">
        <v>4648</v>
      </c>
      <c r="C626" s="12">
        <v>401</v>
      </c>
      <c r="D626" s="15" t="s">
        <v>4726</v>
      </c>
      <c r="E626" s="24" t="s">
        <v>4958</v>
      </c>
      <c r="F626" s="22" t="s">
        <v>4912</v>
      </c>
      <c r="G626" s="24" t="s">
        <v>4959</v>
      </c>
      <c r="H626" s="22" t="s">
        <v>4960</v>
      </c>
      <c r="I626" s="24" t="s">
        <v>4961</v>
      </c>
      <c r="J626" s="16" t="s">
        <v>4962</v>
      </c>
      <c r="K626" s="22" t="s">
        <v>9855</v>
      </c>
      <c r="L626" s="24" t="s">
        <v>4838</v>
      </c>
      <c r="M626" s="71" t="s">
        <v>4839</v>
      </c>
      <c r="N626" s="24" t="s">
        <v>4963</v>
      </c>
      <c r="O626" s="24" t="s">
        <v>4964</v>
      </c>
      <c r="P626" s="22" t="s">
        <v>4965</v>
      </c>
      <c r="Q626" s="16" t="s">
        <v>4966</v>
      </c>
      <c r="R626" s="16">
        <f>J626/(5*200*8)</f>
        <v>5.3491575000000005</v>
      </c>
      <c r="S626" s="16">
        <v>5.49</v>
      </c>
      <c r="T626" s="16">
        <v>0.61</v>
      </c>
      <c r="U626" s="16">
        <v>6.1000000000000005</v>
      </c>
      <c r="V626" s="109" t="s">
        <v>4815</v>
      </c>
      <c r="W626" s="109" t="s">
        <v>4806</v>
      </c>
      <c r="X626" s="72" t="s">
        <v>4657</v>
      </c>
      <c r="Y626" s="22" t="s">
        <v>4967</v>
      </c>
      <c r="Z626" s="22" t="s">
        <v>4847</v>
      </c>
      <c r="AA626" s="22" t="s">
        <v>4880</v>
      </c>
      <c r="AB626" s="22" t="s">
        <v>4968</v>
      </c>
      <c r="AC626" s="22"/>
      <c r="AD626" s="22"/>
      <c r="AE626" s="22" t="s">
        <v>4848</v>
      </c>
      <c r="AF626" s="283" t="s">
        <v>4844</v>
      </c>
      <c r="AG626" s="11" t="s">
        <v>4849</v>
      </c>
      <c r="AH626" s="22" t="s">
        <v>4969</v>
      </c>
      <c r="AI626" s="150" t="s">
        <v>4861</v>
      </c>
      <c r="AJ626" s="11" t="s">
        <v>4970</v>
      </c>
      <c r="AK626" s="12" t="s">
        <v>4971</v>
      </c>
      <c r="AL626" s="13">
        <v>20</v>
      </c>
      <c r="AM626" s="300" t="s">
        <v>4972</v>
      </c>
      <c r="AN626" s="12" t="s">
        <v>4973</v>
      </c>
      <c r="AO626" s="150" t="s">
        <v>4861</v>
      </c>
      <c r="AP626" s="309" t="s">
        <v>4974</v>
      </c>
      <c r="AQ626" s="22" t="s">
        <v>4969</v>
      </c>
      <c r="AR626" s="150" t="s">
        <v>4956</v>
      </c>
      <c r="AS626" s="309"/>
      <c r="AT626" s="22"/>
      <c r="AU626" s="150"/>
      <c r="AV626" s="309"/>
      <c r="AW626" s="22"/>
      <c r="AX626" s="150"/>
    </row>
    <row r="627" spans="1:50" s="14" customFormat="1" ht="168">
      <c r="A627" s="40" t="s">
        <v>4647</v>
      </c>
      <c r="B627" s="22" t="s">
        <v>4648</v>
      </c>
      <c r="C627" s="12">
        <v>406</v>
      </c>
      <c r="D627" s="15" t="s">
        <v>4726</v>
      </c>
      <c r="E627" s="12" t="s">
        <v>4856</v>
      </c>
      <c r="F627" s="12">
        <v>19106</v>
      </c>
      <c r="G627" s="12" t="s">
        <v>4975</v>
      </c>
      <c r="H627" s="12">
        <v>2016</v>
      </c>
      <c r="I627" s="12" t="s">
        <v>4976</v>
      </c>
      <c r="J627" s="16">
        <v>196000</v>
      </c>
      <c r="K627" s="12" t="s">
        <v>271</v>
      </c>
      <c r="L627" s="24" t="s">
        <v>4838</v>
      </c>
      <c r="M627" s="71" t="s">
        <v>4839</v>
      </c>
      <c r="N627" s="12" t="s">
        <v>4977</v>
      </c>
      <c r="O627" s="12" t="s">
        <v>4978</v>
      </c>
      <c r="P627" s="12">
        <v>3903362</v>
      </c>
      <c r="Q627" s="16">
        <v>150</v>
      </c>
      <c r="R627" s="16">
        <v>100</v>
      </c>
      <c r="S627" s="16">
        <v>30</v>
      </c>
      <c r="T627" s="16">
        <v>20</v>
      </c>
      <c r="U627" s="16">
        <v>150</v>
      </c>
      <c r="V627" s="109">
        <v>80</v>
      </c>
      <c r="W627" s="109">
        <v>10</v>
      </c>
      <c r="X627" s="72" t="s">
        <v>4657</v>
      </c>
      <c r="Y627" s="12">
        <v>3</v>
      </c>
      <c r="Z627" s="12">
        <v>5</v>
      </c>
      <c r="AA627" s="12">
        <v>1</v>
      </c>
      <c r="AB627" s="12">
        <v>4</v>
      </c>
      <c r="AC627" s="12"/>
      <c r="AD627" s="12"/>
      <c r="AE627" s="12">
        <v>5</v>
      </c>
      <c r="AF627" s="236">
        <v>70</v>
      </c>
      <c r="AG627" s="11" t="s">
        <v>4849</v>
      </c>
      <c r="AH627" s="22" t="s">
        <v>4888</v>
      </c>
      <c r="AI627" s="13">
        <v>10</v>
      </c>
      <c r="AJ627" s="11" t="s">
        <v>4882</v>
      </c>
      <c r="AK627" s="12" t="s">
        <v>4883</v>
      </c>
      <c r="AL627" s="13">
        <v>10</v>
      </c>
      <c r="AM627" s="300" t="s">
        <v>4884</v>
      </c>
      <c r="AN627" s="12" t="s">
        <v>4885</v>
      </c>
      <c r="AO627" s="13">
        <v>20</v>
      </c>
      <c r="AP627" s="300"/>
      <c r="AQ627" s="12"/>
      <c r="AR627" s="13"/>
      <c r="AS627" s="300" t="s">
        <v>4979</v>
      </c>
      <c r="AT627" s="12" t="s">
        <v>4980</v>
      </c>
      <c r="AU627" s="13">
        <v>10</v>
      </c>
      <c r="AV627" s="300" t="s">
        <v>4855</v>
      </c>
      <c r="AW627" s="22" t="s">
        <v>4896</v>
      </c>
      <c r="AX627" s="13">
        <v>20</v>
      </c>
    </row>
    <row r="628" spans="1:50" s="14" customFormat="1" ht="112">
      <c r="A628" s="40" t="s">
        <v>4647</v>
      </c>
      <c r="B628" s="22" t="s">
        <v>4648</v>
      </c>
      <c r="C628" s="12">
        <v>406</v>
      </c>
      <c r="D628" s="15" t="s">
        <v>4726</v>
      </c>
      <c r="E628" s="12" t="s">
        <v>4856</v>
      </c>
      <c r="F628" s="12">
        <v>19106</v>
      </c>
      <c r="G628" s="12" t="s">
        <v>4981</v>
      </c>
      <c r="H628" s="12">
        <v>2017</v>
      </c>
      <c r="I628" s="12" t="s">
        <v>4982</v>
      </c>
      <c r="J628" s="16">
        <v>47000</v>
      </c>
      <c r="K628" s="147" t="s">
        <v>6913</v>
      </c>
      <c r="L628" s="24" t="s">
        <v>4838</v>
      </c>
      <c r="M628" s="71" t="s">
        <v>4839</v>
      </c>
      <c r="N628" s="12" t="s">
        <v>4983</v>
      </c>
      <c r="O628" s="12" t="s">
        <v>4984</v>
      </c>
      <c r="P628" s="12" t="s">
        <v>4985</v>
      </c>
      <c r="Q628" s="16">
        <v>50</v>
      </c>
      <c r="R628" s="16">
        <f>J628/(5*200*8)</f>
        <v>5.875</v>
      </c>
      <c r="S628" s="16">
        <v>40</v>
      </c>
      <c r="T628" s="16">
        <v>10</v>
      </c>
      <c r="U628" s="16">
        <f>SUM(R628:T628)</f>
        <v>55.875</v>
      </c>
      <c r="V628" s="109">
        <v>100</v>
      </c>
      <c r="W628" s="109">
        <v>0</v>
      </c>
      <c r="X628" s="72" t="s">
        <v>4657</v>
      </c>
      <c r="Y628" s="12">
        <v>3</v>
      </c>
      <c r="Z628" s="12">
        <v>12</v>
      </c>
      <c r="AA628" s="12">
        <v>5</v>
      </c>
      <c r="AB628" s="12">
        <v>4</v>
      </c>
      <c r="AC628" s="12"/>
      <c r="AD628" s="12"/>
      <c r="AE628" s="12">
        <v>5</v>
      </c>
      <c r="AF628" s="383">
        <v>80</v>
      </c>
      <c r="AG628" s="11" t="s">
        <v>4849</v>
      </c>
      <c r="AH628" s="22" t="s">
        <v>4888</v>
      </c>
      <c r="AI628" s="41">
        <v>20</v>
      </c>
      <c r="AJ628" s="11" t="s">
        <v>4884</v>
      </c>
      <c r="AK628" s="12" t="s">
        <v>4885</v>
      </c>
      <c r="AL628" s="41">
        <v>20</v>
      </c>
      <c r="AM628" s="300"/>
      <c r="AN628" s="12"/>
      <c r="AO628" s="13"/>
      <c r="AP628" s="300"/>
      <c r="AQ628" s="12"/>
      <c r="AR628" s="13"/>
      <c r="AS628" s="300" t="s">
        <v>4986</v>
      </c>
      <c r="AT628" s="22" t="s">
        <v>4888</v>
      </c>
      <c r="AU628" s="41">
        <v>20</v>
      </c>
      <c r="AV628" s="300" t="s">
        <v>4855</v>
      </c>
      <c r="AW628" s="22" t="s">
        <v>4896</v>
      </c>
      <c r="AX628" s="41">
        <v>20</v>
      </c>
    </row>
    <row r="629" spans="1:50" s="14" customFormat="1" ht="406">
      <c r="A629" s="40" t="s">
        <v>4647</v>
      </c>
      <c r="B629" s="22" t="s">
        <v>4648</v>
      </c>
      <c r="C629" s="12">
        <v>406</v>
      </c>
      <c r="D629" s="15" t="s">
        <v>4726</v>
      </c>
      <c r="E629" s="12" t="s">
        <v>4856</v>
      </c>
      <c r="F629" s="12">
        <v>19106</v>
      </c>
      <c r="G629" s="12" t="s">
        <v>4987</v>
      </c>
      <c r="H629" s="12">
        <v>2018</v>
      </c>
      <c r="I629" s="12" t="s">
        <v>4988</v>
      </c>
      <c r="J629" s="16">
        <v>99909.91</v>
      </c>
      <c r="K629" s="12" t="s">
        <v>69</v>
      </c>
      <c r="L629" s="24" t="s">
        <v>4838</v>
      </c>
      <c r="M629" s="71" t="s">
        <v>4839</v>
      </c>
      <c r="N629" s="12" t="s">
        <v>4989</v>
      </c>
      <c r="O629" s="12" t="s">
        <v>4990</v>
      </c>
      <c r="P629" s="24">
        <v>3903460</v>
      </c>
      <c r="Q629" s="16">
        <v>50</v>
      </c>
      <c r="R629" s="16">
        <f>J629/(5*200*8)</f>
        <v>12.48873875</v>
      </c>
      <c r="S629" s="16">
        <v>30</v>
      </c>
      <c r="T629" s="16">
        <v>20</v>
      </c>
      <c r="U629" s="16">
        <f>SUM(R629:T629)</f>
        <v>62.488738749999996</v>
      </c>
      <c r="V629" s="109">
        <v>60</v>
      </c>
      <c r="W629" s="109">
        <v>0</v>
      </c>
      <c r="X629" s="72" t="s">
        <v>4657</v>
      </c>
      <c r="Y629" s="12">
        <v>3</v>
      </c>
      <c r="Z629" s="12">
        <v>5</v>
      </c>
      <c r="AA629" s="12">
        <v>1</v>
      </c>
      <c r="AB629" s="12">
        <v>4</v>
      </c>
      <c r="AC629" s="12"/>
      <c r="AD629" s="12">
        <v>20</v>
      </c>
      <c r="AE629" s="12">
        <v>5</v>
      </c>
      <c r="AF629" s="236">
        <v>60</v>
      </c>
      <c r="AG629" s="11" t="s">
        <v>4726</v>
      </c>
      <c r="AH629" s="12" t="s">
        <v>4991</v>
      </c>
      <c r="AI629" s="13">
        <v>20</v>
      </c>
      <c r="AJ629" s="11" t="s">
        <v>4992</v>
      </c>
      <c r="AK629" s="12" t="s">
        <v>4993</v>
      </c>
      <c r="AL629" s="13">
        <v>10</v>
      </c>
      <c r="AM629" s="300" t="s">
        <v>4994</v>
      </c>
      <c r="AN629" s="12" t="s">
        <v>4995</v>
      </c>
      <c r="AO629" s="13">
        <v>10</v>
      </c>
      <c r="AP629" s="300" t="s">
        <v>4996</v>
      </c>
      <c r="AQ629" s="12" t="s">
        <v>4997</v>
      </c>
      <c r="AR629" s="13">
        <v>10</v>
      </c>
      <c r="AS629" s="300" t="s">
        <v>4979</v>
      </c>
      <c r="AT629" s="12" t="s">
        <v>4991</v>
      </c>
      <c r="AU629" s="13">
        <v>10</v>
      </c>
      <c r="AV629" s="300"/>
      <c r="AW629" s="12"/>
      <c r="AX629" s="13"/>
    </row>
    <row r="630" spans="1:50" s="14" customFormat="1" ht="238">
      <c r="A630" s="40" t="s">
        <v>4647</v>
      </c>
      <c r="B630" s="22" t="s">
        <v>4648</v>
      </c>
      <c r="C630" s="12">
        <v>406</v>
      </c>
      <c r="D630" s="15" t="s">
        <v>4726</v>
      </c>
      <c r="E630" s="12" t="s">
        <v>4998</v>
      </c>
      <c r="F630" s="12">
        <v>16382</v>
      </c>
      <c r="G630" s="12" t="s">
        <v>4999</v>
      </c>
      <c r="H630" s="12">
        <v>2019</v>
      </c>
      <c r="I630" s="12" t="s">
        <v>5000</v>
      </c>
      <c r="J630" s="16">
        <v>84077.759999999995</v>
      </c>
      <c r="K630" s="12" t="s">
        <v>69</v>
      </c>
      <c r="L630" s="12" t="s">
        <v>4838</v>
      </c>
      <c r="M630" s="12" t="s">
        <v>4839</v>
      </c>
      <c r="N630" s="12" t="s">
        <v>5001</v>
      </c>
      <c r="O630" s="12" t="s">
        <v>5002</v>
      </c>
      <c r="P630" s="12">
        <v>3903520</v>
      </c>
      <c r="Q630" s="16">
        <v>50</v>
      </c>
      <c r="R630" s="16">
        <f>J630/(5*200*8)</f>
        <v>10.50972</v>
      </c>
      <c r="S630" s="16">
        <v>29.49</v>
      </c>
      <c r="T630" s="16">
        <v>10</v>
      </c>
      <c r="U630" s="16">
        <f>SUM(R630:T630)</f>
        <v>49.999719999999996</v>
      </c>
      <c r="V630" s="109">
        <v>80</v>
      </c>
      <c r="W630" s="109">
        <v>0</v>
      </c>
      <c r="X630" s="72" t="s">
        <v>4657</v>
      </c>
      <c r="Y630" s="12"/>
      <c r="Z630" s="12"/>
      <c r="AA630" s="12"/>
      <c r="AB630" s="12"/>
      <c r="AC630" s="12"/>
      <c r="AD630" s="12"/>
      <c r="AE630" s="12">
        <v>5</v>
      </c>
      <c r="AF630" s="236">
        <v>80</v>
      </c>
      <c r="AG630" s="11" t="s">
        <v>4726</v>
      </c>
      <c r="AH630" s="12" t="s">
        <v>5003</v>
      </c>
      <c r="AI630" s="13">
        <v>10</v>
      </c>
      <c r="AJ630" s="11" t="s">
        <v>5004</v>
      </c>
      <c r="AK630" s="12" t="s">
        <v>5003</v>
      </c>
      <c r="AL630" s="13">
        <v>70</v>
      </c>
      <c r="AM630" s="300"/>
      <c r="AN630" s="12"/>
      <c r="AO630" s="13"/>
      <c r="AP630" s="300"/>
      <c r="AQ630" s="12"/>
      <c r="AR630" s="13"/>
      <c r="AS630" s="300"/>
      <c r="AT630" s="12"/>
      <c r="AU630" s="13"/>
      <c r="AV630" s="300"/>
      <c r="AW630" s="12"/>
      <c r="AX630" s="13"/>
    </row>
    <row r="631" spans="1:50" s="14" customFormat="1" ht="84">
      <c r="A631" s="40" t="s">
        <v>4647</v>
      </c>
      <c r="B631" s="22" t="s">
        <v>4648</v>
      </c>
      <c r="C631" s="12">
        <v>406</v>
      </c>
      <c r="D631" s="15" t="s">
        <v>4726</v>
      </c>
      <c r="E631" s="12" t="s">
        <v>5005</v>
      </c>
      <c r="F631" s="12">
        <v>11223</v>
      </c>
      <c r="G631" s="12" t="s">
        <v>5006</v>
      </c>
      <c r="H631" s="12">
        <v>2019</v>
      </c>
      <c r="I631" s="12" t="s">
        <v>5007</v>
      </c>
      <c r="J631" s="16">
        <v>80511.08</v>
      </c>
      <c r="K631" s="12" t="s">
        <v>69</v>
      </c>
      <c r="L631" s="12" t="s">
        <v>4838</v>
      </c>
      <c r="M631" s="12" t="s">
        <v>4839</v>
      </c>
      <c r="N631" s="12" t="s">
        <v>5008</v>
      </c>
      <c r="O631" s="12" t="s">
        <v>5009</v>
      </c>
      <c r="P631" s="12">
        <v>3903530</v>
      </c>
      <c r="Q631" s="16">
        <v>100</v>
      </c>
      <c r="R631" s="16">
        <v>10.063885000000001</v>
      </c>
      <c r="S631" s="16">
        <v>60</v>
      </c>
      <c r="T631" s="16">
        <v>40</v>
      </c>
      <c r="U631" s="16">
        <v>110.063885</v>
      </c>
      <c r="V631" s="109"/>
      <c r="W631" s="109">
        <v>0</v>
      </c>
      <c r="X631" s="72" t="s">
        <v>4657</v>
      </c>
      <c r="Y631" s="12">
        <v>3</v>
      </c>
      <c r="Z631" s="12">
        <v>11</v>
      </c>
      <c r="AA631" s="12">
        <v>5</v>
      </c>
      <c r="AB631" s="12">
        <v>4</v>
      </c>
      <c r="AC631" s="12"/>
      <c r="AD631" s="12"/>
      <c r="AE631" s="12">
        <v>5</v>
      </c>
      <c r="AF631" s="236">
        <v>45</v>
      </c>
      <c r="AG631" s="11" t="s">
        <v>4726</v>
      </c>
      <c r="AH631" s="12" t="s">
        <v>5010</v>
      </c>
      <c r="AI631" s="13">
        <v>20</v>
      </c>
      <c r="AJ631" s="11" t="s">
        <v>5011</v>
      </c>
      <c r="AK631" s="12" t="s">
        <v>5010</v>
      </c>
      <c r="AL631" s="13">
        <v>10</v>
      </c>
      <c r="AM631" s="300" t="s">
        <v>4994</v>
      </c>
      <c r="AN631" s="12" t="s">
        <v>5012</v>
      </c>
      <c r="AO631" s="13">
        <v>5</v>
      </c>
      <c r="AP631" s="300"/>
      <c r="AQ631" s="12"/>
      <c r="AR631" s="13"/>
      <c r="AS631" s="300" t="s">
        <v>4979</v>
      </c>
      <c r="AT631" s="12" t="s">
        <v>5010</v>
      </c>
      <c r="AU631" s="13">
        <v>10</v>
      </c>
      <c r="AV631" s="300"/>
      <c r="AW631" s="12"/>
      <c r="AX631" s="13"/>
    </row>
    <row r="632" spans="1:50" s="14" customFormat="1" ht="322">
      <c r="A632" s="40" t="s">
        <v>4647</v>
      </c>
      <c r="B632" s="22" t="s">
        <v>4648</v>
      </c>
      <c r="C632" s="12">
        <v>406</v>
      </c>
      <c r="D632" s="15" t="s">
        <v>4726</v>
      </c>
      <c r="E632" s="12" t="s">
        <v>5013</v>
      </c>
      <c r="F632" s="12">
        <v>20385</v>
      </c>
      <c r="G632" s="24" t="s">
        <v>5014</v>
      </c>
      <c r="H632" s="12">
        <v>2020</v>
      </c>
      <c r="I632" s="12" t="s">
        <v>5015</v>
      </c>
      <c r="J632" s="16">
        <v>75418.259999999995</v>
      </c>
      <c r="K632" s="12" t="s">
        <v>328</v>
      </c>
      <c r="L632" s="12" t="s">
        <v>4838</v>
      </c>
      <c r="M632" s="12" t="s">
        <v>4839</v>
      </c>
      <c r="N632" s="12" t="s">
        <v>5016</v>
      </c>
      <c r="O632" s="12" t="s">
        <v>5017</v>
      </c>
      <c r="P632" s="12"/>
      <c r="Q632" s="16">
        <v>15</v>
      </c>
      <c r="R632" s="16">
        <f>J632/(5*200*8)</f>
        <v>9.4272824999999987</v>
      </c>
      <c r="S632" s="16">
        <v>5</v>
      </c>
      <c r="T632" s="16">
        <v>10</v>
      </c>
      <c r="U632" s="16">
        <f>SUM(R632:T632)</f>
        <v>24.427282499999997</v>
      </c>
      <c r="V632" s="109">
        <v>80</v>
      </c>
      <c r="W632" s="109">
        <v>10</v>
      </c>
      <c r="X632" s="72" t="s">
        <v>4657</v>
      </c>
      <c r="Y632" s="12">
        <v>6</v>
      </c>
      <c r="Z632" s="12">
        <v>4</v>
      </c>
      <c r="AA632" s="12">
        <v>1</v>
      </c>
      <c r="AB632" s="12">
        <v>44</v>
      </c>
      <c r="AC632" s="12"/>
      <c r="AD632" s="12"/>
      <c r="AE632" s="12">
        <v>5</v>
      </c>
      <c r="AF632" s="236">
        <v>80</v>
      </c>
      <c r="AG632" s="11" t="s">
        <v>4726</v>
      </c>
      <c r="AH632" s="12" t="s">
        <v>5018</v>
      </c>
      <c r="AI632" s="13">
        <v>40</v>
      </c>
      <c r="AJ632" s="11" t="s">
        <v>5004</v>
      </c>
      <c r="AK632" s="12" t="s">
        <v>5019</v>
      </c>
      <c r="AL632" s="13">
        <v>10</v>
      </c>
      <c r="AM632" s="300" t="s">
        <v>4994</v>
      </c>
      <c r="AN632" s="12" t="s">
        <v>5020</v>
      </c>
      <c r="AO632" s="13">
        <v>10</v>
      </c>
      <c r="AP632" s="300" t="s">
        <v>5021</v>
      </c>
      <c r="AQ632" s="12" t="s">
        <v>5022</v>
      </c>
      <c r="AR632" s="13">
        <v>10</v>
      </c>
      <c r="AS632" s="300" t="s">
        <v>5023</v>
      </c>
      <c r="AT632" s="12" t="s">
        <v>5024</v>
      </c>
      <c r="AU632" s="13">
        <v>10</v>
      </c>
      <c r="AV632" s="300"/>
      <c r="AW632" s="12"/>
      <c r="AX632" s="13"/>
    </row>
    <row r="633" spans="1:50" s="14" customFormat="1" ht="182">
      <c r="A633" s="40" t="s">
        <v>4647</v>
      </c>
      <c r="B633" s="22" t="s">
        <v>4648</v>
      </c>
      <c r="C633" s="12">
        <v>406</v>
      </c>
      <c r="D633" s="15" t="s">
        <v>4726</v>
      </c>
      <c r="E633" s="12" t="s">
        <v>4856</v>
      </c>
      <c r="F633" s="12">
        <v>19106</v>
      </c>
      <c r="G633" s="24" t="s">
        <v>5025</v>
      </c>
      <c r="H633" s="12">
        <v>2020</v>
      </c>
      <c r="I633" s="12" t="s">
        <v>5026</v>
      </c>
      <c r="J633" s="16">
        <v>136969.71</v>
      </c>
      <c r="K633" s="12" t="s">
        <v>328</v>
      </c>
      <c r="L633" s="12" t="s">
        <v>4838</v>
      </c>
      <c r="M633" s="12" t="s">
        <v>4839</v>
      </c>
      <c r="N633" s="12" t="s">
        <v>5027</v>
      </c>
      <c r="O633" s="12" t="s">
        <v>5028</v>
      </c>
      <c r="P633" s="12">
        <v>3903561</v>
      </c>
      <c r="Q633" s="16">
        <v>50</v>
      </c>
      <c r="R633" s="16">
        <v>17.121213749999999</v>
      </c>
      <c r="S633" s="16">
        <v>15</v>
      </c>
      <c r="T633" s="16">
        <v>30</v>
      </c>
      <c r="U633" s="16">
        <f>SUM(R633:T633)</f>
        <v>62.121213749999995</v>
      </c>
      <c r="V633" s="109">
        <v>100</v>
      </c>
      <c r="W633" s="109">
        <v>0</v>
      </c>
      <c r="X633" s="72" t="s">
        <v>4657</v>
      </c>
      <c r="Y633" s="12">
        <v>3</v>
      </c>
      <c r="Z633" s="12">
        <v>10</v>
      </c>
      <c r="AA633" s="12">
        <v>4</v>
      </c>
      <c r="AB633" s="12">
        <v>4</v>
      </c>
      <c r="AC633" s="12">
        <v>19</v>
      </c>
      <c r="AD633" s="12">
        <v>20</v>
      </c>
      <c r="AE633" s="12">
        <v>5</v>
      </c>
      <c r="AF633" s="236">
        <v>90</v>
      </c>
      <c r="AG633" s="11" t="s">
        <v>4726</v>
      </c>
      <c r="AH633" s="12" t="s">
        <v>5029</v>
      </c>
      <c r="AI633" s="13">
        <v>40</v>
      </c>
      <c r="AJ633" s="11" t="s">
        <v>4441</v>
      </c>
      <c r="AK633" s="12" t="s">
        <v>5029</v>
      </c>
      <c r="AL633" s="13">
        <v>20</v>
      </c>
      <c r="AM633" s="300" t="s">
        <v>5030</v>
      </c>
      <c r="AN633" s="12" t="s">
        <v>5031</v>
      </c>
      <c r="AO633" s="13">
        <v>0.4</v>
      </c>
      <c r="AP633" s="300"/>
      <c r="AQ633" s="12"/>
      <c r="AR633" s="13"/>
      <c r="AS633" s="300"/>
      <c r="AT633" s="12"/>
      <c r="AU633" s="13"/>
      <c r="AV633" s="300"/>
      <c r="AW633" s="12"/>
      <c r="AX633" s="13"/>
    </row>
    <row r="634" spans="1:50" s="14" customFormat="1" ht="126">
      <c r="A634" s="40" t="s">
        <v>4647</v>
      </c>
      <c r="B634" s="22" t="s">
        <v>4648</v>
      </c>
      <c r="C634" s="12">
        <v>502</v>
      </c>
      <c r="D634" s="15" t="s">
        <v>5032</v>
      </c>
      <c r="E634" s="12" t="s">
        <v>5033</v>
      </c>
      <c r="F634" s="22" t="s">
        <v>5034</v>
      </c>
      <c r="G634" s="12" t="s">
        <v>5035</v>
      </c>
      <c r="H634" s="12">
        <v>2005</v>
      </c>
      <c r="I634" s="12" t="s">
        <v>5036</v>
      </c>
      <c r="J634" s="16">
        <v>50492.41</v>
      </c>
      <c r="K634" s="12" t="s">
        <v>149</v>
      </c>
      <c r="L634" s="12" t="s">
        <v>5037</v>
      </c>
      <c r="M634" s="12" t="s">
        <v>5038</v>
      </c>
      <c r="N634" s="12" t="s">
        <v>5039</v>
      </c>
      <c r="O634" s="12" t="s">
        <v>5040</v>
      </c>
      <c r="P634" s="12">
        <v>4007946</v>
      </c>
      <c r="Q634" s="16">
        <v>5.5</v>
      </c>
      <c r="R634" s="16">
        <v>0</v>
      </c>
      <c r="S634" s="16">
        <v>5.5</v>
      </c>
      <c r="T634" s="16">
        <v>0</v>
      </c>
      <c r="U634" s="16">
        <v>5.5</v>
      </c>
      <c r="V634" s="109">
        <v>85</v>
      </c>
      <c r="W634" s="109">
        <v>100</v>
      </c>
      <c r="X634" s="72" t="s">
        <v>4657</v>
      </c>
      <c r="Y634" s="12">
        <v>3</v>
      </c>
      <c r="Z634" s="12">
        <v>2</v>
      </c>
      <c r="AA634" s="12">
        <v>1</v>
      </c>
      <c r="AB634" s="12">
        <v>4</v>
      </c>
      <c r="AC634" s="12">
        <v>502</v>
      </c>
      <c r="AD634" s="12">
        <v>9.75</v>
      </c>
      <c r="AE634" s="12">
        <v>5</v>
      </c>
      <c r="AF634" s="236">
        <v>80</v>
      </c>
      <c r="AG634" s="11" t="s">
        <v>5041</v>
      </c>
      <c r="AH634" s="12" t="s">
        <v>5042</v>
      </c>
      <c r="AI634" s="13">
        <v>30</v>
      </c>
      <c r="AJ634" s="11" t="s">
        <v>5041</v>
      </c>
      <c r="AK634" s="12" t="s">
        <v>5042</v>
      </c>
      <c r="AL634" s="13"/>
      <c r="AM634" s="300"/>
      <c r="AN634" s="12"/>
      <c r="AO634" s="13"/>
      <c r="AP634" s="300"/>
      <c r="AQ634" s="12"/>
      <c r="AR634" s="13"/>
      <c r="AS634" s="300" t="s">
        <v>5043</v>
      </c>
      <c r="AT634" s="12" t="s">
        <v>5042</v>
      </c>
      <c r="AU634" s="13">
        <v>20</v>
      </c>
      <c r="AV634" s="300" t="s">
        <v>5044</v>
      </c>
      <c r="AW634" s="12" t="s">
        <v>5042</v>
      </c>
      <c r="AX634" s="13">
        <v>30</v>
      </c>
    </row>
    <row r="635" spans="1:50" s="14" customFormat="1" ht="112">
      <c r="A635" s="40" t="s">
        <v>4647</v>
      </c>
      <c r="B635" s="22" t="s">
        <v>4648</v>
      </c>
      <c r="C635" s="12">
        <v>501</v>
      </c>
      <c r="D635" s="15" t="s">
        <v>3387</v>
      </c>
      <c r="E635" s="12" t="s">
        <v>5045</v>
      </c>
      <c r="F635" s="22" t="s">
        <v>5046</v>
      </c>
      <c r="G635" s="12" t="s">
        <v>5047</v>
      </c>
      <c r="H635" s="12">
        <v>2007</v>
      </c>
      <c r="I635" s="12" t="s">
        <v>5048</v>
      </c>
      <c r="J635" s="16">
        <v>170255.38</v>
      </c>
      <c r="K635" s="12" t="s">
        <v>103</v>
      </c>
      <c r="L635" s="12" t="s">
        <v>5049</v>
      </c>
      <c r="M635" s="12" t="s">
        <v>5050</v>
      </c>
      <c r="N635" s="12" t="s">
        <v>5051</v>
      </c>
      <c r="O635" s="12" t="s">
        <v>5052</v>
      </c>
      <c r="P635" s="12">
        <v>4008375</v>
      </c>
      <c r="Q635" s="16">
        <v>23</v>
      </c>
      <c r="R635" s="16">
        <v>0</v>
      </c>
      <c r="S635" s="16">
        <v>23</v>
      </c>
      <c r="T635" s="16">
        <v>0</v>
      </c>
      <c r="U635" s="16">
        <v>23</v>
      </c>
      <c r="V635" s="109">
        <v>90</v>
      </c>
      <c r="W635" s="109">
        <v>100</v>
      </c>
      <c r="X635" s="72" t="s">
        <v>4657</v>
      </c>
      <c r="Y635" s="12"/>
      <c r="Z635" s="12"/>
      <c r="AA635" s="12"/>
      <c r="AB635" s="12">
        <v>4</v>
      </c>
      <c r="AC635" s="12">
        <v>501</v>
      </c>
      <c r="AD635" s="12">
        <v>9.75</v>
      </c>
      <c r="AE635" s="12">
        <v>5</v>
      </c>
      <c r="AF635" s="236">
        <v>0</v>
      </c>
      <c r="AG635" s="11" t="s">
        <v>3387</v>
      </c>
      <c r="AH635" s="12" t="s">
        <v>5045</v>
      </c>
      <c r="AI635" s="13"/>
      <c r="AJ635" s="11"/>
      <c r="AK635" s="12"/>
      <c r="AL635" s="13"/>
      <c r="AM635" s="300"/>
      <c r="AN635" s="12"/>
      <c r="AO635" s="13"/>
      <c r="AP635" s="300"/>
      <c r="AQ635" s="12"/>
      <c r="AR635" s="13"/>
      <c r="AS635" s="300"/>
      <c r="AT635" s="12"/>
      <c r="AU635" s="13"/>
      <c r="AV635" s="300"/>
      <c r="AW635" s="12"/>
      <c r="AX635" s="13"/>
    </row>
    <row r="636" spans="1:50" s="14" customFormat="1" ht="112">
      <c r="A636" s="40" t="s">
        <v>4647</v>
      </c>
      <c r="B636" s="22" t="s">
        <v>4648</v>
      </c>
      <c r="C636" s="12">
        <v>501</v>
      </c>
      <c r="D636" s="15" t="s">
        <v>3387</v>
      </c>
      <c r="E636" s="12" t="s">
        <v>5045</v>
      </c>
      <c r="F636" s="22" t="s">
        <v>5046</v>
      </c>
      <c r="G636" s="12" t="s">
        <v>5053</v>
      </c>
      <c r="H636" s="12">
        <v>1999</v>
      </c>
      <c r="I636" s="12" t="s">
        <v>5054</v>
      </c>
      <c r="J636" s="16">
        <v>133533.63</v>
      </c>
      <c r="K636" s="12" t="s">
        <v>156</v>
      </c>
      <c r="L636" s="12" t="s">
        <v>5055</v>
      </c>
      <c r="M636" s="12" t="s">
        <v>5056</v>
      </c>
      <c r="N636" s="12" t="s">
        <v>5057</v>
      </c>
      <c r="O636" s="12" t="s">
        <v>5058</v>
      </c>
      <c r="P636" s="12"/>
      <c r="Q636" s="16">
        <v>4.04</v>
      </c>
      <c r="R636" s="16">
        <v>0</v>
      </c>
      <c r="S636" s="16">
        <v>4.04</v>
      </c>
      <c r="T636" s="16">
        <v>0</v>
      </c>
      <c r="U636" s="16">
        <v>4.04</v>
      </c>
      <c r="V636" s="109">
        <v>85</v>
      </c>
      <c r="W636" s="109">
        <v>100</v>
      </c>
      <c r="X636" s="72" t="s">
        <v>4657</v>
      </c>
      <c r="Y636" s="12"/>
      <c r="Z636" s="12"/>
      <c r="AA636" s="12"/>
      <c r="AB636" s="12">
        <v>4</v>
      </c>
      <c r="AC636" s="12">
        <v>1</v>
      </c>
      <c r="AD636" s="12">
        <v>9.75</v>
      </c>
      <c r="AE636" s="12">
        <v>5</v>
      </c>
      <c r="AF636" s="236">
        <v>0</v>
      </c>
      <c r="AG636" s="11" t="s">
        <v>3387</v>
      </c>
      <c r="AH636" s="12" t="s">
        <v>5045</v>
      </c>
      <c r="AI636" s="13"/>
      <c r="AJ636" s="11"/>
      <c r="AK636" s="12"/>
      <c r="AL636" s="13"/>
      <c r="AM636" s="300"/>
      <c r="AN636" s="12"/>
      <c r="AO636" s="13"/>
      <c r="AP636" s="300"/>
      <c r="AQ636" s="12"/>
      <c r="AR636" s="13"/>
      <c r="AS636" s="300"/>
      <c r="AT636" s="12"/>
      <c r="AU636" s="13"/>
      <c r="AV636" s="300"/>
      <c r="AW636" s="12"/>
      <c r="AX636" s="13"/>
    </row>
    <row r="637" spans="1:50" s="14" customFormat="1" ht="140">
      <c r="A637" s="40" t="s">
        <v>4647</v>
      </c>
      <c r="B637" s="22" t="s">
        <v>4648</v>
      </c>
      <c r="C637" s="12">
        <v>501</v>
      </c>
      <c r="D637" s="15" t="s">
        <v>3387</v>
      </c>
      <c r="E637" s="12" t="s">
        <v>5045</v>
      </c>
      <c r="F637" s="22" t="s">
        <v>5046</v>
      </c>
      <c r="G637" s="12" t="s">
        <v>5059</v>
      </c>
      <c r="H637" s="12">
        <v>2008</v>
      </c>
      <c r="I637" s="12" t="s">
        <v>5060</v>
      </c>
      <c r="J637" s="16">
        <v>127390</v>
      </c>
      <c r="K637" s="12" t="s">
        <v>103</v>
      </c>
      <c r="L637" s="12" t="s">
        <v>5061</v>
      </c>
      <c r="M637" s="12" t="s">
        <v>5062</v>
      </c>
      <c r="N637" s="12" t="s">
        <v>5063</v>
      </c>
      <c r="O637" s="12" t="s">
        <v>5064</v>
      </c>
      <c r="P637" s="12" t="s">
        <v>5065</v>
      </c>
      <c r="Q637" s="16">
        <v>4.1100000000000003</v>
      </c>
      <c r="R637" s="16">
        <v>0</v>
      </c>
      <c r="S637" s="16">
        <v>4.1100000000000003</v>
      </c>
      <c r="T637" s="16">
        <v>0</v>
      </c>
      <c r="U637" s="16">
        <v>4.1100000000000003</v>
      </c>
      <c r="V637" s="109">
        <v>85</v>
      </c>
      <c r="W637" s="109">
        <v>100</v>
      </c>
      <c r="X637" s="72" t="s">
        <v>4657</v>
      </c>
      <c r="Y637" s="12"/>
      <c r="Z637" s="12"/>
      <c r="AA637" s="12"/>
      <c r="AB637" s="12">
        <v>4</v>
      </c>
      <c r="AC637" s="12">
        <v>501</v>
      </c>
      <c r="AD637" s="12">
        <v>9.75</v>
      </c>
      <c r="AE637" s="12">
        <v>5</v>
      </c>
      <c r="AF637" s="236">
        <v>0</v>
      </c>
      <c r="AG637" s="11" t="s">
        <v>3387</v>
      </c>
      <c r="AH637" s="12" t="s">
        <v>5045</v>
      </c>
      <c r="AI637" s="13"/>
      <c r="AJ637" s="11"/>
      <c r="AK637" s="12"/>
      <c r="AL637" s="13"/>
      <c r="AM637" s="300"/>
      <c r="AN637" s="12"/>
      <c r="AO637" s="13"/>
      <c r="AP637" s="300"/>
      <c r="AQ637" s="12"/>
      <c r="AR637" s="13"/>
      <c r="AS637" s="300"/>
      <c r="AT637" s="12"/>
      <c r="AU637" s="13"/>
      <c r="AV637" s="300"/>
      <c r="AW637" s="12"/>
      <c r="AX637" s="13"/>
    </row>
    <row r="638" spans="1:50" s="14" customFormat="1" ht="112">
      <c r="A638" s="40" t="s">
        <v>4647</v>
      </c>
      <c r="B638" s="22" t="s">
        <v>4648</v>
      </c>
      <c r="C638" s="12">
        <v>501</v>
      </c>
      <c r="D638" s="15" t="s">
        <v>3387</v>
      </c>
      <c r="E638" s="12" t="s">
        <v>5045</v>
      </c>
      <c r="F638" s="22" t="s">
        <v>5046</v>
      </c>
      <c r="G638" s="12" t="s">
        <v>5066</v>
      </c>
      <c r="H638" s="12">
        <v>2004</v>
      </c>
      <c r="I638" s="12" t="s">
        <v>5067</v>
      </c>
      <c r="J638" s="16">
        <v>81372.06</v>
      </c>
      <c r="K638" s="12" t="s">
        <v>156</v>
      </c>
      <c r="L638" s="12" t="s">
        <v>5068</v>
      </c>
      <c r="M638" s="12" t="s">
        <v>5069</v>
      </c>
      <c r="N638" s="12" t="s">
        <v>5070</v>
      </c>
      <c r="O638" s="12" t="s">
        <v>5071</v>
      </c>
      <c r="P638" s="12" t="s">
        <v>5072</v>
      </c>
      <c r="Q638" s="16">
        <v>4.0599999999999996</v>
      </c>
      <c r="R638" s="16">
        <v>0</v>
      </c>
      <c r="S638" s="16">
        <v>4.0599999999999996</v>
      </c>
      <c r="T638" s="16">
        <v>0</v>
      </c>
      <c r="U638" s="16">
        <v>4.0599999999999996</v>
      </c>
      <c r="V638" s="109">
        <v>85</v>
      </c>
      <c r="W638" s="109">
        <v>100</v>
      </c>
      <c r="X638" s="72" t="s">
        <v>4657</v>
      </c>
      <c r="Y638" s="12"/>
      <c r="Z638" s="12"/>
      <c r="AA638" s="12"/>
      <c r="AB638" s="12">
        <v>4</v>
      </c>
      <c r="AC638" s="12">
        <v>4</v>
      </c>
      <c r="AD638" s="12">
        <v>9.75</v>
      </c>
      <c r="AE638" s="12">
        <v>5</v>
      </c>
      <c r="AF638" s="236">
        <v>0</v>
      </c>
      <c r="AG638" s="11" t="s">
        <v>3387</v>
      </c>
      <c r="AH638" s="12" t="s">
        <v>5045</v>
      </c>
      <c r="AI638" s="13"/>
      <c r="AJ638" s="11"/>
      <c r="AK638" s="12"/>
      <c r="AL638" s="13"/>
      <c r="AM638" s="300"/>
      <c r="AN638" s="12"/>
      <c r="AO638" s="13"/>
      <c r="AP638" s="300"/>
      <c r="AQ638" s="12"/>
      <c r="AR638" s="13"/>
      <c r="AS638" s="300"/>
      <c r="AT638" s="12"/>
      <c r="AU638" s="13"/>
      <c r="AV638" s="300"/>
      <c r="AW638" s="12"/>
      <c r="AX638" s="13"/>
    </row>
    <row r="639" spans="1:50" s="14" customFormat="1" ht="154">
      <c r="A639" s="40" t="s">
        <v>4647</v>
      </c>
      <c r="B639" s="22" t="s">
        <v>4648</v>
      </c>
      <c r="C639" s="12">
        <v>501</v>
      </c>
      <c r="D639" s="15" t="s">
        <v>3387</v>
      </c>
      <c r="E639" s="12" t="s">
        <v>5045</v>
      </c>
      <c r="F639" s="22" t="s">
        <v>5046</v>
      </c>
      <c r="G639" s="12" t="s">
        <v>5073</v>
      </c>
      <c r="H639" s="12">
        <v>2016</v>
      </c>
      <c r="I639" s="12" t="s">
        <v>5074</v>
      </c>
      <c r="J639" s="16">
        <v>122000</v>
      </c>
      <c r="K639" s="12" t="s">
        <v>271</v>
      </c>
      <c r="L639" s="12" t="s">
        <v>5068</v>
      </c>
      <c r="M639" s="12" t="s">
        <v>5069</v>
      </c>
      <c r="N639" s="12" t="s">
        <v>5075</v>
      </c>
      <c r="O639" s="12" t="s">
        <v>5076</v>
      </c>
      <c r="P639" s="12">
        <v>4010577</v>
      </c>
      <c r="Q639" s="16">
        <v>77.44</v>
      </c>
      <c r="R639" s="16">
        <v>73.44</v>
      </c>
      <c r="S639" s="16">
        <v>4</v>
      </c>
      <c r="T639" s="16">
        <v>0</v>
      </c>
      <c r="U639" s="16">
        <f>SUM(R639:T639)</f>
        <v>77.44</v>
      </c>
      <c r="V639" s="109">
        <v>85</v>
      </c>
      <c r="W639" s="109">
        <v>36.659999999999997</v>
      </c>
      <c r="X639" s="72" t="s">
        <v>4657</v>
      </c>
      <c r="Y639" s="12"/>
      <c r="Z639" s="12"/>
      <c r="AA639" s="12"/>
      <c r="AB639" s="12"/>
      <c r="AC639" s="12"/>
      <c r="AD639" s="12"/>
      <c r="AE639" s="12"/>
      <c r="AF639" s="236"/>
      <c r="AG639" s="11"/>
      <c r="AH639" s="12"/>
      <c r="AI639" s="13"/>
      <c r="AJ639" s="11"/>
      <c r="AK639" s="12"/>
      <c r="AL639" s="13"/>
      <c r="AM639" s="300"/>
      <c r="AN639" s="12"/>
      <c r="AO639" s="13"/>
      <c r="AP639" s="300"/>
      <c r="AQ639" s="12"/>
      <c r="AR639" s="13"/>
      <c r="AS639" s="300"/>
      <c r="AT639" s="12"/>
      <c r="AU639" s="13"/>
      <c r="AV639" s="300"/>
      <c r="AW639" s="12"/>
      <c r="AX639" s="13"/>
    </row>
    <row r="640" spans="1:50" s="14" customFormat="1" ht="140">
      <c r="A640" s="40" t="s">
        <v>4647</v>
      </c>
      <c r="B640" s="22" t="s">
        <v>4648</v>
      </c>
      <c r="C640" s="12">
        <v>503</v>
      </c>
      <c r="D640" s="15" t="s">
        <v>5032</v>
      </c>
      <c r="E640" s="12" t="s">
        <v>5077</v>
      </c>
      <c r="F640" s="12">
        <v>15659</v>
      </c>
      <c r="G640" s="12" t="s">
        <v>5078</v>
      </c>
      <c r="H640" s="12">
        <v>2018</v>
      </c>
      <c r="I640" s="12" t="s">
        <v>5079</v>
      </c>
      <c r="J640" s="16">
        <v>23949.22</v>
      </c>
      <c r="K640" s="12" t="s">
        <v>69</v>
      </c>
      <c r="L640" s="12" t="s">
        <v>5080</v>
      </c>
      <c r="M640" s="12" t="s">
        <v>5081</v>
      </c>
      <c r="N640" s="12" t="s">
        <v>5082</v>
      </c>
      <c r="O640" s="12" t="s">
        <v>5083</v>
      </c>
      <c r="P640" s="12" t="s">
        <v>5084</v>
      </c>
      <c r="Q640" s="16">
        <v>5.13</v>
      </c>
      <c r="R640" s="16">
        <v>7.0000000000000007E-2</v>
      </c>
      <c r="S640" s="16">
        <v>5.13</v>
      </c>
      <c r="T640" s="16">
        <v>0</v>
      </c>
      <c r="U640" s="16">
        <v>5.2</v>
      </c>
      <c r="V640" s="109">
        <v>5.0000000000000001E-3</v>
      </c>
      <c r="W640" s="109">
        <v>10</v>
      </c>
      <c r="X640" s="72" t="s">
        <v>4657</v>
      </c>
      <c r="Y640" s="12">
        <v>4</v>
      </c>
      <c r="Z640" s="12">
        <v>6</v>
      </c>
      <c r="AA640" s="12">
        <v>2</v>
      </c>
      <c r="AB640" s="12">
        <v>35</v>
      </c>
      <c r="AC640" s="12" t="s">
        <v>5085</v>
      </c>
      <c r="AD640" s="12">
        <v>9.75</v>
      </c>
      <c r="AE640" s="12">
        <v>5</v>
      </c>
      <c r="AF640" s="236">
        <v>50</v>
      </c>
      <c r="AG640" s="11" t="s">
        <v>5032</v>
      </c>
      <c r="AH640" s="12"/>
      <c r="AI640" s="13">
        <v>16.670000000000002</v>
      </c>
      <c r="AJ640" s="11" t="s">
        <v>5086</v>
      </c>
      <c r="AK640" s="12"/>
      <c r="AL640" s="13">
        <v>16.670000000000002</v>
      </c>
      <c r="AM640" s="300" t="s">
        <v>5087</v>
      </c>
      <c r="AN640" s="12" t="s">
        <v>5088</v>
      </c>
      <c r="AO640" s="13">
        <v>50</v>
      </c>
      <c r="AP640" s="300" t="s">
        <v>5089</v>
      </c>
      <c r="AQ640" s="12"/>
      <c r="AR640" s="13">
        <v>16.670000000000002</v>
      </c>
      <c r="AS640" s="300"/>
      <c r="AT640" s="12"/>
      <c r="AU640" s="13"/>
      <c r="AV640" s="300"/>
      <c r="AW640" s="12"/>
      <c r="AX640" s="13"/>
    </row>
    <row r="641" spans="1:50" s="14" customFormat="1" ht="119" customHeight="1">
      <c r="A641" s="40" t="s">
        <v>4647</v>
      </c>
      <c r="B641" s="22" t="s">
        <v>4648</v>
      </c>
      <c r="C641" s="12">
        <v>504</v>
      </c>
      <c r="D641" s="15" t="s">
        <v>5032</v>
      </c>
      <c r="E641" s="12" t="s">
        <v>5090</v>
      </c>
      <c r="F641" s="12">
        <v>11150</v>
      </c>
      <c r="G641" s="12" t="s">
        <v>5091</v>
      </c>
      <c r="H641" s="12">
        <v>2018</v>
      </c>
      <c r="I641" s="12" t="s">
        <v>5092</v>
      </c>
      <c r="J641" s="16">
        <v>110144.12</v>
      </c>
      <c r="K641" s="12" t="s">
        <v>69</v>
      </c>
      <c r="L641" s="12" t="s">
        <v>5093</v>
      </c>
      <c r="M641" s="12" t="s">
        <v>5094</v>
      </c>
      <c r="N641" s="12" t="s">
        <v>5095</v>
      </c>
      <c r="O641" s="12" t="s">
        <v>5096</v>
      </c>
      <c r="P641" s="12">
        <v>4010908</v>
      </c>
      <c r="Q641" s="16">
        <v>15</v>
      </c>
      <c r="R641" s="16">
        <v>0.5</v>
      </c>
      <c r="S641" s="16">
        <v>15</v>
      </c>
      <c r="T641" s="16">
        <v>0</v>
      </c>
      <c r="U641" s="16">
        <v>15</v>
      </c>
      <c r="V641" s="109">
        <v>1</v>
      </c>
      <c r="W641" s="109">
        <v>10</v>
      </c>
      <c r="X641" s="72" t="s">
        <v>4657</v>
      </c>
      <c r="Y641" s="12">
        <v>2</v>
      </c>
      <c r="Z641" s="12">
        <v>1</v>
      </c>
      <c r="AA641" s="12">
        <v>4</v>
      </c>
      <c r="AB641" s="12">
        <v>60</v>
      </c>
      <c r="AC641" s="12" t="s">
        <v>5097</v>
      </c>
      <c r="AD641" s="12">
        <v>9.75</v>
      </c>
      <c r="AE641" s="12">
        <v>5</v>
      </c>
      <c r="AF641" s="236">
        <v>50</v>
      </c>
      <c r="AG641" s="11" t="s">
        <v>5032</v>
      </c>
      <c r="AH641" s="12" t="s">
        <v>5098</v>
      </c>
      <c r="AI641" s="13">
        <v>50</v>
      </c>
      <c r="AJ641" s="11"/>
      <c r="AK641" s="12"/>
      <c r="AL641" s="13"/>
      <c r="AM641" s="300"/>
      <c r="AN641" s="12"/>
      <c r="AO641" s="13"/>
      <c r="AP641" s="300"/>
      <c r="AQ641" s="12"/>
      <c r="AR641" s="13"/>
      <c r="AS641" s="300"/>
      <c r="AT641" s="12"/>
      <c r="AU641" s="13"/>
      <c r="AV641" s="300"/>
      <c r="AW641" s="12"/>
      <c r="AX641" s="13"/>
    </row>
    <row r="642" spans="1:50" s="14" customFormat="1" ht="154">
      <c r="A642" s="40" t="s">
        <v>4647</v>
      </c>
      <c r="B642" s="22" t="s">
        <v>4648</v>
      </c>
      <c r="C642" s="12">
        <v>501</v>
      </c>
      <c r="D642" s="15" t="s">
        <v>3387</v>
      </c>
      <c r="E642" s="12" t="s">
        <v>5045</v>
      </c>
      <c r="F642" s="12">
        <v>5098</v>
      </c>
      <c r="G642" s="12" t="s">
        <v>5099</v>
      </c>
      <c r="H642" s="12">
        <v>2018</v>
      </c>
      <c r="I642" s="102" t="s">
        <v>5100</v>
      </c>
      <c r="J642" s="140">
        <v>43203.63</v>
      </c>
      <c r="K642" s="12" t="s">
        <v>69</v>
      </c>
      <c r="L642" s="102" t="s">
        <v>5101</v>
      </c>
      <c r="M642" s="102" t="s">
        <v>5102</v>
      </c>
      <c r="N642" s="102" t="s">
        <v>5103</v>
      </c>
      <c r="O642" s="102" t="s">
        <v>5104</v>
      </c>
      <c r="P642" s="102" t="s">
        <v>5105</v>
      </c>
      <c r="Q642" s="140">
        <v>28.24</v>
      </c>
      <c r="R642" s="140">
        <v>4.3899999999999997</v>
      </c>
      <c r="S642" s="140">
        <v>19</v>
      </c>
      <c r="T642" s="140">
        <v>4.4000000000000004</v>
      </c>
      <c r="U642" s="140">
        <v>27.79</v>
      </c>
      <c r="V642" s="109">
        <v>0.8</v>
      </c>
      <c r="W642" s="109">
        <v>10</v>
      </c>
      <c r="X642" s="72" t="s">
        <v>4657</v>
      </c>
      <c r="Y642" s="12">
        <v>4</v>
      </c>
      <c r="Z642" s="12">
        <v>7</v>
      </c>
      <c r="AA642" s="12">
        <v>5</v>
      </c>
      <c r="AB642" s="12">
        <v>4</v>
      </c>
      <c r="AC642" s="12" t="s">
        <v>5106</v>
      </c>
      <c r="AD642" s="12">
        <v>9.75</v>
      </c>
      <c r="AE642" s="12">
        <v>5</v>
      </c>
      <c r="AF642" s="236">
        <v>20</v>
      </c>
      <c r="AG642" s="11" t="s">
        <v>3387</v>
      </c>
      <c r="AH642" s="12"/>
      <c r="AI642" s="13">
        <v>20</v>
      </c>
      <c r="AJ642" s="11"/>
      <c r="AK642" s="12"/>
      <c r="AL642" s="13"/>
      <c r="AM642" s="300"/>
      <c r="AN642" s="12"/>
      <c r="AO642" s="13"/>
      <c r="AP642" s="300"/>
      <c r="AQ642" s="12"/>
      <c r="AR642" s="13"/>
      <c r="AS642" s="300"/>
      <c r="AT642" s="12"/>
      <c r="AU642" s="13"/>
      <c r="AV642" s="300"/>
      <c r="AW642" s="12"/>
      <c r="AX642" s="13"/>
    </row>
    <row r="643" spans="1:50" s="14" customFormat="1" ht="392">
      <c r="A643" s="40" t="s">
        <v>4647</v>
      </c>
      <c r="B643" s="22" t="s">
        <v>4648</v>
      </c>
      <c r="C643" s="12"/>
      <c r="D643" s="15" t="s">
        <v>3387</v>
      </c>
      <c r="E643" s="12" t="s">
        <v>5107</v>
      </c>
      <c r="F643" s="12">
        <v>15658</v>
      </c>
      <c r="G643" s="12" t="s">
        <v>5108</v>
      </c>
      <c r="H643" s="12">
        <v>2018</v>
      </c>
      <c r="I643" s="12" t="s">
        <v>5109</v>
      </c>
      <c r="J643" s="140">
        <v>34160</v>
      </c>
      <c r="K643" s="12" t="s">
        <v>69</v>
      </c>
      <c r="L643" s="102" t="s">
        <v>5110</v>
      </c>
      <c r="M643" s="102" t="s">
        <v>5111</v>
      </c>
      <c r="N643" s="12" t="s">
        <v>5112</v>
      </c>
      <c r="O643" s="12" t="s">
        <v>5113</v>
      </c>
      <c r="P643" s="12" t="s">
        <v>5114</v>
      </c>
      <c r="Q643" s="16">
        <v>20</v>
      </c>
      <c r="R643" s="16">
        <v>4.09</v>
      </c>
      <c r="S643" s="16">
        <v>4</v>
      </c>
      <c r="T643" s="16">
        <v>10.54</v>
      </c>
      <c r="U643" s="16">
        <f>SUBTOTAL(9,R643:T643)</f>
        <v>18.63</v>
      </c>
      <c r="V643" s="109">
        <v>0.9</v>
      </c>
      <c r="W643" s="109">
        <v>10</v>
      </c>
      <c r="X643" s="72" t="s">
        <v>4657</v>
      </c>
      <c r="Y643" s="12">
        <v>6</v>
      </c>
      <c r="Z643" s="12">
        <v>4</v>
      </c>
      <c r="AA643" s="12">
        <v>1</v>
      </c>
      <c r="AB643" s="12">
        <v>4</v>
      </c>
      <c r="AC643" s="12" t="s">
        <v>5115</v>
      </c>
      <c r="AD643" s="12">
        <v>9.75</v>
      </c>
      <c r="AE643" s="12">
        <v>5</v>
      </c>
      <c r="AF643" s="236">
        <v>20</v>
      </c>
      <c r="AG643" s="11" t="s">
        <v>3387</v>
      </c>
      <c r="AH643" s="12"/>
      <c r="AI643" s="13">
        <v>5</v>
      </c>
      <c r="AJ643" s="11" t="s">
        <v>5116</v>
      </c>
      <c r="AK643" s="12"/>
      <c r="AL643" s="13">
        <v>5</v>
      </c>
      <c r="AM643" s="300" t="s">
        <v>5117</v>
      </c>
      <c r="AN643" s="12"/>
      <c r="AO643" s="13">
        <v>10</v>
      </c>
      <c r="AP643" s="300"/>
      <c r="AQ643" s="12"/>
      <c r="AR643" s="13"/>
      <c r="AS643" s="300"/>
      <c r="AT643" s="12"/>
      <c r="AU643" s="13"/>
      <c r="AV643" s="300"/>
      <c r="AW643" s="12"/>
      <c r="AX643" s="13"/>
    </row>
    <row r="644" spans="1:50" s="14" customFormat="1" ht="84">
      <c r="A644" s="40" t="s">
        <v>4647</v>
      </c>
      <c r="B644" s="22" t="s">
        <v>4648</v>
      </c>
      <c r="C644" s="12"/>
      <c r="D644" s="15" t="s">
        <v>3387</v>
      </c>
      <c r="E644" s="12" t="s">
        <v>5045</v>
      </c>
      <c r="F644" s="12">
        <v>5098</v>
      </c>
      <c r="G644" s="24" t="s">
        <v>5118</v>
      </c>
      <c r="H644" s="12">
        <v>2020</v>
      </c>
      <c r="I644" s="12" t="s">
        <v>5119</v>
      </c>
      <c r="J644" s="140">
        <v>151779.6</v>
      </c>
      <c r="K644" s="12" t="s">
        <v>328</v>
      </c>
      <c r="L644" s="102" t="s">
        <v>5120</v>
      </c>
      <c r="M644" s="102" t="s">
        <v>5121</v>
      </c>
      <c r="N644" s="12" t="s">
        <v>5122</v>
      </c>
      <c r="O644" s="12" t="s">
        <v>5123</v>
      </c>
      <c r="P644" s="12">
        <v>4011533</v>
      </c>
      <c r="Q644" s="16">
        <v>54</v>
      </c>
      <c r="R644" s="16">
        <v>10625</v>
      </c>
      <c r="S644" s="16">
        <v>25</v>
      </c>
      <c r="T644" s="16">
        <v>12</v>
      </c>
      <c r="U644" s="16">
        <v>25</v>
      </c>
      <c r="V644" s="109">
        <v>90</v>
      </c>
      <c r="W644" s="109">
        <v>7</v>
      </c>
      <c r="X644" s="72" t="s">
        <v>4657</v>
      </c>
      <c r="Y644" s="12">
        <v>6</v>
      </c>
      <c r="Z644" s="12">
        <v>5</v>
      </c>
      <c r="AA644" s="12">
        <v>5</v>
      </c>
      <c r="AB644" s="12">
        <v>4</v>
      </c>
      <c r="AC644" s="12" t="s">
        <v>3273</v>
      </c>
      <c r="AD644" s="12"/>
      <c r="AE644" s="12">
        <v>5</v>
      </c>
      <c r="AF644" s="236">
        <v>90</v>
      </c>
      <c r="AG644" s="11" t="s">
        <v>3387</v>
      </c>
      <c r="AH644" s="12"/>
      <c r="AI644" s="13">
        <v>40</v>
      </c>
      <c r="AJ644" s="11" t="s">
        <v>4625</v>
      </c>
      <c r="AK644" s="12"/>
      <c r="AL644" s="13">
        <v>30</v>
      </c>
      <c r="AM644" s="300" t="s">
        <v>4727</v>
      </c>
      <c r="AN644" s="12"/>
      <c r="AO644" s="13">
        <v>15</v>
      </c>
      <c r="AP644" s="300" t="s">
        <v>5124</v>
      </c>
      <c r="AQ644" s="12"/>
      <c r="AR644" s="13">
        <v>15</v>
      </c>
      <c r="AS644" s="300"/>
      <c r="AT644" s="12"/>
      <c r="AU644" s="13"/>
      <c r="AV644" s="300"/>
      <c r="AW644" s="12"/>
      <c r="AX644" s="13"/>
    </row>
    <row r="645" spans="1:50" s="14" customFormat="1" ht="98">
      <c r="A645" s="40" t="s">
        <v>4647</v>
      </c>
      <c r="B645" s="22" t="s">
        <v>4648</v>
      </c>
      <c r="C645" s="22" t="s">
        <v>5125</v>
      </c>
      <c r="D645" s="114" t="s">
        <v>5126</v>
      </c>
      <c r="E645" s="22" t="s">
        <v>5127</v>
      </c>
      <c r="F645" s="22" t="s">
        <v>5128</v>
      </c>
      <c r="G645" s="24" t="s">
        <v>5129</v>
      </c>
      <c r="H645" s="22" t="s">
        <v>5130</v>
      </c>
      <c r="I645" s="71" t="s">
        <v>5131</v>
      </c>
      <c r="J645" s="16" t="s">
        <v>5132</v>
      </c>
      <c r="K645" s="22" t="s">
        <v>156</v>
      </c>
      <c r="L645" s="71" t="s">
        <v>5133</v>
      </c>
      <c r="M645" s="24" t="s">
        <v>5134</v>
      </c>
      <c r="N645" s="24" t="s">
        <v>5135</v>
      </c>
      <c r="O645" s="24" t="s">
        <v>5136</v>
      </c>
      <c r="P645" s="22" t="s">
        <v>5137</v>
      </c>
      <c r="Q645" s="16" t="s">
        <v>4861</v>
      </c>
      <c r="R645" s="16" t="s">
        <v>4788</v>
      </c>
      <c r="S645" s="16" t="s">
        <v>4861</v>
      </c>
      <c r="T645" s="16" t="s">
        <v>4788</v>
      </c>
      <c r="U645" s="16" t="s">
        <v>4861</v>
      </c>
      <c r="V645" s="109" t="s">
        <v>5138</v>
      </c>
      <c r="W645" s="109" t="s">
        <v>4806</v>
      </c>
      <c r="X645" s="72" t="s">
        <v>4657</v>
      </c>
      <c r="Y645" s="22"/>
      <c r="Z645" s="22"/>
      <c r="AA645" s="22"/>
      <c r="AB645" s="22" t="s">
        <v>4847</v>
      </c>
      <c r="AC645" s="22"/>
      <c r="AD645" s="22" t="s">
        <v>5139</v>
      </c>
      <c r="AE645" s="22" t="s">
        <v>4848</v>
      </c>
      <c r="AF645" s="283" t="s">
        <v>4806</v>
      </c>
      <c r="AG645" s="40" t="s">
        <v>5126</v>
      </c>
      <c r="AH645" s="22" t="s">
        <v>5140</v>
      </c>
      <c r="AI645" s="150" t="s">
        <v>4949</v>
      </c>
      <c r="AJ645" s="40" t="s">
        <v>5141</v>
      </c>
      <c r="AK645" s="22" t="s">
        <v>5142</v>
      </c>
      <c r="AL645" s="150" t="s">
        <v>4949</v>
      </c>
      <c r="AM645" s="309" t="s">
        <v>1252</v>
      </c>
      <c r="AN645" s="22" t="s">
        <v>5143</v>
      </c>
      <c r="AO645" s="150" t="s">
        <v>4879</v>
      </c>
      <c r="AP645" s="309" t="s">
        <v>5144</v>
      </c>
      <c r="AQ645" s="22" t="s">
        <v>5145</v>
      </c>
      <c r="AR645" s="150" t="s">
        <v>4956</v>
      </c>
      <c r="AS645" s="309"/>
      <c r="AT645" s="22"/>
      <c r="AU645" s="150"/>
      <c r="AV645" s="309"/>
      <c r="AW645" s="22"/>
      <c r="AX645" s="150"/>
    </row>
    <row r="646" spans="1:50" s="14" customFormat="1" ht="322">
      <c r="A646" s="40" t="s">
        <v>4647</v>
      </c>
      <c r="B646" s="22" t="s">
        <v>4648</v>
      </c>
      <c r="C646" s="22" t="s">
        <v>5146</v>
      </c>
      <c r="D646" s="114" t="s">
        <v>5147</v>
      </c>
      <c r="E646" s="24" t="s">
        <v>5148</v>
      </c>
      <c r="F646" s="22" t="s">
        <v>5149</v>
      </c>
      <c r="G646" s="24" t="s">
        <v>5150</v>
      </c>
      <c r="H646" s="22" t="s">
        <v>5151</v>
      </c>
      <c r="I646" s="71" t="s">
        <v>5150</v>
      </c>
      <c r="J646" s="16" t="s">
        <v>5152</v>
      </c>
      <c r="K646" s="22" t="s">
        <v>103</v>
      </c>
      <c r="L646" s="71" t="s">
        <v>5153</v>
      </c>
      <c r="M646" s="24" t="s">
        <v>5154</v>
      </c>
      <c r="N646" s="15" t="s">
        <v>5155</v>
      </c>
      <c r="O646" s="24" t="s">
        <v>5156</v>
      </c>
      <c r="P646" s="22" t="s">
        <v>5157</v>
      </c>
      <c r="Q646" s="358">
        <v>12.17</v>
      </c>
      <c r="R646" s="358">
        <v>7.39</v>
      </c>
      <c r="S646" s="358">
        <v>4.78</v>
      </c>
      <c r="T646" s="358">
        <v>0</v>
      </c>
      <c r="U646" s="156">
        <v>12.17</v>
      </c>
      <c r="V646" s="367">
        <v>50</v>
      </c>
      <c r="W646" s="367">
        <v>100</v>
      </c>
      <c r="X646" s="72" t="s">
        <v>4657</v>
      </c>
      <c r="Y646" s="22"/>
      <c r="Z646" s="22"/>
      <c r="AA646" s="22"/>
      <c r="AB646" s="22"/>
      <c r="AC646" s="22"/>
      <c r="AD646" s="22"/>
      <c r="AE646" s="22" t="s">
        <v>4848</v>
      </c>
      <c r="AF646" s="283" t="s">
        <v>4844</v>
      </c>
      <c r="AG646" s="40" t="s">
        <v>5158</v>
      </c>
      <c r="AH646" s="22" t="s">
        <v>5159</v>
      </c>
      <c r="AI646" s="150" t="s">
        <v>4846</v>
      </c>
      <c r="AJ646" s="40" t="s">
        <v>5160</v>
      </c>
      <c r="AK646" s="22" t="s">
        <v>5159</v>
      </c>
      <c r="AL646" s="150" t="s">
        <v>4949</v>
      </c>
      <c r="AM646" s="309" t="s">
        <v>5161</v>
      </c>
      <c r="AN646" s="22" t="s">
        <v>5162</v>
      </c>
      <c r="AO646" s="150" t="s">
        <v>4949</v>
      </c>
      <c r="AP646" s="309" t="s">
        <v>5163</v>
      </c>
      <c r="AQ646" s="22" t="s">
        <v>5164</v>
      </c>
      <c r="AR646" s="150" t="s">
        <v>4848</v>
      </c>
      <c r="AS646" s="309" t="s">
        <v>5165</v>
      </c>
      <c r="AT646" s="22" t="s">
        <v>5166</v>
      </c>
      <c r="AU646" s="150" t="s">
        <v>4861</v>
      </c>
      <c r="AV646" s="309"/>
      <c r="AW646" s="22"/>
      <c r="AX646" s="150"/>
    </row>
    <row r="647" spans="1:50" s="14" customFormat="1" ht="196">
      <c r="A647" s="40" t="s">
        <v>4647</v>
      </c>
      <c r="B647" s="22" t="s">
        <v>4648</v>
      </c>
      <c r="C647" s="22" t="s">
        <v>5146</v>
      </c>
      <c r="D647" s="114" t="s">
        <v>5147</v>
      </c>
      <c r="E647" s="155" t="s">
        <v>5166</v>
      </c>
      <c r="F647" s="22" t="s">
        <v>5167</v>
      </c>
      <c r="G647" s="24" t="s">
        <v>5168</v>
      </c>
      <c r="H647" s="22" t="s">
        <v>4935</v>
      </c>
      <c r="I647" s="24" t="s">
        <v>5169</v>
      </c>
      <c r="J647" s="16" t="s">
        <v>5170</v>
      </c>
      <c r="K647" s="22" t="s">
        <v>149</v>
      </c>
      <c r="L647" s="24" t="s">
        <v>5171</v>
      </c>
      <c r="M647" s="24" t="s">
        <v>5172</v>
      </c>
      <c r="N647" s="24" t="s">
        <v>5173</v>
      </c>
      <c r="O647" s="24" t="s">
        <v>5174</v>
      </c>
      <c r="P647" s="22" t="s">
        <v>5175</v>
      </c>
      <c r="Q647" s="358">
        <v>5.0999999999999996</v>
      </c>
      <c r="R647" s="358">
        <v>0</v>
      </c>
      <c r="S647" s="358">
        <v>5.0999999999999996</v>
      </c>
      <c r="T647" s="358">
        <v>0</v>
      </c>
      <c r="U647" s="156">
        <v>5.0999999999999996</v>
      </c>
      <c r="V647" s="367">
        <v>80</v>
      </c>
      <c r="W647" s="367">
        <v>100</v>
      </c>
      <c r="X647" s="72" t="s">
        <v>4657</v>
      </c>
      <c r="Y647" s="22"/>
      <c r="Z647" s="22"/>
      <c r="AA647" s="22"/>
      <c r="AB647" s="22"/>
      <c r="AC647" s="22"/>
      <c r="AD647" s="22"/>
      <c r="AE647" s="22" t="s">
        <v>4848</v>
      </c>
      <c r="AF647" s="236">
        <v>100</v>
      </c>
      <c r="AG647" s="83" t="s">
        <v>5147</v>
      </c>
      <c r="AH647" s="69" t="s">
        <v>5176</v>
      </c>
      <c r="AI647" s="107">
        <v>30</v>
      </c>
      <c r="AJ647" s="40" t="s">
        <v>5177</v>
      </c>
      <c r="AK647" s="22" t="s">
        <v>5159</v>
      </c>
      <c r="AL647" s="150" t="s">
        <v>4861</v>
      </c>
      <c r="AM647" s="309" t="s">
        <v>5158</v>
      </c>
      <c r="AN647" s="22" t="s">
        <v>5159</v>
      </c>
      <c r="AO647" s="150" t="s">
        <v>4861</v>
      </c>
      <c r="AP647" s="309" t="s">
        <v>5141</v>
      </c>
      <c r="AQ647" s="22" t="s">
        <v>5178</v>
      </c>
      <c r="AR647" s="150" t="s">
        <v>4861</v>
      </c>
      <c r="AS647" s="309" t="s">
        <v>5165</v>
      </c>
      <c r="AT647" s="22" t="s">
        <v>5179</v>
      </c>
      <c r="AU647" s="150" t="s">
        <v>4846</v>
      </c>
      <c r="AV647" s="309"/>
      <c r="AW647" s="22"/>
      <c r="AX647" s="150"/>
    </row>
    <row r="648" spans="1:50" s="14" customFormat="1" ht="168">
      <c r="A648" s="40" t="s">
        <v>4647</v>
      </c>
      <c r="B648" s="22" t="s">
        <v>4648</v>
      </c>
      <c r="C648" s="12">
        <v>604</v>
      </c>
      <c r="D648" s="15" t="s">
        <v>1093</v>
      </c>
      <c r="E648" s="12" t="s">
        <v>5180</v>
      </c>
      <c r="F648" s="12">
        <v>10873</v>
      </c>
      <c r="G648" s="12" t="s">
        <v>5181</v>
      </c>
      <c r="H648" s="12">
        <v>2004</v>
      </c>
      <c r="I648" s="12" t="s">
        <v>5182</v>
      </c>
      <c r="J648" s="16">
        <v>42526</v>
      </c>
      <c r="K648" s="12" t="s">
        <v>156</v>
      </c>
      <c r="L648" s="12" t="s">
        <v>5171</v>
      </c>
      <c r="M648" s="12" t="s">
        <v>5183</v>
      </c>
      <c r="N648" s="12" t="s">
        <v>5184</v>
      </c>
      <c r="O648" s="12" t="s">
        <v>5185</v>
      </c>
      <c r="P648" s="12" t="s">
        <v>5186</v>
      </c>
      <c r="Q648" s="16" t="s">
        <v>4949</v>
      </c>
      <c r="R648" s="16" t="s">
        <v>4788</v>
      </c>
      <c r="S648" s="16" t="s">
        <v>4949</v>
      </c>
      <c r="T648" s="16" t="s">
        <v>4846</v>
      </c>
      <c r="U648" s="16">
        <v>25</v>
      </c>
      <c r="V648" s="109">
        <v>90</v>
      </c>
      <c r="W648" s="109">
        <v>100</v>
      </c>
      <c r="X648" s="72" t="s">
        <v>4657</v>
      </c>
      <c r="Y648" s="12"/>
      <c r="Z648" s="12"/>
      <c r="AA648" s="12"/>
      <c r="AB648" s="12">
        <v>4</v>
      </c>
      <c r="AC648" s="12">
        <v>604</v>
      </c>
      <c r="AD648" s="12">
        <v>9.75</v>
      </c>
      <c r="AE648" s="12">
        <v>5</v>
      </c>
      <c r="AF648" s="236">
        <v>90</v>
      </c>
      <c r="AG648" s="11" t="s">
        <v>1093</v>
      </c>
      <c r="AH648" s="12" t="s">
        <v>5187</v>
      </c>
      <c r="AI648" s="13">
        <v>50</v>
      </c>
      <c r="AJ648" s="11" t="s">
        <v>5160</v>
      </c>
      <c r="AK648" s="12" t="s">
        <v>5188</v>
      </c>
      <c r="AL648" s="13">
        <v>40</v>
      </c>
      <c r="AM648" s="300"/>
      <c r="AN648" s="12"/>
      <c r="AO648" s="13"/>
      <c r="AP648" s="300"/>
      <c r="AQ648" s="12"/>
      <c r="AR648" s="13"/>
      <c r="AS648" s="300"/>
      <c r="AT648" s="12"/>
      <c r="AU648" s="13"/>
      <c r="AV648" s="302"/>
      <c r="AW648" s="12"/>
      <c r="AX648" s="13"/>
    </row>
    <row r="649" spans="1:50" s="14" customFormat="1" ht="280">
      <c r="A649" s="40" t="s">
        <v>4647</v>
      </c>
      <c r="B649" s="22" t="s">
        <v>4648</v>
      </c>
      <c r="C649" s="12">
        <v>604</v>
      </c>
      <c r="D649" s="15" t="s">
        <v>1093</v>
      </c>
      <c r="E649" s="22" t="s">
        <v>5189</v>
      </c>
      <c r="F649" s="12">
        <v>10873</v>
      </c>
      <c r="G649" s="69" t="s">
        <v>5190</v>
      </c>
      <c r="H649" s="22" t="s">
        <v>5151</v>
      </c>
      <c r="I649" s="69" t="s">
        <v>5191</v>
      </c>
      <c r="J649" s="16" t="s">
        <v>5192</v>
      </c>
      <c r="K649" s="12" t="s">
        <v>103</v>
      </c>
      <c r="L649" s="16" t="s">
        <v>5171</v>
      </c>
      <c r="M649" s="69" t="s">
        <v>5193</v>
      </c>
      <c r="N649" s="69" t="s">
        <v>5194</v>
      </c>
      <c r="O649" s="69" t="s">
        <v>5195</v>
      </c>
      <c r="P649" s="22" t="s">
        <v>5196</v>
      </c>
      <c r="Q649" s="16" t="s">
        <v>4861</v>
      </c>
      <c r="R649" s="16" t="s">
        <v>4788</v>
      </c>
      <c r="S649" s="16" t="s">
        <v>4861</v>
      </c>
      <c r="T649" s="16" t="s">
        <v>4846</v>
      </c>
      <c r="U649" s="16">
        <v>30</v>
      </c>
      <c r="V649" s="109" t="s">
        <v>5197</v>
      </c>
      <c r="W649" s="109" t="s">
        <v>4806</v>
      </c>
      <c r="X649" s="72" t="s">
        <v>4657</v>
      </c>
      <c r="Y649" s="22"/>
      <c r="Z649" s="22"/>
      <c r="AA649" s="22"/>
      <c r="AB649" s="22" t="s">
        <v>4847</v>
      </c>
      <c r="AC649" s="12">
        <v>604</v>
      </c>
      <c r="AD649" s="12">
        <v>9.75</v>
      </c>
      <c r="AE649" s="22" t="s">
        <v>4848</v>
      </c>
      <c r="AF649" s="236">
        <v>70</v>
      </c>
      <c r="AG649" s="11" t="s">
        <v>1093</v>
      </c>
      <c r="AH649" s="12" t="s">
        <v>5187</v>
      </c>
      <c r="AI649" s="150" t="s">
        <v>4843</v>
      </c>
      <c r="AJ649" s="40" t="s">
        <v>5198</v>
      </c>
      <c r="AK649" s="22" t="s">
        <v>5199</v>
      </c>
      <c r="AL649" s="150" t="s">
        <v>4848</v>
      </c>
      <c r="AM649" s="300" t="s">
        <v>5160</v>
      </c>
      <c r="AN649" s="12" t="s">
        <v>5188</v>
      </c>
      <c r="AO649" s="13">
        <v>15</v>
      </c>
      <c r="AP649" s="300"/>
      <c r="AQ649" s="12"/>
      <c r="AR649" s="13"/>
      <c r="AS649" s="300"/>
      <c r="AT649" s="12"/>
      <c r="AU649" s="13"/>
      <c r="AV649" s="302"/>
      <c r="AW649" s="12"/>
      <c r="AX649" s="13"/>
    </row>
    <row r="650" spans="1:50" s="14" customFormat="1" ht="168">
      <c r="A650" s="40" t="s">
        <v>4647</v>
      </c>
      <c r="B650" s="22" t="s">
        <v>4648</v>
      </c>
      <c r="C650" s="12">
        <v>604</v>
      </c>
      <c r="D650" s="15" t="s">
        <v>1093</v>
      </c>
      <c r="E650" s="12" t="s">
        <v>5180</v>
      </c>
      <c r="F650" s="12">
        <v>10873</v>
      </c>
      <c r="G650" s="24" t="s">
        <v>5200</v>
      </c>
      <c r="H650" s="22" t="s">
        <v>5201</v>
      </c>
      <c r="I650" s="24" t="s">
        <v>5202</v>
      </c>
      <c r="J650" s="16" t="s">
        <v>5203</v>
      </c>
      <c r="K650" s="22" t="s">
        <v>149</v>
      </c>
      <c r="L650" s="24" t="s">
        <v>5204</v>
      </c>
      <c r="M650" s="24" t="s">
        <v>5205</v>
      </c>
      <c r="N650" s="24" t="s">
        <v>5206</v>
      </c>
      <c r="O650" s="24" t="s">
        <v>5207</v>
      </c>
      <c r="P650" s="22" t="s">
        <v>5208</v>
      </c>
      <c r="Q650" s="16" t="s">
        <v>4949</v>
      </c>
      <c r="R650" s="16" t="s">
        <v>4788</v>
      </c>
      <c r="S650" s="16" t="s">
        <v>4949</v>
      </c>
      <c r="T650" s="16" t="s">
        <v>4846</v>
      </c>
      <c r="U650" s="16">
        <v>25</v>
      </c>
      <c r="V650" s="109" t="s">
        <v>4815</v>
      </c>
      <c r="W650" s="109" t="s">
        <v>4806</v>
      </c>
      <c r="X650" s="72" t="s">
        <v>4657</v>
      </c>
      <c r="Y650" s="22"/>
      <c r="Z650" s="22"/>
      <c r="AA650" s="22"/>
      <c r="AB650" s="22" t="s">
        <v>4847</v>
      </c>
      <c r="AC650" s="12">
        <v>604</v>
      </c>
      <c r="AD650" s="12">
        <v>9.75</v>
      </c>
      <c r="AE650" s="22" t="s">
        <v>4848</v>
      </c>
      <c r="AF650" s="236">
        <v>80</v>
      </c>
      <c r="AG650" s="11" t="s">
        <v>1093</v>
      </c>
      <c r="AH650" s="12" t="s">
        <v>5187</v>
      </c>
      <c r="AI650" s="150" t="s">
        <v>4871</v>
      </c>
      <c r="AJ650" s="40" t="s">
        <v>5198</v>
      </c>
      <c r="AK650" s="22" t="s">
        <v>5199</v>
      </c>
      <c r="AL650" s="150" t="s">
        <v>4846</v>
      </c>
      <c r="AM650" s="300" t="s">
        <v>5209</v>
      </c>
      <c r="AN650" s="12" t="s">
        <v>5210</v>
      </c>
      <c r="AO650" s="13">
        <v>25</v>
      </c>
      <c r="AP650" s="300" t="s">
        <v>5211</v>
      </c>
      <c r="AQ650" s="12" t="s">
        <v>5212</v>
      </c>
      <c r="AR650" s="13">
        <v>15</v>
      </c>
      <c r="AS650" s="300" t="s">
        <v>5213</v>
      </c>
      <c r="AT650" s="12" t="s">
        <v>5214</v>
      </c>
      <c r="AU650" s="150" t="s">
        <v>4848</v>
      </c>
      <c r="AV650" s="300"/>
      <c r="AW650" s="12"/>
      <c r="AX650" s="150"/>
    </row>
    <row r="651" spans="1:50" s="14" customFormat="1" ht="140">
      <c r="A651" s="40" t="s">
        <v>4647</v>
      </c>
      <c r="B651" s="22" t="s">
        <v>4648</v>
      </c>
      <c r="C651" s="12">
        <v>606</v>
      </c>
      <c r="D651" s="15" t="s">
        <v>5147</v>
      </c>
      <c r="E651" s="12" t="s">
        <v>5215</v>
      </c>
      <c r="F651" s="22" t="s">
        <v>5216</v>
      </c>
      <c r="G651" s="12" t="s">
        <v>5217</v>
      </c>
      <c r="H651" s="12">
        <v>2005</v>
      </c>
      <c r="I651" s="12" t="s">
        <v>5218</v>
      </c>
      <c r="J651" s="16">
        <v>55414.92</v>
      </c>
      <c r="K651" s="12" t="s">
        <v>149</v>
      </c>
      <c r="L651" s="12" t="s">
        <v>5219</v>
      </c>
      <c r="M651" s="12" t="s">
        <v>5220</v>
      </c>
      <c r="N651" s="12" t="s">
        <v>5221</v>
      </c>
      <c r="O651" s="12" t="s">
        <v>5222</v>
      </c>
      <c r="P651" s="12">
        <v>3502690</v>
      </c>
      <c r="Q651" s="16">
        <v>5.13</v>
      </c>
      <c r="R651" s="16">
        <v>0</v>
      </c>
      <c r="S651" s="16">
        <v>5.13</v>
      </c>
      <c r="T651" s="16">
        <v>0</v>
      </c>
      <c r="U651" s="16">
        <v>5.13</v>
      </c>
      <c r="V651" s="109">
        <v>40</v>
      </c>
      <c r="W651" s="109">
        <v>100</v>
      </c>
      <c r="X651" s="72" t="s">
        <v>4657</v>
      </c>
      <c r="Y651" s="12"/>
      <c r="Z651" s="12"/>
      <c r="AA651" s="12"/>
      <c r="AB651" s="12">
        <v>4</v>
      </c>
      <c r="AC651" s="12">
        <v>606</v>
      </c>
      <c r="AD651" s="12">
        <v>9.75</v>
      </c>
      <c r="AE651" s="12">
        <v>5</v>
      </c>
      <c r="AF651" s="236">
        <v>40</v>
      </c>
      <c r="AG651" s="11" t="s">
        <v>5147</v>
      </c>
      <c r="AH651" s="12" t="s">
        <v>5176</v>
      </c>
      <c r="AI651" s="13">
        <v>10</v>
      </c>
      <c r="AJ651" s="11" t="s">
        <v>5223</v>
      </c>
      <c r="AK651" s="12" t="s">
        <v>5224</v>
      </c>
      <c r="AL651" s="13">
        <v>10</v>
      </c>
      <c r="AM651" s="300" t="s">
        <v>2953</v>
      </c>
      <c r="AN651" s="12" t="s">
        <v>5225</v>
      </c>
      <c r="AO651" s="13">
        <v>10</v>
      </c>
      <c r="AP651" s="300" t="s">
        <v>189</v>
      </c>
      <c r="AQ651" s="12"/>
      <c r="AR651" s="13">
        <v>10</v>
      </c>
      <c r="AS651" s="300"/>
      <c r="AT651" s="12"/>
      <c r="AU651" s="13"/>
      <c r="AV651" s="300"/>
      <c r="AW651" s="12"/>
      <c r="AX651" s="13"/>
    </row>
    <row r="652" spans="1:50" s="14" customFormat="1" ht="182">
      <c r="A652" s="40" t="s">
        <v>4647</v>
      </c>
      <c r="B652" s="22" t="s">
        <v>4648</v>
      </c>
      <c r="C652" s="12">
        <v>605</v>
      </c>
      <c r="D652" s="15" t="s">
        <v>5126</v>
      </c>
      <c r="E652" s="12" t="s">
        <v>5226</v>
      </c>
      <c r="F652" s="22" t="s">
        <v>5227</v>
      </c>
      <c r="G652" s="12" t="s">
        <v>5228</v>
      </c>
      <c r="H652" s="12">
        <v>2007</v>
      </c>
      <c r="I652" s="12" t="s">
        <v>5229</v>
      </c>
      <c r="J652" s="16">
        <v>72100</v>
      </c>
      <c r="K652" s="12" t="s">
        <v>103</v>
      </c>
      <c r="L652" s="12" t="s">
        <v>5230</v>
      </c>
      <c r="M652" s="12" t="s">
        <v>5231</v>
      </c>
      <c r="N652" s="12" t="s">
        <v>5232</v>
      </c>
      <c r="O652" s="12" t="s">
        <v>5233</v>
      </c>
      <c r="P652" s="12">
        <v>3503491</v>
      </c>
      <c r="Q652" s="16">
        <v>50</v>
      </c>
      <c r="R652" s="16">
        <v>0</v>
      </c>
      <c r="S652" s="16">
        <v>50</v>
      </c>
      <c r="T652" s="16">
        <v>0</v>
      </c>
      <c r="U652" s="16">
        <v>50</v>
      </c>
      <c r="V652" s="109">
        <v>70</v>
      </c>
      <c r="W652" s="109">
        <v>100</v>
      </c>
      <c r="X652" s="72" t="s">
        <v>4657</v>
      </c>
      <c r="Y652" s="12"/>
      <c r="Z652" s="12"/>
      <c r="AA652" s="12"/>
      <c r="AB652" s="12">
        <v>4</v>
      </c>
      <c r="AC652" s="12">
        <v>605</v>
      </c>
      <c r="AD652" s="12"/>
      <c r="AE652" s="12">
        <v>5</v>
      </c>
      <c r="AF652" s="286">
        <v>70</v>
      </c>
      <c r="AG652" s="157" t="s">
        <v>5126</v>
      </c>
      <c r="AH652" s="105" t="s">
        <v>5234</v>
      </c>
      <c r="AI652" s="158">
        <v>65</v>
      </c>
      <c r="AJ652" s="157" t="s">
        <v>5235</v>
      </c>
      <c r="AK652" s="105" t="s">
        <v>5236</v>
      </c>
      <c r="AL652" s="158">
        <v>5</v>
      </c>
      <c r="AM652" s="300"/>
      <c r="AN652" s="12"/>
      <c r="AO652" s="13"/>
      <c r="AP652" s="300"/>
      <c r="AQ652" s="12"/>
      <c r="AR652" s="13"/>
      <c r="AS652" s="300"/>
      <c r="AT652" s="12"/>
      <c r="AU652" s="13"/>
      <c r="AV652" s="300"/>
      <c r="AW652" s="12"/>
      <c r="AX652" s="13"/>
    </row>
    <row r="653" spans="1:50" s="14" customFormat="1" ht="86.25" customHeight="1">
      <c r="A653" s="40" t="s">
        <v>4647</v>
      </c>
      <c r="B653" s="22" t="s">
        <v>4648</v>
      </c>
      <c r="C653" s="12">
        <v>605</v>
      </c>
      <c r="D653" s="15" t="s">
        <v>5126</v>
      </c>
      <c r="E653" s="12" t="s">
        <v>5226</v>
      </c>
      <c r="F653" s="22" t="s">
        <v>5227</v>
      </c>
      <c r="G653" s="12" t="s">
        <v>5237</v>
      </c>
      <c r="H653" s="12">
        <v>2003</v>
      </c>
      <c r="I653" s="12" t="s">
        <v>5238</v>
      </c>
      <c r="J653" s="16">
        <v>147235.09</v>
      </c>
      <c r="K653" s="12" t="s">
        <v>149</v>
      </c>
      <c r="L653" s="12" t="s">
        <v>5230</v>
      </c>
      <c r="M653" s="12" t="s">
        <v>5231</v>
      </c>
      <c r="N653" s="12" t="s">
        <v>5239</v>
      </c>
      <c r="O653" s="12" t="s">
        <v>5240</v>
      </c>
      <c r="P653" s="12" t="s">
        <v>5241</v>
      </c>
      <c r="Q653" s="16">
        <v>70</v>
      </c>
      <c r="R653" s="16">
        <v>0</v>
      </c>
      <c r="S653" s="16">
        <v>70</v>
      </c>
      <c r="T653" s="16">
        <v>0</v>
      </c>
      <c r="U653" s="16">
        <v>70</v>
      </c>
      <c r="V653" s="109">
        <v>80</v>
      </c>
      <c r="W653" s="109">
        <v>100</v>
      </c>
      <c r="X653" s="72" t="s">
        <v>4657</v>
      </c>
      <c r="Y653" s="12"/>
      <c r="Z653" s="12"/>
      <c r="AA653" s="12"/>
      <c r="AB653" s="12">
        <v>4</v>
      </c>
      <c r="AC653" s="12">
        <v>605</v>
      </c>
      <c r="AD653" s="12"/>
      <c r="AE653" s="12">
        <v>5</v>
      </c>
      <c r="AF653" s="286">
        <v>80</v>
      </c>
      <c r="AG653" s="157" t="s">
        <v>5126</v>
      </c>
      <c r="AH653" s="105" t="s">
        <v>5234</v>
      </c>
      <c r="AI653" s="158">
        <v>75</v>
      </c>
      <c r="AJ653" s="157" t="s">
        <v>5235</v>
      </c>
      <c r="AK653" s="105" t="s">
        <v>5236</v>
      </c>
      <c r="AL653" s="158">
        <v>5</v>
      </c>
      <c r="AM653" s="300"/>
      <c r="AN653" s="12"/>
      <c r="AO653" s="13"/>
      <c r="AP653" s="300"/>
      <c r="AQ653" s="12"/>
      <c r="AR653" s="13"/>
      <c r="AS653" s="300"/>
      <c r="AT653" s="12"/>
      <c r="AU653" s="13"/>
      <c r="AV653" s="300"/>
      <c r="AW653" s="12"/>
      <c r="AX653" s="13"/>
    </row>
    <row r="654" spans="1:50" s="14" customFormat="1" ht="70">
      <c r="A654" s="40" t="s">
        <v>4647</v>
      </c>
      <c r="B654" s="22" t="s">
        <v>4648</v>
      </c>
      <c r="C654" s="22" t="s">
        <v>5242</v>
      </c>
      <c r="D654" s="114" t="s">
        <v>5126</v>
      </c>
      <c r="E654" s="69" t="s">
        <v>5226</v>
      </c>
      <c r="F654" s="22" t="s">
        <v>5227</v>
      </c>
      <c r="G654" s="69" t="s">
        <v>5243</v>
      </c>
      <c r="H654" s="22" t="s">
        <v>4858</v>
      </c>
      <c r="I654" s="69" t="s">
        <v>5244</v>
      </c>
      <c r="J654" s="16" t="s">
        <v>5245</v>
      </c>
      <c r="K654" s="22" t="s">
        <v>271</v>
      </c>
      <c r="L654" s="69" t="s">
        <v>4783</v>
      </c>
      <c r="M654" s="69" t="s">
        <v>4784</v>
      </c>
      <c r="N654" s="69" t="s">
        <v>5246</v>
      </c>
      <c r="O654" s="69" t="s">
        <v>5247</v>
      </c>
      <c r="P654" s="22" t="s">
        <v>5248</v>
      </c>
      <c r="Q654" s="16" t="s">
        <v>4806</v>
      </c>
      <c r="R654" s="16" t="s">
        <v>5249</v>
      </c>
      <c r="S654" s="16" t="s">
        <v>5250</v>
      </c>
      <c r="T654" s="16" t="s">
        <v>4861</v>
      </c>
      <c r="U654" s="16" t="s">
        <v>4806</v>
      </c>
      <c r="V654" s="109">
        <v>0.2</v>
      </c>
      <c r="W654" s="109" t="s">
        <v>4956</v>
      </c>
      <c r="X654" s="72" t="s">
        <v>4657</v>
      </c>
      <c r="Y654" s="22"/>
      <c r="Z654" s="22"/>
      <c r="AA654" s="22"/>
      <c r="AB654" s="22" t="s">
        <v>4847</v>
      </c>
      <c r="AC654" s="22"/>
      <c r="AD654" s="22"/>
      <c r="AE654" s="22" t="s">
        <v>4848</v>
      </c>
      <c r="AF654" s="283" t="s">
        <v>4861</v>
      </c>
      <c r="AG654" s="83" t="s">
        <v>5126</v>
      </c>
      <c r="AH654" s="69" t="s">
        <v>5234</v>
      </c>
      <c r="AI654" s="107">
        <v>20</v>
      </c>
      <c r="AJ654" s="40"/>
      <c r="AK654" s="22"/>
      <c r="AL654" s="150"/>
      <c r="AM654" s="309"/>
      <c r="AN654" s="22"/>
      <c r="AO654" s="150"/>
      <c r="AP654" s="309"/>
      <c r="AQ654" s="22"/>
      <c r="AR654" s="150"/>
      <c r="AS654" s="309"/>
      <c r="AT654" s="22"/>
      <c r="AU654" s="150"/>
      <c r="AV654" s="309"/>
      <c r="AW654" s="22"/>
      <c r="AX654" s="150"/>
    </row>
    <row r="655" spans="1:50" s="14" customFormat="1" ht="154">
      <c r="A655" s="40" t="s">
        <v>4647</v>
      </c>
      <c r="B655" s="22" t="s">
        <v>4648</v>
      </c>
      <c r="C655" s="22" t="s">
        <v>5146</v>
      </c>
      <c r="D655" s="114" t="s">
        <v>5147</v>
      </c>
      <c r="E655" s="69" t="s">
        <v>5251</v>
      </c>
      <c r="F655" s="22" t="s">
        <v>5149</v>
      </c>
      <c r="G655" s="69" t="s">
        <v>5252</v>
      </c>
      <c r="H655" s="22" t="s">
        <v>5253</v>
      </c>
      <c r="I655" s="69" t="s">
        <v>5254</v>
      </c>
      <c r="J655" s="16" t="s">
        <v>5255</v>
      </c>
      <c r="K655" s="22" t="s">
        <v>156</v>
      </c>
      <c r="L655" s="69" t="s">
        <v>5256</v>
      </c>
      <c r="M655" s="69" t="s">
        <v>5257</v>
      </c>
      <c r="N655" s="69" t="s">
        <v>5258</v>
      </c>
      <c r="O655" s="69" t="s">
        <v>5259</v>
      </c>
      <c r="P655" s="22" t="s">
        <v>5260</v>
      </c>
      <c r="Q655" s="16" t="s">
        <v>5261</v>
      </c>
      <c r="R655" s="16" t="s">
        <v>5262</v>
      </c>
      <c r="S655" s="16" t="s">
        <v>5263</v>
      </c>
      <c r="T655" s="16" t="s">
        <v>5264</v>
      </c>
      <c r="U655" s="16" t="s">
        <v>5261</v>
      </c>
      <c r="V655" s="109">
        <v>0.8</v>
      </c>
      <c r="W655" s="109" t="s">
        <v>4806</v>
      </c>
      <c r="X655" s="72" t="s">
        <v>4657</v>
      </c>
      <c r="Y655" s="22"/>
      <c r="Z655" s="22"/>
      <c r="AA655" s="22"/>
      <c r="AB655" s="22"/>
      <c r="AC655" s="22"/>
      <c r="AD655" s="22"/>
      <c r="AE655" s="22"/>
      <c r="AF655" s="283" t="s">
        <v>4815</v>
      </c>
      <c r="AG655" s="83" t="s">
        <v>5147</v>
      </c>
      <c r="AH655" s="69" t="s">
        <v>5176</v>
      </c>
      <c r="AI655" s="107">
        <v>20</v>
      </c>
      <c r="AJ655" s="40" t="s">
        <v>5177</v>
      </c>
      <c r="AK655" s="22" t="s">
        <v>5159</v>
      </c>
      <c r="AL655" s="150" t="s">
        <v>4846</v>
      </c>
      <c r="AM655" s="309" t="s">
        <v>5265</v>
      </c>
      <c r="AN655" s="22" t="s">
        <v>5266</v>
      </c>
      <c r="AO655" s="150" t="s">
        <v>4846</v>
      </c>
      <c r="AP655" s="309" t="s">
        <v>5267</v>
      </c>
      <c r="AQ655" s="22" t="s">
        <v>5266</v>
      </c>
      <c r="AR655" s="150" t="s">
        <v>4846</v>
      </c>
      <c r="AS655" s="309" t="s">
        <v>5268</v>
      </c>
      <c r="AT655" s="22" t="s">
        <v>5159</v>
      </c>
      <c r="AU655" s="150" t="s">
        <v>4861</v>
      </c>
      <c r="AV655" s="309" t="s">
        <v>5269</v>
      </c>
      <c r="AW655" s="22" t="s">
        <v>5159</v>
      </c>
      <c r="AX655" s="150" t="s">
        <v>4846</v>
      </c>
    </row>
    <row r="656" spans="1:50" s="14" customFormat="1" ht="84">
      <c r="A656" s="40" t="s">
        <v>4647</v>
      </c>
      <c r="B656" s="22" t="s">
        <v>4648</v>
      </c>
      <c r="C656" s="22" t="s">
        <v>5270</v>
      </c>
      <c r="D656" s="114" t="s">
        <v>5147</v>
      </c>
      <c r="E656" s="24" t="s">
        <v>5271</v>
      </c>
      <c r="F656" s="22" t="s">
        <v>5272</v>
      </c>
      <c r="G656" s="24" t="s">
        <v>5273</v>
      </c>
      <c r="H656" s="22" t="s">
        <v>5201</v>
      </c>
      <c r="I656" s="24" t="s">
        <v>5274</v>
      </c>
      <c r="J656" s="16" t="s">
        <v>5275</v>
      </c>
      <c r="K656" s="22" t="s">
        <v>149</v>
      </c>
      <c r="L656" s="71" t="s">
        <v>5276</v>
      </c>
      <c r="M656" s="24" t="s">
        <v>5277</v>
      </c>
      <c r="N656" s="15" t="s">
        <v>5278</v>
      </c>
      <c r="O656" s="24" t="s">
        <v>5279</v>
      </c>
      <c r="P656" s="22" t="s">
        <v>5280</v>
      </c>
      <c r="Q656" s="16" t="s">
        <v>4787</v>
      </c>
      <c r="R656" s="16" t="s">
        <v>4788</v>
      </c>
      <c r="S656" s="16" t="s">
        <v>4789</v>
      </c>
      <c r="T656" s="16" t="s">
        <v>4790</v>
      </c>
      <c r="U656" s="16" t="s">
        <v>4791</v>
      </c>
      <c r="V656" s="109" t="s">
        <v>5281</v>
      </c>
      <c r="W656" s="109" t="s">
        <v>4806</v>
      </c>
      <c r="X656" s="72" t="s">
        <v>4657</v>
      </c>
      <c r="Y656" s="22" t="s">
        <v>4845</v>
      </c>
      <c r="Z656" s="22" t="s">
        <v>5282</v>
      </c>
      <c r="AA656" s="22" t="s">
        <v>4845</v>
      </c>
      <c r="AB656" s="22"/>
      <c r="AC656" s="22"/>
      <c r="AD656" s="22"/>
      <c r="AE656" s="22"/>
      <c r="AF656" s="283" t="s">
        <v>4846</v>
      </c>
      <c r="AG656" s="83" t="s">
        <v>5283</v>
      </c>
      <c r="AH656" s="22"/>
      <c r="AI656" s="150" t="s">
        <v>4788</v>
      </c>
      <c r="AJ656" s="40" t="s">
        <v>5165</v>
      </c>
      <c r="AK656" s="22"/>
      <c r="AL656" s="150" t="s">
        <v>4846</v>
      </c>
      <c r="AM656" s="309"/>
      <c r="AN656" s="22"/>
      <c r="AO656" s="150"/>
      <c r="AP656" s="309"/>
      <c r="AQ656" s="22"/>
      <c r="AR656" s="150"/>
      <c r="AS656" s="309"/>
      <c r="AT656" s="22"/>
      <c r="AU656" s="150"/>
      <c r="AV656" s="309"/>
      <c r="AW656" s="22"/>
      <c r="AX656" s="150"/>
    </row>
    <row r="657" spans="1:50" s="14" customFormat="1" ht="84">
      <c r="A657" s="40" t="s">
        <v>4647</v>
      </c>
      <c r="B657" s="22" t="s">
        <v>4648</v>
      </c>
      <c r="C657" s="22" t="s">
        <v>5270</v>
      </c>
      <c r="D657" s="114" t="s">
        <v>5147</v>
      </c>
      <c r="E657" s="24" t="s">
        <v>5284</v>
      </c>
      <c r="F657" s="22" t="s">
        <v>5272</v>
      </c>
      <c r="G657" s="24" t="s">
        <v>5285</v>
      </c>
      <c r="H657" s="22" t="s">
        <v>5286</v>
      </c>
      <c r="I657" s="24" t="s">
        <v>5287</v>
      </c>
      <c r="J657" s="16" t="s">
        <v>5288</v>
      </c>
      <c r="K657" s="22" t="s">
        <v>156</v>
      </c>
      <c r="L657" s="71" t="s">
        <v>5289</v>
      </c>
      <c r="M657" s="24" t="s">
        <v>5290</v>
      </c>
      <c r="N657" s="15" t="s">
        <v>5291</v>
      </c>
      <c r="O657" s="24" t="s">
        <v>5292</v>
      </c>
      <c r="P657" s="22" t="s">
        <v>5293</v>
      </c>
      <c r="Q657" s="16" t="s">
        <v>4861</v>
      </c>
      <c r="R657" s="16" t="s">
        <v>5262</v>
      </c>
      <c r="S657" s="16" t="s">
        <v>4861</v>
      </c>
      <c r="T657" s="16" t="s">
        <v>4790</v>
      </c>
      <c r="U657" s="16" t="s">
        <v>4723</v>
      </c>
      <c r="V657" s="109" t="s">
        <v>4939</v>
      </c>
      <c r="W657" s="109" t="s">
        <v>4806</v>
      </c>
      <c r="X657" s="72" t="s">
        <v>4657</v>
      </c>
      <c r="Y657" s="22" t="s">
        <v>4863</v>
      </c>
      <c r="Z657" s="22" t="s">
        <v>4862</v>
      </c>
      <c r="AA657" s="22" t="s">
        <v>4847</v>
      </c>
      <c r="AB657" s="22"/>
      <c r="AC657" s="22"/>
      <c r="AD657" s="22"/>
      <c r="AE657" s="22"/>
      <c r="AF657" s="283" t="s">
        <v>4788</v>
      </c>
      <c r="AG657" s="83" t="s">
        <v>5283</v>
      </c>
      <c r="AH657" s="22"/>
      <c r="AI657" s="150" t="s">
        <v>4788</v>
      </c>
      <c r="AJ657" s="40" t="s">
        <v>5294</v>
      </c>
      <c r="AK657" s="22"/>
      <c r="AL657" s="150" t="s">
        <v>4788</v>
      </c>
      <c r="AM657" s="309" t="s">
        <v>5165</v>
      </c>
      <c r="AN657" s="22"/>
      <c r="AO657" s="150" t="s">
        <v>4788</v>
      </c>
      <c r="AP657" s="309"/>
      <c r="AQ657" s="22"/>
      <c r="AR657" s="150"/>
      <c r="AS657" s="309"/>
      <c r="AT657" s="22"/>
      <c r="AU657" s="150"/>
      <c r="AV657" s="309"/>
      <c r="AW657" s="22"/>
      <c r="AX657" s="150"/>
    </row>
    <row r="658" spans="1:50" s="14" customFormat="1" ht="238">
      <c r="A658" s="40" t="s">
        <v>4647</v>
      </c>
      <c r="B658" s="22" t="s">
        <v>4648</v>
      </c>
      <c r="C658" s="22" t="s">
        <v>5270</v>
      </c>
      <c r="D658" s="114" t="s">
        <v>5147</v>
      </c>
      <c r="E658" s="69" t="s">
        <v>5295</v>
      </c>
      <c r="F658" s="22" t="s">
        <v>5272</v>
      </c>
      <c r="G658" s="69" t="s">
        <v>5296</v>
      </c>
      <c r="H658" s="22" t="s">
        <v>5297</v>
      </c>
      <c r="I658" s="69" t="s">
        <v>5298</v>
      </c>
      <c r="J658" s="16" t="s">
        <v>5299</v>
      </c>
      <c r="K658" s="22" t="s">
        <v>271</v>
      </c>
      <c r="L658" s="69" t="s">
        <v>5300</v>
      </c>
      <c r="M658" s="69" t="s">
        <v>5301</v>
      </c>
      <c r="N658" s="69" t="s">
        <v>5302</v>
      </c>
      <c r="O658" s="69" t="s">
        <v>5303</v>
      </c>
      <c r="P658" s="22" t="s">
        <v>5304</v>
      </c>
      <c r="Q658" s="16" t="s">
        <v>5305</v>
      </c>
      <c r="R658" s="16" t="s">
        <v>5306</v>
      </c>
      <c r="S658" s="16" t="s">
        <v>5307</v>
      </c>
      <c r="T658" s="16" t="s">
        <v>4790</v>
      </c>
      <c r="U658" s="16" t="s">
        <v>5308</v>
      </c>
      <c r="V658" s="109" t="s">
        <v>5309</v>
      </c>
      <c r="W658" s="109" t="s">
        <v>4843</v>
      </c>
      <c r="X658" s="72" t="s">
        <v>4657</v>
      </c>
      <c r="Y658" s="22" t="s">
        <v>4845</v>
      </c>
      <c r="Z658" s="22" t="s">
        <v>4847</v>
      </c>
      <c r="AA658" s="22" t="s">
        <v>4862</v>
      </c>
      <c r="AB658" s="22"/>
      <c r="AC658" s="22"/>
      <c r="AD658" s="22"/>
      <c r="AE658" s="22"/>
      <c r="AF658" s="287" t="s">
        <v>4806</v>
      </c>
      <c r="AG658" s="159" t="s">
        <v>5283</v>
      </c>
      <c r="AH658" s="160" t="s">
        <v>5310</v>
      </c>
      <c r="AI658" s="161">
        <v>45</v>
      </c>
      <c r="AJ658" s="162" t="s">
        <v>5311</v>
      </c>
      <c r="AK658" s="163" t="s">
        <v>5312</v>
      </c>
      <c r="AL658" s="164" t="s">
        <v>4949</v>
      </c>
      <c r="AM658" s="311" t="s">
        <v>5313</v>
      </c>
      <c r="AN658" s="163" t="s">
        <v>5314</v>
      </c>
      <c r="AO658" s="164" t="s">
        <v>4848</v>
      </c>
      <c r="AP658" s="311" t="s">
        <v>5315</v>
      </c>
      <c r="AQ658" s="163" t="s">
        <v>5316</v>
      </c>
      <c r="AR658" s="164" t="s">
        <v>4949</v>
      </c>
      <c r="AS658" s="311" t="s">
        <v>5165</v>
      </c>
      <c r="AT658" s="163" t="s">
        <v>5317</v>
      </c>
      <c r="AU658" s="164" t="s">
        <v>4848</v>
      </c>
      <c r="AV658" s="311" t="s">
        <v>5318</v>
      </c>
      <c r="AW658" s="163" t="s">
        <v>5319</v>
      </c>
      <c r="AX658" s="164" t="s">
        <v>4949</v>
      </c>
    </row>
    <row r="659" spans="1:50" s="14" customFormat="1" ht="196">
      <c r="A659" s="40" t="s">
        <v>4647</v>
      </c>
      <c r="B659" s="22" t="s">
        <v>4648</v>
      </c>
      <c r="C659" s="12">
        <v>604</v>
      </c>
      <c r="D659" s="15" t="s">
        <v>5147</v>
      </c>
      <c r="E659" s="12" t="s">
        <v>5320</v>
      </c>
      <c r="F659" s="12">
        <v>13542</v>
      </c>
      <c r="G659" s="12" t="s">
        <v>5321</v>
      </c>
      <c r="H659" s="12">
        <v>2018</v>
      </c>
      <c r="I659" s="12" t="s">
        <v>5322</v>
      </c>
      <c r="J659" s="16">
        <v>81702.41</v>
      </c>
      <c r="K659" s="12" t="s">
        <v>69</v>
      </c>
      <c r="L659" s="12" t="s">
        <v>5323</v>
      </c>
      <c r="M659" s="12" t="s">
        <v>5324</v>
      </c>
      <c r="N659" s="12" t="s">
        <v>5325</v>
      </c>
      <c r="O659" s="12" t="s">
        <v>5326</v>
      </c>
      <c r="P659" s="12">
        <v>3504668</v>
      </c>
      <c r="Q659" s="16" t="s">
        <v>5327</v>
      </c>
      <c r="R659" s="16"/>
      <c r="S659" s="16">
        <v>7</v>
      </c>
      <c r="T659" s="16">
        <v>12</v>
      </c>
      <c r="U659" s="16">
        <v>20</v>
      </c>
      <c r="V659" s="109">
        <v>90</v>
      </c>
      <c r="W659" s="109">
        <v>25</v>
      </c>
      <c r="X659" s="72" t="s">
        <v>4657</v>
      </c>
      <c r="Y659" s="12">
        <v>3</v>
      </c>
      <c r="Z659" s="12">
        <v>11</v>
      </c>
      <c r="AA659" s="12">
        <v>5</v>
      </c>
      <c r="AB659" s="12">
        <v>4</v>
      </c>
      <c r="AC659" s="12"/>
      <c r="AD659" s="12">
        <v>30</v>
      </c>
      <c r="AE659" s="12">
        <v>5</v>
      </c>
      <c r="AF659" s="275">
        <v>90</v>
      </c>
      <c r="AG659" s="11" t="s">
        <v>5328</v>
      </c>
      <c r="AH659" s="165" t="s">
        <v>5329</v>
      </c>
      <c r="AI659" s="41">
        <v>20</v>
      </c>
      <c r="AJ659" s="11" t="s">
        <v>5330</v>
      </c>
      <c r="AK659" s="165" t="s">
        <v>5329</v>
      </c>
      <c r="AL659" s="41">
        <v>30</v>
      </c>
      <c r="AM659" s="300" t="s">
        <v>5147</v>
      </c>
      <c r="AN659" s="12" t="s">
        <v>5331</v>
      </c>
      <c r="AO659" s="41">
        <v>20</v>
      </c>
      <c r="AP659" s="300" t="s">
        <v>5332</v>
      </c>
      <c r="AQ659" s="165" t="s">
        <v>5329</v>
      </c>
      <c r="AR659" s="41">
        <v>20</v>
      </c>
      <c r="AS659" s="300"/>
      <c r="AT659" s="165"/>
      <c r="AU659" s="13"/>
      <c r="AV659" s="300"/>
      <c r="AW659" s="12"/>
      <c r="AX659" s="13"/>
    </row>
    <row r="660" spans="1:50" s="14" customFormat="1" ht="72" customHeight="1">
      <c r="A660" s="40" t="s">
        <v>4647</v>
      </c>
      <c r="B660" s="22" t="s">
        <v>4648</v>
      </c>
      <c r="C660" s="12">
        <v>602</v>
      </c>
      <c r="D660" s="15" t="s">
        <v>5147</v>
      </c>
      <c r="E660" s="12" t="s">
        <v>5333</v>
      </c>
      <c r="F660" s="12">
        <v>5993</v>
      </c>
      <c r="G660" s="12" t="s">
        <v>1579</v>
      </c>
      <c r="H660" s="12">
        <v>2018</v>
      </c>
      <c r="I660" s="12" t="s">
        <v>5334</v>
      </c>
      <c r="J660" s="16">
        <v>17915.52</v>
      </c>
      <c r="K660" s="12" t="s">
        <v>69</v>
      </c>
      <c r="L660" s="12" t="s">
        <v>5335</v>
      </c>
      <c r="M660" s="12" t="s">
        <v>5290</v>
      </c>
      <c r="N660" s="12" t="s">
        <v>5336</v>
      </c>
      <c r="O660" s="12" t="s">
        <v>5337</v>
      </c>
      <c r="P660" s="12">
        <v>3504700</v>
      </c>
      <c r="Q660" s="16" t="s">
        <v>5338</v>
      </c>
      <c r="R660" s="16">
        <v>0.23</v>
      </c>
      <c r="S660" s="16">
        <v>5</v>
      </c>
      <c r="T660" s="16">
        <v>21</v>
      </c>
      <c r="U660" s="16" t="s">
        <v>5339</v>
      </c>
      <c r="V660" s="109">
        <v>0.7</v>
      </c>
      <c r="W660" s="109">
        <v>30</v>
      </c>
      <c r="X660" s="72" t="s">
        <v>4657</v>
      </c>
      <c r="Y660" s="12">
        <v>2</v>
      </c>
      <c r="Z660" s="12">
        <v>1</v>
      </c>
      <c r="AA660" s="12">
        <v>1</v>
      </c>
      <c r="AB660" s="12"/>
      <c r="AC660" s="12"/>
      <c r="AD660" s="12"/>
      <c r="AE660" s="12">
        <v>5</v>
      </c>
      <c r="AF660" s="288">
        <v>70</v>
      </c>
      <c r="AG660" s="166" t="s">
        <v>5147</v>
      </c>
      <c r="AH660" s="167" t="s">
        <v>5340</v>
      </c>
      <c r="AI660" s="168">
        <v>30</v>
      </c>
      <c r="AJ660" s="166" t="s">
        <v>5341</v>
      </c>
      <c r="AK660" s="167" t="s">
        <v>5342</v>
      </c>
      <c r="AL660" s="168">
        <v>20</v>
      </c>
      <c r="AM660" s="312" t="s">
        <v>1175</v>
      </c>
      <c r="AN660" s="167" t="s">
        <v>5343</v>
      </c>
      <c r="AO660" s="168">
        <v>10</v>
      </c>
      <c r="AP660" s="312"/>
      <c r="AQ660" s="167"/>
      <c r="AR660" s="168"/>
      <c r="AS660" s="312" t="s">
        <v>5344</v>
      </c>
      <c r="AT660" s="167" t="s">
        <v>5345</v>
      </c>
      <c r="AU660" s="168">
        <v>10</v>
      </c>
      <c r="AV660" s="300"/>
      <c r="AW660" s="12"/>
      <c r="AX660" s="13"/>
    </row>
    <row r="661" spans="1:50" s="14" customFormat="1" ht="210">
      <c r="A661" s="40" t="s">
        <v>4647</v>
      </c>
      <c r="B661" s="22" t="s">
        <v>4648</v>
      </c>
      <c r="C661" s="146">
        <v>604</v>
      </c>
      <c r="D661" s="169" t="s">
        <v>1093</v>
      </c>
      <c r="E661" s="146" t="s">
        <v>5187</v>
      </c>
      <c r="F661" s="146">
        <v>10873</v>
      </c>
      <c r="G661" s="146" t="s">
        <v>5346</v>
      </c>
      <c r="H661" s="146">
        <v>2018</v>
      </c>
      <c r="I661" s="146" t="s">
        <v>5347</v>
      </c>
      <c r="J661" s="246">
        <v>30620</v>
      </c>
      <c r="K661" s="146" t="s">
        <v>69</v>
      </c>
      <c r="L661" s="146" t="s">
        <v>4783</v>
      </c>
      <c r="M661" s="146" t="s">
        <v>4784</v>
      </c>
      <c r="N661" s="146" t="s">
        <v>4785</v>
      </c>
      <c r="O661" s="146" t="s">
        <v>4786</v>
      </c>
      <c r="P661" s="12">
        <v>3504666</v>
      </c>
      <c r="Q661" s="16" t="s">
        <v>4787</v>
      </c>
      <c r="R661" s="16" t="s">
        <v>4788</v>
      </c>
      <c r="S661" s="16" t="s">
        <v>4789</v>
      </c>
      <c r="T661" s="16" t="s">
        <v>4790</v>
      </c>
      <c r="U661" s="16" t="s">
        <v>4791</v>
      </c>
      <c r="V661" s="109">
        <v>80</v>
      </c>
      <c r="W661" s="109">
        <v>30</v>
      </c>
      <c r="X661" s="72" t="s">
        <v>4657</v>
      </c>
      <c r="Y661" s="12">
        <v>3</v>
      </c>
      <c r="Z661" s="12">
        <v>11</v>
      </c>
      <c r="AA661" s="12">
        <v>5</v>
      </c>
      <c r="AB661" s="12">
        <v>4</v>
      </c>
      <c r="AC661" s="12"/>
      <c r="AD661" s="12"/>
      <c r="AE661" s="12">
        <v>5</v>
      </c>
      <c r="AF661" s="282">
        <v>80</v>
      </c>
      <c r="AG661" s="148" t="s">
        <v>1093</v>
      </c>
      <c r="AH661" s="146" t="s">
        <v>5348</v>
      </c>
      <c r="AI661" s="149">
        <v>20</v>
      </c>
      <c r="AJ661" s="148" t="s">
        <v>5160</v>
      </c>
      <c r="AK661" s="146" t="s">
        <v>5349</v>
      </c>
      <c r="AL661" s="149">
        <v>20</v>
      </c>
      <c r="AM661" s="308" t="s">
        <v>5141</v>
      </c>
      <c r="AN661" s="146" t="s">
        <v>5348</v>
      </c>
      <c r="AO661" s="149">
        <v>40</v>
      </c>
      <c r="AP661" s="308"/>
      <c r="AQ661" s="146"/>
      <c r="AR661" s="149"/>
      <c r="AS661" s="300"/>
      <c r="AT661" s="12"/>
      <c r="AU661" s="13"/>
      <c r="AV661" s="300"/>
      <c r="AW661" s="12"/>
      <c r="AX661" s="13"/>
    </row>
    <row r="662" spans="1:50" s="14" customFormat="1" ht="168">
      <c r="A662" s="40" t="s">
        <v>4647</v>
      </c>
      <c r="B662" s="22" t="s">
        <v>4648</v>
      </c>
      <c r="C662" s="12"/>
      <c r="D662" s="15" t="s">
        <v>5147</v>
      </c>
      <c r="E662" s="12" t="s">
        <v>5159</v>
      </c>
      <c r="F662" s="12">
        <v>13542</v>
      </c>
      <c r="G662" s="12" t="s">
        <v>5350</v>
      </c>
      <c r="H662" s="12">
        <v>2020</v>
      </c>
      <c r="I662" s="12" t="s">
        <v>5351</v>
      </c>
      <c r="J662" s="16">
        <v>80150.47</v>
      </c>
      <c r="K662" s="12" t="s">
        <v>328</v>
      </c>
      <c r="L662" s="12" t="s">
        <v>5171</v>
      </c>
      <c r="M662" s="12" t="s">
        <v>5183</v>
      </c>
      <c r="N662" s="12" t="s">
        <v>5184</v>
      </c>
      <c r="O662" s="12" t="s">
        <v>5185</v>
      </c>
      <c r="P662" s="12">
        <v>3504835</v>
      </c>
      <c r="Q662" s="16" t="s">
        <v>5352</v>
      </c>
      <c r="R662" s="16">
        <v>8</v>
      </c>
      <c r="S662" s="16">
        <v>10</v>
      </c>
      <c r="T662" s="16">
        <v>21</v>
      </c>
      <c r="U662" s="16">
        <v>39</v>
      </c>
      <c r="V662" s="109">
        <v>0.5</v>
      </c>
      <c r="W662" s="109">
        <v>4</v>
      </c>
      <c r="X662" s="72" t="s">
        <v>4657</v>
      </c>
      <c r="Y662" s="12">
        <v>3</v>
      </c>
      <c r="Z662" s="12">
        <v>2</v>
      </c>
      <c r="AA662" s="12">
        <v>1</v>
      </c>
      <c r="AB662" s="12">
        <v>4</v>
      </c>
      <c r="AC662" s="12"/>
      <c r="AD662" s="12"/>
      <c r="AE662" s="12">
        <v>5</v>
      </c>
      <c r="AF662" s="276">
        <v>50</v>
      </c>
      <c r="AG662" s="11" t="s">
        <v>5147</v>
      </c>
      <c r="AH662" s="165" t="s">
        <v>5353</v>
      </c>
      <c r="AI662" s="88">
        <v>30</v>
      </c>
      <c r="AJ662" s="11" t="s">
        <v>5163</v>
      </c>
      <c r="AK662" s="165" t="s">
        <v>5164</v>
      </c>
      <c r="AL662" s="88">
        <v>10</v>
      </c>
      <c r="AM662" s="300" t="s">
        <v>5354</v>
      </c>
      <c r="AN662" s="12"/>
      <c r="AO662" s="88">
        <v>10</v>
      </c>
      <c r="AP662" s="300"/>
      <c r="AQ662" s="165"/>
      <c r="AR662" s="89"/>
      <c r="AS662" s="300"/>
      <c r="AT662" s="165"/>
      <c r="AU662" s="89"/>
      <c r="AV662" s="300"/>
      <c r="AW662" s="12"/>
      <c r="AX662" s="13"/>
    </row>
    <row r="663" spans="1:50" s="14" customFormat="1" ht="266">
      <c r="A663" s="40" t="s">
        <v>4647</v>
      </c>
      <c r="B663" s="22" t="s">
        <v>4648</v>
      </c>
      <c r="C663" s="146"/>
      <c r="D663" s="169" t="s">
        <v>5147</v>
      </c>
      <c r="E663" s="146" t="s">
        <v>5355</v>
      </c>
      <c r="F663" s="146">
        <v>5993</v>
      </c>
      <c r="G663" s="24" t="s">
        <v>5356</v>
      </c>
      <c r="H663" s="146">
        <v>2020</v>
      </c>
      <c r="I663" s="146" t="s">
        <v>5357</v>
      </c>
      <c r="J663" s="246">
        <v>268023.5</v>
      </c>
      <c r="K663" s="146" t="s">
        <v>328</v>
      </c>
      <c r="L663" s="146" t="s">
        <v>5323</v>
      </c>
      <c r="M663" s="146" t="s">
        <v>5324</v>
      </c>
      <c r="N663" s="146" t="s">
        <v>5358</v>
      </c>
      <c r="O663" s="146" t="s">
        <v>5359</v>
      </c>
      <c r="P663" s="12">
        <v>3504896</v>
      </c>
      <c r="Q663" s="16" t="s">
        <v>5360</v>
      </c>
      <c r="R663" s="16" t="s">
        <v>5361</v>
      </c>
      <c r="S663" s="16" t="s">
        <v>5362</v>
      </c>
      <c r="T663" s="16" t="s">
        <v>5363</v>
      </c>
      <c r="U663" s="16" t="s">
        <v>5364</v>
      </c>
      <c r="V663" s="109">
        <v>40</v>
      </c>
      <c r="W663" s="109">
        <v>4</v>
      </c>
      <c r="X663" s="72" t="s">
        <v>4657</v>
      </c>
      <c r="Y663" s="12">
        <v>2</v>
      </c>
      <c r="Z663" s="12">
        <v>5</v>
      </c>
      <c r="AA663" s="12">
        <v>4</v>
      </c>
      <c r="AB663" s="12">
        <v>4</v>
      </c>
      <c r="AC663" s="12"/>
      <c r="AD663" s="12"/>
      <c r="AE663" s="12">
        <v>5</v>
      </c>
      <c r="AF663" s="282">
        <v>40</v>
      </c>
      <c r="AG663" s="148" t="s">
        <v>5147</v>
      </c>
      <c r="AH663" s="146" t="s">
        <v>5340</v>
      </c>
      <c r="AI663" s="149">
        <v>20</v>
      </c>
      <c r="AJ663" s="148" t="s">
        <v>5365</v>
      </c>
      <c r="AK663" s="146" t="s">
        <v>5366</v>
      </c>
      <c r="AL663" s="149">
        <v>20</v>
      </c>
      <c r="AM663" s="308"/>
      <c r="AN663" s="146"/>
      <c r="AO663" s="149"/>
      <c r="AP663" s="308"/>
      <c r="AQ663" s="146"/>
      <c r="AR663" s="149"/>
      <c r="AS663" s="300"/>
      <c r="AT663" s="12"/>
      <c r="AU663" s="13"/>
      <c r="AV663" s="300"/>
      <c r="AW663" s="12"/>
      <c r="AX663" s="13"/>
    </row>
    <row r="664" spans="1:50" s="14" customFormat="1" ht="154">
      <c r="A664" s="40" t="s">
        <v>4647</v>
      </c>
      <c r="B664" s="22" t="s">
        <v>4648</v>
      </c>
      <c r="C664" s="12">
        <v>481</v>
      </c>
      <c r="D664" s="15" t="s">
        <v>4903</v>
      </c>
      <c r="E664" s="12" t="s">
        <v>5367</v>
      </c>
      <c r="F664" s="12">
        <v>15683</v>
      </c>
      <c r="G664" s="12" t="s">
        <v>5368</v>
      </c>
      <c r="H664" s="12">
        <v>2019</v>
      </c>
      <c r="I664" s="12" t="s">
        <v>5369</v>
      </c>
      <c r="J664" s="16">
        <v>45140</v>
      </c>
      <c r="K664" s="12" t="s">
        <v>69</v>
      </c>
      <c r="L664" s="12" t="s">
        <v>4838</v>
      </c>
      <c r="M664" s="12" t="s">
        <v>4839</v>
      </c>
      <c r="N664" s="12" t="s">
        <v>5370</v>
      </c>
      <c r="O664" s="12" t="s">
        <v>5371</v>
      </c>
      <c r="P664" s="12">
        <v>3903477</v>
      </c>
      <c r="Q664" s="16">
        <v>50</v>
      </c>
      <c r="R664" s="16">
        <f>J664/(5*200*8)</f>
        <v>5.6425000000000001</v>
      </c>
      <c r="S664" s="16">
        <v>30</v>
      </c>
      <c r="T664" s="16">
        <v>20</v>
      </c>
      <c r="U664" s="16">
        <f>SUM(R664:T664)</f>
        <v>55.642499999999998</v>
      </c>
      <c r="V664" s="109">
        <v>60</v>
      </c>
      <c r="W664" s="109">
        <v>0</v>
      </c>
      <c r="X664" s="72" t="s">
        <v>4657</v>
      </c>
      <c r="Y664" s="12"/>
      <c r="Z664" s="12"/>
      <c r="AA664" s="12"/>
      <c r="AB664" s="12"/>
      <c r="AC664" s="12"/>
      <c r="AD664" s="12"/>
      <c r="AE664" s="12">
        <v>4</v>
      </c>
      <c r="AF664" s="236">
        <v>60</v>
      </c>
      <c r="AG664" s="11" t="s">
        <v>4903</v>
      </c>
      <c r="AH664" s="12" t="s">
        <v>5372</v>
      </c>
      <c r="AI664" s="88">
        <v>30</v>
      </c>
      <c r="AJ664" s="11" t="s">
        <v>4992</v>
      </c>
      <c r="AK664" s="12" t="s">
        <v>5372</v>
      </c>
      <c r="AL664" s="13">
        <v>10</v>
      </c>
      <c r="AM664" s="300" t="s">
        <v>5373</v>
      </c>
      <c r="AN664" s="12" t="s">
        <v>5374</v>
      </c>
      <c r="AO664" s="13">
        <v>10</v>
      </c>
      <c r="AP664" s="300"/>
      <c r="AQ664" s="12"/>
      <c r="AR664" s="13"/>
      <c r="AS664" s="300" t="s">
        <v>4979</v>
      </c>
      <c r="AT664" s="12" t="s">
        <v>5375</v>
      </c>
      <c r="AU664" s="13">
        <v>10</v>
      </c>
      <c r="AV664" s="300"/>
      <c r="AW664" s="12"/>
      <c r="AX664" s="13"/>
    </row>
    <row r="665" spans="1:50" s="14" customFormat="1" ht="84">
      <c r="A665" s="40" t="s">
        <v>4647</v>
      </c>
      <c r="B665" s="22" t="s">
        <v>4648</v>
      </c>
      <c r="C665" s="12">
        <v>481</v>
      </c>
      <c r="D665" s="15" t="s">
        <v>3387</v>
      </c>
      <c r="E665" s="12" t="s">
        <v>5045</v>
      </c>
      <c r="F665" s="12">
        <v>5098</v>
      </c>
      <c r="G665" s="12" t="s">
        <v>5376</v>
      </c>
      <c r="H665" s="12">
        <v>2021</v>
      </c>
      <c r="I665" s="12" t="s">
        <v>5377</v>
      </c>
      <c r="J665" s="16">
        <v>78564.009999999995</v>
      </c>
      <c r="K665" s="29" t="s">
        <v>332</v>
      </c>
      <c r="L665" s="12" t="s">
        <v>5378</v>
      </c>
      <c r="M665" s="12" t="s">
        <v>5379</v>
      </c>
      <c r="N665" s="12" t="s">
        <v>5380</v>
      </c>
      <c r="O665" s="12" t="s">
        <v>5381</v>
      </c>
      <c r="P665" s="12">
        <v>7000154</v>
      </c>
      <c r="Q665" s="16">
        <v>20</v>
      </c>
      <c r="R665" s="16">
        <v>5</v>
      </c>
      <c r="S665" s="16">
        <v>1</v>
      </c>
      <c r="T665" s="16">
        <v>34.5</v>
      </c>
      <c r="U665" s="16">
        <v>55.5</v>
      </c>
      <c r="V665" s="109">
        <v>0.7</v>
      </c>
      <c r="W665" s="109">
        <v>0</v>
      </c>
      <c r="X665" s="72" t="s">
        <v>4657</v>
      </c>
      <c r="Y665" s="12">
        <v>4</v>
      </c>
      <c r="Z665" s="12">
        <v>6</v>
      </c>
      <c r="AA665" s="12">
        <v>3</v>
      </c>
      <c r="AB665" s="12"/>
      <c r="AC665" s="12" t="s">
        <v>5382</v>
      </c>
      <c r="AD665" s="12">
        <v>34.5</v>
      </c>
      <c r="AE665" s="12" t="s">
        <v>3505</v>
      </c>
      <c r="AF665" s="236">
        <v>60</v>
      </c>
      <c r="AG665" s="11" t="s">
        <v>3387</v>
      </c>
      <c r="AH665" s="12" t="s">
        <v>5383</v>
      </c>
      <c r="AI665" s="13">
        <v>60</v>
      </c>
      <c r="AJ665" s="11"/>
      <c r="AK665" s="12"/>
      <c r="AL665" s="13"/>
      <c r="AM665" s="300"/>
      <c r="AN665" s="12"/>
      <c r="AO665" s="13"/>
      <c r="AP665" s="300"/>
      <c r="AQ665" s="12"/>
      <c r="AR665" s="13"/>
      <c r="AS665" s="300"/>
      <c r="AT665" s="12"/>
      <c r="AU665" s="13"/>
      <c r="AV665" s="300"/>
      <c r="AW665" s="12"/>
      <c r="AX665" s="13"/>
    </row>
    <row r="666" spans="1:50" s="14" customFormat="1" ht="51" customHeight="1">
      <c r="A666" s="40" t="s">
        <v>4647</v>
      </c>
      <c r="B666" s="22" t="s">
        <v>4648</v>
      </c>
      <c r="C666" s="12">
        <v>481</v>
      </c>
      <c r="D666" s="15" t="s">
        <v>3387</v>
      </c>
      <c r="E666" s="12" t="s">
        <v>5384</v>
      </c>
      <c r="F666" s="12">
        <v>5098</v>
      </c>
      <c r="G666" s="24" t="s">
        <v>5385</v>
      </c>
      <c r="H666" s="12">
        <v>2021</v>
      </c>
      <c r="I666" s="12"/>
      <c r="J666" s="16">
        <v>20122.939999999999</v>
      </c>
      <c r="K666" s="29" t="s">
        <v>332</v>
      </c>
      <c r="L666" s="12" t="s">
        <v>5289</v>
      </c>
      <c r="M666" s="12" t="s">
        <v>5386</v>
      </c>
      <c r="N666" s="12" t="s">
        <v>5387</v>
      </c>
      <c r="O666" s="12" t="s">
        <v>5388</v>
      </c>
      <c r="P666" s="12">
        <v>7000128</v>
      </c>
      <c r="Q666" s="16">
        <v>50</v>
      </c>
      <c r="R666" s="16">
        <v>5.6425000000000001</v>
      </c>
      <c r="S666" s="16">
        <v>30</v>
      </c>
      <c r="T666" s="16">
        <v>20</v>
      </c>
      <c r="U666" s="16">
        <v>55.642499999999998</v>
      </c>
      <c r="V666" s="109">
        <v>60</v>
      </c>
      <c r="W666" s="109">
        <v>0</v>
      </c>
      <c r="X666" s="72" t="s">
        <v>4657</v>
      </c>
      <c r="Y666" s="12">
        <v>6</v>
      </c>
      <c r="Z666" s="12">
        <v>4</v>
      </c>
      <c r="AA666" s="12">
        <v>7</v>
      </c>
      <c r="AB666" s="12">
        <v>5</v>
      </c>
      <c r="AC666" s="12" t="s">
        <v>5389</v>
      </c>
      <c r="AD666" s="12"/>
      <c r="AE666" s="12">
        <v>5</v>
      </c>
      <c r="AF666" s="236">
        <v>80</v>
      </c>
      <c r="AG666" s="11" t="s">
        <v>3387</v>
      </c>
      <c r="AH666" s="12" t="s">
        <v>5390</v>
      </c>
      <c r="AI666" s="13">
        <v>50</v>
      </c>
      <c r="AJ666" s="11" t="s">
        <v>5391</v>
      </c>
      <c r="AK666" s="12" t="s">
        <v>5392</v>
      </c>
      <c r="AL666" s="13">
        <v>10</v>
      </c>
      <c r="AM666" s="300" t="s">
        <v>3247</v>
      </c>
      <c r="AN666" s="12" t="s">
        <v>5393</v>
      </c>
      <c r="AO666" s="13">
        <v>5</v>
      </c>
      <c r="AP666" s="300" t="s">
        <v>5394</v>
      </c>
      <c r="AQ666" s="12" t="s">
        <v>5395</v>
      </c>
      <c r="AR666" s="13">
        <v>5</v>
      </c>
      <c r="AS666" s="300" t="s">
        <v>5396</v>
      </c>
      <c r="AT666" s="12" t="s">
        <v>5397</v>
      </c>
      <c r="AU666" s="13">
        <v>5</v>
      </c>
      <c r="AV666" s="300" t="s">
        <v>5398</v>
      </c>
      <c r="AW666" s="12" t="s">
        <v>5399</v>
      </c>
      <c r="AX666" s="13">
        <v>5</v>
      </c>
    </row>
    <row r="667" spans="1:50" s="14" customFormat="1" ht="294">
      <c r="A667" s="40" t="s">
        <v>4647</v>
      </c>
      <c r="B667" s="22" t="s">
        <v>4648</v>
      </c>
      <c r="C667" s="12">
        <v>481</v>
      </c>
      <c r="D667" s="15" t="s">
        <v>3387</v>
      </c>
      <c r="E667" s="12" t="s">
        <v>5400</v>
      </c>
      <c r="F667" s="12">
        <v>5098</v>
      </c>
      <c r="G667" s="12" t="s">
        <v>5401</v>
      </c>
      <c r="H667" s="12">
        <v>2021</v>
      </c>
      <c r="I667" s="12" t="s">
        <v>5402</v>
      </c>
      <c r="J667" s="16">
        <v>25296.6</v>
      </c>
      <c r="K667" s="29" t="s">
        <v>332</v>
      </c>
      <c r="L667" s="12" t="s">
        <v>5403</v>
      </c>
      <c r="M667" s="12" t="s">
        <v>5404</v>
      </c>
      <c r="N667" s="12" t="s">
        <v>5405</v>
      </c>
      <c r="O667" s="12" t="s">
        <v>5406</v>
      </c>
      <c r="P667" s="12">
        <v>7000176</v>
      </c>
      <c r="Q667" s="16">
        <v>22.3</v>
      </c>
      <c r="R667" s="16">
        <v>4.5999999999999996</v>
      </c>
      <c r="S667" s="16">
        <v>5</v>
      </c>
      <c r="T667" s="16">
        <v>34.5</v>
      </c>
      <c r="U667" s="16">
        <v>44.1</v>
      </c>
      <c r="V667" s="109">
        <v>0.4</v>
      </c>
      <c r="W667" s="109">
        <v>0</v>
      </c>
      <c r="X667" s="72" t="s">
        <v>4657</v>
      </c>
      <c r="Y667" s="12">
        <v>2</v>
      </c>
      <c r="Z667" s="12">
        <v>1</v>
      </c>
      <c r="AA667" s="12">
        <v>3</v>
      </c>
      <c r="AB667" s="12">
        <v>5</v>
      </c>
      <c r="AC667" s="12" t="s">
        <v>5407</v>
      </c>
      <c r="AD667" s="12">
        <v>34.5</v>
      </c>
      <c r="AE667" s="12" t="s">
        <v>3505</v>
      </c>
      <c r="AF667" s="236">
        <v>100</v>
      </c>
      <c r="AG667" s="11" t="s">
        <v>3387</v>
      </c>
      <c r="AH667" s="12" t="s">
        <v>5408</v>
      </c>
      <c r="AI667" s="88">
        <v>100</v>
      </c>
      <c r="AJ667" s="11"/>
      <c r="AK667" s="12"/>
      <c r="AL667" s="13"/>
      <c r="AM667" s="300"/>
      <c r="AN667" s="12"/>
      <c r="AO667" s="13"/>
      <c r="AP667" s="300"/>
      <c r="AQ667" s="12"/>
      <c r="AR667" s="13"/>
      <c r="AS667" s="300"/>
      <c r="AT667" s="12"/>
      <c r="AU667" s="13"/>
      <c r="AV667" s="300"/>
      <c r="AW667" s="12"/>
      <c r="AX667" s="13"/>
    </row>
    <row r="668" spans="1:50" s="14" customFormat="1" ht="182">
      <c r="A668" s="40" t="s">
        <v>4647</v>
      </c>
      <c r="B668" s="22" t="s">
        <v>4648</v>
      </c>
      <c r="C668" s="12">
        <v>481</v>
      </c>
      <c r="D668" s="15" t="s">
        <v>4726</v>
      </c>
      <c r="E668" s="12" t="s">
        <v>4856</v>
      </c>
      <c r="F668" s="12">
        <v>19106</v>
      </c>
      <c r="G668" s="24" t="s">
        <v>5409</v>
      </c>
      <c r="H668" s="12">
        <v>2021</v>
      </c>
      <c r="I668" s="12" t="s">
        <v>5410</v>
      </c>
      <c r="J668" s="16">
        <v>74022.67</v>
      </c>
      <c r="K668" s="29" t="s">
        <v>332</v>
      </c>
      <c r="L668" s="12" t="s">
        <v>4838</v>
      </c>
      <c r="M668" s="12" t="s">
        <v>4839</v>
      </c>
      <c r="N668" s="12" t="s">
        <v>5411</v>
      </c>
      <c r="O668" s="12" t="s">
        <v>5412</v>
      </c>
      <c r="P668" s="12" t="s">
        <v>5413</v>
      </c>
      <c r="Q668" s="16">
        <v>30</v>
      </c>
      <c r="R668" s="16">
        <f>J668/(5*200*8)</f>
        <v>9.2528337500000006</v>
      </c>
      <c r="S668" s="16">
        <v>20</v>
      </c>
      <c r="T668" s="16">
        <v>20</v>
      </c>
      <c r="U668" s="16">
        <f>SUM(R668:T668)</f>
        <v>49.252833750000001</v>
      </c>
      <c r="V668" s="109">
        <v>70</v>
      </c>
      <c r="W668" s="109">
        <v>0</v>
      </c>
      <c r="X668" s="72" t="s">
        <v>4657</v>
      </c>
      <c r="Y668" s="12">
        <v>3</v>
      </c>
      <c r="Z668" s="12">
        <v>4</v>
      </c>
      <c r="AA668" s="12">
        <v>4</v>
      </c>
      <c r="AB668" s="12">
        <v>4</v>
      </c>
      <c r="AC668" s="12" t="s">
        <v>5414</v>
      </c>
      <c r="AD668" s="12">
        <v>20</v>
      </c>
      <c r="AE668" s="12">
        <v>5</v>
      </c>
      <c r="AF668" s="236">
        <v>70</v>
      </c>
      <c r="AG668" s="11" t="s">
        <v>4726</v>
      </c>
      <c r="AH668" s="12" t="s">
        <v>5415</v>
      </c>
      <c r="AI668" s="13">
        <v>30</v>
      </c>
      <c r="AJ668" s="11" t="s">
        <v>5416</v>
      </c>
      <c r="AK668" s="12" t="s">
        <v>5417</v>
      </c>
      <c r="AL668" s="13">
        <v>10</v>
      </c>
      <c r="AM668" s="300" t="s">
        <v>5418</v>
      </c>
      <c r="AN668" s="12" t="s">
        <v>5419</v>
      </c>
      <c r="AO668" s="13">
        <v>15</v>
      </c>
      <c r="AP668" s="300" t="s">
        <v>5420</v>
      </c>
      <c r="AQ668" s="12" t="s">
        <v>5421</v>
      </c>
      <c r="AR668" s="13">
        <v>10</v>
      </c>
      <c r="AS668" s="300" t="s">
        <v>4986</v>
      </c>
      <c r="AT668" s="12" t="s">
        <v>5422</v>
      </c>
      <c r="AU668" s="13">
        <v>5</v>
      </c>
      <c r="AV668" s="300"/>
      <c r="AW668" s="12"/>
      <c r="AX668" s="13"/>
    </row>
    <row r="669" spans="1:50" s="14" customFormat="1" ht="280">
      <c r="A669" s="40" t="s">
        <v>4647</v>
      </c>
      <c r="B669" s="22" t="s">
        <v>4648</v>
      </c>
      <c r="C669" s="12">
        <v>481</v>
      </c>
      <c r="D669" s="15" t="s">
        <v>4726</v>
      </c>
      <c r="E669" s="12" t="s">
        <v>4998</v>
      </c>
      <c r="F669" s="12">
        <v>16382</v>
      </c>
      <c r="G669" s="12" t="s">
        <v>5423</v>
      </c>
      <c r="H669" s="12">
        <v>2021</v>
      </c>
      <c r="I669" s="12" t="s">
        <v>5424</v>
      </c>
      <c r="J669" s="16">
        <v>168631.95</v>
      </c>
      <c r="K669" s="29" t="s">
        <v>332</v>
      </c>
      <c r="L669" s="12" t="s">
        <v>4838</v>
      </c>
      <c r="M669" s="12" t="s">
        <v>4839</v>
      </c>
      <c r="N669" s="12" t="s">
        <v>5425</v>
      </c>
      <c r="O669" s="12" t="s">
        <v>5426</v>
      </c>
      <c r="P669" s="12">
        <v>6000027</v>
      </c>
      <c r="Q669" s="16">
        <v>60</v>
      </c>
      <c r="R669" s="16">
        <v>10.51</v>
      </c>
      <c r="S669" s="16">
        <v>29.49</v>
      </c>
      <c r="T669" s="16">
        <v>20</v>
      </c>
      <c r="U669" s="16">
        <v>60</v>
      </c>
      <c r="V669" s="109">
        <v>80</v>
      </c>
      <c r="W669" s="109">
        <v>0</v>
      </c>
      <c r="X669" s="72" t="s">
        <v>4657</v>
      </c>
      <c r="Y669" s="12">
        <v>3</v>
      </c>
      <c r="Z669" s="12">
        <v>10</v>
      </c>
      <c r="AA669" s="12">
        <v>4</v>
      </c>
      <c r="AB669" s="12">
        <v>44</v>
      </c>
      <c r="AC669" s="12" t="s">
        <v>5427</v>
      </c>
      <c r="AD669" s="12">
        <v>10</v>
      </c>
      <c r="AE669" s="12">
        <v>5</v>
      </c>
      <c r="AF669" s="236">
        <v>80</v>
      </c>
      <c r="AG669" s="11" t="s">
        <v>4849</v>
      </c>
      <c r="AH669" s="12" t="s">
        <v>5428</v>
      </c>
      <c r="AI669" s="13">
        <v>40</v>
      </c>
      <c r="AJ669" s="11" t="s">
        <v>4941</v>
      </c>
      <c r="AK669" s="12" t="s">
        <v>5429</v>
      </c>
      <c r="AL669" s="13">
        <v>30</v>
      </c>
      <c r="AM669" s="300"/>
      <c r="AN669" s="12"/>
      <c r="AO669" s="13"/>
      <c r="AP669" s="300"/>
      <c r="AQ669" s="12"/>
      <c r="AR669" s="13"/>
      <c r="AS669" s="300" t="s">
        <v>5430</v>
      </c>
      <c r="AT669" s="12" t="s">
        <v>5431</v>
      </c>
      <c r="AU669" s="13">
        <v>10</v>
      </c>
      <c r="AV669" s="300"/>
      <c r="AW669" s="12"/>
      <c r="AX669" s="13"/>
    </row>
    <row r="670" spans="1:50" s="14" customFormat="1" ht="112">
      <c r="A670" s="40" t="s">
        <v>4647</v>
      </c>
      <c r="B670" s="22" t="s">
        <v>4648</v>
      </c>
      <c r="C670" s="12">
        <v>481</v>
      </c>
      <c r="D670" s="15" t="s">
        <v>4726</v>
      </c>
      <c r="E670" s="12" t="s">
        <v>5432</v>
      </c>
      <c r="F670" s="12" t="s">
        <v>9912</v>
      </c>
      <c r="G670" s="12" t="s">
        <v>5433</v>
      </c>
      <c r="H670" s="12">
        <v>2021</v>
      </c>
      <c r="I670" s="12" t="s">
        <v>5434</v>
      </c>
      <c r="J670" s="16">
        <v>114156.99</v>
      </c>
      <c r="K670" s="29" t="s">
        <v>332</v>
      </c>
      <c r="L670" s="12" t="s">
        <v>5300</v>
      </c>
      <c r="M670" s="12" t="s">
        <v>5301</v>
      </c>
      <c r="N670" s="12" t="s">
        <v>5435</v>
      </c>
      <c r="O670" s="12" t="s">
        <v>5436</v>
      </c>
      <c r="P670" s="12">
        <v>6000014</v>
      </c>
      <c r="Q670" s="16">
        <v>70</v>
      </c>
      <c r="R670" s="16">
        <v>13.43</v>
      </c>
      <c r="S670" s="16">
        <v>15</v>
      </c>
      <c r="T670" s="16">
        <v>20</v>
      </c>
      <c r="U670" s="16">
        <f>SUBTOTAL(9,R670:T670)</f>
        <v>48.43</v>
      </c>
      <c r="V670" s="109">
        <v>90</v>
      </c>
      <c r="W670" s="109">
        <v>0</v>
      </c>
      <c r="X670" s="72" t="s">
        <v>4657</v>
      </c>
      <c r="Y670" s="12">
        <v>3</v>
      </c>
      <c r="Z670" s="12">
        <v>4</v>
      </c>
      <c r="AA670" s="12">
        <v>7</v>
      </c>
      <c r="AB670" s="12">
        <v>47</v>
      </c>
      <c r="AC670" s="12" t="s">
        <v>5437</v>
      </c>
      <c r="AD670" s="12">
        <v>20</v>
      </c>
      <c r="AE670" s="12">
        <v>5</v>
      </c>
      <c r="AF670" s="236">
        <v>90</v>
      </c>
      <c r="AG670" s="11" t="s">
        <v>4726</v>
      </c>
      <c r="AH670" s="12" t="s">
        <v>5438</v>
      </c>
      <c r="AI670" s="13">
        <v>50</v>
      </c>
      <c r="AJ670" s="11" t="s">
        <v>5439</v>
      </c>
      <c r="AK670" s="12" t="s">
        <v>5440</v>
      </c>
      <c r="AL670" s="13">
        <v>20</v>
      </c>
      <c r="AM670" s="300" t="s">
        <v>5441</v>
      </c>
      <c r="AN670" s="12" t="s">
        <v>5442</v>
      </c>
      <c r="AO670" s="13">
        <v>10</v>
      </c>
      <c r="AP670" s="300" t="s">
        <v>5443</v>
      </c>
      <c r="AQ670" s="12" t="s">
        <v>5444</v>
      </c>
      <c r="AR670" s="13">
        <v>10</v>
      </c>
      <c r="AS670" s="300" t="s">
        <v>5445</v>
      </c>
      <c r="AT670" s="12" t="s">
        <v>5446</v>
      </c>
      <c r="AU670" s="13">
        <v>10</v>
      </c>
      <c r="AV670" s="300" t="s">
        <v>5447</v>
      </c>
      <c r="AW670" s="12" t="s">
        <v>5446</v>
      </c>
      <c r="AX670" s="13">
        <v>10</v>
      </c>
    </row>
    <row r="671" spans="1:50" s="14" customFormat="1" ht="199" customHeight="1">
      <c r="A671" s="40" t="s">
        <v>4647</v>
      </c>
      <c r="B671" s="22" t="s">
        <v>4648</v>
      </c>
      <c r="C671" s="12">
        <v>481</v>
      </c>
      <c r="D671" s="15" t="s">
        <v>5147</v>
      </c>
      <c r="E671" s="12" t="s">
        <v>5448</v>
      </c>
      <c r="F671" s="12">
        <v>13542</v>
      </c>
      <c r="G671" s="12" t="s">
        <v>5449</v>
      </c>
      <c r="H671" s="12">
        <v>2021</v>
      </c>
      <c r="I671" s="12" t="s">
        <v>5450</v>
      </c>
      <c r="J671" s="16">
        <v>248749.9</v>
      </c>
      <c r="K671" s="29" t="s">
        <v>332</v>
      </c>
      <c r="L671" s="12" t="s">
        <v>5323</v>
      </c>
      <c r="M671" s="12" t="s">
        <v>5451</v>
      </c>
      <c r="N671" s="12" t="s">
        <v>5452</v>
      </c>
      <c r="O671" s="12" t="s">
        <v>5453</v>
      </c>
      <c r="P671" s="12">
        <v>8000049</v>
      </c>
      <c r="Q671" s="16">
        <v>72</v>
      </c>
      <c r="R671" s="16">
        <v>24</v>
      </c>
      <c r="S671" s="16">
        <v>25.5</v>
      </c>
      <c r="T671" s="16">
        <v>21</v>
      </c>
      <c r="U671" s="16">
        <f>R671+S671+T671</f>
        <v>70.5</v>
      </c>
      <c r="V671" s="109">
        <v>80</v>
      </c>
      <c r="W671" s="109">
        <v>0</v>
      </c>
      <c r="X671" s="72" t="s">
        <v>4657</v>
      </c>
      <c r="Y671" s="12">
        <v>3</v>
      </c>
      <c r="Z671" s="12">
        <v>11</v>
      </c>
      <c r="AA671" s="12">
        <v>5</v>
      </c>
      <c r="AB671" s="12">
        <v>4</v>
      </c>
      <c r="AC671" s="12" t="s">
        <v>5454</v>
      </c>
      <c r="AD671" s="12">
        <v>30</v>
      </c>
      <c r="AE671" s="12">
        <v>5</v>
      </c>
      <c r="AF671" s="236">
        <v>80</v>
      </c>
      <c r="AG671" s="11" t="s">
        <v>5126</v>
      </c>
      <c r="AH671" s="12" t="s">
        <v>5455</v>
      </c>
      <c r="AI671" s="13">
        <v>80</v>
      </c>
      <c r="AJ671" s="11"/>
      <c r="AK671" s="12"/>
      <c r="AL671" s="13"/>
      <c r="AM671" s="300"/>
      <c r="AN671" s="12"/>
      <c r="AO671" s="13"/>
      <c r="AP671" s="300"/>
      <c r="AQ671" s="12"/>
      <c r="AR671" s="13"/>
      <c r="AS671" s="300"/>
      <c r="AT671" s="12"/>
      <c r="AU671" s="13"/>
      <c r="AV671" s="300"/>
      <c r="AW671" s="12"/>
      <c r="AX671" s="13"/>
    </row>
    <row r="672" spans="1:50" s="14" customFormat="1" ht="224">
      <c r="A672" s="40" t="s">
        <v>4647</v>
      </c>
      <c r="B672" s="22" t="s">
        <v>4648</v>
      </c>
      <c r="C672" s="12">
        <v>481</v>
      </c>
      <c r="D672" s="15" t="s">
        <v>1093</v>
      </c>
      <c r="E672" s="12" t="s">
        <v>5187</v>
      </c>
      <c r="F672" s="12">
        <v>10873</v>
      </c>
      <c r="G672" s="12" t="s">
        <v>5456</v>
      </c>
      <c r="H672" s="12">
        <v>2021</v>
      </c>
      <c r="I672" s="12" t="s">
        <v>5457</v>
      </c>
      <c r="J672" s="16">
        <v>50003.67</v>
      </c>
      <c r="K672" s="29" t="s">
        <v>332</v>
      </c>
      <c r="L672" s="12" t="s">
        <v>5204</v>
      </c>
      <c r="M672" s="12" t="s">
        <v>5205</v>
      </c>
      <c r="N672" s="12" t="s">
        <v>5458</v>
      </c>
      <c r="O672" s="12" t="s">
        <v>5459</v>
      </c>
      <c r="P672" s="12">
        <v>8000032</v>
      </c>
      <c r="Q672" s="16" t="s">
        <v>4787</v>
      </c>
      <c r="R672" s="16" t="s">
        <v>4788</v>
      </c>
      <c r="S672" s="16" t="s">
        <v>4789</v>
      </c>
      <c r="T672" s="16" t="s">
        <v>4790</v>
      </c>
      <c r="U672" s="16" t="s">
        <v>4791</v>
      </c>
      <c r="V672" s="109">
        <v>60</v>
      </c>
      <c r="W672" s="109">
        <v>0</v>
      </c>
      <c r="X672" s="72" t="s">
        <v>4657</v>
      </c>
      <c r="Y672" s="12">
        <v>1</v>
      </c>
      <c r="Z672" s="12">
        <v>7</v>
      </c>
      <c r="AA672" s="12">
        <v>4</v>
      </c>
      <c r="AB672" s="12">
        <v>44</v>
      </c>
      <c r="AC672" s="12" t="s">
        <v>5460</v>
      </c>
      <c r="AD672" s="12">
        <v>9.75</v>
      </c>
      <c r="AE672" s="12">
        <v>5</v>
      </c>
      <c r="AF672" s="236">
        <v>60</v>
      </c>
      <c r="AG672" s="11" t="s">
        <v>1093</v>
      </c>
      <c r="AH672" s="12" t="s">
        <v>5461</v>
      </c>
      <c r="AI672" s="13">
        <v>20</v>
      </c>
      <c r="AJ672" s="11" t="s">
        <v>5141</v>
      </c>
      <c r="AK672" s="12" t="s">
        <v>5462</v>
      </c>
      <c r="AL672" s="13">
        <v>20</v>
      </c>
      <c r="AM672" s="300" t="s">
        <v>4637</v>
      </c>
      <c r="AN672" s="12" t="s">
        <v>5463</v>
      </c>
      <c r="AO672" s="13"/>
      <c r="AP672" s="300"/>
      <c r="AQ672" s="12"/>
      <c r="AR672" s="13"/>
      <c r="AS672" s="300"/>
      <c r="AT672" s="12"/>
      <c r="AU672" s="13"/>
      <c r="AV672" s="300"/>
      <c r="AW672" s="12"/>
      <c r="AX672" s="13"/>
    </row>
    <row r="673" spans="1:68" s="14" customFormat="1" ht="210">
      <c r="A673" s="11" t="s">
        <v>5464</v>
      </c>
      <c r="B673" s="12" t="s">
        <v>5465</v>
      </c>
      <c r="C673" s="12"/>
      <c r="D673" s="15"/>
      <c r="E673" s="12" t="s">
        <v>5466</v>
      </c>
      <c r="F673" s="12">
        <v>18684</v>
      </c>
      <c r="G673" s="12" t="s">
        <v>5467</v>
      </c>
      <c r="H673" s="12">
        <v>2004</v>
      </c>
      <c r="I673" s="12" t="s">
        <v>5468</v>
      </c>
      <c r="J673" s="16">
        <v>58593.15</v>
      </c>
      <c r="K673" s="12" t="s">
        <v>51</v>
      </c>
      <c r="L673" s="12" t="s">
        <v>5469</v>
      </c>
      <c r="M673" s="12" t="s">
        <v>5470</v>
      </c>
      <c r="N673" s="12" t="s">
        <v>5471</v>
      </c>
      <c r="O673" s="12" t="s">
        <v>5472</v>
      </c>
      <c r="P673" s="12" t="s">
        <v>5473</v>
      </c>
      <c r="Q673" s="16">
        <v>23.355977011494254</v>
      </c>
      <c r="R673" s="16">
        <v>0</v>
      </c>
      <c r="S673" s="16">
        <v>8.0459770114942533</v>
      </c>
      <c r="T673" s="16">
        <v>15.31</v>
      </c>
      <c r="U673" s="16">
        <v>23.355977011494254</v>
      </c>
      <c r="V673" s="109" t="s">
        <v>5474</v>
      </c>
      <c r="W673" s="109">
        <v>100</v>
      </c>
      <c r="X673" s="18" t="s">
        <v>5475</v>
      </c>
      <c r="Y673" s="12">
        <v>2</v>
      </c>
      <c r="Z673" s="12">
        <v>2</v>
      </c>
      <c r="AA673" s="12">
        <v>2</v>
      </c>
      <c r="AB673" s="12">
        <v>4</v>
      </c>
      <c r="AC673" s="12"/>
      <c r="AD673" s="12"/>
      <c r="AE673" s="12">
        <v>5</v>
      </c>
      <c r="AF673" s="236">
        <v>90</v>
      </c>
      <c r="AG673" s="11" t="s">
        <v>5476</v>
      </c>
      <c r="AH673" s="12" t="s">
        <v>5477</v>
      </c>
      <c r="AI673" s="13">
        <v>50</v>
      </c>
      <c r="AJ673" s="11" t="s">
        <v>1252</v>
      </c>
      <c r="AK673" s="12" t="s">
        <v>5478</v>
      </c>
      <c r="AL673" s="13">
        <v>20</v>
      </c>
      <c r="AM673" s="300" t="s">
        <v>5479</v>
      </c>
      <c r="AN673" s="12" t="s">
        <v>5480</v>
      </c>
      <c r="AO673" s="13">
        <v>20</v>
      </c>
      <c r="AP673" s="300"/>
      <c r="AQ673" s="12"/>
      <c r="AR673" s="13"/>
      <c r="AS673" s="300"/>
      <c r="AT673" s="12"/>
      <c r="AU673" s="13"/>
      <c r="AV673" s="300"/>
      <c r="AW673" s="12"/>
      <c r="AX673" s="13"/>
    </row>
    <row r="674" spans="1:68" s="14" customFormat="1" ht="63.75" customHeight="1">
      <c r="A674" s="11" t="s">
        <v>5464</v>
      </c>
      <c r="B674" s="12" t="s">
        <v>5465</v>
      </c>
      <c r="C674" s="12">
        <v>4</v>
      </c>
      <c r="D674" s="15"/>
      <c r="E674" s="12" t="s">
        <v>5481</v>
      </c>
      <c r="F674" s="12">
        <v>23574</v>
      </c>
      <c r="G674" s="12" t="s">
        <v>5482</v>
      </c>
      <c r="H674" s="12">
        <v>2006</v>
      </c>
      <c r="I674" s="12" t="s">
        <v>5483</v>
      </c>
      <c r="J674" s="16">
        <v>71505</v>
      </c>
      <c r="K674" s="12" t="s">
        <v>156</v>
      </c>
      <c r="L674" s="12" t="s">
        <v>5484</v>
      </c>
      <c r="M674" s="12" t="s">
        <v>5485</v>
      </c>
      <c r="N674" s="12" t="s">
        <v>5486</v>
      </c>
      <c r="O674" s="12" t="s">
        <v>5487</v>
      </c>
      <c r="P674" s="12">
        <v>3787</v>
      </c>
      <c r="Q674" s="16">
        <v>24.10655172413793</v>
      </c>
      <c r="R674" s="16">
        <v>0</v>
      </c>
      <c r="S674" s="16">
        <v>6.8965517241379306</v>
      </c>
      <c r="T674" s="16">
        <v>17.21</v>
      </c>
      <c r="U674" s="16">
        <v>24.10655172413793</v>
      </c>
      <c r="V674" s="109">
        <v>30</v>
      </c>
      <c r="W674" s="109">
        <v>100</v>
      </c>
      <c r="X674" s="18" t="s">
        <v>5475</v>
      </c>
      <c r="Y674" s="12">
        <v>2</v>
      </c>
      <c r="Z674" s="12">
        <v>2</v>
      </c>
      <c r="AA674" s="12">
        <v>1</v>
      </c>
      <c r="AB674" s="12">
        <v>4</v>
      </c>
      <c r="AC674" s="12"/>
      <c r="AD674" s="12"/>
      <c r="AE674" s="12">
        <v>5</v>
      </c>
      <c r="AF674" s="236">
        <v>30</v>
      </c>
      <c r="AG674" s="11" t="s">
        <v>5476</v>
      </c>
      <c r="AH674" s="12" t="s">
        <v>5488</v>
      </c>
      <c r="AI674" s="13">
        <v>30</v>
      </c>
      <c r="AJ674" s="11"/>
      <c r="AK674" s="12"/>
      <c r="AL674" s="13"/>
      <c r="AM674" s="300"/>
      <c r="AN674" s="12"/>
      <c r="AO674" s="13"/>
      <c r="AP674" s="300"/>
      <c r="AQ674" s="12"/>
      <c r="AR674" s="13"/>
      <c r="AS674" s="300"/>
      <c r="AT674" s="12"/>
      <c r="AU674" s="13"/>
      <c r="AV674" s="300"/>
      <c r="AW674" s="12"/>
      <c r="AX674" s="13"/>
    </row>
    <row r="675" spans="1:68" s="14" customFormat="1" ht="76.5" customHeight="1">
      <c r="A675" s="11" t="s">
        <v>5464</v>
      </c>
      <c r="B675" s="12" t="s">
        <v>5465</v>
      </c>
      <c r="C675" s="12"/>
      <c r="D675" s="15"/>
      <c r="E675" s="12" t="s">
        <v>5481</v>
      </c>
      <c r="F675" s="12">
        <v>23574</v>
      </c>
      <c r="G675" s="12" t="s">
        <v>5489</v>
      </c>
      <c r="H675" s="12">
        <v>2016</v>
      </c>
      <c r="I675" s="12" t="s">
        <v>5490</v>
      </c>
      <c r="J675" s="16">
        <v>23759.27</v>
      </c>
      <c r="K675" s="28" t="s">
        <v>9852</v>
      </c>
      <c r="L675" s="12" t="s">
        <v>5484</v>
      </c>
      <c r="M675" s="12" t="s">
        <v>5485</v>
      </c>
      <c r="N675" s="12" t="s">
        <v>5491</v>
      </c>
      <c r="O675" s="12" t="s">
        <v>5492</v>
      </c>
      <c r="P675" s="12">
        <v>8201</v>
      </c>
      <c r="Q675" s="16">
        <f>SUM(R675+S675+T675)</f>
        <v>40.269999999999996</v>
      </c>
      <c r="R675" s="16">
        <v>2.27</v>
      </c>
      <c r="S675" s="16">
        <v>18</v>
      </c>
      <c r="T675" s="16">
        <v>20</v>
      </c>
      <c r="U675" s="16">
        <v>40.270000000000003</v>
      </c>
      <c r="V675" s="109">
        <v>40</v>
      </c>
      <c r="W675" s="109">
        <v>90</v>
      </c>
      <c r="X675" s="18" t="s">
        <v>5475</v>
      </c>
      <c r="Y675" s="12">
        <v>2</v>
      </c>
      <c r="Z675" s="12">
        <v>5</v>
      </c>
      <c r="AA675" s="12">
        <v>5</v>
      </c>
      <c r="AB675" s="12">
        <v>4</v>
      </c>
      <c r="AC675" s="12"/>
      <c r="AD675" s="12"/>
      <c r="AE675" s="12">
        <v>5</v>
      </c>
      <c r="AF675" s="236">
        <v>40</v>
      </c>
      <c r="AG675" s="11" t="s">
        <v>5476</v>
      </c>
      <c r="AH675" s="12" t="s">
        <v>5493</v>
      </c>
      <c r="AI675" s="13">
        <v>30</v>
      </c>
      <c r="AJ675" s="11" t="s">
        <v>1252</v>
      </c>
      <c r="AK675" s="12" t="s">
        <v>5494</v>
      </c>
      <c r="AL675" s="13">
        <v>10</v>
      </c>
      <c r="AM675" s="300"/>
      <c r="AN675" s="12"/>
      <c r="AO675" s="13"/>
      <c r="AP675" s="300"/>
      <c r="AQ675" s="12"/>
      <c r="AR675" s="13"/>
      <c r="AS675" s="300"/>
      <c r="AT675" s="12"/>
      <c r="AU675" s="13"/>
      <c r="AV675" s="300"/>
      <c r="AW675" s="12"/>
      <c r="AX675" s="13"/>
    </row>
    <row r="676" spans="1:68" s="14" customFormat="1" ht="112">
      <c r="A676" s="11" t="s">
        <v>5464</v>
      </c>
      <c r="B676" s="12" t="s">
        <v>5465</v>
      </c>
      <c r="C676" s="12"/>
      <c r="D676" s="378" t="s">
        <v>5476</v>
      </c>
      <c r="E676" s="12" t="s">
        <v>5495</v>
      </c>
      <c r="F676" s="12">
        <v>25025</v>
      </c>
      <c r="G676" s="12" t="s">
        <v>5496</v>
      </c>
      <c r="H676" s="12">
        <v>2017</v>
      </c>
      <c r="I676" s="24" t="s">
        <v>5497</v>
      </c>
      <c r="J676" s="16">
        <v>48381.81</v>
      </c>
      <c r="K676" s="12" t="s">
        <v>271</v>
      </c>
      <c r="L676" s="12" t="s">
        <v>5498</v>
      </c>
      <c r="M676" s="24" t="s">
        <v>5499</v>
      </c>
      <c r="N676" s="12" t="s">
        <v>5500</v>
      </c>
      <c r="O676" s="12" t="s">
        <v>5501</v>
      </c>
      <c r="P676" s="12">
        <v>8293</v>
      </c>
      <c r="Q676" s="16">
        <v>30</v>
      </c>
      <c r="R676" s="16">
        <v>2</v>
      </c>
      <c r="S676" s="16">
        <v>10</v>
      </c>
      <c r="T676" s="16">
        <v>20</v>
      </c>
      <c r="U676" s="16">
        <v>30</v>
      </c>
      <c r="V676" s="109">
        <v>60</v>
      </c>
      <c r="W676" s="109">
        <v>76</v>
      </c>
      <c r="X676" s="33" t="s">
        <v>5502</v>
      </c>
      <c r="Y676" s="12">
        <v>6</v>
      </c>
      <c r="Z676" s="12">
        <v>4</v>
      </c>
      <c r="AA676" s="12">
        <v>4</v>
      </c>
      <c r="AB676" s="12">
        <v>5</v>
      </c>
      <c r="AC676" s="12" t="s">
        <v>5503</v>
      </c>
      <c r="AD676" s="12"/>
      <c r="AE676" s="12">
        <v>5</v>
      </c>
      <c r="AF676" s="236">
        <v>40</v>
      </c>
      <c r="AG676" s="11" t="s">
        <v>5504</v>
      </c>
      <c r="AH676" s="12" t="s">
        <v>5505</v>
      </c>
      <c r="AI676" s="13">
        <v>20</v>
      </c>
      <c r="AJ676" s="11" t="s">
        <v>5506</v>
      </c>
      <c r="AK676" s="12" t="s">
        <v>5507</v>
      </c>
      <c r="AL676" s="13">
        <v>10</v>
      </c>
      <c r="AM676" s="300" t="s">
        <v>5508</v>
      </c>
      <c r="AN676" s="12" t="s">
        <v>5509</v>
      </c>
      <c r="AO676" s="13">
        <v>10</v>
      </c>
      <c r="AP676" s="300"/>
      <c r="AQ676" s="12"/>
      <c r="AR676" s="13"/>
      <c r="AS676" s="300"/>
      <c r="AT676" s="12"/>
      <c r="AU676" s="13"/>
      <c r="AV676" s="300"/>
      <c r="AW676" s="12"/>
      <c r="AX676" s="13"/>
    </row>
    <row r="677" spans="1:68" s="14" customFormat="1" ht="78.75" customHeight="1">
      <c r="A677" s="11" t="s">
        <v>5464</v>
      </c>
      <c r="B677" s="12" t="s">
        <v>5465</v>
      </c>
      <c r="C677" s="12"/>
      <c r="D677" s="15"/>
      <c r="E677" s="76" t="s">
        <v>5510</v>
      </c>
      <c r="F677" s="115"/>
      <c r="G677" s="76" t="s">
        <v>5511</v>
      </c>
      <c r="H677" s="115">
        <v>2018</v>
      </c>
      <c r="I677" s="76" t="s">
        <v>5512</v>
      </c>
      <c r="J677" s="71">
        <v>24102.880000000001</v>
      </c>
      <c r="K677" s="28" t="s">
        <v>9852</v>
      </c>
      <c r="L677" s="76" t="s">
        <v>5484</v>
      </c>
      <c r="M677" s="76" t="s">
        <v>5513</v>
      </c>
      <c r="N677" s="76" t="s">
        <v>5514</v>
      </c>
      <c r="O677" s="76" t="s">
        <v>5515</v>
      </c>
      <c r="P677" s="115">
        <v>8374</v>
      </c>
      <c r="Q677" s="71">
        <v>50</v>
      </c>
      <c r="R677" s="71">
        <v>5</v>
      </c>
      <c r="S677" s="71">
        <v>20</v>
      </c>
      <c r="T677" s="71">
        <v>25</v>
      </c>
      <c r="U677" s="71">
        <v>50</v>
      </c>
      <c r="V677" s="115">
        <v>90</v>
      </c>
      <c r="W677" s="115">
        <v>56</v>
      </c>
      <c r="X677" s="76" t="s">
        <v>5516</v>
      </c>
      <c r="Y677" s="115">
        <v>4</v>
      </c>
      <c r="Z677" s="115">
        <v>6</v>
      </c>
      <c r="AA677" s="115">
        <v>2</v>
      </c>
      <c r="AB677" s="115">
        <v>35</v>
      </c>
      <c r="AC677" s="12"/>
      <c r="AD677" s="12"/>
      <c r="AE677" s="12">
        <v>5</v>
      </c>
      <c r="AF677" s="236">
        <v>60</v>
      </c>
      <c r="AG677" s="11" t="s">
        <v>5476</v>
      </c>
      <c r="AH677" s="12" t="s">
        <v>5493</v>
      </c>
      <c r="AI677" s="13">
        <v>50</v>
      </c>
      <c r="AJ677" s="11" t="s">
        <v>1252</v>
      </c>
      <c r="AK677" s="12" t="s">
        <v>5494</v>
      </c>
      <c r="AL677" s="13">
        <v>10</v>
      </c>
      <c r="AM677" s="300"/>
      <c r="AN677" s="12"/>
      <c r="AO677" s="13"/>
      <c r="AP677" s="300"/>
      <c r="AQ677" s="12"/>
      <c r="AR677" s="13"/>
      <c r="AS677" s="300"/>
      <c r="AT677" s="12"/>
      <c r="AU677" s="13"/>
      <c r="AV677" s="300"/>
      <c r="AW677" s="12"/>
      <c r="AX677" s="13"/>
    </row>
    <row r="678" spans="1:68" s="14" customFormat="1" ht="112">
      <c r="A678" s="11" t="s">
        <v>5464</v>
      </c>
      <c r="B678" s="12" t="s">
        <v>5465</v>
      </c>
      <c r="C678" s="12"/>
      <c r="D678" s="15"/>
      <c r="E678" s="76" t="s">
        <v>5517</v>
      </c>
      <c r="F678" s="115">
        <v>55339</v>
      </c>
      <c r="G678" s="76" t="s">
        <v>5518</v>
      </c>
      <c r="H678" s="115">
        <v>2020</v>
      </c>
      <c r="I678" s="76" t="s">
        <v>5519</v>
      </c>
      <c r="J678" s="71">
        <v>21833.71</v>
      </c>
      <c r="K678" s="28" t="s">
        <v>9852</v>
      </c>
      <c r="L678" s="76" t="s">
        <v>5484</v>
      </c>
      <c r="M678" s="76" t="s">
        <v>5513</v>
      </c>
      <c r="N678" s="76" t="s">
        <v>5520</v>
      </c>
      <c r="O678" s="76" t="s">
        <v>5521</v>
      </c>
      <c r="P678" s="115">
        <v>8581</v>
      </c>
      <c r="Q678" s="71">
        <v>50</v>
      </c>
      <c r="R678" s="71">
        <v>2</v>
      </c>
      <c r="S678" s="71">
        <v>10</v>
      </c>
      <c r="T678" s="71">
        <v>25</v>
      </c>
      <c r="U678" s="71">
        <v>37</v>
      </c>
      <c r="V678" s="115">
        <v>60</v>
      </c>
      <c r="W678" s="115">
        <v>13</v>
      </c>
      <c r="X678" s="76" t="s">
        <v>5516</v>
      </c>
      <c r="Y678" s="115">
        <v>4</v>
      </c>
      <c r="Z678" s="115">
        <v>5</v>
      </c>
      <c r="AA678" s="115">
        <v>5</v>
      </c>
      <c r="AB678" s="115">
        <v>35</v>
      </c>
      <c r="AC678" s="12"/>
      <c r="AD678" s="12">
        <v>25</v>
      </c>
      <c r="AE678" s="12">
        <v>5</v>
      </c>
      <c r="AF678" s="236">
        <v>6</v>
      </c>
      <c r="AG678" s="11" t="s">
        <v>5522</v>
      </c>
      <c r="AH678" s="12" t="s">
        <v>5523</v>
      </c>
      <c r="AI678" s="13">
        <v>100</v>
      </c>
      <c r="AJ678" s="11"/>
      <c r="AK678" s="12"/>
      <c r="AL678" s="13"/>
      <c r="AM678" s="300"/>
      <c r="AN678" s="12"/>
      <c r="AO678" s="13"/>
      <c r="AP678" s="300"/>
      <c r="AQ678" s="12"/>
      <c r="AR678" s="13"/>
      <c r="AS678" s="300"/>
      <c r="AT678" s="12"/>
      <c r="AU678" s="13"/>
      <c r="AV678" s="300"/>
      <c r="AW678" s="12"/>
      <c r="AX678" s="13"/>
    </row>
    <row r="679" spans="1:68" s="14" customFormat="1" ht="392">
      <c r="A679" s="11">
        <v>501</v>
      </c>
      <c r="B679" s="12" t="s">
        <v>5524</v>
      </c>
      <c r="C679" s="12">
        <v>1</v>
      </c>
      <c r="D679" s="15" t="s">
        <v>5525</v>
      </c>
      <c r="E679" s="12" t="s">
        <v>5526</v>
      </c>
      <c r="F679" s="12">
        <v>16350</v>
      </c>
      <c r="G679" s="12" t="s">
        <v>5527</v>
      </c>
      <c r="H679" s="12">
        <v>2020</v>
      </c>
      <c r="I679" s="12" t="s">
        <v>5528</v>
      </c>
      <c r="J679" s="16">
        <v>18000</v>
      </c>
      <c r="K679" s="28" t="s">
        <v>363</v>
      </c>
      <c r="L679" s="12" t="s">
        <v>5529</v>
      </c>
      <c r="M679" s="12" t="s">
        <v>5530</v>
      </c>
      <c r="N679" s="12" t="s">
        <v>5531</v>
      </c>
      <c r="O679" s="12" t="s">
        <v>5532</v>
      </c>
      <c r="P679" s="12">
        <v>101961</v>
      </c>
      <c r="Q679" s="16"/>
      <c r="R679" s="16"/>
      <c r="S679" s="16">
        <v>50</v>
      </c>
      <c r="T679" s="16">
        <v>50</v>
      </c>
      <c r="U679" s="16">
        <v>50</v>
      </c>
      <c r="V679" s="109">
        <v>100</v>
      </c>
      <c r="W679" s="109">
        <v>100</v>
      </c>
      <c r="X679" s="90" t="s">
        <v>5533</v>
      </c>
      <c r="Y679" s="12">
        <v>6</v>
      </c>
      <c r="Z679" s="12">
        <v>1</v>
      </c>
      <c r="AA679" s="12">
        <v>1</v>
      </c>
      <c r="AB679" s="12">
        <v>24</v>
      </c>
      <c r="AC679" s="12">
        <v>2</v>
      </c>
      <c r="AD679" s="12">
        <v>0</v>
      </c>
      <c r="AE679" s="12">
        <v>5</v>
      </c>
      <c r="AF679" s="236">
        <v>100</v>
      </c>
      <c r="AG679" s="11" t="s">
        <v>5534</v>
      </c>
      <c r="AH679" s="12" t="s">
        <v>5535</v>
      </c>
      <c r="AI679" s="13">
        <v>27</v>
      </c>
      <c r="AJ679" s="11" t="s">
        <v>5536</v>
      </c>
      <c r="AK679" s="12" t="s">
        <v>5537</v>
      </c>
      <c r="AL679" s="13">
        <v>16</v>
      </c>
      <c r="AM679" s="300" t="s">
        <v>5525</v>
      </c>
      <c r="AN679" s="12" t="s">
        <v>5538</v>
      </c>
      <c r="AO679" s="13">
        <v>28</v>
      </c>
      <c r="AP679" s="300" t="s">
        <v>5539</v>
      </c>
      <c r="AQ679" s="12" t="s">
        <v>5540</v>
      </c>
      <c r="AR679" s="13">
        <v>1</v>
      </c>
      <c r="AS679" s="300" t="s">
        <v>5541</v>
      </c>
      <c r="AT679" s="12" t="s">
        <v>5542</v>
      </c>
      <c r="AU679" s="13">
        <v>2</v>
      </c>
      <c r="AV679" s="300" t="s">
        <v>5543</v>
      </c>
      <c r="AW679" s="12" t="s">
        <v>5544</v>
      </c>
      <c r="AX679" s="13">
        <v>1</v>
      </c>
      <c r="AY679" s="19" t="s">
        <v>5545</v>
      </c>
      <c r="AZ679" s="19" t="s">
        <v>5546</v>
      </c>
      <c r="BA679" s="19">
        <v>1</v>
      </c>
      <c r="BB679" s="19" t="s">
        <v>5547</v>
      </c>
      <c r="BC679" s="19" t="s">
        <v>5548</v>
      </c>
      <c r="BD679" s="19">
        <v>1</v>
      </c>
      <c r="BE679" s="19" t="s">
        <v>5549</v>
      </c>
      <c r="BF679" s="19" t="s">
        <v>5546</v>
      </c>
      <c r="BG679" s="19">
        <v>1</v>
      </c>
      <c r="BH679" s="19" t="s">
        <v>5550</v>
      </c>
      <c r="BI679" s="19" t="s">
        <v>5546</v>
      </c>
      <c r="BJ679" s="19">
        <v>1</v>
      </c>
      <c r="BK679" s="19" t="s">
        <v>5551</v>
      </c>
      <c r="BL679" s="19" t="s">
        <v>5535</v>
      </c>
      <c r="BM679" s="19">
        <v>1</v>
      </c>
      <c r="BN679" s="19" t="s">
        <v>5552</v>
      </c>
      <c r="BO679" s="19" t="s">
        <v>5553</v>
      </c>
      <c r="BP679" s="19">
        <v>1</v>
      </c>
    </row>
    <row r="680" spans="1:68" s="14" customFormat="1" ht="392">
      <c r="A680" s="11">
        <v>501</v>
      </c>
      <c r="B680" s="12" t="s">
        <v>5524</v>
      </c>
      <c r="C680" s="12">
        <v>1</v>
      </c>
      <c r="D680" s="15" t="s">
        <v>5525</v>
      </c>
      <c r="E680" s="12" t="s">
        <v>5526</v>
      </c>
      <c r="F680" s="12">
        <v>16350</v>
      </c>
      <c r="G680" s="12" t="s">
        <v>5554</v>
      </c>
      <c r="H680" s="12">
        <v>2015</v>
      </c>
      <c r="I680" s="12" t="s">
        <v>5528</v>
      </c>
      <c r="J680" s="16">
        <v>17449.66</v>
      </c>
      <c r="K680" s="28" t="s">
        <v>363</v>
      </c>
      <c r="L680" s="12" t="s">
        <v>5529</v>
      </c>
      <c r="M680" s="12" t="s">
        <v>5530</v>
      </c>
      <c r="N680" s="12" t="s">
        <v>5531</v>
      </c>
      <c r="O680" s="12" t="s">
        <v>5532</v>
      </c>
      <c r="P680" s="12">
        <v>101099</v>
      </c>
      <c r="Q680" s="16"/>
      <c r="R680" s="16"/>
      <c r="S680" s="16">
        <v>50</v>
      </c>
      <c r="T680" s="16">
        <v>50</v>
      </c>
      <c r="U680" s="16">
        <v>50</v>
      </c>
      <c r="V680" s="109">
        <v>100</v>
      </c>
      <c r="W680" s="109">
        <v>77</v>
      </c>
      <c r="X680" s="12" t="s">
        <v>5555</v>
      </c>
      <c r="Y680" s="12">
        <v>6</v>
      </c>
      <c r="Z680" s="12">
        <v>1</v>
      </c>
      <c r="AA680" s="12">
        <v>1</v>
      </c>
      <c r="AB680" s="12">
        <v>24</v>
      </c>
      <c r="AC680" s="12">
        <v>2</v>
      </c>
      <c r="AD680" s="12">
        <v>0</v>
      </c>
      <c r="AE680" s="12">
        <v>5</v>
      </c>
      <c r="AF680" s="236">
        <v>100</v>
      </c>
      <c r="AG680" s="11" t="s">
        <v>5534</v>
      </c>
      <c r="AH680" s="12" t="s">
        <v>5535</v>
      </c>
      <c r="AI680" s="13">
        <v>27</v>
      </c>
      <c r="AJ680" s="11" t="s">
        <v>5536</v>
      </c>
      <c r="AK680" s="12" t="s">
        <v>5537</v>
      </c>
      <c r="AL680" s="13">
        <v>16</v>
      </c>
      <c r="AM680" s="300" t="s">
        <v>5525</v>
      </c>
      <c r="AN680" s="12" t="s">
        <v>5538</v>
      </c>
      <c r="AO680" s="13">
        <v>28</v>
      </c>
      <c r="AP680" s="300" t="s">
        <v>5539</v>
      </c>
      <c r="AQ680" s="12" t="s">
        <v>5540</v>
      </c>
      <c r="AR680" s="13">
        <v>1</v>
      </c>
      <c r="AS680" s="300" t="s">
        <v>5541</v>
      </c>
      <c r="AT680" s="12" t="s">
        <v>5542</v>
      </c>
      <c r="AU680" s="13">
        <v>2</v>
      </c>
      <c r="AV680" s="300" t="s">
        <v>5543</v>
      </c>
      <c r="AW680" s="12" t="s">
        <v>5544</v>
      </c>
      <c r="AX680" s="13">
        <v>1</v>
      </c>
      <c r="AY680" s="19" t="s">
        <v>5545</v>
      </c>
      <c r="AZ680" s="19" t="s">
        <v>5546</v>
      </c>
      <c r="BA680" s="19">
        <v>1</v>
      </c>
      <c r="BB680" s="19" t="s">
        <v>5547</v>
      </c>
      <c r="BC680" s="19" t="s">
        <v>5548</v>
      </c>
      <c r="BD680" s="19">
        <v>1</v>
      </c>
      <c r="BE680" s="19" t="s">
        <v>5549</v>
      </c>
      <c r="BF680" s="19" t="s">
        <v>5546</v>
      </c>
      <c r="BG680" s="19">
        <v>1</v>
      </c>
      <c r="BH680" s="19" t="s">
        <v>5550</v>
      </c>
      <c r="BI680" s="19" t="s">
        <v>5546</v>
      </c>
      <c r="BJ680" s="19">
        <v>1</v>
      </c>
      <c r="BK680" s="19" t="s">
        <v>5551</v>
      </c>
      <c r="BL680" s="19" t="s">
        <v>5535</v>
      </c>
      <c r="BM680" s="19">
        <v>1</v>
      </c>
      <c r="BN680" s="19" t="s">
        <v>5552</v>
      </c>
      <c r="BO680" s="19" t="s">
        <v>5553</v>
      </c>
      <c r="BP680" s="19">
        <v>1</v>
      </c>
    </row>
    <row r="681" spans="1:68" s="14" customFormat="1" ht="409.5">
      <c r="A681" s="11">
        <v>505</v>
      </c>
      <c r="B681" s="12" t="s">
        <v>5556</v>
      </c>
      <c r="C681" s="12">
        <v>1</v>
      </c>
      <c r="D681" s="15" t="s">
        <v>5557</v>
      </c>
      <c r="E681" s="12" t="s">
        <v>5558</v>
      </c>
      <c r="F681" s="12">
        <v>19273</v>
      </c>
      <c r="G681" s="12" t="s">
        <v>5559</v>
      </c>
      <c r="H681" s="12">
        <v>2018</v>
      </c>
      <c r="I681" s="12" t="s">
        <v>5560</v>
      </c>
      <c r="J681" s="16">
        <v>125983.39</v>
      </c>
      <c r="K681" s="12" t="s">
        <v>6542</v>
      </c>
      <c r="L681" s="12" t="s">
        <v>5561</v>
      </c>
      <c r="M681" s="12" t="s">
        <v>5562</v>
      </c>
      <c r="N681" s="12" t="s">
        <v>5563</v>
      </c>
      <c r="O681" s="12" t="s">
        <v>5564</v>
      </c>
      <c r="P681" s="12" t="s">
        <v>5565</v>
      </c>
      <c r="Q681" s="16">
        <v>4.4000000000000004</v>
      </c>
      <c r="R681" s="16">
        <v>2.6</v>
      </c>
      <c r="S681" s="16">
        <v>1.4</v>
      </c>
      <c r="T681" s="16">
        <v>0.4</v>
      </c>
      <c r="U681" s="16">
        <v>4.4000000000000004</v>
      </c>
      <c r="V681" s="109">
        <v>80</v>
      </c>
      <c r="W681" s="109">
        <v>87</v>
      </c>
      <c r="X681" s="18" t="s">
        <v>5566</v>
      </c>
      <c r="Y681" s="12">
        <v>6</v>
      </c>
      <c r="Z681" s="12">
        <v>1</v>
      </c>
      <c r="AA681" s="12">
        <v>1</v>
      </c>
      <c r="AB681" s="12">
        <v>60</v>
      </c>
      <c r="AC681" s="12">
        <v>14</v>
      </c>
      <c r="AD681" s="12">
        <v>24.91</v>
      </c>
      <c r="AE681" s="12">
        <v>3</v>
      </c>
      <c r="AF681" s="236">
        <v>80</v>
      </c>
      <c r="AG681" s="11">
        <v>19035</v>
      </c>
      <c r="AH681" s="12" t="s">
        <v>5567</v>
      </c>
      <c r="AI681" s="13">
        <v>5</v>
      </c>
      <c r="AJ681" s="11">
        <v>21035</v>
      </c>
      <c r="AK681" s="12" t="s">
        <v>5568</v>
      </c>
      <c r="AL681" s="13">
        <v>5</v>
      </c>
      <c r="AM681" s="300">
        <v>20027</v>
      </c>
      <c r="AN681" s="12" t="s">
        <v>5569</v>
      </c>
      <c r="AO681" s="13">
        <v>20</v>
      </c>
      <c r="AP681" s="300">
        <v>21032</v>
      </c>
      <c r="AQ681" s="12" t="s">
        <v>5570</v>
      </c>
      <c r="AR681" s="13">
        <v>10</v>
      </c>
      <c r="AS681" s="300" t="s">
        <v>5571</v>
      </c>
      <c r="AT681" s="12" t="s">
        <v>5572</v>
      </c>
      <c r="AU681" s="13">
        <v>40</v>
      </c>
      <c r="AV681" s="300"/>
      <c r="AW681" s="12"/>
      <c r="AX681" s="13"/>
    </row>
    <row r="682" spans="1:68" s="14" customFormat="1" ht="12" customHeight="1">
      <c r="A682" s="129" t="s">
        <v>5573</v>
      </c>
      <c r="B682" s="115" t="s">
        <v>5574</v>
      </c>
      <c r="C682" s="115">
        <v>3</v>
      </c>
      <c r="D682" s="76"/>
      <c r="E682" s="76" t="s">
        <v>5575</v>
      </c>
      <c r="F682" s="115">
        <v>21696</v>
      </c>
      <c r="G682" s="76" t="s">
        <v>5576</v>
      </c>
      <c r="H682" s="115">
        <v>2004</v>
      </c>
      <c r="I682" s="76" t="s">
        <v>5577</v>
      </c>
      <c r="J682" s="71">
        <v>139934.76999999999</v>
      </c>
      <c r="K682" s="118" t="s">
        <v>149</v>
      </c>
      <c r="L682" s="76" t="s">
        <v>5578</v>
      </c>
      <c r="M682" s="76" t="s">
        <v>5579</v>
      </c>
      <c r="N682" s="76" t="s">
        <v>5580</v>
      </c>
      <c r="O682" s="76" t="s">
        <v>5581</v>
      </c>
      <c r="P682" s="115">
        <v>5647</v>
      </c>
      <c r="Q682" s="71">
        <v>76</v>
      </c>
      <c r="R682" s="71">
        <v>23.46</v>
      </c>
      <c r="S682" s="71">
        <v>27.37</v>
      </c>
      <c r="T682" s="71">
        <v>26</v>
      </c>
      <c r="U682" s="71">
        <v>76.819999999999993</v>
      </c>
      <c r="V682" s="115">
        <v>28</v>
      </c>
      <c r="W682" s="115">
        <v>100</v>
      </c>
      <c r="X682" s="76" t="s">
        <v>5582</v>
      </c>
      <c r="Y682" s="115"/>
      <c r="Z682" s="115"/>
      <c r="AA682" s="115"/>
      <c r="AB682" s="115">
        <v>28</v>
      </c>
      <c r="AC682" s="115"/>
      <c r="AD682" s="76"/>
      <c r="AE682" s="115"/>
      <c r="AF682" s="279">
        <v>28</v>
      </c>
      <c r="AG682" s="174" t="s">
        <v>5583</v>
      </c>
      <c r="AH682" s="76" t="s">
        <v>5584</v>
      </c>
      <c r="AI682" s="85">
        <v>28</v>
      </c>
      <c r="AJ682" s="129"/>
      <c r="AK682" s="115"/>
      <c r="AL682" s="85"/>
      <c r="AM682" s="313"/>
      <c r="AN682" s="115"/>
      <c r="AO682" s="85"/>
      <c r="AP682" s="313"/>
      <c r="AQ682" s="115"/>
      <c r="AR682" s="85"/>
      <c r="AS682" s="313"/>
      <c r="AT682" s="115"/>
      <c r="AU682" s="85"/>
      <c r="AV682" s="300"/>
      <c r="AW682" s="12"/>
      <c r="AX682" s="13"/>
    </row>
    <row r="683" spans="1:68" s="108" customFormat="1" ht="36" customHeight="1">
      <c r="A683" s="83">
        <v>618</v>
      </c>
      <c r="B683" s="69" t="s">
        <v>5585</v>
      </c>
      <c r="C683" s="24">
        <v>12</v>
      </c>
      <c r="D683" s="24" t="s">
        <v>5586</v>
      </c>
      <c r="E683" s="24" t="s">
        <v>5587</v>
      </c>
      <c r="F683" s="24" t="s">
        <v>5588</v>
      </c>
      <c r="G683" s="24" t="s">
        <v>5589</v>
      </c>
      <c r="H683" s="24">
        <v>2004</v>
      </c>
      <c r="I683" s="24" t="s">
        <v>5590</v>
      </c>
      <c r="J683" s="71">
        <v>41396.949999999997</v>
      </c>
      <c r="K683" s="24" t="s">
        <v>149</v>
      </c>
      <c r="L683" s="24" t="s">
        <v>5591</v>
      </c>
      <c r="M683" s="24" t="s">
        <v>5592</v>
      </c>
      <c r="N683" s="24" t="s">
        <v>5593</v>
      </c>
      <c r="O683" s="24" t="s">
        <v>5594</v>
      </c>
      <c r="P683" s="12" t="s">
        <v>5595</v>
      </c>
      <c r="Q683" s="71">
        <f>+R683+S683+T683</f>
        <v>31.013918821839081</v>
      </c>
      <c r="R683" s="71">
        <v>0</v>
      </c>
      <c r="S683" s="71">
        <v>2.9739188218390806</v>
      </c>
      <c r="T683" s="71">
        <v>28.04</v>
      </c>
      <c r="U683" s="71">
        <f>+R683+S683+T683</f>
        <v>31.013918821839081</v>
      </c>
      <c r="V683" s="115">
        <v>95</v>
      </c>
      <c r="W683" s="115">
        <v>100</v>
      </c>
      <c r="X683" s="175" t="s">
        <v>5596</v>
      </c>
      <c r="Y683" s="69">
        <v>4</v>
      </c>
      <c r="Z683" s="69">
        <v>9</v>
      </c>
      <c r="AA683" s="69">
        <v>2</v>
      </c>
      <c r="AB683" s="69">
        <v>32</v>
      </c>
      <c r="AC683" s="69" t="s">
        <v>5597</v>
      </c>
      <c r="AD683" s="16">
        <v>0</v>
      </c>
      <c r="AE683" s="17">
        <v>5</v>
      </c>
      <c r="AF683" s="277">
        <f>+AI683+AL683+AO683+AR683+AU683+AX683</f>
        <v>95</v>
      </c>
      <c r="AG683" s="84" t="s">
        <v>5598</v>
      </c>
      <c r="AH683" s="24" t="s">
        <v>5599</v>
      </c>
      <c r="AI683" s="111">
        <v>75</v>
      </c>
      <c r="AJ683" s="84" t="s">
        <v>5600</v>
      </c>
      <c r="AK683" s="24" t="s">
        <v>5601</v>
      </c>
      <c r="AL683" s="111">
        <v>20</v>
      </c>
      <c r="AM683" s="302"/>
      <c r="AN683" s="24"/>
      <c r="AO683" s="111"/>
      <c r="AP683" s="302"/>
      <c r="AQ683" s="24"/>
      <c r="AR683" s="111"/>
      <c r="AS683" s="302"/>
      <c r="AT683" s="24"/>
      <c r="AU683" s="111"/>
      <c r="AV683" s="302"/>
      <c r="AW683" s="69"/>
      <c r="AX683" s="107"/>
    </row>
    <row r="684" spans="1:68" s="108" customFormat="1" ht="36" customHeight="1">
      <c r="A684" s="83">
        <v>618</v>
      </c>
      <c r="B684" s="69" t="s">
        <v>5585</v>
      </c>
      <c r="C684" s="24">
        <v>2</v>
      </c>
      <c r="D684" s="24" t="s">
        <v>5602</v>
      </c>
      <c r="E684" s="24" t="s">
        <v>5603</v>
      </c>
      <c r="F684" s="24" t="s">
        <v>5604</v>
      </c>
      <c r="G684" s="24" t="s">
        <v>5605</v>
      </c>
      <c r="H684" s="24">
        <v>2002</v>
      </c>
      <c r="I684" s="24" t="s">
        <v>5606</v>
      </c>
      <c r="J684" s="71">
        <v>22796.28</v>
      </c>
      <c r="K684" s="24" t="s">
        <v>156</v>
      </c>
      <c r="L684" s="24" t="s">
        <v>5607</v>
      </c>
      <c r="M684" s="24" t="s">
        <v>5608</v>
      </c>
      <c r="N684" s="24" t="s">
        <v>5609</v>
      </c>
      <c r="O684" s="24" t="s">
        <v>5610</v>
      </c>
      <c r="P684" s="12" t="s">
        <v>5611</v>
      </c>
      <c r="Q684" s="71">
        <f t="shared" ref="Q684:Q696" si="27">+R684+S684+T684</f>
        <v>29.677663793103449</v>
      </c>
      <c r="R684" s="71">
        <v>0</v>
      </c>
      <c r="S684" s="71">
        <v>1.6376637931034488</v>
      </c>
      <c r="T684" s="71">
        <v>28.04</v>
      </c>
      <c r="U684" s="71">
        <f t="shared" ref="U684:U696" si="28">+R684+S684+T684</f>
        <v>29.677663793103449</v>
      </c>
      <c r="V684" s="115">
        <v>70</v>
      </c>
      <c r="W684" s="115">
        <v>100</v>
      </c>
      <c r="X684" s="175" t="s">
        <v>5596</v>
      </c>
      <c r="Y684" s="69">
        <v>6</v>
      </c>
      <c r="Z684" s="69">
        <v>1</v>
      </c>
      <c r="AA684" s="69">
        <v>1</v>
      </c>
      <c r="AB684" s="69">
        <v>23</v>
      </c>
      <c r="AC684" s="69" t="s">
        <v>5612</v>
      </c>
      <c r="AD684" s="16">
        <v>0</v>
      </c>
      <c r="AE684" s="17">
        <v>2</v>
      </c>
      <c r="AF684" s="277">
        <f t="shared" ref="AF684:AF690" si="29">+AI684+AL684+AO684+AR684+AU684+AX684</f>
        <v>70</v>
      </c>
      <c r="AG684" s="84" t="s">
        <v>5602</v>
      </c>
      <c r="AH684" s="24" t="s">
        <v>5613</v>
      </c>
      <c r="AI684" s="111">
        <v>50</v>
      </c>
      <c r="AJ684" s="84" t="s">
        <v>5614</v>
      </c>
      <c r="AK684" s="24" t="s">
        <v>5615</v>
      </c>
      <c r="AL684" s="111">
        <v>20</v>
      </c>
      <c r="AM684" s="302"/>
      <c r="AN684" s="24"/>
      <c r="AO684" s="111"/>
      <c r="AP684" s="302"/>
      <c r="AQ684" s="24"/>
      <c r="AR684" s="111"/>
      <c r="AS684" s="302"/>
      <c r="AT684" s="24"/>
      <c r="AU684" s="111"/>
      <c r="AV684" s="302"/>
      <c r="AW684" s="69"/>
      <c r="AX684" s="107"/>
    </row>
    <row r="685" spans="1:68" s="108" customFormat="1" ht="36" customHeight="1">
      <c r="A685" s="83">
        <v>618</v>
      </c>
      <c r="B685" s="69" t="s">
        <v>5585</v>
      </c>
      <c r="C685" s="24">
        <v>13</v>
      </c>
      <c r="D685" s="24" t="s">
        <v>5616</v>
      </c>
      <c r="E685" s="24" t="s">
        <v>5617</v>
      </c>
      <c r="F685" s="24">
        <v>8056</v>
      </c>
      <c r="G685" s="24" t="s">
        <v>5618</v>
      </c>
      <c r="H685" s="24">
        <v>2003</v>
      </c>
      <c r="I685" s="24" t="s">
        <v>5619</v>
      </c>
      <c r="J685" s="71">
        <v>5019.43</v>
      </c>
      <c r="K685" s="24" t="s">
        <v>156</v>
      </c>
      <c r="L685" s="24" t="s">
        <v>5620</v>
      </c>
      <c r="M685" s="24" t="s">
        <v>5621</v>
      </c>
      <c r="N685" s="24" t="s">
        <v>5622</v>
      </c>
      <c r="O685" s="24" t="s">
        <v>5623</v>
      </c>
      <c r="P685" s="12" t="s">
        <v>5624</v>
      </c>
      <c r="Q685" s="71">
        <f t="shared" si="27"/>
        <v>28.400591235632184</v>
      </c>
      <c r="R685" s="71">
        <v>0</v>
      </c>
      <c r="S685" s="71">
        <v>0.36059123563218393</v>
      </c>
      <c r="T685" s="71">
        <v>28.04</v>
      </c>
      <c r="U685" s="71">
        <f t="shared" si="28"/>
        <v>28.400591235632184</v>
      </c>
      <c r="V685" s="115">
        <v>100</v>
      </c>
      <c r="W685" s="115">
        <v>100</v>
      </c>
      <c r="X685" s="175" t="s">
        <v>5596</v>
      </c>
      <c r="Y685" s="69">
        <v>6</v>
      </c>
      <c r="Z685" s="69">
        <v>1</v>
      </c>
      <c r="AA685" s="69">
        <v>5</v>
      </c>
      <c r="AB685" s="69">
        <v>24</v>
      </c>
      <c r="AC685" s="69" t="s">
        <v>5625</v>
      </c>
      <c r="AD685" s="16">
        <v>0</v>
      </c>
      <c r="AE685" s="17">
        <v>2</v>
      </c>
      <c r="AF685" s="277">
        <f t="shared" si="29"/>
        <v>100</v>
      </c>
      <c r="AG685" s="84" t="s">
        <v>5616</v>
      </c>
      <c r="AH685" s="24" t="s">
        <v>5626</v>
      </c>
      <c r="AI685" s="111">
        <v>90</v>
      </c>
      <c r="AJ685" s="84"/>
      <c r="AK685" s="24"/>
      <c r="AL685" s="111"/>
      <c r="AM685" s="302" t="s">
        <v>5627</v>
      </c>
      <c r="AN685" s="24" t="s">
        <v>5628</v>
      </c>
      <c r="AO685" s="111">
        <v>10</v>
      </c>
      <c r="AP685" s="302"/>
      <c r="AQ685" s="24"/>
      <c r="AR685" s="111"/>
      <c r="AS685" s="302"/>
      <c r="AT685" s="24"/>
      <c r="AU685" s="111"/>
      <c r="AV685" s="302"/>
      <c r="AW685" s="24"/>
      <c r="AX685" s="111"/>
    </row>
    <row r="686" spans="1:68" s="108" customFormat="1" ht="36" customHeight="1">
      <c r="A686" s="83">
        <v>618</v>
      </c>
      <c r="B686" s="69" t="s">
        <v>5585</v>
      </c>
      <c r="C686" s="24">
        <v>4</v>
      </c>
      <c r="D686" s="24" t="s">
        <v>5629</v>
      </c>
      <c r="E686" s="24" t="s">
        <v>5630</v>
      </c>
      <c r="F686" s="24">
        <v>18462</v>
      </c>
      <c r="G686" s="24" t="s">
        <v>5631</v>
      </c>
      <c r="H686" s="24">
        <v>2002</v>
      </c>
      <c r="I686" s="24" t="s">
        <v>5632</v>
      </c>
      <c r="J686" s="71">
        <v>47903.15</v>
      </c>
      <c r="K686" s="24" t="s">
        <v>156</v>
      </c>
      <c r="L686" s="24" t="s">
        <v>5633</v>
      </c>
      <c r="M686" s="24" t="s">
        <v>5634</v>
      </c>
      <c r="N686" s="24" t="s">
        <v>5635</v>
      </c>
      <c r="O686" s="24" t="s">
        <v>5636</v>
      </c>
      <c r="P686" s="12" t="s">
        <v>5637</v>
      </c>
      <c r="Q686" s="71">
        <f t="shared" si="27"/>
        <v>31.481318247126435</v>
      </c>
      <c r="R686" s="71">
        <v>0</v>
      </c>
      <c r="S686" s="71">
        <v>3.4413182471264365</v>
      </c>
      <c r="T686" s="71">
        <v>28.04</v>
      </c>
      <c r="U686" s="71">
        <f t="shared" si="28"/>
        <v>31.481318247126435</v>
      </c>
      <c r="V686" s="115">
        <v>40</v>
      </c>
      <c r="W686" s="115">
        <v>100</v>
      </c>
      <c r="X686" s="175" t="s">
        <v>5596</v>
      </c>
      <c r="Y686" s="69">
        <v>6</v>
      </c>
      <c r="Z686" s="69">
        <v>4</v>
      </c>
      <c r="AA686" s="69">
        <v>3</v>
      </c>
      <c r="AB686" s="69">
        <v>60</v>
      </c>
      <c r="AC686" s="69" t="s">
        <v>5638</v>
      </c>
      <c r="AD686" s="16">
        <v>0</v>
      </c>
      <c r="AE686" s="17">
        <v>5</v>
      </c>
      <c r="AF686" s="277">
        <f t="shared" si="29"/>
        <v>40</v>
      </c>
      <c r="AG686" s="84" t="s">
        <v>5629</v>
      </c>
      <c r="AH686" s="24" t="s">
        <v>5639</v>
      </c>
      <c r="AI686" s="111">
        <v>40</v>
      </c>
      <c r="AJ686" s="84"/>
      <c r="AK686" s="24"/>
      <c r="AL686" s="111"/>
      <c r="AM686" s="302"/>
      <c r="AN686" s="24"/>
      <c r="AO686" s="111"/>
      <c r="AP686" s="302"/>
      <c r="AQ686" s="24"/>
      <c r="AR686" s="111"/>
      <c r="AS686" s="302"/>
      <c r="AT686" s="24"/>
      <c r="AU686" s="111"/>
      <c r="AV686" s="302"/>
      <c r="AW686" s="69"/>
      <c r="AX686" s="107"/>
    </row>
    <row r="687" spans="1:68" s="108" customFormat="1" ht="36" customHeight="1">
      <c r="A687" s="83">
        <v>618</v>
      </c>
      <c r="B687" s="69" t="s">
        <v>5585</v>
      </c>
      <c r="C687" s="24">
        <v>12</v>
      </c>
      <c r="D687" s="24" t="s">
        <v>5586</v>
      </c>
      <c r="E687" s="24" t="s">
        <v>5640</v>
      </c>
      <c r="F687" s="24">
        <v>17549</v>
      </c>
      <c r="G687" s="24" t="s">
        <v>5641</v>
      </c>
      <c r="H687" s="24" t="s">
        <v>5642</v>
      </c>
      <c r="I687" s="24" t="s">
        <v>5643</v>
      </c>
      <c r="J687" s="71">
        <v>45621.75</v>
      </c>
      <c r="K687" s="24" t="s">
        <v>156</v>
      </c>
      <c r="L687" s="24" t="s">
        <v>5644</v>
      </c>
      <c r="M687" s="24" t="s">
        <v>5645</v>
      </c>
      <c r="N687" s="24" t="s">
        <v>5646</v>
      </c>
      <c r="O687" s="24" t="s">
        <v>5647</v>
      </c>
      <c r="P687" s="12">
        <v>100998.101343</v>
      </c>
      <c r="Q687" s="71">
        <f t="shared" si="27"/>
        <v>31.317424568965517</v>
      </c>
      <c r="R687" s="71">
        <v>0</v>
      </c>
      <c r="S687" s="71">
        <v>3.2774245689655173</v>
      </c>
      <c r="T687" s="71">
        <v>28.04</v>
      </c>
      <c r="U687" s="71">
        <f t="shared" si="28"/>
        <v>31.317424568965517</v>
      </c>
      <c r="V687" s="115">
        <v>30</v>
      </c>
      <c r="W687" s="115">
        <v>100</v>
      </c>
      <c r="X687" s="175" t="s">
        <v>5596</v>
      </c>
      <c r="Y687" s="69">
        <v>6</v>
      </c>
      <c r="Z687" s="69">
        <v>1</v>
      </c>
      <c r="AA687" s="69">
        <v>6</v>
      </c>
      <c r="AB687" s="69">
        <v>19</v>
      </c>
      <c r="AC687" s="69" t="s">
        <v>5648</v>
      </c>
      <c r="AD687" s="16">
        <v>18.03</v>
      </c>
      <c r="AE687" s="17">
        <v>5</v>
      </c>
      <c r="AF687" s="277">
        <f t="shared" si="29"/>
        <v>30</v>
      </c>
      <c r="AG687" s="84" t="s">
        <v>5598</v>
      </c>
      <c r="AH687" s="24" t="s">
        <v>5599</v>
      </c>
      <c r="AI687" s="111">
        <v>20</v>
      </c>
      <c r="AJ687" s="84" t="s">
        <v>5600</v>
      </c>
      <c r="AK687" s="24" t="s">
        <v>5601</v>
      </c>
      <c r="AL687" s="111">
        <v>10</v>
      </c>
      <c r="AM687" s="302"/>
      <c r="AN687" s="24"/>
      <c r="AO687" s="111"/>
      <c r="AP687" s="302"/>
      <c r="AQ687" s="24"/>
      <c r="AR687" s="111"/>
      <c r="AS687" s="302"/>
      <c r="AT687" s="24"/>
      <c r="AU687" s="111"/>
      <c r="AV687" s="302"/>
      <c r="AW687" s="69"/>
      <c r="AX687" s="107"/>
    </row>
    <row r="688" spans="1:68" s="108" customFormat="1" ht="36" customHeight="1">
      <c r="A688" s="83">
        <v>618</v>
      </c>
      <c r="B688" s="69" t="s">
        <v>5585</v>
      </c>
      <c r="C688" s="15">
        <v>15</v>
      </c>
      <c r="D688" s="15" t="s">
        <v>5649</v>
      </c>
      <c r="E688" s="24" t="s">
        <v>5650</v>
      </c>
      <c r="F688" s="24" t="s">
        <v>5651</v>
      </c>
      <c r="G688" s="24" t="s">
        <v>5652</v>
      </c>
      <c r="H688" s="24">
        <v>2003</v>
      </c>
      <c r="I688" s="24" t="s">
        <v>5653</v>
      </c>
      <c r="J688" s="71">
        <v>39232.78</v>
      </c>
      <c r="K688" s="24" t="s">
        <v>156</v>
      </c>
      <c r="L688" s="24" t="s">
        <v>5654</v>
      </c>
      <c r="M688" s="24" t="s">
        <v>5655</v>
      </c>
      <c r="N688" s="24" t="s">
        <v>5656</v>
      </c>
      <c r="O688" s="24" t="s">
        <v>5657</v>
      </c>
      <c r="P688" s="12" t="s">
        <v>5658</v>
      </c>
      <c r="Q688" s="71">
        <f t="shared" si="27"/>
        <v>30.858446839080457</v>
      </c>
      <c r="R688" s="71">
        <v>0</v>
      </c>
      <c r="S688" s="71">
        <v>2.81844683908046</v>
      </c>
      <c r="T688" s="71">
        <v>28.04</v>
      </c>
      <c r="U688" s="71">
        <f t="shared" si="28"/>
        <v>30.858446839080457</v>
      </c>
      <c r="V688" s="115">
        <v>17</v>
      </c>
      <c r="W688" s="115">
        <v>100</v>
      </c>
      <c r="X688" s="175" t="s">
        <v>5596</v>
      </c>
      <c r="Y688" s="69">
        <v>6</v>
      </c>
      <c r="Z688" s="69">
        <v>1</v>
      </c>
      <c r="AA688" s="69">
        <v>3</v>
      </c>
      <c r="AB688" s="69">
        <v>57</v>
      </c>
      <c r="AC688" s="69" t="s">
        <v>5659</v>
      </c>
      <c r="AD688" s="16">
        <v>19.739999999999998</v>
      </c>
      <c r="AE688" s="17">
        <v>5</v>
      </c>
      <c r="AF688" s="277">
        <f t="shared" si="29"/>
        <v>15</v>
      </c>
      <c r="AG688" s="84" t="s">
        <v>5649</v>
      </c>
      <c r="AH688" s="24" t="s">
        <v>5660</v>
      </c>
      <c r="AI688" s="111">
        <v>5</v>
      </c>
      <c r="AJ688" s="84"/>
      <c r="AK688" s="24"/>
      <c r="AL688" s="111"/>
      <c r="AM688" s="302"/>
      <c r="AN688" s="24"/>
      <c r="AO688" s="111"/>
      <c r="AP688" s="302" t="s">
        <v>5661</v>
      </c>
      <c r="AQ688" s="24" t="s">
        <v>5662</v>
      </c>
      <c r="AR688" s="111">
        <v>5</v>
      </c>
      <c r="AS688" s="302" t="s">
        <v>5663</v>
      </c>
      <c r="AT688" s="24" t="s">
        <v>5660</v>
      </c>
      <c r="AU688" s="111">
        <v>5</v>
      </c>
      <c r="AV688" s="334"/>
      <c r="AW688" s="69"/>
      <c r="AX688" s="107"/>
    </row>
    <row r="689" spans="1:50" s="108" customFormat="1" ht="36" customHeight="1">
      <c r="A689" s="83">
        <v>618</v>
      </c>
      <c r="B689" s="69" t="s">
        <v>5585</v>
      </c>
      <c r="C689" s="15">
        <v>15</v>
      </c>
      <c r="D689" s="15" t="s">
        <v>5649</v>
      </c>
      <c r="E689" s="24" t="s">
        <v>5650</v>
      </c>
      <c r="F689" s="24" t="s">
        <v>5651</v>
      </c>
      <c r="G689" s="24" t="s">
        <v>5664</v>
      </c>
      <c r="H689" s="24" t="s">
        <v>5665</v>
      </c>
      <c r="I689" s="71" t="s">
        <v>5666</v>
      </c>
      <c r="J689" s="71">
        <v>26478.71</v>
      </c>
      <c r="K689" s="76" t="s">
        <v>103</v>
      </c>
      <c r="L689" s="24" t="s">
        <v>5654</v>
      </c>
      <c r="M689" s="24" t="s">
        <v>5655</v>
      </c>
      <c r="N689" s="24" t="s">
        <v>5667</v>
      </c>
      <c r="O689" s="24" t="s">
        <v>5668</v>
      </c>
      <c r="P689" s="12" t="s">
        <v>5669</v>
      </c>
      <c r="Q689" s="71">
        <f t="shared" si="27"/>
        <v>29.99</v>
      </c>
      <c r="R689" s="71">
        <v>0</v>
      </c>
      <c r="S689" s="71">
        <v>1.95</v>
      </c>
      <c r="T689" s="71">
        <v>28.04</v>
      </c>
      <c r="U689" s="71">
        <f t="shared" si="28"/>
        <v>29.99</v>
      </c>
      <c r="V689" s="115">
        <v>56</v>
      </c>
      <c r="W689" s="115">
        <v>100</v>
      </c>
      <c r="X689" s="175" t="s">
        <v>5596</v>
      </c>
      <c r="Y689" s="69">
        <v>6</v>
      </c>
      <c r="Z689" s="69">
        <v>4</v>
      </c>
      <c r="AA689" s="69">
        <v>8</v>
      </c>
      <c r="AB689" s="69">
        <v>25</v>
      </c>
      <c r="AC689" s="69" t="s">
        <v>5670</v>
      </c>
      <c r="AD689" s="16">
        <v>19.739999999999998</v>
      </c>
      <c r="AE689" s="17">
        <v>5</v>
      </c>
      <c r="AF689" s="277">
        <f t="shared" si="29"/>
        <v>60</v>
      </c>
      <c r="AG689" s="84" t="s">
        <v>5649</v>
      </c>
      <c r="AH689" s="24" t="s">
        <v>5660</v>
      </c>
      <c r="AI689" s="111">
        <v>30</v>
      </c>
      <c r="AJ689" s="84"/>
      <c r="AK689" s="24"/>
      <c r="AL689" s="111"/>
      <c r="AM689" s="302" t="s">
        <v>5671</v>
      </c>
      <c r="AN689" s="24" t="s">
        <v>5660</v>
      </c>
      <c r="AO689" s="111">
        <v>10</v>
      </c>
      <c r="AP689" s="302" t="s">
        <v>5661</v>
      </c>
      <c r="AQ689" s="24" t="s">
        <v>5662</v>
      </c>
      <c r="AR689" s="111">
        <v>15</v>
      </c>
      <c r="AS689" s="302" t="s">
        <v>5663</v>
      </c>
      <c r="AT689" s="24" t="s">
        <v>5660</v>
      </c>
      <c r="AU689" s="111">
        <v>5</v>
      </c>
      <c r="AV689" s="334"/>
      <c r="AW689" s="69"/>
      <c r="AX689" s="107"/>
    </row>
    <row r="690" spans="1:50" s="108" customFormat="1" ht="36" customHeight="1">
      <c r="A690" s="83">
        <v>618</v>
      </c>
      <c r="B690" s="69" t="s">
        <v>5585</v>
      </c>
      <c r="C690" s="15">
        <v>15</v>
      </c>
      <c r="D690" s="15" t="s">
        <v>5649</v>
      </c>
      <c r="E690" s="24" t="s">
        <v>5650</v>
      </c>
      <c r="F690" s="24" t="s">
        <v>5651</v>
      </c>
      <c r="G690" s="24" t="s">
        <v>5672</v>
      </c>
      <c r="H690" s="24">
        <v>2004</v>
      </c>
      <c r="I690" s="71" t="s">
        <v>5673</v>
      </c>
      <c r="J690" s="71">
        <v>20247.099999999999</v>
      </c>
      <c r="K690" s="76" t="s">
        <v>149</v>
      </c>
      <c r="L690" s="24" t="s">
        <v>5654</v>
      </c>
      <c r="M690" s="24" t="s">
        <v>5674</v>
      </c>
      <c r="N690" s="24" t="s">
        <v>5675</v>
      </c>
      <c r="O690" s="24" t="s">
        <v>5676</v>
      </c>
      <c r="P690" s="12">
        <v>105789</v>
      </c>
      <c r="Q690" s="71">
        <f t="shared" si="27"/>
        <v>29.494533045977011</v>
      </c>
      <c r="R690" s="71">
        <v>0</v>
      </c>
      <c r="S690" s="71">
        <v>1.4545330459770114</v>
      </c>
      <c r="T690" s="71">
        <v>28.04</v>
      </c>
      <c r="U690" s="71">
        <f t="shared" si="28"/>
        <v>29.494533045977011</v>
      </c>
      <c r="V690" s="115">
        <v>70</v>
      </c>
      <c r="W690" s="115">
        <v>100</v>
      </c>
      <c r="X690" s="175" t="s">
        <v>5596</v>
      </c>
      <c r="Y690" s="69">
        <v>6</v>
      </c>
      <c r="Z690" s="69">
        <v>1</v>
      </c>
      <c r="AA690" s="69">
        <v>1</v>
      </c>
      <c r="AB690" s="69">
        <v>23</v>
      </c>
      <c r="AC690" s="69" t="s">
        <v>5677</v>
      </c>
      <c r="AD690" s="16">
        <v>19.739999999999998</v>
      </c>
      <c r="AE690" s="17">
        <v>2</v>
      </c>
      <c r="AF690" s="277">
        <f t="shared" si="29"/>
        <v>80</v>
      </c>
      <c r="AG690" s="84" t="s">
        <v>5649</v>
      </c>
      <c r="AH690" s="24" t="s">
        <v>5660</v>
      </c>
      <c r="AI690" s="111">
        <v>50</v>
      </c>
      <c r="AJ690" s="84"/>
      <c r="AK690" s="24"/>
      <c r="AL690" s="111"/>
      <c r="AM690" s="302" t="s">
        <v>5671</v>
      </c>
      <c r="AN690" s="24" t="s">
        <v>5660</v>
      </c>
      <c r="AO690" s="111">
        <v>10</v>
      </c>
      <c r="AP690" s="302" t="s">
        <v>5661</v>
      </c>
      <c r="AQ690" s="24" t="s">
        <v>5662</v>
      </c>
      <c r="AR690" s="111">
        <v>10</v>
      </c>
      <c r="AS690" s="302" t="s">
        <v>5663</v>
      </c>
      <c r="AT690" s="24" t="s">
        <v>5660</v>
      </c>
      <c r="AU690" s="111">
        <v>10</v>
      </c>
      <c r="AV690" s="334"/>
      <c r="AW690" s="69"/>
      <c r="AX690" s="107"/>
    </row>
    <row r="691" spans="1:50" s="108" customFormat="1" ht="36" customHeight="1">
      <c r="A691" s="83">
        <v>618</v>
      </c>
      <c r="B691" s="69" t="s">
        <v>5585</v>
      </c>
      <c r="C691" s="15">
        <v>4</v>
      </c>
      <c r="D691" s="15" t="s">
        <v>5629</v>
      </c>
      <c r="E691" s="24" t="s">
        <v>5678</v>
      </c>
      <c r="F691" s="24" t="s">
        <v>5679</v>
      </c>
      <c r="G691" s="24" t="s">
        <v>5680</v>
      </c>
      <c r="H691" s="24">
        <v>2010</v>
      </c>
      <c r="I691" s="71" t="s">
        <v>5681</v>
      </c>
      <c r="J691" s="71">
        <v>48332</v>
      </c>
      <c r="K691" s="76" t="s">
        <v>81</v>
      </c>
      <c r="L691" s="24" t="s">
        <v>5682</v>
      </c>
      <c r="M691" s="24" t="s">
        <v>5683</v>
      </c>
      <c r="N691" s="24" t="s">
        <v>5684</v>
      </c>
      <c r="O691" s="24" t="s">
        <v>5685</v>
      </c>
      <c r="P691" s="12">
        <v>107062</v>
      </c>
      <c r="Q691" s="71">
        <f t="shared" si="27"/>
        <v>31.512126436781607</v>
      </c>
      <c r="R691" s="71">
        <v>0</v>
      </c>
      <c r="S691" s="71">
        <v>3.4721264367816094</v>
      </c>
      <c r="T691" s="71">
        <v>28.04</v>
      </c>
      <c r="U691" s="71">
        <f t="shared" si="28"/>
        <v>31.512126436781607</v>
      </c>
      <c r="V691" s="115">
        <v>30</v>
      </c>
      <c r="W691" s="115">
        <v>100</v>
      </c>
      <c r="X691" s="175" t="s">
        <v>5596</v>
      </c>
      <c r="Y691" s="69">
        <v>6</v>
      </c>
      <c r="Z691" s="69">
        <v>3</v>
      </c>
      <c r="AA691" s="69">
        <v>9</v>
      </c>
      <c r="AB691" s="69">
        <v>60</v>
      </c>
      <c r="AC691" s="69" t="s">
        <v>5686</v>
      </c>
      <c r="AD691" s="16">
        <v>14.87</v>
      </c>
      <c r="AE691" s="17">
        <v>2</v>
      </c>
      <c r="AF691" s="277">
        <f>+AI691+AL691+AO691+AR691+AU691+AX691</f>
        <v>30</v>
      </c>
      <c r="AG691" s="84" t="s">
        <v>5687</v>
      </c>
      <c r="AH691" s="24" t="s">
        <v>5639</v>
      </c>
      <c r="AI691" s="111"/>
      <c r="AJ691" s="84" t="s">
        <v>5688</v>
      </c>
      <c r="AK691" s="24" t="s">
        <v>5689</v>
      </c>
      <c r="AL691" s="111">
        <v>30</v>
      </c>
      <c r="AM691" s="302" t="s">
        <v>5600</v>
      </c>
      <c r="AN691" s="24" t="s">
        <v>5601</v>
      </c>
      <c r="AO691" s="111"/>
      <c r="AP691" s="302"/>
      <c r="AQ691" s="24"/>
      <c r="AR691" s="111"/>
      <c r="AS691" s="302"/>
      <c r="AT691" s="24"/>
      <c r="AU691" s="111"/>
      <c r="AV691" s="302"/>
      <c r="AW691" s="69"/>
      <c r="AX691" s="107"/>
    </row>
    <row r="692" spans="1:50" s="108" customFormat="1" ht="36" customHeight="1">
      <c r="A692" s="83">
        <v>618</v>
      </c>
      <c r="B692" s="69" t="s">
        <v>5585</v>
      </c>
      <c r="C692" s="15">
        <v>12</v>
      </c>
      <c r="D692" s="24" t="s">
        <v>5598</v>
      </c>
      <c r="E692" s="24" t="s">
        <v>5690</v>
      </c>
      <c r="F692" s="24">
        <v>1004</v>
      </c>
      <c r="G692" s="24" t="s">
        <v>5691</v>
      </c>
      <c r="H692" s="24">
        <v>2018</v>
      </c>
      <c r="I692" s="71" t="s">
        <v>5692</v>
      </c>
      <c r="J692" s="71">
        <v>111752</v>
      </c>
      <c r="K692" s="76" t="s">
        <v>69</v>
      </c>
      <c r="L692" s="24" t="s">
        <v>5693</v>
      </c>
      <c r="M692" s="24" t="s">
        <v>5694</v>
      </c>
      <c r="N692" s="24" t="s">
        <v>5695</v>
      </c>
      <c r="O692" s="24" t="s">
        <v>5696</v>
      </c>
      <c r="P692" s="12">
        <v>109640</v>
      </c>
      <c r="Q692" s="71">
        <f t="shared" si="27"/>
        <v>38.209367816091955</v>
      </c>
      <c r="R692" s="71">
        <v>2.1409195402298851</v>
      </c>
      <c r="S692" s="71">
        <v>8.0284482758620683</v>
      </c>
      <c r="T692" s="71">
        <v>28.04</v>
      </c>
      <c r="U692" s="71">
        <f t="shared" si="28"/>
        <v>38.209367816091955</v>
      </c>
      <c r="V692" s="115">
        <v>95</v>
      </c>
      <c r="W692" s="115">
        <v>63</v>
      </c>
      <c r="X692" s="175" t="s">
        <v>5596</v>
      </c>
      <c r="Y692" s="69">
        <v>3</v>
      </c>
      <c r="Z692" s="69">
        <v>8</v>
      </c>
      <c r="AA692" s="69">
        <v>1</v>
      </c>
      <c r="AB692" s="69">
        <v>64</v>
      </c>
      <c r="AC692" s="69">
        <v>185137</v>
      </c>
      <c r="AD692" s="16">
        <v>0</v>
      </c>
      <c r="AE692" s="17">
        <v>5</v>
      </c>
      <c r="AF692" s="277">
        <f>+AI692+AL692+AO692+AR692+AU692+AX692</f>
        <v>90</v>
      </c>
      <c r="AG692" s="84" t="s">
        <v>5598</v>
      </c>
      <c r="AH692" s="24" t="s">
        <v>5599</v>
      </c>
      <c r="AI692" s="111">
        <v>90</v>
      </c>
      <c r="AJ692" s="84"/>
      <c r="AK692" s="24"/>
      <c r="AL692" s="111"/>
      <c r="AM692" s="302"/>
      <c r="AN692" s="24"/>
      <c r="AO692" s="111"/>
      <c r="AP692" s="302"/>
      <c r="AQ692" s="24"/>
      <c r="AR692" s="111"/>
      <c r="AS692" s="302"/>
      <c r="AT692" s="24"/>
      <c r="AU692" s="111"/>
      <c r="AV692" s="302"/>
      <c r="AW692" s="69"/>
      <c r="AX692" s="107"/>
    </row>
    <row r="693" spans="1:50" s="108" customFormat="1" ht="36" customHeight="1">
      <c r="A693" s="83">
        <v>618</v>
      </c>
      <c r="B693" s="69" t="s">
        <v>5585</v>
      </c>
      <c r="C693" s="15">
        <v>10</v>
      </c>
      <c r="D693" s="24" t="s">
        <v>5697</v>
      </c>
      <c r="E693" s="24" t="s">
        <v>5698</v>
      </c>
      <c r="F693" s="24">
        <v>33273</v>
      </c>
      <c r="G693" s="24" t="s">
        <v>5699</v>
      </c>
      <c r="H693" s="24">
        <v>2020</v>
      </c>
      <c r="I693" s="71" t="s">
        <v>5700</v>
      </c>
      <c r="J693" s="71">
        <v>74102</v>
      </c>
      <c r="K693" s="76" t="s">
        <v>328</v>
      </c>
      <c r="L693" s="12" t="s">
        <v>5701</v>
      </c>
      <c r="M693" s="12" t="s">
        <v>5702</v>
      </c>
      <c r="N693" s="12" t="s">
        <v>5703</v>
      </c>
      <c r="O693" s="12" t="s">
        <v>5704</v>
      </c>
      <c r="P693" s="12">
        <v>111371</v>
      </c>
      <c r="Q693" s="71">
        <f t="shared" si="27"/>
        <v>34.78</v>
      </c>
      <c r="R693" s="71">
        <v>1.42</v>
      </c>
      <c r="S693" s="71">
        <v>5.32</v>
      </c>
      <c r="T693" s="71">
        <v>28.04</v>
      </c>
      <c r="U693" s="71">
        <f t="shared" si="28"/>
        <v>34.78</v>
      </c>
      <c r="V693" s="115">
        <v>43</v>
      </c>
      <c r="W693" s="115">
        <v>28</v>
      </c>
      <c r="X693" s="175" t="s">
        <v>5705</v>
      </c>
      <c r="Y693" s="69">
        <v>3</v>
      </c>
      <c r="Z693" s="69">
        <v>12</v>
      </c>
      <c r="AA693" s="69">
        <v>1</v>
      </c>
      <c r="AB693" s="69">
        <v>25</v>
      </c>
      <c r="AC693" s="69">
        <v>2099021</v>
      </c>
      <c r="AD693" s="16">
        <v>25.34</v>
      </c>
      <c r="AE693" s="17">
        <v>5</v>
      </c>
      <c r="AF693" s="277">
        <v>53</v>
      </c>
      <c r="AG693" s="84" t="s">
        <v>5697</v>
      </c>
      <c r="AH693" s="24" t="s">
        <v>5706</v>
      </c>
      <c r="AI693" s="111">
        <v>40</v>
      </c>
      <c r="AJ693" s="84" t="s">
        <v>5600</v>
      </c>
      <c r="AK693" s="24" t="s">
        <v>5601</v>
      </c>
      <c r="AL693" s="111">
        <v>13</v>
      </c>
      <c r="AM693" s="302" t="s">
        <v>5707</v>
      </c>
      <c r="AN693" s="24" t="s">
        <v>5706</v>
      </c>
      <c r="AO693" s="111">
        <v>0</v>
      </c>
      <c r="AP693" s="302" t="s">
        <v>5708</v>
      </c>
      <c r="AQ693" s="24" t="s">
        <v>5709</v>
      </c>
      <c r="AR693" s="111">
        <v>0</v>
      </c>
      <c r="AS693" s="302" t="s">
        <v>5710</v>
      </c>
      <c r="AT693" s="24" t="s">
        <v>5711</v>
      </c>
      <c r="AU693" s="111">
        <v>0</v>
      </c>
      <c r="AV693" s="302" t="s">
        <v>5712</v>
      </c>
      <c r="AW693" s="69" t="s">
        <v>5713</v>
      </c>
      <c r="AX693" s="111">
        <v>0</v>
      </c>
    </row>
    <row r="694" spans="1:50" s="108" customFormat="1" ht="35.5" customHeight="1">
      <c r="A694" s="83">
        <v>618</v>
      </c>
      <c r="B694" s="69" t="s">
        <v>5585</v>
      </c>
      <c r="C694" s="15">
        <v>15</v>
      </c>
      <c r="D694" s="24" t="s">
        <v>5649</v>
      </c>
      <c r="E694" s="24" t="s">
        <v>5714</v>
      </c>
      <c r="F694" s="24">
        <v>14493</v>
      </c>
      <c r="G694" s="24" t="s">
        <v>5715</v>
      </c>
      <c r="H694" s="24">
        <v>2020</v>
      </c>
      <c r="I694" s="24" t="s">
        <v>5716</v>
      </c>
      <c r="J694" s="71">
        <v>48678</v>
      </c>
      <c r="K694" s="76" t="s">
        <v>328</v>
      </c>
      <c r="L694" s="24" t="s">
        <v>5717</v>
      </c>
      <c r="M694" s="24" t="s">
        <v>5718</v>
      </c>
      <c r="N694" s="24" t="s">
        <v>5719</v>
      </c>
      <c r="O694" s="24" t="s">
        <v>5720</v>
      </c>
      <c r="P694" s="12">
        <v>111374</v>
      </c>
      <c r="Q694" s="71">
        <f t="shared" si="27"/>
        <v>34.979999999999997</v>
      </c>
      <c r="R694" s="71">
        <v>1.62</v>
      </c>
      <c r="S694" s="71">
        <v>5.32</v>
      </c>
      <c r="T694" s="71">
        <v>28.04</v>
      </c>
      <c r="U694" s="71">
        <f t="shared" si="28"/>
        <v>34.979999999999997</v>
      </c>
      <c r="V694" s="115">
        <v>81</v>
      </c>
      <c r="W694" s="115">
        <v>33</v>
      </c>
      <c r="X694" s="175" t="s">
        <v>5705</v>
      </c>
      <c r="Y694" s="69">
        <v>6</v>
      </c>
      <c r="Z694" s="69">
        <v>1</v>
      </c>
      <c r="AA694" s="69">
        <v>3</v>
      </c>
      <c r="AB694" s="69">
        <v>57</v>
      </c>
      <c r="AC694" s="69">
        <v>2099035</v>
      </c>
      <c r="AD694" s="16">
        <v>19.739999999999998</v>
      </c>
      <c r="AE694" s="17">
        <v>4</v>
      </c>
      <c r="AF694" s="277">
        <f>+AI694+AL694+AO694+AR694+AU694+AX694</f>
        <v>100</v>
      </c>
      <c r="AG694" s="84" t="s">
        <v>5649</v>
      </c>
      <c r="AH694" s="24" t="s">
        <v>5660</v>
      </c>
      <c r="AI694" s="111">
        <v>30</v>
      </c>
      <c r="AJ694" s="84" t="s">
        <v>5600</v>
      </c>
      <c r="AK694" s="24" t="s">
        <v>5601</v>
      </c>
      <c r="AL694" s="111">
        <v>30</v>
      </c>
      <c r="AM694" s="302" t="s">
        <v>5671</v>
      </c>
      <c r="AN694" s="24" t="s">
        <v>5660</v>
      </c>
      <c r="AO694" s="111">
        <v>10</v>
      </c>
      <c r="AP694" s="302" t="s">
        <v>5661</v>
      </c>
      <c r="AQ694" s="24" t="s">
        <v>5662</v>
      </c>
      <c r="AR694" s="111">
        <v>5</v>
      </c>
      <c r="AS694" s="302" t="s">
        <v>5663</v>
      </c>
      <c r="AT694" s="24" t="s">
        <v>5660</v>
      </c>
      <c r="AU694" s="111">
        <v>5</v>
      </c>
      <c r="AV694" s="302" t="s">
        <v>5721</v>
      </c>
      <c r="AW694" s="24" t="s">
        <v>5714</v>
      </c>
      <c r="AX694" s="107">
        <v>20</v>
      </c>
    </row>
    <row r="695" spans="1:50" s="108" customFormat="1" ht="36" customHeight="1">
      <c r="A695" s="83">
        <v>618</v>
      </c>
      <c r="B695" s="69" t="s">
        <v>5585</v>
      </c>
      <c r="C695" s="15">
        <v>1</v>
      </c>
      <c r="D695" s="15" t="s">
        <v>5600</v>
      </c>
      <c r="E695" s="24" t="s">
        <v>5722</v>
      </c>
      <c r="F695" s="24">
        <v>13607</v>
      </c>
      <c r="G695" s="24" t="s">
        <v>5723</v>
      </c>
      <c r="H695" s="24">
        <v>2020</v>
      </c>
      <c r="I695" s="24" t="s">
        <v>5724</v>
      </c>
      <c r="J695" s="71">
        <v>45486</v>
      </c>
      <c r="K695" s="76" t="s">
        <v>328</v>
      </c>
      <c r="L695" s="24" t="s">
        <v>5725</v>
      </c>
      <c r="M695" s="24" t="s">
        <v>5726</v>
      </c>
      <c r="N695" s="24" t="s">
        <v>5727</v>
      </c>
      <c r="O695" s="24" t="s">
        <v>5728</v>
      </c>
      <c r="P695" s="12">
        <v>108645.111345</v>
      </c>
      <c r="Q695" s="71">
        <f t="shared" si="27"/>
        <v>30.97</v>
      </c>
      <c r="R695" s="71">
        <v>0.93</v>
      </c>
      <c r="S695" s="71">
        <v>2</v>
      </c>
      <c r="T695" s="71">
        <v>28.04</v>
      </c>
      <c r="U695" s="71">
        <f t="shared" si="28"/>
        <v>30.97</v>
      </c>
      <c r="V695" s="115">
        <v>30</v>
      </c>
      <c r="W695" s="115">
        <v>79</v>
      </c>
      <c r="X695" s="175" t="s">
        <v>5596</v>
      </c>
      <c r="Y695" s="69">
        <v>3</v>
      </c>
      <c r="Z695" s="69">
        <v>5</v>
      </c>
      <c r="AA695" s="69">
        <v>1</v>
      </c>
      <c r="AB695" s="69">
        <v>60</v>
      </c>
      <c r="AC695" s="69">
        <v>2099066</v>
      </c>
      <c r="AD695" s="16">
        <v>0</v>
      </c>
      <c r="AE695" s="17">
        <v>5</v>
      </c>
      <c r="AF695" s="277">
        <f>+AI695+AL695+AO695+AR695+AU695+AX695</f>
        <v>30</v>
      </c>
      <c r="AG695" s="84" t="s">
        <v>5600</v>
      </c>
      <c r="AH695" s="24" t="s">
        <v>5601</v>
      </c>
      <c r="AI695" s="111">
        <v>30</v>
      </c>
      <c r="AJ695" s="84" t="s">
        <v>5629</v>
      </c>
      <c r="AK695" s="24" t="s">
        <v>5639</v>
      </c>
      <c r="AL695" s="111"/>
      <c r="AM695" s="302" t="s">
        <v>5598</v>
      </c>
      <c r="AN695" s="24" t="s">
        <v>5599</v>
      </c>
      <c r="AO695" s="111"/>
      <c r="AP695" s="302" t="s">
        <v>5688</v>
      </c>
      <c r="AQ695" s="24" t="s">
        <v>5689</v>
      </c>
      <c r="AR695" s="111"/>
      <c r="AS695" s="302" t="s">
        <v>5616</v>
      </c>
      <c r="AT695" s="24" t="s">
        <v>5626</v>
      </c>
      <c r="AU695" s="111"/>
      <c r="AV695" s="302" t="s">
        <v>5729</v>
      </c>
      <c r="AW695" s="24" t="s">
        <v>5730</v>
      </c>
      <c r="AX695" s="107"/>
    </row>
    <row r="696" spans="1:50" s="108" customFormat="1" ht="36" customHeight="1">
      <c r="A696" s="83">
        <v>618</v>
      </c>
      <c r="B696" s="69" t="s">
        <v>5585</v>
      </c>
      <c r="C696" s="15">
        <v>10</v>
      </c>
      <c r="D696" s="24" t="s">
        <v>5697</v>
      </c>
      <c r="E696" s="24" t="s">
        <v>5698</v>
      </c>
      <c r="F696" s="24">
        <v>33273</v>
      </c>
      <c r="G696" s="24" t="s">
        <v>5731</v>
      </c>
      <c r="H696" s="24">
        <v>2021</v>
      </c>
      <c r="I696" s="71" t="s">
        <v>5732</v>
      </c>
      <c r="J696" s="71">
        <v>66246</v>
      </c>
      <c r="K696" s="76" t="s">
        <v>332</v>
      </c>
      <c r="L696" s="12" t="s">
        <v>5701</v>
      </c>
      <c r="M696" s="12" t="s">
        <v>5702</v>
      </c>
      <c r="N696" s="12" t="s">
        <v>5733</v>
      </c>
      <c r="O696" s="12" t="s">
        <v>5734</v>
      </c>
      <c r="P696" s="12">
        <v>112469</v>
      </c>
      <c r="Q696" s="71">
        <f t="shared" si="27"/>
        <v>34.07</v>
      </c>
      <c r="R696" s="71">
        <v>1.27</v>
      </c>
      <c r="S696" s="71">
        <v>4.76</v>
      </c>
      <c r="T696" s="71">
        <v>28.04</v>
      </c>
      <c r="U696" s="71">
        <f t="shared" si="28"/>
        <v>34.07</v>
      </c>
      <c r="V696" s="115">
        <v>19</v>
      </c>
      <c r="W696" s="115">
        <v>7</v>
      </c>
      <c r="X696" s="175" t="s">
        <v>5705</v>
      </c>
      <c r="Y696" s="69">
        <v>3</v>
      </c>
      <c r="Z696" s="69">
        <v>1</v>
      </c>
      <c r="AA696" s="69">
        <v>7</v>
      </c>
      <c r="AB696" s="69">
        <v>25</v>
      </c>
      <c r="AC696" s="69">
        <v>2199061</v>
      </c>
      <c r="AD696" s="16">
        <v>25.34</v>
      </c>
      <c r="AE696" s="17">
        <v>5</v>
      </c>
      <c r="AF696" s="277">
        <v>58</v>
      </c>
      <c r="AG696" s="84" t="s">
        <v>5697</v>
      </c>
      <c r="AH696" s="24" t="s">
        <v>5706</v>
      </c>
      <c r="AI696" s="111">
        <v>10</v>
      </c>
      <c r="AJ696" s="84" t="s">
        <v>5600</v>
      </c>
      <c r="AK696" s="24" t="s">
        <v>5601</v>
      </c>
      <c r="AL696" s="111">
        <v>38</v>
      </c>
      <c r="AM696" s="302" t="s">
        <v>5707</v>
      </c>
      <c r="AN696" s="24" t="s">
        <v>5706</v>
      </c>
      <c r="AO696" s="111">
        <v>0</v>
      </c>
      <c r="AP696" s="302" t="s">
        <v>5708</v>
      </c>
      <c r="AQ696" s="24" t="s">
        <v>5709</v>
      </c>
      <c r="AR696" s="111">
        <v>10</v>
      </c>
      <c r="AS696" s="302" t="s">
        <v>5710</v>
      </c>
      <c r="AT696" s="24" t="s">
        <v>5711</v>
      </c>
      <c r="AU696" s="111">
        <v>0</v>
      </c>
      <c r="AV696" s="302" t="s">
        <v>5712</v>
      </c>
      <c r="AW696" s="69" t="s">
        <v>5713</v>
      </c>
      <c r="AX696" s="111">
        <v>0</v>
      </c>
    </row>
    <row r="697" spans="1:50" s="14" customFormat="1" ht="154">
      <c r="A697" s="84" t="s">
        <v>9925</v>
      </c>
      <c r="B697" s="24" t="s">
        <v>9914</v>
      </c>
      <c r="C697" s="24" t="s">
        <v>5735</v>
      </c>
      <c r="D697" s="147" t="s">
        <v>5736</v>
      </c>
      <c r="E697" s="176" t="s">
        <v>5737</v>
      </c>
      <c r="F697" s="147">
        <v>8782</v>
      </c>
      <c r="G697" s="147" t="s">
        <v>5738</v>
      </c>
      <c r="H697" s="147">
        <v>2002</v>
      </c>
      <c r="I697" s="147" t="s">
        <v>5739</v>
      </c>
      <c r="J697" s="177">
        <v>149198.57068936739</v>
      </c>
      <c r="K697" s="24" t="s">
        <v>156</v>
      </c>
      <c r="L697" s="24" t="s">
        <v>5740</v>
      </c>
      <c r="M697" s="24" t="s">
        <v>5741</v>
      </c>
      <c r="N697" s="24" t="s">
        <v>5742</v>
      </c>
      <c r="O697" s="24" t="s">
        <v>5743</v>
      </c>
      <c r="P697" s="24">
        <v>13275</v>
      </c>
      <c r="Q697" s="71">
        <f>U697</f>
        <v>45</v>
      </c>
      <c r="R697" s="71">
        <v>0</v>
      </c>
      <c r="S697" s="71">
        <v>0</v>
      </c>
      <c r="T697" s="71">
        <v>45</v>
      </c>
      <c r="U697" s="71">
        <f>R697+S697+T697</f>
        <v>45</v>
      </c>
      <c r="V697" s="115">
        <v>85</v>
      </c>
      <c r="W697" s="115">
        <v>100</v>
      </c>
      <c r="X697" s="175" t="s">
        <v>5744</v>
      </c>
      <c r="Y697" s="15">
        <v>4</v>
      </c>
      <c r="Z697" s="15">
        <v>3</v>
      </c>
      <c r="AA697" s="15">
        <v>1</v>
      </c>
      <c r="AB697" s="15">
        <v>25</v>
      </c>
      <c r="AC697" s="15">
        <v>0</v>
      </c>
      <c r="AD697" s="15">
        <v>45</v>
      </c>
      <c r="AE697" s="24">
        <v>5</v>
      </c>
      <c r="AF697" s="289">
        <f>AI697</f>
        <v>28.95</v>
      </c>
      <c r="AG697" s="84" t="s">
        <v>5736</v>
      </c>
      <c r="AH697" s="24" t="s">
        <v>5745</v>
      </c>
      <c r="AI697" s="78">
        <v>28.95</v>
      </c>
      <c r="AJ697" s="84"/>
      <c r="AK697" s="24"/>
      <c r="AL697" s="78"/>
      <c r="AM697" s="302"/>
      <c r="AN697" s="24"/>
      <c r="AO697" s="78"/>
      <c r="AP697" s="302"/>
      <c r="AQ697" s="24"/>
      <c r="AR697" s="111"/>
      <c r="AS697" s="302"/>
      <c r="AT697" s="12"/>
      <c r="AU697" s="13"/>
      <c r="AV697" s="300"/>
      <c r="AW697" s="12"/>
      <c r="AX697" s="13"/>
    </row>
    <row r="698" spans="1:50" s="14" customFormat="1" ht="168">
      <c r="A698" s="84" t="s">
        <v>9925</v>
      </c>
      <c r="B698" s="24" t="s">
        <v>9915</v>
      </c>
      <c r="C698" s="24" t="s">
        <v>5746</v>
      </c>
      <c r="D698" s="147" t="s">
        <v>5747</v>
      </c>
      <c r="E698" s="176" t="s">
        <v>5748</v>
      </c>
      <c r="F698" s="147">
        <v>5566</v>
      </c>
      <c r="G698" s="147" t="s">
        <v>5749</v>
      </c>
      <c r="H698" s="147">
        <v>2002</v>
      </c>
      <c r="I698" s="147" t="s">
        <v>5750</v>
      </c>
      <c r="J698" s="177">
        <v>137863.72416958772</v>
      </c>
      <c r="K698" s="24" t="s">
        <v>156</v>
      </c>
      <c r="L698" s="24" t="s">
        <v>5751</v>
      </c>
      <c r="M698" s="24" t="s">
        <v>5752</v>
      </c>
      <c r="N698" s="24" t="s">
        <v>5753</v>
      </c>
      <c r="O698" s="24" t="s">
        <v>9596</v>
      </c>
      <c r="P698" s="24">
        <v>6436</v>
      </c>
      <c r="Q698" s="71">
        <f>U698</f>
        <v>45</v>
      </c>
      <c r="R698" s="71">
        <v>0</v>
      </c>
      <c r="S698" s="71">
        <v>0</v>
      </c>
      <c r="T698" s="71">
        <v>45</v>
      </c>
      <c r="U698" s="71">
        <f t="shared" ref="U698:U718" si="30">R698+S698+T698</f>
        <v>45</v>
      </c>
      <c r="V698" s="115">
        <v>85</v>
      </c>
      <c r="W698" s="115">
        <v>100</v>
      </c>
      <c r="X698" s="175" t="s">
        <v>5754</v>
      </c>
      <c r="Y698" s="15">
        <v>4</v>
      </c>
      <c r="Z698" s="15">
        <v>3</v>
      </c>
      <c r="AA698" s="15">
        <v>1</v>
      </c>
      <c r="AB698" s="15">
        <v>4</v>
      </c>
      <c r="AC698" s="15">
        <v>161</v>
      </c>
      <c r="AD698" s="15">
        <v>45</v>
      </c>
      <c r="AE698" s="24">
        <v>5</v>
      </c>
      <c r="AF698" s="290">
        <f>AI698+AL698</f>
        <v>100</v>
      </c>
      <c r="AG698" s="84" t="s">
        <v>5747</v>
      </c>
      <c r="AH698" s="24" t="s">
        <v>5755</v>
      </c>
      <c r="AI698" s="78">
        <v>100</v>
      </c>
      <c r="AJ698" s="84" t="s">
        <v>5756</v>
      </c>
      <c r="AK698" s="24" t="s">
        <v>5755</v>
      </c>
      <c r="AL698" s="78">
        <v>0</v>
      </c>
      <c r="AM698" s="302"/>
      <c r="AN698" s="24"/>
      <c r="AO698" s="78"/>
      <c r="AP698" s="302"/>
      <c r="AQ698" s="24"/>
      <c r="AR698" s="111"/>
      <c r="AS698" s="302"/>
      <c r="AT698" s="12"/>
      <c r="AU698" s="13"/>
      <c r="AV698" s="300"/>
      <c r="AW698" s="12"/>
      <c r="AX698" s="13"/>
    </row>
    <row r="699" spans="1:50" s="14" customFormat="1" ht="196">
      <c r="A699" s="84" t="s">
        <v>9925</v>
      </c>
      <c r="B699" s="24" t="s">
        <v>9915</v>
      </c>
      <c r="C699" s="24" t="s">
        <v>5757</v>
      </c>
      <c r="D699" s="147" t="s">
        <v>5758</v>
      </c>
      <c r="E699" s="176" t="s">
        <v>5759</v>
      </c>
      <c r="F699" s="147">
        <v>14556</v>
      </c>
      <c r="G699" s="147" t="s">
        <v>5760</v>
      </c>
      <c r="H699" s="147">
        <v>2003</v>
      </c>
      <c r="I699" s="147" t="s">
        <v>5761</v>
      </c>
      <c r="J699" s="177">
        <v>121515.60674344852</v>
      </c>
      <c r="K699" s="24" t="s">
        <v>156</v>
      </c>
      <c r="L699" s="15" t="s">
        <v>5762</v>
      </c>
      <c r="M699" s="124" t="s">
        <v>5763</v>
      </c>
      <c r="N699" s="24" t="s">
        <v>5764</v>
      </c>
      <c r="O699" s="124" t="s">
        <v>5765</v>
      </c>
      <c r="P699" s="24">
        <v>13209</v>
      </c>
      <c r="Q699" s="71">
        <f t="shared" ref="Q699:Q718" si="31">U699</f>
        <v>45</v>
      </c>
      <c r="R699" s="71">
        <v>0</v>
      </c>
      <c r="S699" s="71">
        <v>0</v>
      </c>
      <c r="T699" s="71">
        <v>45</v>
      </c>
      <c r="U699" s="71">
        <f t="shared" si="30"/>
        <v>45</v>
      </c>
      <c r="V699" s="115">
        <v>85</v>
      </c>
      <c r="W699" s="115">
        <v>100</v>
      </c>
      <c r="X699" s="175" t="s">
        <v>5766</v>
      </c>
      <c r="Y699" s="15">
        <v>3</v>
      </c>
      <c r="Z699" s="15">
        <v>10</v>
      </c>
      <c r="AA699" s="15">
        <v>5</v>
      </c>
      <c r="AB699" s="15">
        <v>44</v>
      </c>
      <c r="AC699" s="15">
        <v>62</v>
      </c>
      <c r="AD699" s="15">
        <v>45</v>
      </c>
      <c r="AE699" s="24">
        <v>5</v>
      </c>
      <c r="AF699" s="290">
        <f>AI699+AL699+AO699+AR699+AU699</f>
        <v>85.529999999999987</v>
      </c>
      <c r="AG699" s="84" t="s">
        <v>5758</v>
      </c>
      <c r="AH699" s="24" t="s">
        <v>5767</v>
      </c>
      <c r="AI699" s="78">
        <v>42.11</v>
      </c>
      <c r="AJ699" s="84" t="s">
        <v>5768</v>
      </c>
      <c r="AK699" s="24" t="s">
        <v>5767</v>
      </c>
      <c r="AL699" s="78">
        <v>21.709999999999997</v>
      </c>
      <c r="AM699" s="302" t="s">
        <v>5769</v>
      </c>
      <c r="AN699" s="24" t="s">
        <v>5767</v>
      </c>
      <c r="AO699" s="78">
        <v>21.709999999999997</v>
      </c>
      <c r="AP699" s="302"/>
      <c r="AQ699" s="24"/>
      <c r="AR699" s="178"/>
      <c r="AS699" s="302"/>
      <c r="AT699" s="24"/>
      <c r="AU699" s="178"/>
      <c r="AV699" s="300"/>
      <c r="AW699" s="12"/>
      <c r="AX699" s="13"/>
    </row>
    <row r="700" spans="1:50" s="14" customFormat="1" ht="112">
      <c r="A700" s="84" t="s">
        <v>9925</v>
      </c>
      <c r="B700" s="24" t="s">
        <v>9915</v>
      </c>
      <c r="C700" s="24" t="s">
        <v>5770</v>
      </c>
      <c r="D700" s="147" t="s">
        <v>5771</v>
      </c>
      <c r="E700" s="176" t="s">
        <v>5772</v>
      </c>
      <c r="F700" s="147">
        <v>15646</v>
      </c>
      <c r="G700" s="147" t="s">
        <v>5773</v>
      </c>
      <c r="H700" s="147">
        <v>2003</v>
      </c>
      <c r="I700" s="147" t="s">
        <v>5774</v>
      </c>
      <c r="J700" s="177">
        <v>110185.23038724755</v>
      </c>
      <c r="K700" s="24" t="s">
        <v>156</v>
      </c>
      <c r="L700" s="24" t="s">
        <v>5775</v>
      </c>
      <c r="M700" s="24" t="s">
        <v>5975</v>
      </c>
      <c r="N700" s="24" t="s">
        <v>5776</v>
      </c>
      <c r="O700" s="24" t="s">
        <v>9597</v>
      </c>
      <c r="P700" s="24">
        <v>15032</v>
      </c>
      <c r="Q700" s="71">
        <f t="shared" si="31"/>
        <v>45</v>
      </c>
      <c r="R700" s="71">
        <v>0</v>
      </c>
      <c r="S700" s="71">
        <v>0</v>
      </c>
      <c r="T700" s="71">
        <v>45</v>
      </c>
      <c r="U700" s="71">
        <f t="shared" si="30"/>
        <v>45</v>
      </c>
      <c r="V700" s="115">
        <v>85</v>
      </c>
      <c r="W700" s="115">
        <v>100</v>
      </c>
      <c r="X700" s="175" t="s">
        <v>5777</v>
      </c>
      <c r="Y700" s="15">
        <v>4</v>
      </c>
      <c r="Z700" s="15">
        <v>4</v>
      </c>
      <c r="AA700" s="15">
        <v>6</v>
      </c>
      <c r="AB700" s="15">
        <v>46</v>
      </c>
      <c r="AC700" s="15">
        <v>156</v>
      </c>
      <c r="AD700" s="15">
        <v>45</v>
      </c>
      <c r="AE700" s="24">
        <v>5</v>
      </c>
      <c r="AF700" s="290">
        <f>AI700+AL700</f>
        <v>23.68</v>
      </c>
      <c r="AG700" s="84" t="s">
        <v>5771</v>
      </c>
      <c r="AH700" s="24" t="s">
        <v>5778</v>
      </c>
      <c r="AI700" s="78">
        <v>23.68</v>
      </c>
      <c r="AJ700" s="84" t="s">
        <v>5779</v>
      </c>
      <c r="AK700" s="24" t="s">
        <v>5780</v>
      </c>
      <c r="AL700" s="78">
        <v>0</v>
      </c>
      <c r="AM700" s="302"/>
      <c r="AN700" s="24"/>
      <c r="AO700" s="78">
        <v>0</v>
      </c>
      <c r="AP700" s="302"/>
      <c r="AQ700" s="24"/>
      <c r="AR700" s="179"/>
      <c r="AS700" s="302"/>
      <c r="AT700" s="12"/>
      <c r="AU700" s="13"/>
      <c r="AV700" s="300"/>
      <c r="AW700" s="12"/>
      <c r="AX700" s="13"/>
    </row>
    <row r="701" spans="1:50" s="14" customFormat="1" ht="112">
      <c r="A701" s="84" t="s">
        <v>9925</v>
      </c>
      <c r="B701" s="24" t="s">
        <v>9915</v>
      </c>
      <c r="C701" s="24" t="s">
        <v>5757</v>
      </c>
      <c r="D701" s="147" t="s">
        <v>5758</v>
      </c>
      <c r="E701" s="176" t="s">
        <v>5759</v>
      </c>
      <c r="F701" s="147">
        <v>14556</v>
      </c>
      <c r="G701" s="147" t="s">
        <v>5781</v>
      </c>
      <c r="H701" s="147">
        <v>2003</v>
      </c>
      <c r="I701" s="147" t="s">
        <v>5782</v>
      </c>
      <c r="J701" s="177">
        <v>63890.902353530299</v>
      </c>
      <c r="K701" s="24" t="s">
        <v>156</v>
      </c>
      <c r="L701" s="15" t="s">
        <v>5762</v>
      </c>
      <c r="M701" s="124" t="s">
        <v>5763</v>
      </c>
      <c r="N701" s="24" t="s">
        <v>5783</v>
      </c>
      <c r="O701" s="124" t="s">
        <v>5784</v>
      </c>
      <c r="P701" s="24">
        <v>4700</v>
      </c>
      <c r="Q701" s="71">
        <f t="shared" si="31"/>
        <v>45</v>
      </c>
      <c r="R701" s="71">
        <v>0</v>
      </c>
      <c r="S701" s="71">
        <v>0</v>
      </c>
      <c r="T701" s="71">
        <v>45</v>
      </c>
      <c r="U701" s="71">
        <f t="shared" si="30"/>
        <v>45</v>
      </c>
      <c r="V701" s="115">
        <v>85</v>
      </c>
      <c r="W701" s="115">
        <v>100</v>
      </c>
      <c r="X701" s="175" t="s">
        <v>5785</v>
      </c>
      <c r="Y701" s="15">
        <v>3</v>
      </c>
      <c r="Z701" s="15">
        <v>1</v>
      </c>
      <c r="AA701" s="15">
        <v>2</v>
      </c>
      <c r="AB701" s="15">
        <v>4</v>
      </c>
      <c r="AC701" s="15">
        <v>61</v>
      </c>
      <c r="AD701" s="15">
        <v>45</v>
      </c>
      <c r="AE701" s="24">
        <v>5</v>
      </c>
      <c r="AF701" s="290">
        <f>AI701+AL701+AO701+AR701+AU701</f>
        <v>86.179999999999993</v>
      </c>
      <c r="AG701" s="84" t="s">
        <v>5758</v>
      </c>
      <c r="AH701" s="24" t="s">
        <v>5767</v>
      </c>
      <c r="AI701" s="78">
        <v>43.419999999999995</v>
      </c>
      <c r="AJ701" s="84" t="s">
        <v>5768</v>
      </c>
      <c r="AK701" s="24" t="s">
        <v>5767</v>
      </c>
      <c r="AL701" s="78">
        <v>15.129999999999999</v>
      </c>
      <c r="AM701" s="302" t="s">
        <v>5769</v>
      </c>
      <c r="AN701" s="24" t="s">
        <v>5767</v>
      </c>
      <c r="AO701" s="78">
        <v>27.63</v>
      </c>
      <c r="AP701" s="302"/>
      <c r="AQ701" s="24"/>
      <c r="AR701" s="178"/>
      <c r="AS701" s="302"/>
      <c r="AT701" s="24"/>
      <c r="AU701" s="178"/>
      <c r="AV701" s="300"/>
      <c r="AW701" s="12"/>
      <c r="AX701" s="13"/>
    </row>
    <row r="702" spans="1:50" s="14" customFormat="1" ht="210">
      <c r="A702" s="84" t="s">
        <v>9925</v>
      </c>
      <c r="B702" s="24" t="s">
        <v>9915</v>
      </c>
      <c r="C702" s="24" t="s">
        <v>5786</v>
      </c>
      <c r="D702" s="147" t="s">
        <v>5787</v>
      </c>
      <c r="E702" s="176" t="s">
        <v>5788</v>
      </c>
      <c r="F702" s="147">
        <v>22701</v>
      </c>
      <c r="G702" s="147" t="s">
        <v>5789</v>
      </c>
      <c r="H702" s="147" t="s">
        <v>5790</v>
      </c>
      <c r="I702" s="147" t="s">
        <v>5791</v>
      </c>
      <c r="J702" s="177">
        <v>81067.726506426319</v>
      </c>
      <c r="K702" s="24" t="s">
        <v>156</v>
      </c>
      <c r="L702" s="24" t="s">
        <v>5792</v>
      </c>
      <c r="M702" s="24" t="s">
        <v>9598</v>
      </c>
      <c r="N702" s="24" t="s">
        <v>5793</v>
      </c>
      <c r="O702" s="24" t="s">
        <v>5794</v>
      </c>
      <c r="P702" s="24">
        <v>4704</v>
      </c>
      <c r="Q702" s="71">
        <f t="shared" si="31"/>
        <v>45</v>
      </c>
      <c r="R702" s="71">
        <v>0</v>
      </c>
      <c r="S702" s="71">
        <v>0</v>
      </c>
      <c r="T702" s="71">
        <v>45</v>
      </c>
      <c r="U702" s="71">
        <f t="shared" si="30"/>
        <v>45</v>
      </c>
      <c r="V702" s="115">
        <v>85</v>
      </c>
      <c r="W702" s="115">
        <v>100</v>
      </c>
      <c r="X702" s="175" t="s">
        <v>5795</v>
      </c>
      <c r="Y702" s="15">
        <v>3</v>
      </c>
      <c r="Z702" s="15">
        <v>4</v>
      </c>
      <c r="AA702" s="15">
        <v>3</v>
      </c>
      <c r="AB702" s="15">
        <v>44</v>
      </c>
      <c r="AC702" s="15">
        <v>142</v>
      </c>
      <c r="AD702" s="15">
        <v>45</v>
      </c>
      <c r="AE702" s="24"/>
      <c r="AF702" s="290">
        <f>AI702+AL702+AO702+AR702</f>
        <v>0</v>
      </c>
      <c r="AG702" s="84" t="s">
        <v>5787</v>
      </c>
      <c r="AH702" s="24" t="s">
        <v>5796</v>
      </c>
      <c r="AI702" s="78">
        <v>0</v>
      </c>
      <c r="AJ702" s="84" t="s">
        <v>5797</v>
      </c>
      <c r="AK702" s="24" t="s">
        <v>5796</v>
      </c>
      <c r="AL702" s="78">
        <v>0</v>
      </c>
      <c r="AM702" s="302"/>
      <c r="AN702" s="24"/>
      <c r="AO702" s="78">
        <v>0</v>
      </c>
      <c r="AP702" s="302"/>
      <c r="AQ702" s="24"/>
      <c r="AR702" s="178"/>
      <c r="AS702" s="302"/>
      <c r="AT702" s="12"/>
      <c r="AU702" s="13"/>
      <c r="AV702" s="300"/>
      <c r="AW702" s="12"/>
      <c r="AX702" s="13"/>
    </row>
    <row r="703" spans="1:50" s="14" customFormat="1" ht="224">
      <c r="A703" s="84" t="s">
        <v>9925</v>
      </c>
      <c r="B703" s="24" t="s">
        <v>9915</v>
      </c>
      <c r="C703" s="24" t="s">
        <v>5798</v>
      </c>
      <c r="D703" s="147" t="s">
        <v>5799</v>
      </c>
      <c r="E703" s="176" t="s">
        <v>5800</v>
      </c>
      <c r="F703" s="147">
        <v>26559</v>
      </c>
      <c r="G703" s="147" t="s">
        <v>5801</v>
      </c>
      <c r="H703" s="147">
        <v>2002</v>
      </c>
      <c r="I703" s="147" t="s">
        <v>5802</v>
      </c>
      <c r="J703" s="177">
        <v>34393.82</v>
      </c>
      <c r="K703" s="24" t="s">
        <v>156</v>
      </c>
      <c r="L703" s="24" t="s">
        <v>5803</v>
      </c>
      <c r="M703" s="24" t="s">
        <v>5804</v>
      </c>
      <c r="N703" s="24" t="s">
        <v>5805</v>
      </c>
      <c r="O703" s="24" t="s">
        <v>5806</v>
      </c>
      <c r="P703" s="24">
        <v>1520479</v>
      </c>
      <c r="Q703" s="71">
        <f t="shared" si="31"/>
        <v>45</v>
      </c>
      <c r="R703" s="71">
        <v>0</v>
      </c>
      <c r="S703" s="71">
        <v>0</v>
      </c>
      <c r="T703" s="71">
        <v>45</v>
      </c>
      <c r="U703" s="71">
        <f t="shared" si="30"/>
        <v>45</v>
      </c>
      <c r="V703" s="115">
        <v>85</v>
      </c>
      <c r="W703" s="115">
        <v>100</v>
      </c>
      <c r="X703" s="175" t="s">
        <v>5807</v>
      </c>
      <c r="Y703" s="15">
        <v>3</v>
      </c>
      <c r="Z703" s="15">
        <v>12</v>
      </c>
      <c r="AA703" s="15">
        <v>4</v>
      </c>
      <c r="AB703" s="15">
        <v>46</v>
      </c>
      <c r="AC703" s="15">
        <v>71</v>
      </c>
      <c r="AD703" s="15">
        <v>45</v>
      </c>
      <c r="AE703" s="15">
        <v>5</v>
      </c>
      <c r="AF703" s="289">
        <f>AI703+AL703+AO703+AR703+AU703+AX703</f>
        <v>0</v>
      </c>
      <c r="AG703" s="84" t="s">
        <v>5808</v>
      </c>
      <c r="AH703" s="24" t="s">
        <v>5809</v>
      </c>
      <c r="AI703" s="78">
        <v>0</v>
      </c>
      <c r="AJ703" s="84" t="s">
        <v>5756</v>
      </c>
      <c r="AK703" s="24" t="s">
        <v>5809</v>
      </c>
      <c r="AL703" s="78">
        <v>0</v>
      </c>
      <c r="AM703" s="302" t="s">
        <v>5797</v>
      </c>
      <c r="AN703" s="24" t="s">
        <v>5809</v>
      </c>
      <c r="AO703" s="78">
        <v>0</v>
      </c>
      <c r="AP703" s="302" t="s">
        <v>5810</v>
      </c>
      <c r="AQ703" s="24" t="s">
        <v>5809</v>
      </c>
      <c r="AR703" s="78">
        <v>0</v>
      </c>
      <c r="AS703" s="302" t="s">
        <v>5811</v>
      </c>
      <c r="AT703" s="24" t="s">
        <v>5809</v>
      </c>
      <c r="AU703" s="78">
        <v>0</v>
      </c>
      <c r="AV703" s="302" t="s">
        <v>5812</v>
      </c>
      <c r="AW703" s="24" t="s">
        <v>5809</v>
      </c>
      <c r="AX703" s="78">
        <v>0</v>
      </c>
    </row>
    <row r="704" spans="1:50" s="14" customFormat="1" ht="112">
      <c r="A704" s="84" t="s">
        <v>9925</v>
      </c>
      <c r="B704" s="24" t="s">
        <v>9915</v>
      </c>
      <c r="C704" s="24" t="s">
        <v>5813</v>
      </c>
      <c r="D704" s="147" t="s">
        <v>5814</v>
      </c>
      <c r="E704" s="176" t="s">
        <v>5815</v>
      </c>
      <c r="F704" s="147">
        <v>4101</v>
      </c>
      <c r="G704" s="147" t="s">
        <v>5816</v>
      </c>
      <c r="H704" s="147">
        <v>2004</v>
      </c>
      <c r="I704" s="147" t="s">
        <v>5817</v>
      </c>
      <c r="J704" s="177">
        <v>39118.39</v>
      </c>
      <c r="K704" s="24" t="s">
        <v>156</v>
      </c>
      <c r="L704" s="24" t="s">
        <v>5818</v>
      </c>
      <c r="M704" s="24" t="s">
        <v>5819</v>
      </c>
      <c r="N704" s="24" t="s">
        <v>5820</v>
      </c>
      <c r="O704" s="24" t="s">
        <v>5821</v>
      </c>
      <c r="P704" s="69">
        <v>12251</v>
      </c>
      <c r="Q704" s="71">
        <f t="shared" si="31"/>
        <v>45</v>
      </c>
      <c r="R704" s="71">
        <v>0</v>
      </c>
      <c r="S704" s="71">
        <v>0</v>
      </c>
      <c r="T704" s="71">
        <v>45</v>
      </c>
      <c r="U704" s="71">
        <f t="shared" si="30"/>
        <v>45</v>
      </c>
      <c r="V704" s="115">
        <v>85</v>
      </c>
      <c r="W704" s="115">
        <v>100</v>
      </c>
      <c r="X704" s="175" t="s">
        <v>5822</v>
      </c>
      <c r="Y704" s="15">
        <v>4</v>
      </c>
      <c r="Z704" s="15">
        <v>3</v>
      </c>
      <c r="AA704" s="15">
        <v>4</v>
      </c>
      <c r="AB704" s="15">
        <v>4</v>
      </c>
      <c r="AC704" s="15">
        <v>60</v>
      </c>
      <c r="AD704" s="15">
        <v>45</v>
      </c>
      <c r="AE704" s="15">
        <v>5</v>
      </c>
      <c r="AF704" s="290">
        <f>AI704+AL704</f>
        <v>100</v>
      </c>
      <c r="AG704" s="84" t="s">
        <v>5814</v>
      </c>
      <c r="AH704" s="24" t="s">
        <v>5823</v>
      </c>
      <c r="AI704" s="78">
        <v>95.39</v>
      </c>
      <c r="AJ704" s="84" t="s">
        <v>5797</v>
      </c>
      <c r="AK704" s="24" t="s">
        <v>5823</v>
      </c>
      <c r="AL704" s="78">
        <v>4.6100000000000003</v>
      </c>
      <c r="AM704" s="302"/>
      <c r="AN704" s="24"/>
      <c r="AO704" s="78">
        <v>0</v>
      </c>
      <c r="AP704" s="302"/>
      <c r="AQ704" s="24"/>
      <c r="AR704" s="111"/>
      <c r="AS704" s="302"/>
      <c r="AT704" s="12"/>
      <c r="AU704" s="13"/>
      <c r="AV704" s="300"/>
      <c r="AW704" s="12"/>
      <c r="AX704" s="13"/>
    </row>
    <row r="705" spans="1:50" s="14" customFormat="1" ht="266">
      <c r="A705" s="84" t="s">
        <v>9925</v>
      </c>
      <c r="B705" s="24" t="s">
        <v>9915</v>
      </c>
      <c r="C705" s="24" t="s">
        <v>5824</v>
      </c>
      <c r="D705" s="147" t="s">
        <v>5771</v>
      </c>
      <c r="E705" s="176" t="s">
        <v>5825</v>
      </c>
      <c r="F705" s="147">
        <v>13026</v>
      </c>
      <c r="G705" s="147" t="s">
        <v>5826</v>
      </c>
      <c r="H705" s="147">
        <v>2006</v>
      </c>
      <c r="I705" s="147" t="s">
        <v>5827</v>
      </c>
      <c r="J705" s="177">
        <v>151481.75913870806</v>
      </c>
      <c r="K705" s="24" t="s">
        <v>149</v>
      </c>
      <c r="L705" s="24" t="s">
        <v>5828</v>
      </c>
      <c r="M705" s="24" t="s">
        <v>5829</v>
      </c>
      <c r="N705" s="24" t="s">
        <v>5830</v>
      </c>
      <c r="O705" s="24" t="s">
        <v>9599</v>
      </c>
      <c r="P705" s="24">
        <v>13735</v>
      </c>
      <c r="Q705" s="71">
        <f t="shared" si="31"/>
        <v>45</v>
      </c>
      <c r="R705" s="71">
        <v>0</v>
      </c>
      <c r="S705" s="71">
        <v>0</v>
      </c>
      <c r="T705" s="71">
        <v>45</v>
      </c>
      <c r="U705" s="71">
        <f t="shared" si="30"/>
        <v>45</v>
      </c>
      <c r="V705" s="115">
        <v>85</v>
      </c>
      <c r="W705" s="115">
        <v>100.00333333333339</v>
      </c>
      <c r="X705" s="175" t="s">
        <v>5831</v>
      </c>
      <c r="Y705" s="15">
        <v>3</v>
      </c>
      <c r="Z705" s="15">
        <v>7</v>
      </c>
      <c r="AA705" s="15">
        <v>1</v>
      </c>
      <c r="AB705" s="15">
        <v>46</v>
      </c>
      <c r="AC705" s="15">
        <v>223</v>
      </c>
      <c r="AD705" s="15">
        <v>45</v>
      </c>
      <c r="AE705" s="15">
        <v>5</v>
      </c>
      <c r="AF705" s="289">
        <f>AI705+AL705</f>
        <v>32.230000000000004</v>
      </c>
      <c r="AG705" s="84" t="s">
        <v>5771</v>
      </c>
      <c r="AH705" s="24" t="s">
        <v>5778</v>
      </c>
      <c r="AI705" s="78">
        <v>11.18</v>
      </c>
      <c r="AJ705" s="84" t="s">
        <v>5797</v>
      </c>
      <c r="AK705" s="24" t="s">
        <v>5832</v>
      </c>
      <c r="AL705" s="78">
        <v>21.05</v>
      </c>
      <c r="AM705" s="302"/>
      <c r="AN705" s="24"/>
      <c r="AO705" s="78">
        <v>0</v>
      </c>
      <c r="AP705" s="302"/>
      <c r="AQ705" s="24"/>
      <c r="AR705" s="111"/>
      <c r="AS705" s="302"/>
      <c r="AT705" s="12"/>
      <c r="AU705" s="13"/>
      <c r="AV705" s="300"/>
      <c r="AW705" s="12"/>
      <c r="AX705" s="13"/>
    </row>
    <row r="706" spans="1:50" s="14" customFormat="1" ht="140">
      <c r="A706" s="84" t="s">
        <v>9925</v>
      </c>
      <c r="B706" s="24" t="s">
        <v>9915</v>
      </c>
      <c r="C706" s="24" t="s">
        <v>5786</v>
      </c>
      <c r="D706" s="147" t="s">
        <v>5787</v>
      </c>
      <c r="E706" s="176" t="s">
        <v>5788</v>
      </c>
      <c r="F706" s="147">
        <v>22701</v>
      </c>
      <c r="G706" s="147" t="s">
        <v>5833</v>
      </c>
      <c r="H706" s="147">
        <v>2005</v>
      </c>
      <c r="I706" s="147" t="s">
        <v>5834</v>
      </c>
      <c r="J706" s="177">
        <v>156073.82252545486</v>
      </c>
      <c r="K706" s="24" t="s">
        <v>149</v>
      </c>
      <c r="L706" s="24" t="s">
        <v>5835</v>
      </c>
      <c r="M706" s="24" t="s">
        <v>9600</v>
      </c>
      <c r="N706" s="24" t="s">
        <v>5836</v>
      </c>
      <c r="O706" s="24" t="s">
        <v>5837</v>
      </c>
      <c r="P706" s="24">
        <v>1520971</v>
      </c>
      <c r="Q706" s="71">
        <f t="shared" si="31"/>
        <v>45</v>
      </c>
      <c r="R706" s="71">
        <v>0</v>
      </c>
      <c r="S706" s="71">
        <v>0</v>
      </c>
      <c r="T706" s="71">
        <v>45</v>
      </c>
      <c r="U706" s="71">
        <f t="shared" si="30"/>
        <v>45</v>
      </c>
      <c r="V706" s="115">
        <v>85</v>
      </c>
      <c r="W706" s="115">
        <v>100</v>
      </c>
      <c r="X706" s="175" t="s">
        <v>5838</v>
      </c>
      <c r="Y706" s="15">
        <v>1</v>
      </c>
      <c r="Z706" s="15" t="s">
        <v>5839</v>
      </c>
      <c r="AA706" s="15" t="s">
        <v>5840</v>
      </c>
      <c r="AB706" s="15">
        <v>44</v>
      </c>
      <c r="AC706" s="15">
        <v>247</v>
      </c>
      <c r="AD706" s="15">
        <v>45</v>
      </c>
      <c r="AE706" s="15">
        <v>5</v>
      </c>
      <c r="AF706" s="290">
        <f>AI706+AL706+AO706+AR706</f>
        <v>0</v>
      </c>
      <c r="AG706" s="84" t="s">
        <v>5787</v>
      </c>
      <c r="AH706" s="24" t="s">
        <v>5796</v>
      </c>
      <c r="AI706" s="78">
        <v>0</v>
      </c>
      <c r="AJ706" s="84" t="s">
        <v>5797</v>
      </c>
      <c r="AK706" s="24" t="s">
        <v>5796</v>
      </c>
      <c r="AL706" s="78">
        <v>0</v>
      </c>
      <c r="AM706" s="302" t="s">
        <v>2485</v>
      </c>
      <c r="AN706" s="24" t="s">
        <v>5796</v>
      </c>
      <c r="AO706" s="78">
        <v>0</v>
      </c>
      <c r="AP706" s="302"/>
      <c r="AQ706" s="24"/>
      <c r="AR706" s="178"/>
      <c r="AS706" s="302"/>
      <c r="AT706" s="12"/>
      <c r="AU706" s="13"/>
      <c r="AV706" s="300"/>
      <c r="AW706" s="12"/>
      <c r="AX706" s="13"/>
    </row>
    <row r="707" spans="1:50" s="14" customFormat="1" ht="392">
      <c r="A707" s="84" t="s">
        <v>9925</v>
      </c>
      <c r="B707" s="24" t="s">
        <v>9915</v>
      </c>
      <c r="C707" s="24" t="s">
        <v>5841</v>
      </c>
      <c r="D707" s="147" t="s">
        <v>4903</v>
      </c>
      <c r="E707" s="176" t="s">
        <v>5842</v>
      </c>
      <c r="F707" s="147">
        <v>13469</v>
      </c>
      <c r="G707" s="147" t="s">
        <v>5843</v>
      </c>
      <c r="H707" s="147">
        <v>2005</v>
      </c>
      <c r="I707" s="147" t="s">
        <v>5844</v>
      </c>
      <c r="J707" s="177">
        <v>147774.40978133871</v>
      </c>
      <c r="K707" s="24" t="s">
        <v>149</v>
      </c>
      <c r="L707" s="24" t="s">
        <v>5845</v>
      </c>
      <c r="M707" s="24" t="s">
        <v>9601</v>
      </c>
      <c r="N707" s="24" t="s">
        <v>5846</v>
      </c>
      <c r="O707" s="24" t="s">
        <v>9602</v>
      </c>
      <c r="P707" s="24">
        <v>1520913</v>
      </c>
      <c r="Q707" s="71">
        <f t="shared" si="31"/>
        <v>45</v>
      </c>
      <c r="R707" s="71">
        <v>0</v>
      </c>
      <c r="S707" s="71">
        <v>0</v>
      </c>
      <c r="T707" s="71">
        <v>45</v>
      </c>
      <c r="U707" s="71">
        <f t="shared" si="30"/>
        <v>45</v>
      </c>
      <c r="V707" s="115">
        <v>85</v>
      </c>
      <c r="W707" s="115">
        <v>100</v>
      </c>
      <c r="X707" s="175" t="s">
        <v>5847</v>
      </c>
      <c r="Y707" s="15">
        <v>3</v>
      </c>
      <c r="Z707" s="15">
        <v>10</v>
      </c>
      <c r="AA707" s="15">
        <v>4</v>
      </c>
      <c r="AB707" s="15">
        <v>46</v>
      </c>
      <c r="AC707" s="15">
        <v>238</v>
      </c>
      <c r="AD707" s="15">
        <v>45</v>
      </c>
      <c r="AE707" s="15">
        <v>5</v>
      </c>
      <c r="AF707" s="290">
        <f>AI707+AL707+AO707</f>
        <v>100</v>
      </c>
      <c r="AG707" s="84" t="s">
        <v>4903</v>
      </c>
      <c r="AH707" s="24" t="s">
        <v>5848</v>
      </c>
      <c r="AI707" s="78">
        <v>100</v>
      </c>
      <c r="AJ707" s="84"/>
      <c r="AK707" s="24"/>
      <c r="AL707" s="78">
        <v>0</v>
      </c>
      <c r="AM707" s="302"/>
      <c r="AN707" s="24"/>
      <c r="AO707" s="78">
        <v>0</v>
      </c>
      <c r="AP707" s="302"/>
      <c r="AQ707" s="24"/>
      <c r="AR707" s="111"/>
      <c r="AS707" s="302"/>
      <c r="AT707" s="12"/>
      <c r="AU707" s="13"/>
      <c r="AV707" s="300"/>
      <c r="AW707" s="12"/>
      <c r="AX707" s="13"/>
    </row>
    <row r="708" spans="1:50" s="14" customFormat="1" ht="266">
      <c r="A708" s="84" t="s">
        <v>9925</v>
      </c>
      <c r="B708" s="24" t="s">
        <v>9915</v>
      </c>
      <c r="C708" s="24" t="s">
        <v>5757</v>
      </c>
      <c r="D708" s="147" t="s">
        <v>5758</v>
      </c>
      <c r="E708" s="176" t="s">
        <v>5759</v>
      </c>
      <c r="F708" s="147">
        <v>14556</v>
      </c>
      <c r="G708" s="147" t="s">
        <v>5849</v>
      </c>
      <c r="H708" s="147">
        <v>2005</v>
      </c>
      <c r="I708" s="147" t="s">
        <v>5850</v>
      </c>
      <c r="J708" s="177">
        <v>148442.4572692372</v>
      </c>
      <c r="K708" s="24" t="s">
        <v>149</v>
      </c>
      <c r="L708" s="15" t="s">
        <v>5762</v>
      </c>
      <c r="M708" s="124" t="s">
        <v>5763</v>
      </c>
      <c r="N708" s="24" t="s">
        <v>5851</v>
      </c>
      <c r="O708" s="124" t="s">
        <v>5852</v>
      </c>
      <c r="P708" s="24">
        <v>1520778</v>
      </c>
      <c r="Q708" s="71">
        <f t="shared" si="31"/>
        <v>45</v>
      </c>
      <c r="R708" s="71">
        <v>0</v>
      </c>
      <c r="S708" s="71">
        <v>0</v>
      </c>
      <c r="T708" s="71">
        <v>45</v>
      </c>
      <c r="U708" s="71">
        <f t="shared" si="30"/>
        <v>45</v>
      </c>
      <c r="V708" s="115">
        <v>85</v>
      </c>
      <c r="W708" s="115">
        <v>100</v>
      </c>
      <c r="X708" s="175" t="s">
        <v>5853</v>
      </c>
      <c r="Y708" s="15">
        <v>3</v>
      </c>
      <c r="Z708" s="15">
        <v>6</v>
      </c>
      <c r="AA708" s="15">
        <v>1</v>
      </c>
      <c r="AB708" s="15">
        <v>47</v>
      </c>
      <c r="AC708" s="15">
        <v>232</v>
      </c>
      <c r="AD708" s="15">
        <v>45</v>
      </c>
      <c r="AE708" s="15">
        <v>5</v>
      </c>
      <c r="AF708" s="290">
        <f>AI708+AL708+AO708+AR708+AU708</f>
        <v>85.52</v>
      </c>
      <c r="AG708" s="84" t="s">
        <v>5758</v>
      </c>
      <c r="AH708" s="24" t="s">
        <v>5767</v>
      </c>
      <c r="AI708" s="78">
        <v>36.18</v>
      </c>
      <c r="AJ708" s="84" t="s">
        <v>5768</v>
      </c>
      <c r="AK708" s="24" t="s">
        <v>5767</v>
      </c>
      <c r="AL708" s="78">
        <v>32.89</v>
      </c>
      <c r="AM708" s="302" t="s">
        <v>5769</v>
      </c>
      <c r="AN708" s="24" t="s">
        <v>5767</v>
      </c>
      <c r="AO708" s="78">
        <v>16.45</v>
      </c>
      <c r="AP708" s="302"/>
      <c r="AQ708" s="24"/>
      <c r="AR708" s="178"/>
      <c r="AS708" s="302"/>
      <c r="AT708" s="24"/>
      <c r="AU708" s="178"/>
      <c r="AV708" s="300"/>
      <c r="AW708" s="12"/>
      <c r="AX708" s="13"/>
    </row>
    <row r="709" spans="1:50" s="14" customFormat="1" ht="112">
      <c r="A709" s="84" t="s">
        <v>9925</v>
      </c>
      <c r="B709" s="24" t="s">
        <v>9915</v>
      </c>
      <c r="C709" s="24" t="s">
        <v>5854</v>
      </c>
      <c r="D709" s="147" t="s">
        <v>5855</v>
      </c>
      <c r="E709" s="176" t="s">
        <v>5856</v>
      </c>
      <c r="F709" s="147">
        <v>24560</v>
      </c>
      <c r="G709" s="147" t="s">
        <v>5857</v>
      </c>
      <c r="H709" s="147">
        <v>2005</v>
      </c>
      <c r="I709" s="147" t="s">
        <v>5858</v>
      </c>
      <c r="J709" s="177">
        <v>82276.446753463533</v>
      </c>
      <c r="K709" s="24" t="s">
        <v>149</v>
      </c>
      <c r="L709" s="24" t="s">
        <v>5859</v>
      </c>
      <c r="M709" s="24" t="s">
        <v>9603</v>
      </c>
      <c r="N709" s="24" t="s">
        <v>5860</v>
      </c>
      <c r="O709" s="24" t="s">
        <v>9604</v>
      </c>
      <c r="P709" s="24">
        <v>4640</v>
      </c>
      <c r="Q709" s="71">
        <f t="shared" si="31"/>
        <v>45</v>
      </c>
      <c r="R709" s="71">
        <v>0</v>
      </c>
      <c r="S709" s="71">
        <v>0</v>
      </c>
      <c r="T709" s="71">
        <v>45</v>
      </c>
      <c r="U709" s="71">
        <f t="shared" si="30"/>
        <v>45</v>
      </c>
      <c r="V709" s="115">
        <v>85</v>
      </c>
      <c r="W709" s="115">
        <v>100</v>
      </c>
      <c r="X709" s="175" t="s">
        <v>5861</v>
      </c>
      <c r="Y709" s="15">
        <v>3</v>
      </c>
      <c r="Z709" s="15">
        <v>12</v>
      </c>
      <c r="AA709" s="15">
        <v>3</v>
      </c>
      <c r="AB709" s="15">
        <v>4</v>
      </c>
      <c r="AC709" s="15">
        <v>241</v>
      </c>
      <c r="AD709" s="15">
        <v>45</v>
      </c>
      <c r="AE709" s="15">
        <v>5</v>
      </c>
      <c r="AF709" s="289">
        <f>AI709</f>
        <v>67.11</v>
      </c>
      <c r="AG709" s="84" t="s">
        <v>5855</v>
      </c>
      <c r="AH709" s="24" t="s">
        <v>5862</v>
      </c>
      <c r="AI709" s="78">
        <v>67.11</v>
      </c>
      <c r="AJ709" s="84"/>
      <c r="AK709" s="24"/>
      <c r="AL709" s="78">
        <v>0</v>
      </c>
      <c r="AM709" s="302"/>
      <c r="AN709" s="24"/>
      <c r="AO709" s="78">
        <v>0</v>
      </c>
      <c r="AP709" s="302"/>
      <c r="AQ709" s="24"/>
      <c r="AR709" s="111"/>
      <c r="AS709" s="302"/>
      <c r="AT709" s="12"/>
      <c r="AU709" s="13"/>
      <c r="AV709" s="300"/>
      <c r="AW709" s="12"/>
      <c r="AX709" s="13"/>
    </row>
    <row r="710" spans="1:50" s="14" customFormat="1" ht="112">
      <c r="A710" s="84" t="s">
        <v>9925</v>
      </c>
      <c r="B710" s="24" t="s">
        <v>9915</v>
      </c>
      <c r="C710" s="24" t="s">
        <v>5770</v>
      </c>
      <c r="D710" s="147" t="s">
        <v>5771</v>
      </c>
      <c r="E710" s="176" t="s">
        <v>5772</v>
      </c>
      <c r="F710" s="147">
        <v>15646</v>
      </c>
      <c r="G710" s="147" t="s">
        <v>5863</v>
      </c>
      <c r="H710" s="147">
        <v>2005</v>
      </c>
      <c r="I710" s="147" t="s">
        <v>5774</v>
      </c>
      <c r="J710" s="177">
        <v>106826.91</v>
      </c>
      <c r="K710" s="24" t="s">
        <v>149</v>
      </c>
      <c r="L710" s="24" t="s">
        <v>5864</v>
      </c>
      <c r="M710" s="24" t="s">
        <v>5865</v>
      </c>
      <c r="N710" s="24" t="s">
        <v>5866</v>
      </c>
      <c r="O710" s="24" t="s">
        <v>9597</v>
      </c>
      <c r="P710" s="24">
        <v>15032</v>
      </c>
      <c r="Q710" s="71">
        <f t="shared" si="31"/>
        <v>45</v>
      </c>
      <c r="R710" s="71">
        <v>0</v>
      </c>
      <c r="S710" s="71">
        <v>0</v>
      </c>
      <c r="T710" s="71">
        <v>45</v>
      </c>
      <c r="U710" s="71">
        <f t="shared" si="30"/>
        <v>45</v>
      </c>
      <c r="V710" s="115">
        <v>85</v>
      </c>
      <c r="W710" s="115">
        <v>100</v>
      </c>
      <c r="X710" s="175" t="s">
        <v>5867</v>
      </c>
      <c r="Y710" s="15">
        <v>4</v>
      </c>
      <c r="Z710" s="15">
        <v>4</v>
      </c>
      <c r="AA710" s="15">
        <v>6</v>
      </c>
      <c r="AB710" s="15">
        <v>46</v>
      </c>
      <c r="AC710" s="15">
        <v>240</v>
      </c>
      <c r="AD710" s="15">
        <v>45</v>
      </c>
      <c r="AE710" s="15">
        <v>5</v>
      </c>
      <c r="AF710" s="290">
        <f>AI710+AL710</f>
        <v>21.05</v>
      </c>
      <c r="AG710" s="84" t="s">
        <v>5771</v>
      </c>
      <c r="AH710" s="24" t="s">
        <v>5778</v>
      </c>
      <c r="AI710" s="78">
        <v>21.05</v>
      </c>
      <c r="AJ710" s="84" t="s">
        <v>5868</v>
      </c>
      <c r="AK710" s="24" t="s">
        <v>5780</v>
      </c>
      <c r="AL710" s="78">
        <v>0</v>
      </c>
      <c r="AM710" s="302"/>
      <c r="AN710" s="24"/>
      <c r="AO710" s="78">
        <v>0</v>
      </c>
      <c r="AP710" s="302"/>
      <c r="AQ710" s="24"/>
      <c r="AR710" s="179"/>
      <c r="AS710" s="302"/>
      <c r="AT710" s="12"/>
      <c r="AU710" s="13"/>
      <c r="AV710" s="300"/>
      <c r="AW710" s="12"/>
      <c r="AX710" s="13"/>
    </row>
    <row r="711" spans="1:50" s="14" customFormat="1" ht="112">
      <c r="A711" s="84" t="s">
        <v>9925</v>
      </c>
      <c r="B711" s="24" t="s">
        <v>9915</v>
      </c>
      <c r="C711" s="24" t="s">
        <v>5735</v>
      </c>
      <c r="D711" s="147" t="s">
        <v>5736</v>
      </c>
      <c r="E711" s="176" t="s">
        <v>5737</v>
      </c>
      <c r="F711" s="147">
        <v>8782</v>
      </c>
      <c r="G711" s="147" t="s">
        <v>5869</v>
      </c>
      <c r="H711" s="147" t="s">
        <v>5870</v>
      </c>
      <c r="I711" s="147" t="s">
        <v>5871</v>
      </c>
      <c r="J711" s="177">
        <v>67031.097020530797</v>
      </c>
      <c r="K711" s="24" t="s">
        <v>149</v>
      </c>
      <c r="L711" s="24" t="s">
        <v>5872</v>
      </c>
      <c r="M711" s="24" t="s">
        <v>9605</v>
      </c>
      <c r="N711" s="24" t="s">
        <v>5873</v>
      </c>
      <c r="O711" s="24" t="s">
        <v>9606</v>
      </c>
      <c r="P711" s="24">
        <v>1167401</v>
      </c>
      <c r="Q711" s="71">
        <f t="shared" si="31"/>
        <v>45</v>
      </c>
      <c r="R711" s="71">
        <v>0</v>
      </c>
      <c r="S711" s="71">
        <v>0</v>
      </c>
      <c r="T711" s="71">
        <v>45</v>
      </c>
      <c r="U711" s="71">
        <f t="shared" si="30"/>
        <v>45</v>
      </c>
      <c r="V711" s="115">
        <v>85</v>
      </c>
      <c r="W711" s="115">
        <v>100</v>
      </c>
      <c r="X711" s="175" t="s">
        <v>5874</v>
      </c>
      <c r="Y711" s="15">
        <v>3</v>
      </c>
      <c r="Z711" s="15">
        <v>10</v>
      </c>
      <c r="AA711" s="15">
        <v>6</v>
      </c>
      <c r="AB711" s="15">
        <v>25</v>
      </c>
      <c r="AC711" s="15">
        <v>235</v>
      </c>
      <c r="AD711" s="15">
        <v>45</v>
      </c>
      <c r="AE711" s="15">
        <v>5</v>
      </c>
      <c r="AF711" s="289">
        <f>AI711</f>
        <v>0</v>
      </c>
      <c r="AG711" s="84" t="s">
        <v>5736</v>
      </c>
      <c r="AH711" s="24" t="s">
        <v>5745</v>
      </c>
      <c r="AI711" s="78">
        <v>0</v>
      </c>
      <c r="AJ711" s="84"/>
      <c r="AK711" s="24"/>
      <c r="AL711" s="78">
        <v>0</v>
      </c>
      <c r="AM711" s="305"/>
      <c r="AN711" s="24"/>
      <c r="AO711" s="78">
        <v>0</v>
      </c>
      <c r="AP711" s="305"/>
      <c r="AQ711" s="24"/>
      <c r="AR711" s="111"/>
      <c r="AS711" s="302"/>
      <c r="AT711" s="12"/>
      <c r="AU711" s="13"/>
      <c r="AV711" s="300"/>
      <c r="AW711" s="12"/>
      <c r="AX711" s="13"/>
    </row>
    <row r="712" spans="1:50" s="14" customFormat="1" ht="112">
      <c r="A712" s="84" t="s">
        <v>9925</v>
      </c>
      <c r="B712" s="24" t="s">
        <v>9915</v>
      </c>
      <c r="C712" s="24" t="s">
        <v>5875</v>
      </c>
      <c r="D712" s="147" t="s">
        <v>5747</v>
      </c>
      <c r="E712" s="176" t="s">
        <v>5876</v>
      </c>
      <c r="F712" s="147" t="s">
        <v>5877</v>
      </c>
      <c r="G712" s="147" t="s">
        <v>5878</v>
      </c>
      <c r="H712" s="147">
        <v>2006</v>
      </c>
      <c r="I712" s="147" t="s">
        <v>5879</v>
      </c>
      <c r="J712" s="177">
        <v>57452.178267401105</v>
      </c>
      <c r="K712" s="24" t="s">
        <v>149</v>
      </c>
      <c r="L712" s="24" t="s">
        <v>5880</v>
      </c>
      <c r="M712" s="24" t="s">
        <v>5881</v>
      </c>
      <c r="N712" s="24" t="s">
        <v>5882</v>
      </c>
      <c r="O712" s="24" t="s">
        <v>5883</v>
      </c>
      <c r="P712" s="24">
        <v>7119</v>
      </c>
      <c r="Q712" s="71">
        <f t="shared" si="31"/>
        <v>45</v>
      </c>
      <c r="R712" s="71">
        <v>0</v>
      </c>
      <c r="S712" s="71">
        <v>0</v>
      </c>
      <c r="T712" s="71">
        <v>45</v>
      </c>
      <c r="U712" s="71">
        <f t="shared" si="30"/>
        <v>45</v>
      </c>
      <c r="V712" s="115">
        <v>85</v>
      </c>
      <c r="W712" s="115">
        <v>100</v>
      </c>
      <c r="X712" s="175" t="s">
        <v>5884</v>
      </c>
      <c r="Y712" s="15">
        <v>3</v>
      </c>
      <c r="Z712" s="15">
        <v>3</v>
      </c>
      <c r="AA712" s="15">
        <v>3</v>
      </c>
      <c r="AB712" s="15">
        <v>31</v>
      </c>
      <c r="AC712" s="15">
        <v>230</v>
      </c>
      <c r="AD712" s="15">
        <v>45</v>
      </c>
      <c r="AE712" s="15">
        <v>5</v>
      </c>
      <c r="AF712" s="289">
        <f>AI712+AL712</f>
        <v>53.949999999999996</v>
      </c>
      <c r="AG712" s="84" t="s">
        <v>5747</v>
      </c>
      <c r="AH712" s="24" t="s">
        <v>5755</v>
      </c>
      <c r="AI712" s="78">
        <v>43.419999999999995</v>
      </c>
      <c r="AJ712" s="84" t="s">
        <v>5797</v>
      </c>
      <c r="AK712" s="24" t="s">
        <v>5885</v>
      </c>
      <c r="AL712" s="78">
        <v>10.530000000000001</v>
      </c>
      <c r="AM712" s="302"/>
      <c r="AN712" s="24"/>
      <c r="AO712" s="78">
        <v>0</v>
      </c>
      <c r="AP712" s="302"/>
      <c r="AQ712" s="24"/>
      <c r="AR712" s="111"/>
      <c r="AS712" s="302"/>
      <c r="AT712" s="12"/>
      <c r="AU712" s="13"/>
      <c r="AV712" s="300"/>
      <c r="AW712" s="12"/>
      <c r="AX712" s="13"/>
    </row>
    <row r="713" spans="1:50" s="14" customFormat="1" ht="112">
      <c r="A713" s="84" t="s">
        <v>9925</v>
      </c>
      <c r="B713" s="24" t="s">
        <v>9915</v>
      </c>
      <c r="C713" s="24" t="s">
        <v>5813</v>
      </c>
      <c r="D713" s="147" t="s">
        <v>5814</v>
      </c>
      <c r="E713" s="176" t="s">
        <v>5815</v>
      </c>
      <c r="F713" s="147">
        <v>4101</v>
      </c>
      <c r="G713" s="147" t="s">
        <v>5886</v>
      </c>
      <c r="H713" s="147">
        <v>2004</v>
      </c>
      <c r="I713" s="147" t="s">
        <v>5887</v>
      </c>
      <c r="J713" s="177">
        <v>25188.78</v>
      </c>
      <c r="K713" s="24" t="s">
        <v>149</v>
      </c>
      <c r="L713" s="24" t="s">
        <v>5888</v>
      </c>
      <c r="M713" s="24" t="s">
        <v>5889</v>
      </c>
      <c r="N713" s="24" t="s">
        <v>5890</v>
      </c>
      <c r="O713" s="24" t="s">
        <v>5891</v>
      </c>
      <c r="P713" s="24">
        <v>12253</v>
      </c>
      <c r="Q713" s="71">
        <f>U713</f>
        <v>45</v>
      </c>
      <c r="R713" s="71">
        <v>0</v>
      </c>
      <c r="S713" s="71">
        <v>0</v>
      </c>
      <c r="T713" s="71">
        <v>45</v>
      </c>
      <c r="U713" s="71">
        <f t="shared" si="30"/>
        <v>45</v>
      </c>
      <c r="V713" s="115">
        <v>85</v>
      </c>
      <c r="W713" s="115">
        <v>100</v>
      </c>
      <c r="X713" s="175" t="s">
        <v>5892</v>
      </c>
      <c r="Y713" s="15">
        <v>4</v>
      </c>
      <c r="Z713" s="15">
        <v>5</v>
      </c>
      <c r="AA713" s="15">
        <v>3</v>
      </c>
      <c r="AB713" s="15">
        <v>4</v>
      </c>
      <c r="AC713" s="15">
        <v>245</v>
      </c>
      <c r="AD713" s="15">
        <v>45</v>
      </c>
      <c r="AE713" s="15">
        <v>5</v>
      </c>
      <c r="AF713" s="289">
        <f>AI713</f>
        <v>100</v>
      </c>
      <c r="AG713" s="84" t="s">
        <v>5814</v>
      </c>
      <c r="AH713" s="24" t="s">
        <v>5823</v>
      </c>
      <c r="AI713" s="78">
        <v>100</v>
      </c>
      <c r="AJ713" s="84"/>
      <c r="AK713" s="24"/>
      <c r="AL713" s="78">
        <v>0</v>
      </c>
      <c r="AM713" s="302"/>
      <c r="AN713" s="24"/>
      <c r="AO713" s="78">
        <v>0</v>
      </c>
      <c r="AP713" s="302"/>
      <c r="AQ713" s="24"/>
      <c r="AR713" s="111"/>
      <c r="AS713" s="302"/>
      <c r="AT713" s="12"/>
      <c r="AU713" s="13"/>
      <c r="AV713" s="300"/>
      <c r="AW713" s="12"/>
      <c r="AX713" s="13"/>
    </row>
    <row r="714" spans="1:50" s="14" customFormat="1" ht="140">
      <c r="A714" s="84" t="s">
        <v>9925</v>
      </c>
      <c r="B714" s="24" t="s">
        <v>9915</v>
      </c>
      <c r="C714" s="24" t="s">
        <v>5786</v>
      </c>
      <c r="D714" s="147" t="s">
        <v>5787</v>
      </c>
      <c r="E714" s="176" t="s">
        <v>5788</v>
      </c>
      <c r="F714" s="147">
        <v>22701</v>
      </c>
      <c r="G714" s="147" t="s">
        <v>5893</v>
      </c>
      <c r="H714" s="147" t="s">
        <v>5894</v>
      </c>
      <c r="I714" s="147" t="s">
        <v>5895</v>
      </c>
      <c r="J714" s="177">
        <v>158686.79999999999</v>
      </c>
      <c r="K714" s="76" t="s">
        <v>103</v>
      </c>
      <c r="L714" s="24" t="s">
        <v>5792</v>
      </c>
      <c r="M714" s="24" t="s">
        <v>9598</v>
      </c>
      <c r="N714" s="24" t="s">
        <v>5896</v>
      </c>
      <c r="O714" s="24" t="s">
        <v>5897</v>
      </c>
      <c r="P714" s="24">
        <v>8000418</v>
      </c>
      <c r="Q714" s="71">
        <f t="shared" si="31"/>
        <v>45</v>
      </c>
      <c r="R714" s="71">
        <v>0</v>
      </c>
      <c r="S714" s="71">
        <v>0</v>
      </c>
      <c r="T714" s="71">
        <v>45</v>
      </c>
      <c r="U714" s="71">
        <f t="shared" si="30"/>
        <v>45</v>
      </c>
      <c r="V714" s="115">
        <v>85</v>
      </c>
      <c r="W714" s="115">
        <v>100</v>
      </c>
      <c r="X714" s="175" t="s">
        <v>5898</v>
      </c>
      <c r="Y714" s="15">
        <v>3</v>
      </c>
      <c r="Z714" s="15">
        <v>10</v>
      </c>
      <c r="AA714" s="15">
        <v>2</v>
      </c>
      <c r="AB714" s="15">
        <v>44</v>
      </c>
      <c r="AC714" s="15">
        <v>175</v>
      </c>
      <c r="AD714" s="15">
        <v>45</v>
      </c>
      <c r="AE714" s="15">
        <v>5</v>
      </c>
      <c r="AF714" s="290">
        <f>AI714+AL714+AO714+AR714</f>
        <v>0</v>
      </c>
      <c r="AG714" s="84" t="s">
        <v>5787</v>
      </c>
      <c r="AH714" s="24" t="s">
        <v>5796</v>
      </c>
      <c r="AI714" s="78">
        <v>0</v>
      </c>
      <c r="AJ714" s="84" t="s">
        <v>5797</v>
      </c>
      <c r="AK714" s="24" t="s">
        <v>5796</v>
      </c>
      <c r="AL714" s="78">
        <v>0</v>
      </c>
      <c r="AM714" s="302" t="s">
        <v>5899</v>
      </c>
      <c r="AN714" s="24" t="s">
        <v>5796</v>
      </c>
      <c r="AO714" s="78">
        <v>0</v>
      </c>
      <c r="AP714" s="302"/>
      <c r="AQ714" s="24"/>
      <c r="AR714" s="178"/>
      <c r="AS714" s="302"/>
      <c r="AT714" s="12"/>
      <c r="AU714" s="13"/>
      <c r="AV714" s="300"/>
      <c r="AW714" s="12"/>
      <c r="AX714" s="13"/>
    </row>
    <row r="715" spans="1:50" s="14" customFormat="1" ht="196">
      <c r="A715" s="84" t="s">
        <v>9925</v>
      </c>
      <c r="B715" s="24" t="s">
        <v>9915</v>
      </c>
      <c r="C715" s="24" t="s">
        <v>5757</v>
      </c>
      <c r="D715" s="147" t="s">
        <v>5758</v>
      </c>
      <c r="E715" s="176" t="s">
        <v>5759</v>
      </c>
      <c r="F715" s="147">
        <v>14556</v>
      </c>
      <c r="G715" s="24" t="s">
        <v>5900</v>
      </c>
      <c r="H715" s="24">
        <v>2009</v>
      </c>
      <c r="I715" s="24" t="s">
        <v>5901</v>
      </c>
      <c r="J715" s="177">
        <v>200307.56</v>
      </c>
      <c r="K715" s="76" t="s">
        <v>81</v>
      </c>
      <c r="L715" s="15" t="s">
        <v>5762</v>
      </c>
      <c r="M715" s="124" t="s">
        <v>5763</v>
      </c>
      <c r="N715" s="24" t="s">
        <v>5902</v>
      </c>
      <c r="O715" s="124" t="s">
        <v>5903</v>
      </c>
      <c r="P715" s="24">
        <v>9000478</v>
      </c>
      <c r="Q715" s="71">
        <f t="shared" si="31"/>
        <v>45</v>
      </c>
      <c r="R715" s="71">
        <v>0</v>
      </c>
      <c r="S715" s="71">
        <v>0</v>
      </c>
      <c r="T715" s="71">
        <v>45</v>
      </c>
      <c r="U715" s="71">
        <f t="shared" si="30"/>
        <v>45</v>
      </c>
      <c r="V715" s="115">
        <v>85</v>
      </c>
      <c r="W715" s="115">
        <f>50/60*100+10/60*100</f>
        <v>100</v>
      </c>
      <c r="X715" s="175" t="s">
        <v>5904</v>
      </c>
      <c r="Y715" s="15">
        <v>3</v>
      </c>
      <c r="Z715" s="15">
        <v>10</v>
      </c>
      <c r="AA715" s="15">
        <v>5</v>
      </c>
      <c r="AB715" s="15">
        <v>44</v>
      </c>
      <c r="AC715" s="15">
        <v>77</v>
      </c>
      <c r="AD715" s="15">
        <v>45</v>
      </c>
      <c r="AE715" s="15">
        <v>5</v>
      </c>
      <c r="AF715" s="290">
        <f>AI715+AL715+AO715+AR715+AU715</f>
        <v>91.449999999999989</v>
      </c>
      <c r="AG715" s="84" t="s">
        <v>5758</v>
      </c>
      <c r="AH715" s="24" t="s">
        <v>5767</v>
      </c>
      <c r="AI715" s="78">
        <v>43.419999999999995</v>
      </c>
      <c r="AJ715" s="84" t="s">
        <v>5768</v>
      </c>
      <c r="AK715" s="24" t="s">
        <v>5767</v>
      </c>
      <c r="AL715" s="78">
        <v>0</v>
      </c>
      <c r="AM715" s="302" t="s">
        <v>5769</v>
      </c>
      <c r="AN715" s="24" t="s">
        <v>5767</v>
      </c>
      <c r="AO715" s="78">
        <v>48.03</v>
      </c>
      <c r="AP715" s="302"/>
      <c r="AQ715" s="24"/>
      <c r="AR715" s="178"/>
      <c r="AS715" s="302"/>
      <c r="AT715" s="24"/>
      <c r="AU715" s="178"/>
      <c r="AV715" s="300"/>
      <c r="AW715" s="12"/>
      <c r="AX715" s="13"/>
    </row>
    <row r="716" spans="1:50" s="14" customFormat="1" ht="112">
      <c r="A716" s="84" t="s">
        <v>9925</v>
      </c>
      <c r="B716" s="24" t="s">
        <v>9915</v>
      </c>
      <c r="C716" s="24" t="s">
        <v>5757</v>
      </c>
      <c r="D716" s="147" t="s">
        <v>5758</v>
      </c>
      <c r="E716" s="176" t="s">
        <v>5759</v>
      </c>
      <c r="F716" s="147">
        <v>14556</v>
      </c>
      <c r="G716" s="24" t="s">
        <v>5905</v>
      </c>
      <c r="H716" s="24">
        <v>2009</v>
      </c>
      <c r="I716" s="24" t="s">
        <v>5906</v>
      </c>
      <c r="J716" s="177">
        <v>60193.75</v>
      </c>
      <c r="K716" s="76" t="s">
        <v>81</v>
      </c>
      <c r="L716" s="15" t="s">
        <v>5762</v>
      </c>
      <c r="M716" s="124" t="s">
        <v>5763</v>
      </c>
      <c r="N716" s="24" t="s">
        <v>5907</v>
      </c>
      <c r="O716" s="124" t="s">
        <v>5908</v>
      </c>
      <c r="P716" s="24">
        <v>9000486</v>
      </c>
      <c r="Q716" s="71">
        <f t="shared" si="31"/>
        <v>45</v>
      </c>
      <c r="R716" s="71">
        <v>0</v>
      </c>
      <c r="S716" s="71">
        <v>0</v>
      </c>
      <c r="T716" s="71">
        <v>45</v>
      </c>
      <c r="U716" s="71">
        <f t="shared" si="30"/>
        <v>45</v>
      </c>
      <c r="V716" s="115">
        <v>85</v>
      </c>
      <c r="W716" s="115">
        <f>80+12/60*100</f>
        <v>100</v>
      </c>
      <c r="X716" s="175" t="s">
        <v>5909</v>
      </c>
      <c r="Y716" s="15">
        <v>3</v>
      </c>
      <c r="Z716" s="15">
        <v>10</v>
      </c>
      <c r="AA716" s="15">
        <v>5</v>
      </c>
      <c r="AB716" s="15">
        <v>44</v>
      </c>
      <c r="AC716" s="15">
        <v>77</v>
      </c>
      <c r="AD716" s="15">
        <v>45</v>
      </c>
      <c r="AE716" s="15">
        <v>5</v>
      </c>
      <c r="AF716" s="290">
        <f>AI716+AL716+AO716+AR716+AU716</f>
        <v>84.87</v>
      </c>
      <c r="AG716" s="84" t="s">
        <v>5758</v>
      </c>
      <c r="AH716" s="24" t="s">
        <v>5767</v>
      </c>
      <c r="AI716" s="78">
        <v>19.079999999999998</v>
      </c>
      <c r="AJ716" s="84" t="s">
        <v>5768</v>
      </c>
      <c r="AK716" s="24" t="s">
        <v>5767</v>
      </c>
      <c r="AL716" s="78">
        <v>34.870000000000005</v>
      </c>
      <c r="AM716" s="302" t="s">
        <v>5769</v>
      </c>
      <c r="AN716" s="24" t="s">
        <v>5767</v>
      </c>
      <c r="AO716" s="78">
        <v>30.919999999999998</v>
      </c>
      <c r="AP716" s="302"/>
      <c r="AQ716" s="24"/>
      <c r="AR716" s="178"/>
      <c r="AS716" s="302"/>
      <c r="AT716" s="24"/>
      <c r="AU716" s="178"/>
      <c r="AV716" s="300"/>
      <c r="AW716" s="12"/>
      <c r="AX716" s="13"/>
    </row>
    <row r="717" spans="1:50" s="14" customFormat="1" ht="238">
      <c r="A717" s="84" t="s">
        <v>9925</v>
      </c>
      <c r="B717" s="24" t="s">
        <v>9915</v>
      </c>
      <c r="C717" s="24" t="s">
        <v>5786</v>
      </c>
      <c r="D717" s="147" t="s">
        <v>5787</v>
      </c>
      <c r="E717" s="176" t="s">
        <v>5788</v>
      </c>
      <c r="F717" s="147">
        <v>22701</v>
      </c>
      <c r="G717" s="24" t="s">
        <v>5910</v>
      </c>
      <c r="H717" s="24">
        <v>2011</v>
      </c>
      <c r="I717" s="24" t="s">
        <v>5911</v>
      </c>
      <c r="J717" s="177">
        <v>134986.51999999999</v>
      </c>
      <c r="K717" s="76" t="s">
        <v>81</v>
      </c>
      <c r="L717" s="24" t="s">
        <v>5835</v>
      </c>
      <c r="M717" s="24" t="s">
        <v>9600</v>
      </c>
      <c r="N717" s="24" t="s">
        <v>5912</v>
      </c>
      <c r="O717" s="124" t="s">
        <v>5913</v>
      </c>
      <c r="P717" s="24">
        <v>11000563</v>
      </c>
      <c r="Q717" s="71">
        <f t="shared" si="31"/>
        <v>45</v>
      </c>
      <c r="R717" s="71">
        <v>0</v>
      </c>
      <c r="S717" s="71">
        <v>0</v>
      </c>
      <c r="T717" s="71">
        <v>45</v>
      </c>
      <c r="U717" s="71">
        <f t="shared" si="30"/>
        <v>45</v>
      </c>
      <c r="V717" s="115">
        <v>85</v>
      </c>
      <c r="W717" s="115">
        <v>100</v>
      </c>
      <c r="X717" s="175" t="s">
        <v>5914</v>
      </c>
      <c r="Y717" s="15">
        <v>3</v>
      </c>
      <c r="Z717" s="15">
        <v>10</v>
      </c>
      <c r="AA717" s="15" t="s">
        <v>5915</v>
      </c>
      <c r="AB717" s="15">
        <v>44</v>
      </c>
      <c r="AC717" s="15">
        <v>76</v>
      </c>
      <c r="AD717" s="15">
        <v>45</v>
      </c>
      <c r="AE717" s="15">
        <v>5</v>
      </c>
      <c r="AF717" s="290">
        <f>AI717+AL717+AO717</f>
        <v>3.29</v>
      </c>
      <c r="AG717" s="96" t="s">
        <v>5787</v>
      </c>
      <c r="AH717" s="24" t="s">
        <v>5796</v>
      </c>
      <c r="AI717" s="78">
        <v>3.29</v>
      </c>
      <c r="AJ717" s="84" t="s">
        <v>5797</v>
      </c>
      <c r="AK717" s="24" t="s">
        <v>5796</v>
      </c>
      <c r="AL717" s="78">
        <v>0</v>
      </c>
      <c r="AM717" s="302"/>
      <c r="AN717" s="24"/>
      <c r="AO717" s="78">
        <v>0</v>
      </c>
      <c r="AP717" s="302"/>
      <c r="AQ717" s="24"/>
      <c r="AR717" s="111"/>
      <c r="AS717" s="302"/>
      <c r="AT717" s="12"/>
      <c r="AU717" s="13"/>
      <c r="AV717" s="300"/>
      <c r="AW717" s="12"/>
      <c r="AX717" s="13"/>
    </row>
    <row r="718" spans="1:50" s="14" customFormat="1" ht="154">
      <c r="A718" s="84" t="s">
        <v>9925</v>
      </c>
      <c r="B718" s="24" t="s">
        <v>9915</v>
      </c>
      <c r="C718" s="24" t="s">
        <v>5916</v>
      </c>
      <c r="D718" s="147" t="s">
        <v>5771</v>
      </c>
      <c r="E718" s="24" t="s">
        <v>5917</v>
      </c>
      <c r="F718" s="147">
        <v>21238</v>
      </c>
      <c r="G718" s="24" t="s">
        <v>5918</v>
      </c>
      <c r="H718" s="24">
        <v>2010</v>
      </c>
      <c r="I718" s="24" t="s">
        <v>5919</v>
      </c>
      <c r="J718" s="177">
        <v>151583.87</v>
      </c>
      <c r="K718" s="76" t="s">
        <v>81</v>
      </c>
      <c r="L718" s="24" t="s">
        <v>5920</v>
      </c>
      <c r="M718" s="24" t="s">
        <v>5921</v>
      </c>
      <c r="N718" s="24" t="s">
        <v>5922</v>
      </c>
      <c r="O718" s="124" t="s">
        <v>5923</v>
      </c>
      <c r="P718" s="24">
        <v>9000598</v>
      </c>
      <c r="Q718" s="71">
        <f t="shared" si="31"/>
        <v>45</v>
      </c>
      <c r="R718" s="71">
        <v>0</v>
      </c>
      <c r="S718" s="71">
        <v>0</v>
      </c>
      <c r="T718" s="71">
        <v>45</v>
      </c>
      <c r="U718" s="71">
        <f t="shared" si="30"/>
        <v>45</v>
      </c>
      <c r="V718" s="115">
        <v>85</v>
      </c>
      <c r="W718" s="115">
        <v>100</v>
      </c>
      <c r="X718" s="175" t="s">
        <v>5924</v>
      </c>
      <c r="Y718" s="15">
        <v>4</v>
      </c>
      <c r="Z718" s="15">
        <v>4</v>
      </c>
      <c r="AA718" s="15">
        <v>6</v>
      </c>
      <c r="AB718" s="15">
        <v>46</v>
      </c>
      <c r="AC718" s="15">
        <v>82</v>
      </c>
      <c r="AD718" s="15">
        <v>45</v>
      </c>
      <c r="AE718" s="15">
        <v>5</v>
      </c>
      <c r="AF718" s="290">
        <f>AI718+AL718</f>
        <v>94.740000000000009</v>
      </c>
      <c r="AG718" s="84" t="s">
        <v>5925</v>
      </c>
      <c r="AH718" s="24" t="s">
        <v>5926</v>
      </c>
      <c r="AI718" s="78">
        <v>26.32</v>
      </c>
      <c r="AJ718" s="84" t="s">
        <v>5797</v>
      </c>
      <c r="AK718" s="24" t="s">
        <v>5927</v>
      </c>
      <c r="AL718" s="78">
        <v>68.42</v>
      </c>
      <c r="AM718" s="302"/>
      <c r="AN718" s="24"/>
      <c r="AO718" s="78">
        <v>0</v>
      </c>
      <c r="AP718" s="302"/>
      <c r="AQ718" s="24"/>
      <c r="AR718" s="179"/>
      <c r="AS718" s="302"/>
      <c r="AT718" s="12"/>
      <c r="AU718" s="13"/>
      <c r="AV718" s="300"/>
      <c r="AW718" s="12"/>
      <c r="AX718" s="13"/>
    </row>
    <row r="719" spans="1:50" s="14" customFormat="1" ht="409.5">
      <c r="A719" s="84" t="s">
        <v>9925</v>
      </c>
      <c r="B719" s="24" t="s">
        <v>9915</v>
      </c>
      <c r="C719" s="24" t="s">
        <v>5798</v>
      </c>
      <c r="D719" s="15" t="s">
        <v>5799</v>
      </c>
      <c r="E719" s="176" t="s">
        <v>5800</v>
      </c>
      <c r="F719" s="147">
        <v>26559</v>
      </c>
      <c r="G719" s="24" t="s">
        <v>5928</v>
      </c>
      <c r="H719" s="24">
        <v>2011</v>
      </c>
      <c r="I719" s="24" t="s">
        <v>5929</v>
      </c>
      <c r="J719" s="177">
        <f>107640+3887.24+3364.58+441.47</f>
        <v>115333.29000000001</v>
      </c>
      <c r="K719" s="76" t="s">
        <v>4309</v>
      </c>
      <c r="L719" s="71" t="s">
        <v>5930</v>
      </c>
      <c r="M719" s="24" t="s">
        <v>5931</v>
      </c>
      <c r="N719" s="24" t="s">
        <v>5932</v>
      </c>
      <c r="O719" s="24" t="s">
        <v>5933</v>
      </c>
      <c r="P719" s="24">
        <v>11000062</v>
      </c>
      <c r="Q719" s="71">
        <f>U719</f>
        <v>45</v>
      </c>
      <c r="R719" s="71">
        <v>0</v>
      </c>
      <c r="S719" s="71">
        <v>0</v>
      </c>
      <c r="T719" s="71">
        <v>45</v>
      </c>
      <c r="U719" s="71">
        <f>SUM(R719:T719)</f>
        <v>45</v>
      </c>
      <c r="V719" s="115">
        <v>85</v>
      </c>
      <c r="W719" s="115">
        <v>100</v>
      </c>
      <c r="X719" s="175" t="s">
        <v>5934</v>
      </c>
      <c r="Y719" s="15">
        <v>6</v>
      </c>
      <c r="Z719" s="15">
        <v>3</v>
      </c>
      <c r="AA719" s="15">
        <v>1</v>
      </c>
      <c r="AB719" s="15">
        <v>47</v>
      </c>
      <c r="AC719" s="15"/>
      <c r="AD719" s="15">
        <v>45</v>
      </c>
      <c r="AE719" s="15">
        <v>5</v>
      </c>
      <c r="AF719" s="289">
        <f>AI719+AL719+AO719+AR719+AU719</f>
        <v>0</v>
      </c>
      <c r="AG719" s="84" t="s">
        <v>5808</v>
      </c>
      <c r="AH719" s="24" t="s">
        <v>5809</v>
      </c>
      <c r="AI719" s="78">
        <v>0</v>
      </c>
      <c r="AJ719" s="84" t="s">
        <v>5812</v>
      </c>
      <c r="AK719" s="24" t="s">
        <v>5809</v>
      </c>
      <c r="AL719" s="78">
        <v>0</v>
      </c>
      <c r="AM719" s="302" t="s">
        <v>5797</v>
      </c>
      <c r="AN719" s="24" t="s">
        <v>5809</v>
      </c>
      <c r="AO719" s="78">
        <v>0</v>
      </c>
      <c r="AP719" s="331" t="s">
        <v>5756</v>
      </c>
      <c r="AQ719" s="24" t="s">
        <v>5809</v>
      </c>
      <c r="AR719" s="78">
        <v>0</v>
      </c>
      <c r="AS719" s="302" t="s">
        <v>5935</v>
      </c>
      <c r="AT719" s="24" t="s">
        <v>5809</v>
      </c>
      <c r="AU719" s="78">
        <v>0</v>
      </c>
      <c r="AV719" s="300"/>
      <c r="AW719" s="12"/>
      <c r="AX719" s="13"/>
    </row>
    <row r="720" spans="1:50" s="14" customFormat="1" ht="350">
      <c r="A720" s="84" t="s">
        <v>9925</v>
      </c>
      <c r="B720" s="24" t="s">
        <v>9915</v>
      </c>
      <c r="C720" s="24" t="s">
        <v>5936</v>
      </c>
      <c r="D720" s="24" t="s">
        <v>77</v>
      </c>
      <c r="E720" s="24" t="s">
        <v>5937</v>
      </c>
      <c r="F720" s="24">
        <v>23010</v>
      </c>
      <c r="G720" s="24" t="s">
        <v>5938</v>
      </c>
      <c r="H720" s="24" t="s">
        <v>5939</v>
      </c>
      <c r="I720" s="24" t="s">
        <v>5940</v>
      </c>
      <c r="J720" s="177">
        <f>516000+169334.78</f>
        <v>685334.78</v>
      </c>
      <c r="K720" s="71" t="s">
        <v>271</v>
      </c>
      <c r="L720" s="180" t="s">
        <v>5941</v>
      </c>
      <c r="M720" s="24" t="s">
        <v>5942</v>
      </c>
      <c r="N720" s="24" t="s">
        <v>5943</v>
      </c>
      <c r="O720" s="24" t="s">
        <v>5944</v>
      </c>
      <c r="P720" s="24">
        <v>10000450</v>
      </c>
      <c r="Q720" s="71">
        <v>45</v>
      </c>
      <c r="R720" s="71">
        <v>0</v>
      </c>
      <c r="S720" s="71">
        <v>0</v>
      </c>
      <c r="T720" s="71">
        <v>45</v>
      </c>
      <c r="U720" s="71">
        <f>SUM(R720:T720)</f>
        <v>45</v>
      </c>
      <c r="V720" s="115">
        <v>85</v>
      </c>
      <c r="W720" s="115">
        <v>100</v>
      </c>
      <c r="X720" s="175" t="s">
        <v>5945</v>
      </c>
      <c r="Y720" s="15">
        <v>6</v>
      </c>
      <c r="Z720" s="15">
        <v>1</v>
      </c>
      <c r="AA720" s="15">
        <v>3</v>
      </c>
      <c r="AB720" s="15">
        <v>14</v>
      </c>
      <c r="AC720" s="15"/>
      <c r="AD720" s="15">
        <v>45</v>
      </c>
      <c r="AE720" s="15">
        <v>2</v>
      </c>
      <c r="AF720" s="290">
        <f>AI720</f>
        <v>90.2</v>
      </c>
      <c r="AG720" s="84" t="s">
        <v>5946</v>
      </c>
      <c r="AH720" s="24" t="s">
        <v>5947</v>
      </c>
      <c r="AI720" s="78">
        <v>90.2</v>
      </c>
      <c r="AJ720" s="84"/>
      <c r="AK720" s="24"/>
      <c r="AL720" s="78">
        <v>0</v>
      </c>
      <c r="AM720" s="302"/>
      <c r="AN720" s="24"/>
      <c r="AO720" s="385">
        <v>0</v>
      </c>
      <c r="AP720" s="302"/>
      <c r="AQ720" s="24"/>
      <c r="AR720" s="386"/>
      <c r="AS720" s="302"/>
      <c r="AT720" s="12"/>
      <c r="AU720" s="13"/>
      <c r="AV720" s="300"/>
      <c r="AW720" s="12"/>
      <c r="AX720" s="13"/>
    </row>
    <row r="721" spans="1:50" s="14" customFormat="1" ht="350">
      <c r="A721" s="84" t="s">
        <v>9925</v>
      </c>
      <c r="B721" s="24" t="s">
        <v>9915</v>
      </c>
      <c r="C721" s="24" t="s">
        <v>5936</v>
      </c>
      <c r="D721" s="24" t="s">
        <v>77</v>
      </c>
      <c r="E721" s="24" t="s">
        <v>5937</v>
      </c>
      <c r="F721" s="24">
        <v>23010</v>
      </c>
      <c r="G721" s="24" t="s">
        <v>5948</v>
      </c>
      <c r="H721" s="24">
        <v>2011</v>
      </c>
      <c r="I721" s="24" t="s">
        <v>5949</v>
      </c>
      <c r="J721" s="177">
        <f>94085.72+71165</f>
        <v>165250.72</v>
      </c>
      <c r="K721" s="71" t="s">
        <v>5950</v>
      </c>
      <c r="L721" s="180" t="s">
        <v>5951</v>
      </c>
      <c r="M721" s="24" t="s">
        <v>5952</v>
      </c>
      <c r="N721" s="24" t="s">
        <v>5943</v>
      </c>
      <c r="O721" s="24" t="s">
        <v>5953</v>
      </c>
      <c r="P721" s="24">
        <v>11000595</v>
      </c>
      <c r="Q721" s="71" t="s">
        <v>5954</v>
      </c>
      <c r="R721" s="71">
        <v>0</v>
      </c>
      <c r="S721" s="71">
        <v>0</v>
      </c>
      <c r="T721" s="71" t="s">
        <v>5954</v>
      </c>
      <c r="U721" s="71" t="s">
        <v>5954</v>
      </c>
      <c r="V721" s="115">
        <v>85</v>
      </c>
      <c r="W721" s="115">
        <v>100</v>
      </c>
      <c r="X721" s="175" t="s">
        <v>5945</v>
      </c>
      <c r="Y721" s="15">
        <v>6</v>
      </c>
      <c r="Z721" s="15">
        <v>1</v>
      </c>
      <c r="AA721" s="15">
        <v>3</v>
      </c>
      <c r="AB721" s="15">
        <v>63</v>
      </c>
      <c r="AC721" s="15"/>
      <c r="AD721" s="15">
        <v>45</v>
      </c>
      <c r="AE721" s="15">
        <v>5</v>
      </c>
      <c r="AF721" s="290">
        <f>AF720</f>
        <v>90.2</v>
      </c>
      <c r="AG721" s="84" t="s">
        <v>5946</v>
      </c>
      <c r="AH721" s="24" t="s">
        <v>5947</v>
      </c>
      <c r="AI721" s="78">
        <v>90.2</v>
      </c>
      <c r="AJ721" s="84"/>
      <c r="AK721" s="24"/>
      <c r="AL721" s="78">
        <v>0</v>
      </c>
      <c r="AM721" s="302"/>
      <c r="AN721" s="24"/>
      <c r="AO721" s="385">
        <v>0</v>
      </c>
      <c r="AP721" s="302"/>
      <c r="AQ721" s="24"/>
      <c r="AR721" s="386"/>
      <c r="AS721" s="302"/>
      <c r="AT721" s="12"/>
      <c r="AU721" s="13"/>
      <c r="AV721" s="300"/>
      <c r="AW721" s="12"/>
      <c r="AX721" s="13"/>
    </row>
    <row r="722" spans="1:50" s="14" customFormat="1" ht="196">
      <c r="A722" s="84" t="s">
        <v>9925</v>
      </c>
      <c r="B722" s="24" t="s">
        <v>9915</v>
      </c>
      <c r="C722" s="24" t="s">
        <v>5757</v>
      </c>
      <c r="D722" s="147" t="s">
        <v>5758</v>
      </c>
      <c r="E722" s="69" t="s">
        <v>5759</v>
      </c>
      <c r="F722" s="147">
        <v>14556</v>
      </c>
      <c r="G722" s="69" t="s">
        <v>5955</v>
      </c>
      <c r="H722" s="69">
        <v>2012</v>
      </c>
      <c r="I722" s="69" t="s">
        <v>5956</v>
      </c>
      <c r="J722" s="125">
        <v>112860</v>
      </c>
      <c r="K722" s="71" t="s">
        <v>4309</v>
      </c>
      <c r="L722" s="15" t="s">
        <v>5957</v>
      </c>
      <c r="M722" s="124" t="s">
        <v>5958</v>
      </c>
      <c r="N722" s="69" t="s">
        <v>5959</v>
      </c>
      <c r="O722" s="69" t="s">
        <v>5960</v>
      </c>
      <c r="P722" s="69">
        <v>12000372</v>
      </c>
      <c r="Q722" s="16">
        <v>45</v>
      </c>
      <c r="R722" s="16">
        <v>0</v>
      </c>
      <c r="S722" s="16">
        <v>0</v>
      </c>
      <c r="T722" s="16">
        <v>45</v>
      </c>
      <c r="U722" s="71">
        <f>SUM(R722:T722)</f>
        <v>45</v>
      </c>
      <c r="V722" s="115">
        <v>85</v>
      </c>
      <c r="W722" s="109">
        <v>100</v>
      </c>
      <c r="X722" s="175" t="s">
        <v>5961</v>
      </c>
      <c r="Y722" s="15">
        <v>4</v>
      </c>
      <c r="Z722" s="15">
        <v>5</v>
      </c>
      <c r="AA722" s="15">
        <v>5</v>
      </c>
      <c r="AB722" s="15">
        <v>4</v>
      </c>
      <c r="AC722" s="15"/>
      <c r="AD722" s="15">
        <v>45</v>
      </c>
      <c r="AE722" s="15">
        <v>5</v>
      </c>
      <c r="AF722" s="290">
        <f>AI722+AL722+AO722+AR722+AU722</f>
        <v>86.19</v>
      </c>
      <c r="AG722" s="84" t="s">
        <v>5758</v>
      </c>
      <c r="AH722" s="24" t="s">
        <v>5767</v>
      </c>
      <c r="AI722" s="78">
        <v>25.66</v>
      </c>
      <c r="AJ722" s="84" t="s">
        <v>5768</v>
      </c>
      <c r="AK722" s="24" t="s">
        <v>5767</v>
      </c>
      <c r="AL722" s="78">
        <v>31.580000000000002</v>
      </c>
      <c r="AM722" s="302" t="s">
        <v>5769</v>
      </c>
      <c r="AN722" s="24" t="s">
        <v>5767</v>
      </c>
      <c r="AO722" s="78">
        <v>28.95</v>
      </c>
      <c r="AP722" s="302"/>
      <c r="AQ722" s="24"/>
      <c r="AR722" s="178"/>
      <c r="AS722" s="302"/>
      <c r="AT722" s="24"/>
      <c r="AU722" s="178"/>
      <c r="AV722" s="300"/>
      <c r="AW722" s="12"/>
      <c r="AX722" s="13"/>
    </row>
    <row r="723" spans="1:50" s="14" customFormat="1" ht="112">
      <c r="A723" s="84" t="s">
        <v>9925</v>
      </c>
      <c r="B723" s="24" t="s">
        <v>9915</v>
      </c>
      <c r="C723" s="24" t="s">
        <v>5962</v>
      </c>
      <c r="D723" s="147" t="s">
        <v>5855</v>
      </c>
      <c r="E723" s="69" t="s">
        <v>5963</v>
      </c>
      <c r="F723" s="147">
        <v>2034</v>
      </c>
      <c r="G723" s="69" t="s">
        <v>5964</v>
      </c>
      <c r="H723" s="147">
        <v>2014</v>
      </c>
      <c r="I723" s="147" t="s">
        <v>5965</v>
      </c>
      <c r="J723" s="125">
        <v>20962.04</v>
      </c>
      <c r="K723" s="147" t="s">
        <v>4309</v>
      </c>
      <c r="L723" s="15" t="s">
        <v>5966</v>
      </c>
      <c r="M723" s="124" t="s">
        <v>5967</v>
      </c>
      <c r="N723" s="69" t="s">
        <v>5968</v>
      </c>
      <c r="O723" s="69" t="s">
        <v>5969</v>
      </c>
      <c r="P723" s="69">
        <v>14000303</v>
      </c>
      <c r="Q723" s="71">
        <f>U723</f>
        <v>45</v>
      </c>
      <c r="R723" s="71">
        <v>0</v>
      </c>
      <c r="S723" s="71">
        <v>0</v>
      </c>
      <c r="T723" s="71">
        <v>45</v>
      </c>
      <c r="U723" s="71">
        <f>R723+S723+T723</f>
        <v>45</v>
      </c>
      <c r="V723" s="115">
        <v>85</v>
      </c>
      <c r="W723" s="115">
        <v>100</v>
      </c>
      <c r="X723" s="175" t="s">
        <v>5970</v>
      </c>
      <c r="Y723" s="15">
        <v>3</v>
      </c>
      <c r="Z723" s="15">
        <v>10</v>
      </c>
      <c r="AA723" s="15">
        <v>6</v>
      </c>
      <c r="AB723" s="15">
        <v>46</v>
      </c>
      <c r="AC723" s="15"/>
      <c r="AD723" s="15">
        <v>45</v>
      </c>
      <c r="AE723" s="15">
        <v>5</v>
      </c>
      <c r="AF723" s="290">
        <f>AI723+AL723+AO723</f>
        <v>25</v>
      </c>
      <c r="AG723" s="84" t="s">
        <v>5855</v>
      </c>
      <c r="AH723" s="24" t="s">
        <v>5862</v>
      </c>
      <c r="AI723" s="78">
        <v>12.5</v>
      </c>
      <c r="AJ723" s="84" t="s">
        <v>5797</v>
      </c>
      <c r="AK723" s="24" t="s">
        <v>5862</v>
      </c>
      <c r="AL723" s="78">
        <v>0</v>
      </c>
      <c r="AM723" s="302" t="s">
        <v>5971</v>
      </c>
      <c r="AN723" s="24" t="s">
        <v>5862</v>
      </c>
      <c r="AO723" s="78">
        <v>12.5</v>
      </c>
      <c r="AP723" s="302"/>
      <c r="AQ723" s="24"/>
      <c r="AR723" s="179"/>
      <c r="AS723" s="302"/>
      <c r="AT723" s="24"/>
      <c r="AU723" s="13"/>
      <c r="AV723" s="300"/>
      <c r="AW723" s="12"/>
      <c r="AX723" s="13"/>
    </row>
    <row r="724" spans="1:50" s="14" customFormat="1" ht="112">
      <c r="A724" s="84" t="s">
        <v>9925</v>
      </c>
      <c r="B724" s="24" t="s">
        <v>9915</v>
      </c>
      <c r="C724" s="24" t="s">
        <v>5770</v>
      </c>
      <c r="D724" s="15" t="s">
        <v>5771</v>
      </c>
      <c r="E724" s="69" t="s">
        <v>5972</v>
      </c>
      <c r="F724" s="147">
        <v>15646</v>
      </c>
      <c r="G724" s="69" t="s">
        <v>5973</v>
      </c>
      <c r="H724" s="147">
        <v>2016</v>
      </c>
      <c r="I724" s="147" t="s">
        <v>5974</v>
      </c>
      <c r="J724" s="125">
        <v>62379.67</v>
      </c>
      <c r="K724" s="147" t="s">
        <v>271</v>
      </c>
      <c r="L724" s="15" t="s">
        <v>5775</v>
      </c>
      <c r="M724" s="24" t="s">
        <v>5975</v>
      </c>
      <c r="N724" s="69" t="s">
        <v>5976</v>
      </c>
      <c r="O724" s="69" t="s">
        <v>5977</v>
      </c>
      <c r="P724" s="69">
        <v>16000313</v>
      </c>
      <c r="Q724" s="71">
        <v>45</v>
      </c>
      <c r="R724" s="71">
        <v>0</v>
      </c>
      <c r="S724" s="71">
        <v>0</v>
      </c>
      <c r="T724" s="71">
        <v>45</v>
      </c>
      <c r="U724" s="71">
        <f>R724+S724+T724</f>
        <v>45</v>
      </c>
      <c r="V724" s="115">
        <v>85</v>
      </c>
      <c r="W724" s="115">
        <v>100</v>
      </c>
      <c r="X724" s="175" t="s">
        <v>5978</v>
      </c>
      <c r="Y724" s="15">
        <v>1</v>
      </c>
      <c r="Z724" s="15">
        <v>6</v>
      </c>
      <c r="AA724" s="15">
        <v>1</v>
      </c>
      <c r="AB724" s="15">
        <v>161</v>
      </c>
      <c r="AC724" s="15">
        <v>133</v>
      </c>
      <c r="AD724" s="15">
        <v>45</v>
      </c>
      <c r="AE724" s="15">
        <v>5</v>
      </c>
      <c r="AF724" s="290">
        <f>AI724</f>
        <v>62.5</v>
      </c>
      <c r="AG724" s="84" t="s">
        <v>5771</v>
      </c>
      <c r="AH724" s="24" t="s">
        <v>5778</v>
      </c>
      <c r="AI724" s="78">
        <v>62.5</v>
      </c>
      <c r="AJ724" s="84"/>
      <c r="AK724" s="24"/>
      <c r="AL724" s="78">
        <v>0</v>
      </c>
      <c r="AM724" s="302"/>
      <c r="AN724" s="24"/>
      <c r="AO724" s="78">
        <v>0</v>
      </c>
      <c r="AP724" s="302"/>
      <c r="AQ724" s="24"/>
      <c r="AR724" s="179"/>
      <c r="AS724" s="302"/>
      <c r="AT724" s="24"/>
      <c r="AU724" s="13"/>
      <c r="AV724" s="300"/>
      <c r="AW724" s="12"/>
      <c r="AX724" s="13"/>
    </row>
    <row r="725" spans="1:50" s="14" customFormat="1" ht="112">
      <c r="A725" s="84" t="s">
        <v>9925</v>
      </c>
      <c r="B725" s="24" t="s">
        <v>9915</v>
      </c>
      <c r="C725" s="24" t="s">
        <v>5735</v>
      </c>
      <c r="D725" s="181" t="s">
        <v>5736</v>
      </c>
      <c r="E725" s="69" t="s">
        <v>5737</v>
      </c>
      <c r="F725" s="181">
        <v>8782</v>
      </c>
      <c r="G725" s="69" t="s">
        <v>5979</v>
      </c>
      <c r="H725" s="181">
        <v>2015</v>
      </c>
      <c r="I725" s="181" t="s">
        <v>5980</v>
      </c>
      <c r="J725" s="125">
        <v>14575.84</v>
      </c>
      <c r="K725" s="181" t="s">
        <v>271</v>
      </c>
      <c r="L725" s="15" t="s">
        <v>5872</v>
      </c>
      <c r="M725" s="124" t="s">
        <v>5981</v>
      </c>
      <c r="N725" s="69" t="s">
        <v>5982</v>
      </c>
      <c r="O725" s="69" t="s">
        <v>5983</v>
      </c>
      <c r="P725" s="69">
        <v>15000204</v>
      </c>
      <c r="Q725" s="71">
        <v>45</v>
      </c>
      <c r="R725" s="71">
        <v>0</v>
      </c>
      <c r="S725" s="71">
        <v>0</v>
      </c>
      <c r="T725" s="71">
        <v>45</v>
      </c>
      <c r="U725" s="71">
        <v>45</v>
      </c>
      <c r="V725" s="115">
        <v>85</v>
      </c>
      <c r="W725" s="115">
        <v>100</v>
      </c>
      <c r="X725" s="175" t="s">
        <v>5984</v>
      </c>
      <c r="Y725" s="15">
        <v>4</v>
      </c>
      <c r="Z725" s="15">
        <v>4</v>
      </c>
      <c r="AA725" s="15">
        <v>5</v>
      </c>
      <c r="AB725" s="15">
        <v>46</v>
      </c>
      <c r="AC725" s="15">
        <v>98</v>
      </c>
      <c r="AD725" s="15">
        <v>45</v>
      </c>
      <c r="AE725" s="15">
        <v>5</v>
      </c>
      <c r="AF725" s="290">
        <f>AI725</f>
        <v>28.95</v>
      </c>
      <c r="AG725" s="84" t="s">
        <v>5736</v>
      </c>
      <c r="AH725" s="24" t="s">
        <v>5745</v>
      </c>
      <c r="AI725" s="78">
        <v>28.95</v>
      </c>
      <c r="AJ725" s="84"/>
      <c r="AK725" s="24"/>
      <c r="AL725" s="78">
        <v>0</v>
      </c>
      <c r="AM725" s="302"/>
      <c r="AN725" s="24"/>
      <c r="AO725" s="78">
        <v>0</v>
      </c>
      <c r="AP725" s="302"/>
      <c r="AQ725" s="24"/>
      <c r="AR725" s="179"/>
      <c r="AS725" s="302"/>
      <c r="AT725" s="24"/>
      <c r="AU725" s="13"/>
      <c r="AV725" s="300"/>
      <c r="AW725" s="12"/>
      <c r="AX725" s="13"/>
    </row>
    <row r="726" spans="1:50" s="14" customFormat="1" ht="112">
      <c r="A726" s="84" t="s">
        <v>9925</v>
      </c>
      <c r="B726" s="24" t="s">
        <v>9915</v>
      </c>
      <c r="C726" s="24" t="s">
        <v>5985</v>
      </c>
      <c r="D726" s="147" t="s">
        <v>5986</v>
      </c>
      <c r="E726" s="69" t="s">
        <v>5987</v>
      </c>
      <c r="F726" s="147">
        <v>23468</v>
      </c>
      <c r="G726" s="69" t="s">
        <v>5988</v>
      </c>
      <c r="H726" s="147">
        <v>2015</v>
      </c>
      <c r="I726" s="147" t="s">
        <v>5989</v>
      </c>
      <c r="J726" s="125">
        <v>21619.47</v>
      </c>
      <c r="K726" s="147" t="s">
        <v>6913</v>
      </c>
      <c r="L726" s="15" t="s">
        <v>5990</v>
      </c>
      <c r="M726" s="124" t="s">
        <v>5991</v>
      </c>
      <c r="N726" s="69" t="s">
        <v>5992</v>
      </c>
      <c r="O726" s="69" t="s">
        <v>5993</v>
      </c>
      <c r="P726" s="69">
        <v>15000158</v>
      </c>
      <c r="Q726" s="71">
        <v>45</v>
      </c>
      <c r="R726" s="71">
        <v>0</v>
      </c>
      <c r="S726" s="71">
        <v>0</v>
      </c>
      <c r="T726" s="71">
        <v>45</v>
      </c>
      <c r="U726" s="71">
        <v>45</v>
      </c>
      <c r="V726" s="115">
        <v>85</v>
      </c>
      <c r="W726" s="115">
        <v>100</v>
      </c>
      <c r="X726" s="175" t="s">
        <v>5994</v>
      </c>
      <c r="Y726" s="15">
        <v>4</v>
      </c>
      <c r="Z726" s="15">
        <v>9</v>
      </c>
      <c r="AA726" s="15">
        <v>3</v>
      </c>
      <c r="AB726" s="15">
        <v>32</v>
      </c>
      <c r="AC726" s="15"/>
      <c r="AD726" s="15">
        <v>45</v>
      </c>
      <c r="AE726" s="15">
        <v>5</v>
      </c>
      <c r="AF726" s="290">
        <f>AI726+AL726+AO726+AR726+AU726</f>
        <v>47.37</v>
      </c>
      <c r="AG726" s="84" t="s">
        <v>5986</v>
      </c>
      <c r="AH726" s="24" t="s">
        <v>5995</v>
      </c>
      <c r="AI726" s="78">
        <v>9.8699999999999992</v>
      </c>
      <c r="AJ726" s="84" t="s">
        <v>5996</v>
      </c>
      <c r="AK726" s="24" t="s">
        <v>5995</v>
      </c>
      <c r="AL726" s="78">
        <v>0</v>
      </c>
      <c r="AM726" s="302" t="s">
        <v>5997</v>
      </c>
      <c r="AN726" s="24" t="s">
        <v>5995</v>
      </c>
      <c r="AO726" s="78">
        <v>0</v>
      </c>
      <c r="AP726" s="302" t="s">
        <v>5998</v>
      </c>
      <c r="AQ726" s="24" t="s">
        <v>5999</v>
      </c>
      <c r="AR726" s="78">
        <v>0</v>
      </c>
      <c r="AS726" s="302" t="s">
        <v>6000</v>
      </c>
      <c r="AT726" s="24" t="s">
        <v>5995</v>
      </c>
      <c r="AU726" s="78">
        <v>37.5</v>
      </c>
      <c r="AV726" s="300"/>
      <c r="AW726" s="12"/>
      <c r="AX726" s="13"/>
    </row>
    <row r="727" spans="1:50" s="14" customFormat="1" ht="140">
      <c r="A727" s="84" t="s">
        <v>9925</v>
      </c>
      <c r="B727" s="24" t="s">
        <v>9915</v>
      </c>
      <c r="C727" s="24" t="s">
        <v>5798</v>
      </c>
      <c r="D727" s="147" t="s">
        <v>5799</v>
      </c>
      <c r="E727" s="176" t="s">
        <v>5800</v>
      </c>
      <c r="F727" s="147">
        <v>26559</v>
      </c>
      <c r="G727" s="69" t="s">
        <v>6001</v>
      </c>
      <c r="H727" s="147">
        <v>2015</v>
      </c>
      <c r="I727" s="147" t="s">
        <v>6002</v>
      </c>
      <c r="J727" s="125">
        <v>42294.38</v>
      </c>
      <c r="K727" s="147" t="s">
        <v>6913</v>
      </c>
      <c r="L727" s="15" t="s">
        <v>6003</v>
      </c>
      <c r="M727" s="124" t="s">
        <v>6004</v>
      </c>
      <c r="N727" s="69" t="s">
        <v>6005</v>
      </c>
      <c r="O727" s="69" t="s">
        <v>6006</v>
      </c>
      <c r="P727" s="69">
        <v>15000301</v>
      </c>
      <c r="Q727" s="71">
        <v>45</v>
      </c>
      <c r="R727" s="71">
        <v>0</v>
      </c>
      <c r="S727" s="71">
        <v>0</v>
      </c>
      <c r="T727" s="71">
        <v>45</v>
      </c>
      <c r="U727" s="71">
        <v>45</v>
      </c>
      <c r="V727" s="115">
        <v>85</v>
      </c>
      <c r="W727" s="115">
        <v>100</v>
      </c>
      <c r="X727" s="175" t="s">
        <v>6007</v>
      </c>
      <c r="Y727" s="15">
        <v>6</v>
      </c>
      <c r="Z727" s="15">
        <v>3</v>
      </c>
      <c r="AA727" s="15">
        <v>1</v>
      </c>
      <c r="AB727" s="15"/>
      <c r="AC727" s="15"/>
      <c r="AD727" s="15">
        <v>45</v>
      </c>
      <c r="AE727" s="15">
        <v>5</v>
      </c>
      <c r="AF727" s="290">
        <f>AI727+AL727+AO727+AR727+AU727</f>
        <v>0</v>
      </c>
      <c r="AG727" s="84" t="s">
        <v>5799</v>
      </c>
      <c r="AH727" s="24" t="s">
        <v>5809</v>
      </c>
      <c r="AI727" s="78">
        <v>0</v>
      </c>
      <c r="AJ727" s="84" t="s">
        <v>5756</v>
      </c>
      <c r="AK727" s="24" t="s">
        <v>5809</v>
      </c>
      <c r="AL727" s="78">
        <v>0</v>
      </c>
      <c r="AM727" s="302" t="s">
        <v>5797</v>
      </c>
      <c r="AN727" s="24" t="s">
        <v>5809</v>
      </c>
      <c r="AO727" s="78">
        <v>0</v>
      </c>
      <c r="AP727" s="302" t="s">
        <v>5812</v>
      </c>
      <c r="AQ727" s="24" t="s">
        <v>5809</v>
      </c>
      <c r="AR727" s="78">
        <v>0</v>
      </c>
      <c r="AS727" s="302" t="s">
        <v>6008</v>
      </c>
      <c r="AT727" s="24" t="s">
        <v>5809</v>
      </c>
      <c r="AU727" s="78">
        <v>0</v>
      </c>
      <c r="AV727" s="300"/>
      <c r="AW727" s="12"/>
      <c r="AX727" s="13"/>
    </row>
    <row r="728" spans="1:50" s="14" customFormat="1" ht="196">
      <c r="A728" s="84" t="s">
        <v>9925</v>
      </c>
      <c r="B728" s="24" t="s">
        <v>9915</v>
      </c>
      <c r="C728" s="24" t="s">
        <v>5746</v>
      </c>
      <c r="D728" s="147" t="s">
        <v>5747</v>
      </c>
      <c r="E728" s="176" t="s">
        <v>5748</v>
      </c>
      <c r="F728" s="147">
        <v>5566</v>
      </c>
      <c r="G728" s="69" t="s">
        <v>6009</v>
      </c>
      <c r="H728" s="147">
        <v>2016</v>
      </c>
      <c r="I728" s="147" t="s">
        <v>6010</v>
      </c>
      <c r="J728" s="125">
        <v>65766.48</v>
      </c>
      <c r="K728" s="147" t="s">
        <v>271</v>
      </c>
      <c r="L728" s="15" t="s">
        <v>6011</v>
      </c>
      <c r="M728" s="124" t="s">
        <v>6012</v>
      </c>
      <c r="N728" s="69" t="s">
        <v>6013</v>
      </c>
      <c r="O728" s="69" t="s">
        <v>6014</v>
      </c>
      <c r="P728" s="69">
        <v>16000040</v>
      </c>
      <c r="Q728" s="71">
        <v>45</v>
      </c>
      <c r="R728" s="71">
        <v>0</v>
      </c>
      <c r="S728" s="71">
        <v>0</v>
      </c>
      <c r="T728" s="71">
        <v>45</v>
      </c>
      <c r="U728" s="71">
        <v>45</v>
      </c>
      <c r="V728" s="115">
        <v>85</v>
      </c>
      <c r="W728" s="115">
        <v>100</v>
      </c>
      <c r="X728" s="175" t="s">
        <v>6015</v>
      </c>
      <c r="Y728" s="15">
        <v>4</v>
      </c>
      <c r="Z728" s="15">
        <v>3</v>
      </c>
      <c r="AA728" s="15">
        <v>1</v>
      </c>
      <c r="AB728" s="15">
        <v>4</v>
      </c>
      <c r="AC728" s="15">
        <v>132</v>
      </c>
      <c r="AD728" s="15">
        <v>45</v>
      </c>
      <c r="AE728" s="15">
        <v>5</v>
      </c>
      <c r="AF728" s="290">
        <f>AI728+AL728</f>
        <v>100</v>
      </c>
      <c r="AG728" s="84" t="s">
        <v>5747</v>
      </c>
      <c r="AH728" s="24" t="s">
        <v>5755</v>
      </c>
      <c r="AI728" s="78">
        <v>100</v>
      </c>
      <c r="AJ728" s="84" t="s">
        <v>5756</v>
      </c>
      <c r="AK728" s="24" t="s">
        <v>5755</v>
      </c>
      <c r="AL728" s="78">
        <v>0</v>
      </c>
      <c r="AM728" s="302"/>
      <c r="AN728" s="24"/>
      <c r="AO728" s="78">
        <v>0</v>
      </c>
      <c r="AP728" s="302"/>
      <c r="AQ728" s="24"/>
      <c r="AR728" s="179"/>
      <c r="AS728" s="302"/>
      <c r="AT728" s="12"/>
      <c r="AU728" s="13"/>
      <c r="AV728" s="300"/>
      <c r="AW728" s="12"/>
      <c r="AX728" s="13"/>
    </row>
    <row r="729" spans="1:50" s="14" customFormat="1" ht="238">
      <c r="A729" s="84" t="s">
        <v>9925</v>
      </c>
      <c r="B729" s="24" t="s">
        <v>9915</v>
      </c>
      <c r="C729" s="24" t="s">
        <v>5757</v>
      </c>
      <c r="D729" s="24" t="s">
        <v>5758</v>
      </c>
      <c r="E729" s="69" t="s">
        <v>6016</v>
      </c>
      <c r="F729" s="69">
        <v>14556</v>
      </c>
      <c r="G729" s="69" t="s">
        <v>6017</v>
      </c>
      <c r="H729" s="69">
        <v>2016</v>
      </c>
      <c r="I729" s="69" t="s">
        <v>6018</v>
      </c>
      <c r="J729" s="125">
        <v>195200</v>
      </c>
      <c r="K729" s="69" t="s">
        <v>271</v>
      </c>
      <c r="L729" s="69" t="s">
        <v>6019</v>
      </c>
      <c r="M729" s="69" t="s">
        <v>6020</v>
      </c>
      <c r="N729" s="69" t="s">
        <v>6021</v>
      </c>
      <c r="O729" s="69" t="s">
        <v>6022</v>
      </c>
      <c r="P729" s="69">
        <v>16000114</v>
      </c>
      <c r="Q729" s="16">
        <v>45</v>
      </c>
      <c r="R729" s="16">
        <v>0</v>
      </c>
      <c r="S729" s="16">
        <v>0</v>
      </c>
      <c r="T729" s="16">
        <v>45</v>
      </c>
      <c r="U729" s="71">
        <v>45</v>
      </c>
      <c r="V729" s="115">
        <v>85</v>
      </c>
      <c r="W729" s="115">
        <v>100</v>
      </c>
      <c r="X729" s="175" t="s">
        <v>6023</v>
      </c>
      <c r="Y729" s="15">
        <v>3</v>
      </c>
      <c r="Z729" s="15">
        <v>5</v>
      </c>
      <c r="AA729" s="15">
        <v>1</v>
      </c>
      <c r="AB729" s="15">
        <v>4</v>
      </c>
      <c r="AC729" s="15">
        <v>3</v>
      </c>
      <c r="AD729" s="15">
        <v>45</v>
      </c>
      <c r="AE729" s="15">
        <v>5</v>
      </c>
      <c r="AF729" s="290">
        <f>AI729+AL729+AO729+AR729+AU729</f>
        <v>86.19</v>
      </c>
      <c r="AG729" s="84" t="s">
        <v>5758</v>
      </c>
      <c r="AH729" s="24" t="s">
        <v>5767</v>
      </c>
      <c r="AI729" s="78">
        <v>27.63</v>
      </c>
      <c r="AJ729" s="84" t="s">
        <v>5768</v>
      </c>
      <c r="AK729" s="24" t="s">
        <v>5767</v>
      </c>
      <c r="AL729" s="78">
        <v>29.609999999999996</v>
      </c>
      <c r="AM729" s="302" t="s">
        <v>5769</v>
      </c>
      <c r="AN729" s="24" t="s">
        <v>5767</v>
      </c>
      <c r="AO729" s="78">
        <v>28.95</v>
      </c>
      <c r="AP729" s="302"/>
      <c r="AQ729" s="24"/>
      <c r="AR729" s="178"/>
      <c r="AS729" s="302"/>
      <c r="AT729" s="24"/>
      <c r="AU729" s="178"/>
      <c r="AV729" s="300"/>
      <c r="AW729" s="12"/>
      <c r="AX729" s="13"/>
    </row>
    <row r="730" spans="1:50" s="14" customFormat="1" ht="196">
      <c r="A730" s="84" t="s">
        <v>9925</v>
      </c>
      <c r="B730" s="24" t="s">
        <v>9915</v>
      </c>
      <c r="C730" s="24" t="s">
        <v>5757</v>
      </c>
      <c r="D730" s="147" t="s">
        <v>5799</v>
      </c>
      <c r="E730" s="176" t="s">
        <v>5800</v>
      </c>
      <c r="F730" s="147">
        <v>26559</v>
      </c>
      <c r="G730" s="69" t="s">
        <v>6024</v>
      </c>
      <c r="H730" s="69">
        <v>2016</v>
      </c>
      <c r="I730" s="69" t="s">
        <v>6025</v>
      </c>
      <c r="J730" s="125">
        <v>86010</v>
      </c>
      <c r="K730" s="69" t="s">
        <v>271</v>
      </c>
      <c r="L730" s="69" t="s">
        <v>6026</v>
      </c>
      <c r="M730" s="69" t="s">
        <v>6027</v>
      </c>
      <c r="N730" s="69" t="s">
        <v>6028</v>
      </c>
      <c r="O730" s="69" t="s">
        <v>6029</v>
      </c>
      <c r="P730" s="69">
        <v>16000117</v>
      </c>
      <c r="Q730" s="16">
        <v>45</v>
      </c>
      <c r="R730" s="16">
        <v>0</v>
      </c>
      <c r="S730" s="16">
        <v>0</v>
      </c>
      <c r="T730" s="16">
        <v>45</v>
      </c>
      <c r="U730" s="71">
        <v>45</v>
      </c>
      <c r="V730" s="115">
        <v>85</v>
      </c>
      <c r="W730" s="115">
        <v>100</v>
      </c>
      <c r="X730" s="175" t="s">
        <v>6030</v>
      </c>
      <c r="Y730" s="15">
        <v>3</v>
      </c>
      <c r="Z730" s="15">
        <v>4</v>
      </c>
      <c r="AA730" s="15">
        <v>1</v>
      </c>
      <c r="AB730" s="15">
        <v>46</v>
      </c>
      <c r="AC730" s="15">
        <v>88</v>
      </c>
      <c r="AD730" s="15">
        <v>45</v>
      </c>
      <c r="AE730" s="15">
        <v>5</v>
      </c>
      <c r="AF730" s="290">
        <f>AI730+AL730+AO730+AR730+AU730</f>
        <v>37.5</v>
      </c>
      <c r="AG730" s="84" t="s">
        <v>5808</v>
      </c>
      <c r="AH730" s="24" t="s">
        <v>5809</v>
      </c>
      <c r="AI730" s="78">
        <v>0</v>
      </c>
      <c r="AJ730" s="84" t="s">
        <v>5812</v>
      </c>
      <c r="AK730" s="24" t="s">
        <v>5809</v>
      </c>
      <c r="AL730" s="78">
        <v>17.11</v>
      </c>
      <c r="AM730" s="302" t="s">
        <v>5797</v>
      </c>
      <c r="AN730" s="24" t="s">
        <v>5809</v>
      </c>
      <c r="AO730" s="78">
        <v>0</v>
      </c>
      <c r="AP730" s="302" t="s">
        <v>5997</v>
      </c>
      <c r="AQ730" s="24" t="s">
        <v>5809</v>
      </c>
      <c r="AR730" s="78">
        <v>0</v>
      </c>
      <c r="AS730" s="302" t="s">
        <v>6031</v>
      </c>
      <c r="AT730" s="24" t="s">
        <v>5809</v>
      </c>
      <c r="AU730" s="78">
        <v>20.39</v>
      </c>
      <c r="AV730" s="300"/>
      <c r="AW730" s="12"/>
      <c r="AX730" s="13"/>
    </row>
    <row r="731" spans="1:50" s="14" customFormat="1" ht="140">
      <c r="A731" s="84" t="s">
        <v>9925</v>
      </c>
      <c r="B731" s="24" t="s">
        <v>9915</v>
      </c>
      <c r="C731" s="24" t="s">
        <v>5757</v>
      </c>
      <c r="D731" s="147" t="s">
        <v>5925</v>
      </c>
      <c r="E731" s="69" t="s">
        <v>5917</v>
      </c>
      <c r="F731" s="147">
        <v>21238</v>
      </c>
      <c r="G731" s="69" t="s">
        <v>6032</v>
      </c>
      <c r="H731" s="69">
        <v>2016</v>
      </c>
      <c r="I731" s="69" t="s">
        <v>6033</v>
      </c>
      <c r="J731" s="125">
        <v>129761.86</v>
      </c>
      <c r="K731" s="69" t="s">
        <v>271</v>
      </c>
      <c r="L731" s="69" t="s">
        <v>6034</v>
      </c>
      <c r="M731" s="69" t="s">
        <v>6035</v>
      </c>
      <c r="N731" s="69" t="s">
        <v>6036</v>
      </c>
      <c r="O731" s="69" t="s">
        <v>6037</v>
      </c>
      <c r="P731" s="69">
        <v>15000352</v>
      </c>
      <c r="Q731" s="16">
        <v>45</v>
      </c>
      <c r="R731" s="16">
        <v>0</v>
      </c>
      <c r="S731" s="16">
        <v>0</v>
      </c>
      <c r="T731" s="16">
        <v>45</v>
      </c>
      <c r="U731" s="71">
        <v>45</v>
      </c>
      <c r="V731" s="115">
        <v>85</v>
      </c>
      <c r="W731" s="115">
        <v>100</v>
      </c>
      <c r="X731" s="175" t="s">
        <v>6038</v>
      </c>
      <c r="Y731" s="15">
        <v>4</v>
      </c>
      <c r="Z731" s="15">
        <v>3</v>
      </c>
      <c r="AA731" s="15">
        <v>1</v>
      </c>
      <c r="AB731" s="15">
        <v>60</v>
      </c>
      <c r="AC731" s="15">
        <v>44</v>
      </c>
      <c r="AD731" s="15">
        <v>45</v>
      </c>
      <c r="AE731" s="15">
        <v>5</v>
      </c>
      <c r="AF731" s="290">
        <f>AI731+AL731</f>
        <v>94.73</v>
      </c>
      <c r="AG731" s="84" t="s">
        <v>5925</v>
      </c>
      <c r="AH731" s="24" t="s">
        <v>5926</v>
      </c>
      <c r="AI731" s="78">
        <v>36.840000000000003</v>
      </c>
      <c r="AJ731" s="84" t="s">
        <v>5797</v>
      </c>
      <c r="AK731" s="24" t="s">
        <v>6039</v>
      </c>
      <c r="AL731" s="78">
        <v>57.89</v>
      </c>
      <c r="AM731" s="302"/>
      <c r="AN731" s="24"/>
      <c r="AO731" s="78">
        <v>0</v>
      </c>
      <c r="AP731" s="301"/>
      <c r="AQ731" s="24"/>
      <c r="AR731" s="107"/>
      <c r="AS731" s="301"/>
      <c r="AT731" s="12"/>
      <c r="AU731" s="13"/>
      <c r="AV731" s="300"/>
      <c r="AW731" s="12"/>
      <c r="AX731" s="13"/>
    </row>
    <row r="732" spans="1:50" s="14" customFormat="1" ht="266">
      <c r="A732" s="84" t="s">
        <v>9925</v>
      </c>
      <c r="B732" s="24" t="s">
        <v>9915</v>
      </c>
      <c r="C732" s="24" t="s">
        <v>5916</v>
      </c>
      <c r="D732" s="147" t="s">
        <v>5925</v>
      </c>
      <c r="E732" s="176" t="s">
        <v>5917</v>
      </c>
      <c r="F732" s="147">
        <v>21238</v>
      </c>
      <c r="G732" s="69" t="s">
        <v>6040</v>
      </c>
      <c r="H732" s="147">
        <v>2016</v>
      </c>
      <c r="I732" s="69" t="s">
        <v>6041</v>
      </c>
      <c r="J732" s="177">
        <v>55144</v>
      </c>
      <c r="K732" s="24" t="s">
        <v>271</v>
      </c>
      <c r="L732" s="24" t="s">
        <v>6042</v>
      </c>
      <c r="M732" s="69" t="s">
        <v>6043</v>
      </c>
      <c r="N732" s="24" t="s">
        <v>6044</v>
      </c>
      <c r="O732" s="24" t="s">
        <v>9607</v>
      </c>
      <c r="P732" s="24">
        <v>16000483</v>
      </c>
      <c r="Q732" s="71">
        <f t="shared" ref="Q732:Q757" si="32">U732</f>
        <v>45</v>
      </c>
      <c r="R732" s="71">
        <v>0</v>
      </c>
      <c r="S732" s="71">
        <v>0</v>
      </c>
      <c r="T732" s="71">
        <v>45</v>
      </c>
      <c r="U732" s="71">
        <f t="shared" ref="U732:U748" si="33">R732+S732+T732</f>
        <v>45</v>
      </c>
      <c r="V732" s="115">
        <v>85</v>
      </c>
      <c r="W732" s="115">
        <v>96</v>
      </c>
      <c r="X732" s="175" t="s">
        <v>6045</v>
      </c>
      <c r="Y732" s="15">
        <v>4</v>
      </c>
      <c r="Z732" s="15">
        <v>4</v>
      </c>
      <c r="AA732" s="15">
        <v>5</v>
      </c>
      <c r="AB732" s="15">
        <v>46</v>
      </c>
      <c r="AC732" s="15">
        <v>73</v>
      </c>
      <c r="AD732" s="15">
        <v>45</v>
      </c>
      <c r="AE732" s="24">
        <v>5</v>
      </c>
      <c r="AF732" s="290">
        <f>AI732+AL732</f>
        <v>94.73</v>
      </c>
      <c r="AG732" s="84" t="s">
        <v>5925</v>
      </c>
      <c r="AH732" s="24" t="s">
        <v>5926</v>
      </c>
      <c r="AI732" s="78">
        <v>36.840000000000003</v>
      </c>
      <c r="AJ732" s="84" t="s">
        <v>5797</v>
      </c>
      <c r="AK732" s="24" t="s">
        <v>5926</v>
      </c>
      <c r="AL732" s="78">
        <v>57.89</v>
      </c>
      <c r="AM732" s="302"/>
      <c r="AN732" s="24"/>
      <c r="AO732" s="78">
        <v>0</v>
      </c>
      <c r="AP732" s="301"/>
      <c r="AQ732" s="24"/>
      <c r="AR732" s="107"/>
      <c r="AS732" s="301"/>
      <c r="AT732" s="12"/>
      <c r="AU732" s="13"/>
      <c r="AV732" s="300"/>
      <c r="AW732" s="12"/>
      <c r="AX732" s="13"/>
    </row>
    <row r="733" spans="1:50" s="14" customFormat="1" ht="112">
      <c r="A733" s="84" t="s">
        <v>9925</v>
      </c>
      <c r="B733" s="24" t="s">
        <v>9915</v>
      </c>
      <c r="C733" s="24" t="s">
        <v>5824</v>
      </c>
      <c r="D733" s="147" t="s">
        <v>5771</v>
      </c>
      <c r="E733" s="176" t="s">
        <v>5825</v>
      </c>
      <c r="F733" s="147">
        <v>13026</v>
      </c>
      <c r="G733" s="69" t="s">
        <v>6046</v>
      </c>
      <c r="H733" s="147">
        <v>2016</v>
      </c>
      <c r="I733" s="69" t="s">
        <v>6047</v>
      </c>
      <c r="J733" s="177">
        <v>131167.07999999999</v>
      </c>
      <c r="K733" s="24" t="s">
        <v>271</v>
      </c>
      <c r="L733" s="24" t="s">
        <v>6048</v>
      </c>
      <c r="M733" s="24" t="s">
        <v>6049</v>
      </c>
      <c r="N733" s="24" t="s">
        <v>6050</v>
      </c>
      <c r="O733" s="24" t="s">
        <v>6051</v>
      </c>
      <c r="P733" s="24">
        <v>16000422</v>
      </c>
      <c r="Q733" s="71">
        <f t="shared" si="32"/>
        <v>45</v>
      </c>
      <c r="R733" s="71">
        <v>0</v>
      </c>
      <c r="S733" s="71">
        <v>0</v>
      </c>
      <c r="T733" s="71">
        <v>45</v>
      </c>
      <c r="U733" s="71">
        <f t="shared" si="33"/>
        <v>45</v>
      </c>
      <c r="V733" s="115">
        <v>85</v>
      </c>
      <c r="W733" s="115">
        <v>100</v>
      </c>
      <c r="X733" s="175" t="s">
        <v>6052</v>
      </c>
      <c r="Y733" s="15">
        <v>3</v>
      </c>
      <c r="Z733" s="15">
        <v>8</v>
      </c>
      <c r="AA733" s="15">
        <v>1</v>
      </c>
      <c r="AB733" s="15">
        <v>42</v>
      </c>
      <c r="AC733" s="15">
        <v>78</v>
      </c>
      <c r="AD733" s="15">
        <v>45</v>
      </c>
      <c r="AE733" s="24">
        <v>5</v>
      </c>
      <c r="AF733" s="290">
        <f>AI733+AL733</f>
        <v>31.580000000000002</v>
      </c>
      <c r="AG733" s="84" t="s">
        <v>5771</v>
      </c>
      <c r="AH733" s="24" t="s">
        <v>5778</v>
      </c>
      <c r="AI733" s="78">
        <v>31.580000000000002</v>
      </c>
      <c r="AJ733" s="84" t="s">
        <v>5797</v>
      </c>
      <c r="AK733" s="24" t="s">
        <v>5832</v>
      </c>
      <c r="AL733" s="78">
        <v>0</v>
      </c>
      <c r="AM733" s="302"/>
      <c r="AN733" s="24"/>
      <c r="AO733" s="78">
        <v>0</v>
      </c>
      <c r="AP733" s="301"/>
      <c r="AQ733" s="24"/>
      <c r="AR733" s="107"/>
      <c r="AS733" s="301"/>
      <c r="AT733" s="12"/>
      <c r="AU733" s="13"/>
      <c r="AV733" s="300"/>
      <c r="AW733" s="12"/>
      <c r="AX733" s="13"/>
    </row>
    <row r="734" spans="1:50" s="14" customFormat="1" ht="224">
      <c r="A734" s="84" t="s">
        <v>9925</v>
      </c>
      <c r="B734" s="24" t="s">
        <v>9915</v>
      </c>
      <c r="C734" s="24" t="s">
        <v>5735</v>
      </c>
      <c r="D734" s="147" t="s">
        <v>5736</v>
      </c>
      <c r="E734" s="176" t="s">
        <v>6053</v>
      </c>
      <c r="F734" s="147">
        <v>20270</v>
      </c>
      <c r="G734" s="69" t="s">
        <v>6054</v>
      </c>
      <c r="H734" s="147">
        <v>2018</v>
      </c>
      <c r="I734" s="12" t="s">
        <v>6055</v>
      </c>
      <c r="J734" s="177">
        <v>90016.48</v>
      </c>
      <c r="K734" s="24" t="s">
        <v>69</v>
      </c>
      <c r="L734" s="12" t="s">
        <v>6056</v>
      </c>
      <c r="M734" s="12" t="s">
        <v>6057</v>
      </c>
      <c r="N734" s="12" t="s">
        <v>6058</v>
      </c>
      <c r="O734" s="12" t="s">
        <v>6059</v>
      </c>
      <c r="P734" s="24">
        <v>18000161</v>
      </c>
      <c r="Q734" s="71">
        <f t="shared" si="32"/>
        <v>45</v>
      </c>
      <c r="R734" s="71">
        <v>0</v>
      </c>
      <c r="S734" s="71">
        <v>0</v>
      </c>
      <c r="T734" s="71">
        <v>45</v>
      </c>
      <c r="U734" s="71">
        <f t="shared" si="33"/>
        <v>45</v>
      </c>
      <c r="V734" s="115">
        <v>0</v>
      </c>
      <c r="W734" s="115">
        <v>70</v>
      </c>
      <c r="X734" s="175" t="s">
        <v>6060</v>
      </c>
      <c r="Y734" s="12">
        <v>3</v>
      </c>
      <c r="Z734" s="12">
        <v>4</v>
      </c>
      <c r="AA734" s="12">
        <v>4</v>
      </c>
      <c r="AB734" s="12">
        <v>46</v>
      </c>
      <c r="AC734" s="15">
        <v>116</v>
      </c>
      <c r="AD734" s="15">
        <v>45</v>
      </c>
      <c r="AE734" s="24">
        <v>5</v>
      </c>
      <c r="AF734" s="290">
        <f>AI734+AL734+AO734+AR734</f>
        <v>67.11</v>
      </c>
      <c r="AG734" s="84" t="s">
        <v>6061</v>
      </c>
      <c r="AH734" s="24" t="s">
        <v>6062</v>
      </c>
      <c r="AI734" s="78">
        <v>65.790000000000006</v>
      </c>
      <c r="AJ734" s="84" t="s">
        <v>5797</v>
      </c>
      <c r="AK734" s="24" t="s">
        <v>6063</v>
      </c>
      <c r="AL734" s="78">
        <v>1.32</v>
      </c>
      <c r="AM734" s="302"/>
      <c r="AN734" s="24"/>
      <c r="AO734" s="78">
        <v>0</v>
      </c>
      <c r="AP734" s="302"/>
      <c r="AQ734" s="24"/>
      <c r="AR734" s="179"/>
      <c r="AS734" s="300"/>
      <c r="AT734" s="12"/>
      <c r="AU734" s="13"/>
      <c r="AV734" s="300"/>
      <c r="AW734" s="12"/>
      <c r="AX734" s="13"/>
    </row>
    <row r="735" spans="1:50" s="14" customFormat="1" ht="210">
      <c r="A735" s="84" t="s">
        <v>9925</v>
      </c>
      <c r="B735" s="24" t="s">
        <v>9915</v>
      </c>
      <c r="C735" s="24" t="s">
        <v>5735</v>
      </c>
      <c r="D735" s="15" t="s">
        <v>4903</v>
      </c>
      <c r="E735" s="176" t="s">
        <v>5842</v>
      </c>
      <c r="F735" s="147">
        <v>13469</v>
      </c>
      <c r="G735" s="69" t="s">
        <v>9857</v>
      </c>
      <c r="H735" s="147" t="s">
        <v>6064</v>
      </c>
      <c r="I735" s="69" t="s">
        <v>6065</v>
      </c>
      <c r="J735" s="177">
        <v>236767.5</v>
      </c>
      <c r="K735" s="24" t="s">
        <v>69</v>
      </c>
      <c r="L735" s="12" t="s">
        <v>6066</v>
      </c>
      <c r="M735" s="12" t="s">
        <v>6067</v>
      </c>
      <c r="N735" s="12" t="s">
        <v>6068</v>
      </c>
      <c r="O735" s="12" t="s">
        <v>6069</v>
      </c>
      <c r="P735" s="12">
        <v>16000357</v>
      </c>
      <c r="Q735" s="71">
        <f t="shared" si="32"/>
        <v>45</v>
      </c>
      <c r="R735" s="71">
        <v>0</v>
      </c>
      <c r="S735" s="71">
        <v>0</v>
      </c>
      <c r="T735" s="71">
        <v>45</v>
      </c>
      <c r="U735" s="71">
        <f t="shared" si="33"/>
        <v>45</v>
      </c>
      <c r="V735" s="115">
        <v>0</v>
      </c>
      <c r="W735" s="115">
        <v>84</v>
      </c>
      <c r="X735" s="175" t="s">
        <v>6070</v>
      </c>
      <c r="Y735" s="12">
        <v>3</v>
      </c>
      <c r="Z735" s="12">
        <v>10</v>
      </c>
      <c r="AA735" s="12">
        <v>3</v>
      </c>
      <c r="AB735" s="12">
        <v>46</v>
      </c>
      <c r="AC735" s="15">
        <v>10</v>
      </c>
      <c r="AD735" s="15">
        <v>45</v>
      </c>
      <c r="AE735" s="12">
        <v>5</v>
      </c>
      <c r="AF735" s="290">
        <f>AI735+AL735</f>
        <v>100</v>
      </c>
      <c r="AG735" s="84" t="s">
        <v>4903</v>
      </c>
      <c r="AH735" s="24" t="s">
        <v>5848</v>
      </c>
      <c r="AI735" s="78">
        <v>71.05</v>
      </c>
      <c r="AJ735" s="84" t="s">
        <v>5797</v>
      </c>
      <c r="AK735" s="24" t="s">
        <v>6071</v>
      </c>
      <c r="AL735" s="78">
        <v>28.95</v>
      </c>
      <c r="AM735" s="300"/>
      <c r="AN735" s="24"/>
      <c r="AO735" s="41">
        <v>0</v>
      </c>
      <c r="AP735" s="300"/>
      <c r="AQ735" s="24"/>
      <c r="AR735" s="13"/>
      <c r="AS735" s="300"/>
      <c r="AT735" s="12"/>
      <c r="AU735" s="13"/>
      <c r="AV735" s="300"/>
      <c r="AW735" s="12"/>
      <c r="AX735" s="13"/>
    </row>
    <row r="736" spans="1:50" s="14" customFormat="1" ht="409.5">
      <c r="A736" s="84" t="s">
        <v>9925</v>
      </c>
      <c r="B736" s="24" t="s">
        <v>9915</v>
      </c>
      <c r="C736" s="24" t="s">
        <v>5735</v>
      </c>
      <c r="D736" s="15" t="s">
        <v>5758</v>
      </c>
      <c r="E736" s="176" t="s">
        <v>5759</v>
      </c>
      <c r="F736" s="147">
        <v>14556</v>
      </c>
      <c r="G736" s="69" t="s">
        <v>6072</v>
      </c>
      <c r="H736" s="147">
        <v>2018</v>
      </c>
      <c r="I736" s="69" t="s">
        <v>6073</v>
      </c>
      <c r="J736" s="177">
        <f>114700+25234</f>
        <v>139934</v>
      </c>
      <c r="K736" s="24" t="s">
        <v>69</v>
      </c>
      <c r="L736" s="12" t="s">
        <v>6019</v>
      </c>
      <c r="M736" s="12" t="s">
        <v>6020</v>
      </c>
      <c r="N736" s="12" t="s">
        <v>6074</v>
      </c>
      <c r="O736" s="12" t="s">
        <v>6075</v>
      </c>
      <c r="P736" s="12">
        <v>18000404</v>
      </c>
      <c r="Q736" s="71">
        <f t="shared" si="32"/>
        <v>45</v>
      </c>
      <c r="R736" s="71">
        <v>0</v>
      </c>
      <c r="S736" s="71">
        <v>0</v>
      </c>
      <c r="T736" s="71">
        <v>45</v>
      </c>
      <c r="U736" s="71">
        <f t="shared" si="33"/>
        <v>45</v>
      </c>
      <c r="V736" s="115">
        <v>0</v>
      </c>
      <c r="W736" s="115">
        <v>65</v>
      </c>
      <c r="X736" s="175" t="s">
        <v>6076</v>
      </c>
      <c r="Y736" s="12">
        <v>3</v>
      </c>
      <c r="Z736" s="12">
        <v>6</v>
      </c>
      <c r="AA736" s="12">
        <v>1</v>
      </c>
      <c r="AB736" s="12">
        <v>4</v>
      </c>
      <c r="AC736" s="15">
        <v>11</v>
      </c>
      <c r="AD736" s="15">
        <v>45</v>
      </c>
      <c r="AE736" s="12">
        <v>5</v>
      </c>
      <c r="AF736" s="290">
        <f>AI736+AL736+AO736+AR736+AU736</f>
        <v>80.92</v>
      </c>
      <c r="AG736" s="84" t="s">
        <v>5758</v>
      </c>
      <c r="AH736" s="24" t="s">
        <v>5767</v>
      </c>
      <c r="AI736" s="78">
        <v>38.159999999999997</v>
      </c>
      <c r="AJ736" s="84" t="s">
        <v>5768</v>
      </c>
      <c r="AK736" s="24" t="s">
        <v>5767</v>
      </c>
      <c r="AL736" s="78">
        <v>24.34</v>
      </c>
      <c r="AM736" s="302" t="s">
        <v>5769</v>
      </c>
      <c r="AN736" s="24" t="s">
        <v>5767</v>
      </c>
      <c r="AO736" s="78">
        <v>18.420000000000002</v>
      </c>
      <c r="AP736" s="302"/>
      <c r="AQ736" s="24"/>
      <c r="AR736" s="178"/>
      <c r="AS736" s="302"/>
      <c r="AT736" s="24"/>
      <c r="AU736" s="178"/>
      <c r="AV736" s="300"/>
      <c r="AW736" s="12"/>
      <c r="AX736" s="13"/>
    </row>
    <row r="737" spans="1:50" s="14" customFormat="1" ht="112">
      <c r="A737" s="84" t="s">
        <v>9925</v>
      </c>
      <c r="B737" s="24" t="s">
        <v>9915</v>
      </c>
      <c r="C737" s="24" t="s">
        <v>5735</v>
      </c>
      <c r="D737" s="15" t="s">
        <v>5747</v>
      </c>
      <c r="E737" s="176" t="s">
        <v>6077</v>
      </c>
      <c r="F737" s="147">
        <v>18580</v>
      </c>
      <c r="G737" s="69" t="s">
        <v>6078</v>
      </c>
      <c r="H737" s="147">
        <v>2018</v>
      </c>
      <c r="I737" s="69" t="s">
        <v>6079</v>
      </c>
      <c r="J737" s="177">
        <v>43555.22</v>
      </c>
      <c r="K737" s="24" t="s">
        <v>69</v>
      </c>
      <c r="L737" s="12" t="s">
        <v>6080</v>
      </c>
      <c r="M737" s="12" t="s">
        <v>6081</v>
      </c>
      <c r="N737" s="69" t="s">
        <v>6082</v>
      </c>
      <c r="O737" s="12" t="s">
        <v>6083</v>
      </c>
      <c r="P737" s="12">
        <v>18000444</v>
      </c>
      <c r="Q737" s="16">
        <f t="shared" si="32"/>
        <v>45</v>
      </c>
      <c r="R737" s="71">
        <v>0</v>
      </c>
      <c r="S737" s="71">
        <v>0</v>
      </c>
      <c r="T737" s="71">
        <v>45</v>
      </c>
      <c r="U737" s="71">
        <f t="shared" si="33"/>
        <v>45</v>
      </c>
      <c r="V737" s="115">
        <v>0</v>
      </c>
      <c r="W737" s="115">
        <v>60</v>
      </c>
      <c r="X737" s="175" t="s">
        <v>6084</v>
      </c>
      <c r="Y737" s="12">
        <v>6</v>
      </c>
      <c r="Z737" s="12">
        <v>4</v>
      </c>
      <c r="AA737" s="12">
        <v>1</v>
      </c>
      <c r="AB737" s="12">
        <v>46</v>
      </c>
      <c r="AC737" s="15">
        <v>128</v>
      </c>
      <c r="AD737" s="15">
        <v>45</v>
      </c>
      <c r="AE737" s="12">
        <v>5</v>
      </c>
      <c r="AF737" s="290">
        <f>AI737+AL737</f>
        <v>88.15</v>
      </c>
      <c r="AG737" s="84" t="s">
        <v>5747</v>
      </c>
      <c r="AH737" s="24" t="s">
        <v>5755</v>
      </c>
      <c r="AI737" s="78">
        <v>48.68</v>
      </c>
      <c r="AJ737" s="84" t="s">
        <v>5797</v>
      </c>
      <c r="AK737" s="24" t="s">
        <v>6085</v>
      </c>
      <c r="AL737" s="78">
        <v>39.47</v>
      </c>
      <c r="AM737" s="300"/>
      <c r="AN737" s="24"/>
      <c r="AO737" s="41">
        <v>0</v>
      </c>
      <c r="AP737" s="300"/>
      <c r="AQ737" s="24"/>
      <c r="AR737" s="13"/>
      <c r="AS737" s="300"/>
      <c r="AT737" s="12"/>
      <c r="AU737" s="13"/>
      <c r="AV737" s="300"/>
      <c r="AW737" s="12"/>
      <c r="AX737" s="13"/>
    </row>
    <row r="738" spans="1:50" s="14" customFormat="1" ht="126">
      <c r="A738" s="84" t="s">
        <v>9925</v>
      </c>
      <c r="B738" s="12" t="s">
        <v>9915</v>
      </c>
      <c r="C738" s="70" t="s">
        <v>6086</v>
      </c>
      <c r="D738" s="15" t="s">
        <v>5986</v>
      </c>
      <c r="E738" s="12" t="s">
        <v>6087</v>
      </c>
      <c r="F738" s="12">
        <v>23471</v>
      </c>
      <c r="G738" s="12" t="s">
        <v>6088</v>
      </c>
      <c r="H738" s="12">
        <v>2019</v>
      </c>
      <c r="I738" s="12" t="s">
        <v>6089</v>
      </c>
      <c r="J738" s="125">
        <v>48190</v>
      </c>
      <c r="K738" s="12" t="s">
        <v>69</v>
      </c>
      <c r="L738" s="12" t="s">
        <v>6090</v>
      </c>
      <c r="M738" s="12" t="s">
        <v>6091</v>
      </c>
      <c r="N738" s="12" t="s">
        <v>6092</v>
      </c>
      <c r="O738" s="12" t="s">
        <v>6093</v>
      </c>
      <c r="P738" s="12">
        <v>18000403</v>
      </c>
      <c r="Q738" s="71">
        <f t="shared" si="32"/>
        <v>45</v>
      </c>
      <c r="R738" s="71">
        <v>0</v>
      </c>
      <c r="S738" s="71">
        <v>0</v>
      </c>
      <c r="T738" s="71">
        <v>45</v>
      </c>
      <c r="U738" s="71">
        <f t="shared" si="33"/>
        <v>45</v>
      </c>
      <c r="V738" s="115">
        <v>85</v>
      </c>
      <c r="W738" s="115">
        <v>65</v>
      </c>
      <c r="X738" s="175" t="s">
        <v>6094</v>
      </c>
      <c r="Y738" s="12">
        <v>4</v>
      </c>
      <c r="Z738" s="12">
        <v>3</v>
      </c>
      <c r="AA738" s="12">
        <v>1</v>
      </c>
      <c r="AB738" s="12">
        <v>4</v>
      </c>
      <c r="AC738" s="12">
        <v>89</v>
      </c>
      <c r="AD738" s="12">
        <v>45</v>
      </c>
      <c r="AE738" s="12">
        <v>5</v>
      </c>
      <c r="AF738" s="290">
        <f>AI738+AL738+AO738+AR738+AU738</f>
        <v>0</v>
      </c>
      <c r="AG738" s="84" t="s">
        <v>5986</v>
      </c>
      <c r="AH738" s="24" t="s">
        <v>5995</v>
      </c>
      <c r="AI738" s="78">
        <v>0</v>
      </c>
      <c r="AJ738" s="84" t="s">
        <v>5779</v>
      </c>
      <c r="AK738" s="24" t="s">
        <v>6095</v>
      </c>
      <c r="AL738" s="78">
        <v>0</v>
      </c>
      <c r="AM738" s="302" t="s">
        <v>898</v>
      </c>
      <c r="AN738" s="24" t="s">
        <v>6096</v>
      </c>
      <c r="AO738" s="78">
        <v>0</v>
      </c>
      <c r="AP738" s="302" t="s">
        <v>5756</v>
      </c>
      <c r="AQ738" s="24" t="s">
        <v>6097</v>
      </c>
      <c r="AR738" s="78">
        <v>0</v>
      </c>
      <c r="AS738" s="302" t="s">
        <v>6098</v>
      </c>
      <c r="AT738" s="24" t="s">
        <v>6099</v>
      </c>
      <c r="AU738" s="78">
        <v>0</v>
      </c>
      <c r="AV738" s="300"/>
      <c r="AW738" s="12"/>
      <c r="AX738" s="13"/>
    </row>
    <row r="739" spans="1:50" s="14" customFormat="1" ht="112">
      <c r="A739" s="84" t="s">
        <v>9925</v>
      </c>
      <c r="B739" s="12" t="s">
        <v>9915</v>
      </c>
      <c r="C739" s="70" t="s">
        <v>5916</v>
      </c>
      <c r="D739" s="15" t="s">
        <v>5925</v>
      </c>
      <c r="E739" s="12" t="s">
        <v>6100</v>
      </c>
      <c r="F739" s="12">
        <v>21238</v>
      </c>
      <c r="G739" s="12" t="s">
        <v>6101</v>
      </c>
      <c r="H739" s="12">
        <v>2019</v>
      </c>
      <c r="I739" s="12" t="s">
        <v>6102</v>
      </c>
      <c r="J739" s="125">
        <v>126575</v>
      </c>
      <c r="K739" s="12" t="s">
        <v>69</v>
      </c>
      <c r="L739" s="24" t="s">
        <v>6103</v>
      </c>
      <c r="M739" s="24" t="s">
        <v>6104</v>
      </c>
      <c r="N739" s="12" t="s">
        <v>6105</v>
      </c>
      <c r="O739" s="12" t="s">
        <v>6106</v>
      </c>
      <c r="P739" s="12">
        <v>18000525</v>
      </c>
      <c r="Q739" s="71">
        <f t="shared" si="32"/>
        <v>45</v>
      </c>
      <c r="R739" s="71">
        <v>0</v>
      </c>
      <c r="S739" s="71">
        <v>0</v>
      </c>
      <c r="T739" s="71">
        <v>45</v>
      </c>
      <c r="U739" s="71">
        <f t="shared" si="33"/>
        <v>45</v>
      </c>
      <c r="V739" s="115">
        <v>85</v>
      </c>
      <c r="W739" s="115">
        <v>60</v>
      </c>
      <c r="X739" s="175" t="s">
        <v>6107</v>
      </c>
      <c r="Y739" s="12">
        <v>4</v>
      </c>
      <c r="Z739" s="12">
        <v>4</v>
      </c>
      <c r="AA739" s="12">
        <v>6</v>
      </c>
      <c r="AB739" s="12">
        <v>46</v>
      </c>
      <c r="AC739" s="12">
        <v>44</v>
      </c>
      <c r="AD739" s="12">
        <v>45</v>
      </c>
      <c r="AE739" s="12">
        <v>5</v>
      </c>
      <c r="AF739" s="290">
        <f>AI739+AL739</f>
        <v>94.73</v>
      </c>
      <c r="AG739" s="84" t="s">
        <v>5925</v>
      </c>
      <c r="AH739" s="24" t="s">
        <v>5926</v>
      </c>
      <c r="AI739" s="78">
        <v>36.840000000000003</v>
      </c>
      <c r="AJ739" s="84" t="s">
        <v>5797</v>
      </c>
      <c r="AK739" s="24" t="s">
        <v>5927</v>
      </c>
      <c r="AL739" s="78">
        <v>57.89</v>
      </c>
      <c r="AM739" s="302"/>
      <c r="AN739" s="24"/>
      <c r="AO739" s="78">
        <v>0</v>
      </c>
      <c r="AP739" s="302"/>
      <c r="AQ739" s="24"/>
      <c r="AR739" s="178"/>
      <c r="AS739" s="302"/>
      <c r="AT739" s="24"/>
      <c r="AU739" s="178"/>
      <c r="AV739" s="300"/>
      <c r="AW739" s="12"/>
      <c r="AX739" s="13"/>
    </row>
    <row r="740" spans="1:50" s="14" customFormat="1" ht="196">
      <c r="A740" s="84" t="s">
        <v>9925</v>
      </c>
      <c r="B740" s="12" t="s">
        <v>9915</v>
      </c>
      <c r="C740" s="70" t="s">
        <v>6108</v>
      </c>
      <c r="D740" s="15" t="s">
        <v>5747</v>
      </c>
      <c r="E740" s="12" t="s">
        <v>6109</v>
      </c>
      <c r="F740" s="12">
        <v>20047</v>
      </c>
      <c r="G740" s="12" t="s">
        <v>6110</v>
      </c>
      <c r="H740" s="12">
        <v>2019</v>
      </c>
      <c r="I740" s="12" t="s">
        <v>6111</v>
      </c>
      <c r="J740" s="125">
        <v>94733</v>
      </c>
      <c r="K740" s="12" t="s">
        <v>69</v>
      </c>
      <c r="L740" s="12" t="s">
        <v>6112</v>
      </c>
      <c r="M740" s="12" t="s">
        <v>6113</v>
      </c>
      <c r="N740" s="12" t="s">
        <v>6114</v>
      </c>
      <c r="O740" s="12" t="s">
        <v>6115</v>
      </c>
      <c r="P740" s="12">
        <v>19000110</v>
      </c>
      <c r="Q740" s="71">
        <f t="shared" si="32"/>
        <v>45</v>
      </c>
      <c r="R740" s="71">
        <v>0</v>
      </c>
      <c r="S740" s="71">
        <v>0</v>
      </c>
      <c r="T740" s="71">
        <v>45</v>
      </c>
      <c r="U740" s="71">
        <f t="shared" si="33"/>
        <v>45</v>
      </c>
      <c r="V740" s="115">
        <v>64</v>
      </c>
      <c r="W740" s="115">
        <v>55</v>
      </c>
      <c r="X740" s="175" t="s">
        <v>6116</v>
      </c>
      <c r="Y740" s="12">
        <v>4</v>
      </c>
      <c r="Z740" s="12">
        <v>4</v>
      </c>
      <c r="AA740" s="12">
        <v>6</v>
      </c>
      <c r="AB740" s="12">
        <v>60</v>
      </c>
      <c r="AC740" s="12">
        <v>77</v>
      </c>
      <c r="AD740" s="12">
        <v>45</v>
      </c>
      <c r="AE740" s="12">
        <v>5</v>
      </c>
      <c r="AF740" s="290">
        <f>AI740+AL740+AO740+AR740</f>
        <v>22.37</v>
      </c>
      <c r="AG740" s="84" t="s">
        <v>5747</v>
      </c>
      <c r="AH740" s="24" t="s">
        <v>5755</v>
      </c>
      <c r="AI740" s="78">
        <v>13.16</v>
      </c>
      <c r="AJ740" s="84" t="s">
        <v>6117</v>
      </c>
      <c r="AK740" s="24" t="s">
        <v>6118</v>
      </c>
      <c r="AL740" s="78">
        <v>1.32</v>
      </c>
      <c r="AM740" s="302" t="s">
        <v>5797</v>
      </c>
      <c r="AN740" s="24" t="s">
        <v>6118</v>
      </c>
      <c r="AO740" s="78">
        <v>7.89</v>
      </c>
      <c r="AP740" s="302"/>
      <c r="AQ740" s="24"/>
      <c r="AR740" s="178"/>
      <c r="AS740" s="302"/>
      <c r="AT740" s="12"/>
      <c r="AU740" s="13"/>
      <c r="AV740" s="300"/>
      <c r="AW740" s="12"/>
      <c r="AX740" s="13"/>
    </row>
    <row r="741" spans="1:50" s="14" customFormat="1" ht="196.5" customHeight="1">
      <c r="A741" s="84" t="s">
        <v>9925</v>
      </c>
      <c r="B741" s="12" t="s">
        <v>9915</v>
      </c>
      <c r="C741" s="70" t="s">
        <v>5985</v>
      </c>
      <c r="D741" s="15" t="s">
        <v>5986</v>
      </c>
      <c r="E741" s="12" t="s">
        <v>5987</v>
      </c>
      <c r="F741" s="12">
        <v>23468</v>
      </c>
      <c r="G741" s="12" t="s">
        <v>6119</v>
      </c>
      <c r="H741" s="12">
        <v>2019</v>
      </c>
      <c r="I741" s="12" t="s">
        <v>6120</v>
      </c>
      <c r="J741" s="125">
        <v>97337.7</v>
      </c>
      <c r="K741" s="12" t="s">
        <v>69</v>
      </c>
      <c r="L741" s="12" t="s">
        <v>6121</v>
      </c>
      <c r="M741" s="12" t="s">
        <v>6122</v>
      </c>
      <c r="N741" s="12" t="s">
        <v>6123</v>
      </c>
      <c r="O741" s="12" t="s">
        <v>6124</v>
      </c>
      <c r="P741" s="12">
        <v>19000150</v>
      </c>
      <c r="Q741" s="71">
        <f t="shared" si="32"/>
        <v>45</v>
      </c>
      <c r="R741" s="71">
        <v>0</v>
      </c>
      <c r="S741" s="71">
        <v>0</v>
      </c>
      <c r="T741" s="71">
        <v>45</v>
      </c>
      <c r="U741" s="71">
        <f t="shared" si="33"/>
        <v>45</v>
      </c>
      <c r="V741" s="115">
        <v>64</v>
      </c>
      <c r="W741" s="115">
        <v>55</v>
      </c>
      <c r="X741" s="175" t="s">
        <v>6125</v>
      </c>
      <c r="Y741" s="12">
        <v>4</v>
      </c>
      <c r="Z741" s="12">
        <v>9</v>
      </c>
      <c r="AA741" s="12">
        <v>1</v>
      </c>
      <c r="AB741" s="12" t="s">
        <v>6126</v>
      </c>
      <c r="AC741" s="12">
        <v>160</v>
      </c>
      <c r="AD741" s="12">
        <v>45</v>
      </c>
      <c r="AE741" s="12">
        <v>5</v>
      </c>
      <c r="AF741" s="290">
        <f>AI741+AL741+AO741+AR741+AU741</f>
        <v>47.37</v>
      </c>
      <c r="AG741" s="84" t="s">
        <v>5986</v>
      </c>
      <c r="AH741" s="24" t="s">
        <v>5995</v>
      </c>
      <c r="AI741" s="78">
        <v>9.8699999999999992</v>
      </c>
      <c r="AJ741" s="84" t="s">
        <v>5797</v>
      </c>
      <c r="AK741" s="24" t="s">
        <v>5995</v>
      </c>
      <c r="AL741" s="78">
        <v>0</v>
      </c>
      <c r="AM741" s="302" t="s">
        <v>5997</v>
      </c>
      <c r="AN741" s="24" t="s">
        <v>5995</v>
      </c>
      <c r="AO741" s="78">
        <v>0</v>
      </c>
      <c r="AP741" s="302" t="s">
        <v>6127</v>
      </c>
      <c r="AQ741" s="24" t="s">
        <v>5995</v>
      </c>
      <c r="AR741" s="78">
        <v>37.5</v>
      </c>
      <c r="AS741" s="302"/>
      <c r="AT741" s="24"/>
      <c r="AU741" s="178"/>
      <c r="AV741" s="300"/>
      <c r="AW741" s="12"/>
      <c r="AX741" s="13"/>
    </row>
    <row r="742" spans="1:50" s="14" customFormat="1" ht="112">
      <c r="A742" s="84" t="s">
        <v>9925</v>
      </c>
      <c r="B742" s="12" t="s">
        <v>9915</v>
      </c>
      <c r="C742" s="70" t="s">
        <v>5770</v>
      </c>
      <c r="D742" s="15" t="s">
        <v>5771</v>
      </c>
      <c r="E742" s="12" t="s">
        <v>5772</v>
      </c>
      <c r="F742" s="12">
        <v>15646</v>
      </c>
      <c r="G742" s="12" t="s">
        <v>6128</v>
      </c>
      <c r="H742" s="12">
        <v>2019</v>
      </c>
      <c r="I742" s="24" t="s">
        <v>6129</v>
      </c>
      <c r="J742" s="125">
        <v>96697.56</v>
      </c>
      <c r="K742" s="12" t="s">
        <v>69</v>
      </c>
      <c r="L742" s="12" t="s">
        <v>5864</v>
      </c>
      <c r="M742" s="12" t="s">
        <v>5865</v>
      </c>
      <c r="N742" s="12" t="s">
        <v>6130</v>
      </c>
      <c r="O742" s="12" t="s">
        <v>6131</v>
      </c>
      <c r="P742" s="12">
        <v>18000453</v>
      </c>
      <c r="Q742" s="71">
        <f t="shared" si="32"/>
        <v>45</v>
      </c>
      <c r="R742" s="71">
        <v>0</v>
      </c>
      <c r="S742" s="71">
        <v>0</v>
      </c>
      <c r="T742" s="71">
        <v>45</v>
      </c>
      <c r="U742" s="71">
        <f t="shared" si="33"/>
        <v>45</v>
      </c>
      <c r="V742" s="115">
        <v>35</v>
      </c>
      <c r="W742" s="115">
        <v>49</v>
      </c>
      <c r="X742" s="175" t="s">
        <v>6132</v>
      </c>
      <c r="Y742" s="12">
        <v>4</v>
      </c>
      <c r="Z742" s="12">
        <v>4</v>
      </c>
      <c r="AA742" s="12">
        <v>5</v>
      </c>
      <c r="AB742" s="12">
        <v>46</v>
      </c>
      <c r="AC742" s="12">
        <v>52</v>
      </c>
      <c r="AD742" s="12">
        <v>45</v>
      </c>
      <c r="AE742" s="12">
        <v>5</v>
      </c>
      <c r="AF742" s="290">
        <f>AI742+AL742</f>
        <v>65.790000000000006</v>
      </c>
      <c r="AG742" s="84" t="s">
        <v>5771</v>
      </c>
      <c r="AH742" s="24" t="s">
        <v>5778</v>
      </c>
      <c r="AI742" s="78">
        <v>65.790000000000006</v>
      </c>
      <c r="AJ742" s="84" t="s">
        <v>5797</v>
      </c>
      <c r="AK742" s="24" t="s">
        <v>5778</v>
      </c>
      <c r="AL742" s="78">
        <v>0</v>
      </c>
      <c r="AM742" s="302"/>
      <c r="AN742" s="24"/>
      <c r="AO742" s="78">
        <v>0</v>
      </c>
      <c r="AP742" s="302"/>
      <c r="AQ742" s="24"/>
      <c r="AR742" s="111"/>
      <c r="AS742" s="302"/>
      <c r="AT742" s="12"/>
      <c r="AU742" s="13"/>
      <c r="AV742" s="300"/>
      <c r="AW742" s="12"/>
      <c r="AX742" s="13"/>
    </row>
    <row r="743" spans="1:50" s="14" customFormat="1" ht="112">
      <c r="A743" s="84" t="s">
        <v>9925</v>
      </c>
      <c r="B743" s="12" t="s">
        <v>9915</v>
      </c>
      <c r="C743" s="12" t="s">
        <v>5786</v>
      </c>
      <c r="D743" s="15" t="s">
        <v>5787</v>
      </c>
      <c r="E743" s="12" t="s">
        <v>6133</v>
      </c>
      <c r="F743" s="12">
        <v>22701</v>
      </c>
      <c r="G743" s="12" t="s">
        <v>6134</v>
      </c>
      <c r="H743" s="12">
        <v>2019</v>
      </c>
      <c r="I743" s="12" t="s">
        <v>6135</v>
      </c>
      <c r="J743" s="125">
        <v>42724.18</v>
      </c>
      <c r="K743" s="28" t="s">
        <v>363</v>
      </c>
      <c r="L743" s="24" t="s">
        <v>6136</v>
      </c>
      <c r="M743" s="24" t="s">
        <v>6137</v>
      </c>
      <c r="N743" s="12" t="s">
        <v>6138</v>
      </c>
      <c r="O743" s="12" t="s">
        <v>6139</v>
      </c>
      <c r="P743" s="12">
        <v>19000024</v>
      </c>
      <c r="Q743" s="71">
        <f t="shared" si="32"/>
        <v>45</v>
      </c>
      <c r="R743" s="71">
        <v>0</v>
      </c>
      <c r="S743" s="71">
        <v>0</v>
      </c>
      <c r="T743" s="71">
        <v>45</v>
      </c>
      <c r="U743" s="71">
        <f t="shared" si="33"/>
        <v>45</v>
      </c>
      <c r="V743" s="115">
        <v>78</v>
      </c>
      <c r="W743" s="115">
        <v>58</v>
      </c>
      <c r="X743" s="175" t="s">
        <v>6140</v>
      </c>
      <c r="Y743" s="12">
        <v>3</v>
      </c>
      <c r="Z743" s="12">
        <v>10</v>
      </c>
      <c r="AA743" s="12">
        <v>2</v>
      </c>
      <c r="AB743" s="12">
        <v>44</v>
      </c>
      <c r="AC743" s="12"/>
      <c r="AD743" s="12">
        <v>45</v>
      </c>
      <c r="AE743" s="12">
        <v>5</v>
      </c>
      <c r="AF743" s="290">
        <f>AI743+AL743+AO743</f>
        <v>77.63</v>
      </c>
      <c r="AG743" s="84" t="s">
        <v>5787</v>
      </c>
      <c r="AH743" s="24" t="s">
        <v>5796</v>
      </c>
      <c r="AI743" s="78">
        <v>77.63</v>
      </c>
      <c r="AJ743" s="84" t="s">
        <v>6141</v>
      </c>
      <c r="AK743" s="24" t="s">
        <v>5796</v>
      </c>
      <c r="AL743" s="78">
        <v>0</v>
      </c>
      <c r="AM743" s="302" t="s">
        <v>2485</v>
      </c>
      <c r="AN743" s="24" t="s">
        <v>5796</v>
      </c>
      <c r="AO743" s="78">
        <v>0</v>
      </c>
      <c r="AP743" s="302" t="s">
        <v>5797</v>
      </c>
      <c r="AQ743" s="24" t="s">
        <v>5796</v>
      </c>
      <c r="AR743" s="78">
        <v>0</v>
      </c>
      <c r="AS743" s="302"/>
      <c r="AT743" s="12"/>
      <c r="AU743" s="13"/>
      <c r="AV743" s="300"/>
      <c r="AW743" s="12"/>
      <c r="AX743" s="13"/>
    </row>
    <row r="744" spans="1:50" s="14" customFormat="1" ht="140">
      <c r="A744" s="84" t="s">
        <v>9925</v>
      </c>
      <c r="B744" s="12" t="s">
        <v>9915</v>
      </c>
      <c r="C744" s="70" t="s">
        <v>5757</v>
      </c>
      <c r="D744" s="15" t="s">
        <v>5758</v>
      </c>
      <c r="E744" s="12" t="s">
        <v>6142</v>
      </c>
      <c r="F744" s="12">
        <v>24749</v>
      </c>
      <c r="G744" s="12" t="s">
        <v>6143</v>
      </c>
      <c r="H744" s="12">
        <v>2019</v>
      </c>
      <c r="I744" s="12" t="s">
        <v>6144</v>
      </c>
      <c r="J744" s="125">
        <v>36783.01</v>
      </c>
      <c r="K744" s="12" t="s">
        <v>69</v>
      </c>
      <c r="L744" s="12" t="s">
        <v>6145</v>
      </c>
      <c r="M744" s="12" t="s">
        <v>6146</v>
      </c>
      <c r="N744" s="12" t="s">
        <v>6147</v>
      </c>
      <c r="O744" s="12" t="s">
        <v>6148</v>
      </c>
      <c r="P744" s="12">
        <v>18000501</v>
      </c>
      <c r="Q744" s="71">
        <f t="shared" si="32"/>
        <v>45</v>
      </c>
      <c r="R744" s="71">
        <v>0</v>
      </c>
      <c r="S744" s="71">
        <v>0</v>
      </c>
      <c r="T744" s="71">
        <v>45</v>
      </c>
      <c r="U744" s="71">
        <f t="shared" si="33"/>
        <v>45</v>
      </c>
      <c r="V744" s="115">
        <v>50</v>
      </c>
      <c r="W744" s="115">
        <v>52</v>
      </c>
      <c r="X744" s="175" t="s">
        <v>6149</v>
      </c>
      <c r="Y744" s="12">
        <v>3</v>
      </c>
      <c r="Z744" s="12">
        <v>12</v>
      </c>
      <c r="AA744" s="12">
        <v>1</v>
      </c>
      <c r="AB744" s="12">
        <v>46</v>
      </c>
      <c r="AC744" s="12">
        <v>135</v>
      </c>
      <c r="AD744" s="12">
        <v>45</v>
      </c>
      <c r="AE744" s="12">
        <v>5</v>
      </c>
      <c r="AF744" s="290">
        <f>AI744+AL744+AO744+AR744+AU744</f>
        <v>100</v>
      </c>
      <c r="AG744" s="84" t="s">
        <v>5758</v>
      </c>
      <c r="AH744" s="24" t="s">
        <v>5767</v>
      </c>
      <c r="AI744" s="78">
        <v>40.79</v>
      </c>
      <c r="AJ744" s="84" t="s">
        <v>6150</v>
      </c>
      <c r="AK744" s="24" t="s">
        <v>6151</v>
      </c>
      <c r="AL744" s="78">
        <v>59.209999999999994</v>
      </c>
      <c r="AM744" s="302"/>
      <c r="AN744" s="24"/>
      <c r="AO744" s="78">
        <v>0</v>
      </c>
      <c r="AP744" s="302"/>
      <c r="AQ744" s="24"/>
      <c r="AR744" s="178"/>
      <c r="AS744" s="302"/>
      <c r="AT744" s="12"/>
      <c r="AU744" s="13"/>
      <c r="AV744" s="300"/>
      <c r="AW744" s="12"/>
      <c r="AX744" s="13"/>
    </row>
    <row r="745" spans="1:50" s="14" customFormat="1" ht="112">
      <c r="A745" s="84" t="s">
        <v>9925</v>
      </c>
      <c r="B745" s="12" t="s">
        <v>9915</v>
      </c>
      <c r="C745" s="70" t="s">
        <v>5798</v>
      </c>
      <c r="D745" s="15" t="s">
        <v>5799</v>
      </c>
      <c r="E745" s="12" t="s">
        <v>6152</v>
      </c>
      <c r="F745" s="12">
        <v>26559</v>
      </c>
      <c r="G745" s="12" t="s">
        <v>6153</v>
      </c>
      <c r="H745" s="12">
        <v>2019</v>
      </c>
      <c r="I745" s="12" t="s">
        <v>6154</v>
      </c>
      <c r="J745" s="125">
        <v>189100</v>
      </c>
      <c r="K745" s="12" t="s">
        <v>69</v>
      </c>
      <c r="L745" s="12" t="s">
        <v>6155</v>
      </c>
      <c r="M745" s="12" t="s">
        <v>6156</v>
      </c>
      <c r="N745" s="12" t="s">
        <v>6157</v>
      </c>
      <c r="O745" s="12" t="s">
        <v>6158</v>
      </c>
      <c r="P745" s="12">
        <v>19000190</v>
      </c>
      <c r="Q745" s="71">
        <f t="shared" si="32"/>
        <v>45</v>
      </c>
      <c r="R745" s="71">
        <v>0</v>
      </c>
      <c r="S745" s="71">
        <v>0</v>
      </c>
      <c r="T745" s="71">
        <v>45</v>
      </c>
      <c r="U745" s="71">
        <f t="shared" si="33"/>
        <v>45</v>
      </c>
      <c r="V745" s="115">
        <v>50</v>
      </c>
      <c r="W745" s="115">
        <v>52</v>
      </c>
      <c r="X745" s="175" t="s">
        <v>6159</v>
      </c>
      <c r="Y745" s="12">
        <v>6</v>
      </c>
      <c r="Z745" s="12">
        <v>3</v>
      </c>
      <c r="AA745" s="12">
        <v>1</v>
      </c>
      <c r="AB745" s="12">
        <v>46</v>
      </c>
      <c r="AC745" s="12">
        <v>5</v>
      </c>
      <c r="AD745" s="12">
        <v>45</v>
      </c>
      <c r="AE745" s="12">
        <v>5</v>
      </c>
      <c r="AF745" s="289">
        <f>AI745+AL745+AO745+AR745+AU745+AX745</f>
        <v>37.5</v>
      </c>
      <c r="AG745" s="84" t="s">
        <v>5808</v>
      </c>
      <c r="AH745" s="24" t="s">
        <v>5809</v>
      </c>
      <c r="AI745" s="78">
        <v>0</v>
      </c>
      <c r="AJ745" s="84" t="s">
        <v>5812</v>
      </c>
      <c r="AK745" s="24" t="s">
        <v>5809</v>
      </c>
      <c r="AL745" s="78">
        <v>0</v>
      </c>
      <c r="AM745" s="302" t="s">
        <v>5797</v>
      </c>
      <c r="AN745" s="24" t="s">
        <v>5809</v>
      </c>
      <c r="AO745" s="78">
        <v>23.03</v>
      </c>
      <c r="AP745" s="331" t="s">
        <v>5756</v>
      </c>
      <c r="AQ745" s="24" t="s">
        <v>5809</v>
      </c>
      <c r="AR745" s="78">
        <v>0</v>
      </c>
      <c r="AS745" s="331" t="s">
        <v>5811</v>
      </c>
      <c r="AT745" s="24" t="s">
        <v>5809</v>
      </c>
      <c r="AU745" s="78">
        <v>0</v>
      </c>
      <c r="AV745" s="302" t="s">
        <v>6008</v>
      </c>
      <c r="AW745" s="24" t="s">
        <v>5809</v>
      </c>
      <c r="AX745" s="78">
        <v>14.47</v>
      </c>
    </row>
    <row r="746" spans="1:50" s="14" customFormat="1" ht="266">
      <c r="A746" s="84" t="s">
        <v>9925</v>
      </c>
      <c r="B746" s="12" t="s">
        <v>9915</v>
      </c>
      <c r="C746" s="12" t="s">
        <v>6160</v>
      </c>
      <c r="D746" s="15" t="s">
        <v>6161</v>
      </c>
      <c r="E746" s="12" t="s">
        <v>6162</v>
      </c>
      <c r="F746" s="12">
        <v>16173</v>
      </c>
      <c r="G746" s="12" t="s">
        <v>6163</v>
      </c>
      <c r="H746" s="12">
        <v>2019</v>
      </c>
      <c r="I746" s="12" t="s">
        <v>6164</v>
      </c>
      <c r="J746" s="125">
        <v>38722.81</v>
      </c>
      <c r="K746" s="28" t="s">
        <v>363</v>
      </c>
      <c r="L746" s="12" t="s">
        <v>6165</v>
      </c>
      <c r="M746" s="12" t="s">
        <v>6166</v>
      </c>
      <c r="N746" s="12" t="s">
        <v>6167</v>
      </c>
      <c r="O746" s="12" t="s">
        <v>6168</v>
      </c>
      <c r="P746" s="12">
        <v>19000108</v>
      </c>
      <c r="Q746" s="71">
        <f t="shared" si="32"/>
        <v>45</v>
      </c>
      <c r="R746" s="71">
        <v>0</v>
      </c>
      <c r="S746" s="71">
        <v>0</v>
      </c>
      <c r="T746" s="71">
        <v>45</v>
      </c>
      <c r="U746" s="71">
        <f t="shared" si="33"/>
        <v>45</v>
      </c>
      <c r="V746" s="115">
        <v>35</v>
      </c>
      <c r="W746" s="115">
        <v>48</v>
      </c>
      <c r="X746" s="175" t="s">
        <v>6169</v>
      </c>
      <c r="Y746" s="12">
        <v>5</v>
      </c>
      <c r="Z746" s="12">
        <v>1</v>
      </c>
      <c r="AA746" s="12">
        <v>3</v>
      </c>
      <c r="AB746" s="12">
        <v>60</v>
      </c>
      <c r="AC746" s="12"/>
      <c r="AD746" s="12">
        <v>45</v>
      </c>
      <c r="AE746" s="12">
        <v>5</v>
      </c>
      <c r="AF746" s="290">
        <f>AI746+AL746+AO746</f>
        <v>14.469999999999999</v>
      </c>
      <c r="AG746" s="84" t="s">
        <v>6161</v>
      </c>
      <c r="AH746" s="24" t="s">
        <v>6170</v>
      </c>
      <c r="AI746" s="78">
        <v>14.469999999999999</v>
      </c>
      <c r="AJ746" s="84" t="s">
        <v>5797</v>
      </c>
      <c r="AK746" s="24" t="s">
        <v>6170</v>
      </c>
      <c r="AL746" s="78">
        <v>0</v>
      </c>
      <c r="AM746" s="302" t="s">
        <v>6171</v>
      </c>
      <c r="AN746" s="24" t="s">
        <v>6172</v>
      </c>
      <c r="AO746" s="78">
        <v>0</v>
      </c>
      <c r="AP746" s="302"/>
      <c r="AQ746" s="24"/>
      <c r="AR746" s="178"/>
      <c r="AS746" s="302"/>
      <c r="AT746" s="12"/>
      <c r="AU746" s="13"/>
      <c r="AV746" s="300"/>
      <c r="AW746" s="12"/>
      <c r="AX746" s="13"/>
    </row>
    <row r="747" spans="1:50" s="14" customFormat="1" ht="140.25" customHeight="1">
      <c r="A747" s="84" t="s">
        <v>9925</v>
      </c>
      <c r="B747" s="12" t="s">
        <v>9915</v>
      </c>
      <c r="C747" s="70" t="s">
        <v>6173</v>
      </c>
      <c r="D747" s="15" t="s">
        <v>5771</v>
      </c>
      <c r="E747" s="12" t="s">
        <v>6174</v>
      </c>
      <c r="F747" s="12">
        <v>30914</v>
      </c>
      <c r="G747" s="12" t="s">
        <v>6175</v>
      </c>
      <c r="H747" s="12">
        <v>2019</v>
      </c>
      <c r="I747" s="12" t="s">
        <v>6176</v>
      </c>
      <c r="J747" s="125">
        <v>64121.98</v>
      </c>
      <c r="K747" s="12" t="s">
        <v>69</v>
      </c>
      <c r="L747" s="12" t="s">
        <v>6177</v>
      </c>
      <c r="M747" s="12" t="s">
        <v>6178</v>
      </c>
      <c r="N747" s="12" t="s">
        <v>6179</v>
      </c>
      <c r="O747" s="12" t="s">
        <v>6180</v>
      </c>
      <c r="P747" s="12" t="s">
        <v>6181</v>
      </c>
      <c r="Q747" s="71">
        <f t="shared" si="32"/>
        <v>45</v>
      </c>
      <c r="R747" s="71">
        <v>0</v>
      </c>
      <c r="S747" s="71">
        <v>0</v>
      </c>
      <c r="T747" s="71">
        <v>45</v>
      </c>
      <c r="U747" s="71">
        <f t="shared" si="33"/>
        <v>45</v>
      </c>
      <c r="V747" s="115">
        <v>21</v>
      </c>
      <c r="W747" s="115">
        <v>47</v>
      </c>
      <c r="X747" s="175" t="s">
        <v>6182</v>
      </c>
      <c r="Y747" s="12">
        <v>6</v>
      </c>
      <c r="Z747" s="12">
        <v>3</v>
      </c>
      <c r="AA747" s="12">
        <v>1</v>
      </c>
      <c r="AB747" s="12">
        <v>46</v>
      </c>
      <c r="AC747" s="12">
        <v>143</v>
      </c>
      <c r="AD747" s="12">
        <v>45</v>
      </c>
      <c r="AE747" s="12">
        <v>5</v>
      </c>
      <c r="AF747" s="290">
        <f>AI747+AL747+AO747+AR747+AU747</f>
        <v>47.370000000000005</v>
      </c>
      <c r="AG747" s="84" t="s">
        <v>5771</v>
      </c>
      <c r="AH747" s="24" t="s">
        <v>5778</v>
      </c>
      <c r="AI747" s="78">
        <v>47.370000000000005</v>
      </c>
      <c r="AJ747" s="84" t="s">
        <v>5797</v>
      </c>
      <c r="AK747" s="24" t="s">
        <v>6183</v>
      </c>
      <c r="AL747" s="78">
        <v>0</v>
      </c>
      <c r="AM747" s="302" t="s">
        <v>6184</v>
      </c>
      <c r="AN747" s="24" t="s">
        <v>6183</v>
      </c>
      <c r="AO747" s="78">
        <v>0</v>
      </c>
      <c r="AP747" s="302"/>
      <c r="AQ747" s="24"/>
      <c r="AR747" s="178"/>
      <c r="AS747" s="302"/>
      <c r="AT747" s="24"/>
      <c r="AU747" s="178"/>
      <c r="AV747" s="300"/>
      <c r="AW747" s="12"/>
      <c r="AX747" s="13"/>
    </row>
    <row r="748" spans="1:50" s="14" customFormat="1" ht="112">
      <c r="A748" s="84" t="s">
        <v>9925</v>
      </c>
      <c r="B748" s="12" t="s">
        <v>9915</v>
      </c>
      <c r="C748" s="70" t="s">
        <v>5798</v>
      </c>
      <c r="D748" s="15" t="s">
        <v>5799</v>
      </c>
      <c r="E748" s="12" t="s">
        <v>6152</v>
      </c>
      <c r="F748" s="12">
        <v>26559</v>
      </c>
      <c r="G748" s="12" t="s">
        <v>6185</v>
      </c>
      <c r="H748" s="12">
        <v>2019</v>
      </c>
      <c r="I748" s="12" t="s">
        <v>6186</v>
      </c>
      <c r="J748" s="125">
        <v>70914.070000000007</v>
      </c>
      <c r="K748" s="28" t="s">
        <v>363</v>
      </c>
      <c r="L748" s="69" t="s">
        <v>6155</v>
      </c>
      <c r="M748" s="69" t="s">
        <v>6156</v>
      </c>
      <c r="N748" s="69" t="s">
        <v>6187</v>
      </c>
      <c r="O748" s="69" t="s">
        <v>6188</v>
      </c>
      <c r="P748" s="12">
        <v>19000313</v>
      </c>
      <c r="Q748" s="71">
        <f t="shared" si="32"/>
        <v>45</v>
      </c>
      <c r="R748" s="71">
        <v>0</v>
      </c>
      <c r="S748" s="71">
        <v>0</v>
      </c>
      <c r="T748" s="71">
        <v>45</v>
      </c>
      <c r="U748" s="71">
        <f t="shared" si="33"/>
        <v>45</v>
      </c>
      <c r="V748" s="115">
        <v>21</v>
      </c>
      <c r="W748" s="115">
        <v>45</v>
      </c>
      <c r="X748" s="175" t="s">
        <v>6189</v>
      </c>
      <c r="Y748" s="12">
        <v>6</v>
      </c>
      <c r="Z748" s="12">
        <v>3</v>
      </c>
      <c r="AA748" s="12">
        <v>1</v>
      </c>
      <c r="AB748" s="12">
        <v>46</v>
      </c>
      <c r="AC748" s="12"/>
      <c r="AD748" s="12">
        <v>45</v>
      </c>
      <c r="AE748" s="12">
        <v>5</v>
      </c>
      <c r="AF748" s="289">
        <f>AI748+AL748+AO748+AR748+AU748+AX748</f>
        <v>0</v>
      </c>
      <c r="AG748" s="84" t="s">
        <v>5808</v>
      </c>
      <c r="AH748" s="24" t="s">
        <v>5809</v>
      </c>
      <c r="AI748" s="78">
        <v>0</v>
      </c>
      <c r="AJ748" s="84" t="s">
        <v>5812</v>
      </c>
      <c r="AK748" s="24" t="s">
        <v>5809</v>
      </c>
      <c r="AL748" s="78">
        <v>0</v>
      </c>
      <c r="AM748" s="302" t="s">
        <v>5797</v>
      </c>
      <c r="AN748" s="24" t="s">
        <v>5809</v>
      </c>
      <c r="AO748" s="78">
        <v>0</v>
      </c>
      <c r="AP748" s="331" t="s">
        <v>5756</v>
      </c>
      <c r="AQ748" s="24" t="s">
        <v>5809</v>
      </c>
      <c r="AR748" s="78">
        <v>0</v>
      </c>
      <c r="AS748" s="331" t="s">
        <v>5811</v>
      </c>
      <c r="AT748" s="24" t="s">
        <v>5809</v>
      </c>
      <c r="AU748" s="78">
        <v>0</v>
      </c>
      <c r="AV748" s="302" t="s">
        <v>6008</v>
      </c>
      <c r="AW748" s="24" t="s">
        <v>5809</v>
      </c>
      <c r="AX748" s="78">
        <v>0</v>
      </c>
    </row>
    <row r="749" spans="1:50" s="14" customFormat="1" ht="140">
      <c r="A749" s="84" t="s">
        <v>9925</v>
      </c>
      <c r="B749" s="12" t="s">
        <v>9915</v>
      </c>
      <c r="C749" s="70" t="s">
        <v>5962</v>
      </c>
      <c r="D749" s="15" t="s">
        <v>5855</v>
      </c>
      <c r="E749" s="12" t="s">
        <v>5937</v>
      </c>
      <c r="F749" s="12">
        <v>23010</v>
      </c>
      <c r="G749" s="12" t="s">
        <v>6190</v>
      </c>
      <c r="H749" s="12">
        <v>2020</v>
      </c>
      <c r="I749" s="12" t="s">
        <v>6191</v>
      </c>
      <c r="J749" s="125">
        <v>110158</v>
      </c>
      <c r="K749" s="12" t="s">
        <v>69</v>
      </c>
      <c r="L749" s="12" t="s">
        <v>6192</v>
      </c>
      <c r="M749" s="12" t="s">
        <v>6193</v>
      </c>
      <c r="N749" s="12" t="s">
        <v>6194</v>
      </c>
      <c r="O749" s="12" t="s">
        <v>6195</v>
      </c>
      <c r="P749" s="12">
        <v>20000281</v>
      </c>
      <c r="Q749" s="71">
        <f t="shared" si="32"/>
        <v>45</v>
      </c>
      <c r="R749" s="71">
        <v>0</v>
      </c>
      <c r="S749" s="71">
        <v>0</v>
      </c>
      <c r="T749" s="71">
        <v>45</v>
      </c>
      <c r="U749" s="71">
        <f>R749+S749+T749</f>
        <v>45</v>
      </c>
      <c r="V749" s="115">
        <v>0</v>
      </c>
      <c r="W749" s="115">
        <v>28</v>
      </c>
      <c r="X749" s="18" t="s">
        <v>6196</v>
      </c>
      <c r="Y749" s="12">
        <v>3</v>
      </c>
      <c r="Z749" s="12">
        <v>10</v>
      </c>
      <c r="AA749" s="12">
        <v>6</v>
      </c>
      <c r="AB749" s="12">
        <v>46</v>
      </c>
      <c r="AC749" s="24">
        <v>118</v>
      </c>
      <c r="AD749" s="12">
        <v>45</v>
      </c>
      <c r="AE749" s="12">
        <v>5</v>
      </c>
      <c r="AF749" s="289">
        <f>AI749+AL749+AO749+AR749+AU749+AX749</f>
        <v>42.11</v>
      </c>
      <c r="AG749" s="84" t="s">
        <v>5855</v>
      </c>
      <c r="AH749" s="24" t="s">
        <v>5862</v>
      </c>
      <c r="AI749" s="78">
        <v>42.11</v>
      </c>
      <c r="AJ749" s="84" t="s">
        <v>6197</v>
      </c>
      <c r="AK749" s="24" t="s">
        <v>6198</v>
      </c>
      <c r="AL749" s="78">
        <v>0</v>
      </c>
      <c r="AM749" s="302"/>
      <c r="AN749" s="24"/>
      <c r="AO749" s="78">
        <v>0</v>
      </c>
      <c r="AP749" s="331"/>
      <c r="AQ749" s="24"/>
      <c r="AR749" s="178"/>
      <c r="AS749" s="331"/>
      <c r="AT749" s="24"/>
      <c r="AU749" s="178"/>
      <c r="AV749" s="302"/>
      <c r="AW749" s="24"/>
      <c r="AX749" s="178"/>
    </row>
    <row r="750" spans="1:50" s="14" customFormat="1" ht="126">
      <c r="A750" s="84" t="s">
        <v>9925</v>
      </c>
      <c r="B750" s="12" t="s">
        <v>9915</v>
      </c>
      <c r="C750" s="70" t="s">
        <v>6199</v>
      </c>
      <c r="D750" s="76" t="s">
        <v>5855</v>
      </c>
      <c r="E750" s="24" t="s">
        <v>6200</v>
      </c>
      <c r="F750" s="12">
        <v>20443</v>
      </c>
      <c r="G750" s="24" t="s">
        <v>6201</v>
      </c>
      <c r="H750" s="12">
        <v>2019</v>
      </c>
      <c r="I750" s="248" t="s">
        <v>6202</v>
      </c>
      <c r="J750" s="125">
        <v>60288.74</v>
      </c>
      <c r="K750" s="12" t="s">
        <v>69</v>
      </c>
      <c r="L750" s="248" t="s">
        <v>6203</v>
      </c>
      <c r="M750" s="248" t="s">
        <v>6204</v>
      </c>
      <c r="N750" s="248" t="s">
        <v>6205</v>
      </c>
      <c r="O750" s="248" t="s">
        <v>6206</v>
      </c>
      <c r="P750" s="12">
        <v>19000385</v>
      </c>
      <c r="Q750" s="71">
        <f t="shared" si="32"/>
        <v>45</v>
      </c>
      <c r="R750" s="71">
        <v>0</v>
      </c>
      <c r="S750" s="71">
        <v>0</v>
      </c>
      <c r="T750" s="71">
        <v>45</v>
      </c>
      <c r="U750" s="71">
        <f t="shared" ref="U750:U757" si="34">R750+S750+T750</f>
        <v>45</v>
      </c>
      <c r="V750" s="115">
        <v>0</v>
      </c>
      <c r="W750" s="115">
        <v>40</v>
      </c>
      <c r="X750" s="18" t="s">
        <v>6207</v>
      </c>
      <c r="Y750" s="248">
        <v>3</v>
      </c>
      <c r="Z750" s="248">
        <v>12</v>
      </c>
      <c r="AA750" s="248">
        <v>4</v>
      </c>
      <c r="AB750" s="248">
        <v>44</v>
      </c>
      <c r="AC750" s="24">
        <v>75</v>
      </c>
      <c r="AD750" s="12">
        <v>45</v>
      </c>
      <c r="AE750" s="12">
        <v>5</v>
      </c>
      <c r="AF750" s="289">
        <f>AI750+AL750+AO750+AR750+AU750+AX750</f>
        <v>67.099999999999994</v>
      </c>
      <c r="AG750" s="84" t="s">
        <v>5855</v>
      </c>
      <c r="AH750" s="24" t="s">
        <v>5862</v>
      </c>
      <c r="AI750" s="78">
        <v>14.469999999999999</v>
      </c>
      <c r="AJ750" s="84" t="s">
        <v>5797</v>
      </c>
      <c r="AK750" s="24" t="s">
        <v>6208</v>
      </c>
      <c r="AL750" s="78">
        <v>52.629999999999995</v>
      </c>
      <c r="AM750" s="302"/>
      <c r="AN750" s="24"/>
      <c r="AO750" s="78">
        <v>0</v>
      </c>
      <c r="AP750" s="331"/>
      <c r="AQ750" s="24"/>
      <c r="AR750" s="178"/>
      <c r="AS750" s="331"/>
      <c r="AT750" s="24"/>
      <c r="AU750" s="178"/>
      <c r="AV750" s="302"/>
      <c r="AW750" s="24"/>
      <c r="AX750" s="178"/>
    </row>
    <row r="751" spans="1:50" s="14" customFormat="1" ht="112">
      <c r="A751" s="84" t="s">
        <v>9925</v>
      </c>
      <c r="B751" s="12" t="s">
        <v>9915</v>
      </c>
      <c r="C751" s="70" t="s">
        <v>5824</v>
      </c>
      <c r="D751" s="24" t="s">
        <v>5771</v>
      </c>
      <c r="E751" s="24" t="s">
        <v>6209</v>
      </c>
      <c r="F751" s="12">
        <v>13026</v>
      </c>
      <c r="G751" s="24" t="s">
        <v>6210</v>
      </c>
      <c r="H751" s="12">
        <v>2020</v>
      </c>
      <c r="I751" s="12" t="s">
        <v>6211</v>
      </c>
      <c r="J751" s="125">
        <v>19931.349999999999</v>
      </c>
      <c r="K751" s="12" t="s">
        <v>328</v>
      </c>
      <c r="L751" s="12" t="s">
        <v>6212</v>
      </c>
      <c r="M751" s="12" t="s">
        <v>6213</v>
      </c>
      <c r="N751" s="12" t="s">
        <v>6214</v>
      </c>
      <c r="O751" s="12" t="s">
        <v>6215</v>
      </c>
      <c r="P751" s="12">
        <v>20000283</v>
      </c>
      <c r="Q751" s="71">
        <f t="shared" si="32"/>
        <v>45</v>
      </c>
      <c r="R751" s="71">
        <v>0</v>
      </c>
      <c r="S751" s="71">
        <v>0</v>
      </c>
      <c r="T751" s="71">
        <v>45</v>
      </c>
      <c r="U751" s="71">
        <f t="shared" si="34"/>
        <v>45</v>
      </c>
      <c r="V751" s="115">
        <v>0</v>
      </c>
      <c r="W751" s="115">
        <v>28</v>
      </c>
      <c r="X751" s="18" t="s">
        <v>6216</v>
      </c>
      <c r="Y751" s="12">
        <v>3</v>
      </c>
      <c r="Z751" s="12">
        <v>10</v>
      </c>
      <c r="AA751" s="12">
        <v>4</v>
      </c>
      <c r="AB751" s="147">
        <v>46</v>
      </c>
      <c r="AC751" s="24">
        <v>127</v>
      </c>
      <c r="AD751" s="12">
        <v>45</v>
      </c>
      <c r="AE751" s="12">
        <v>5</v>
      </c>
      <c r="AF751" s="289">
        <f>AI751+AL751+AO751+AR751+AU751+AX751</f>
        <v>35.53</v>
      </c>
      <c r="AG751" s="84" t="s">
        <v>5771</v>
      </c>
      <c r="AH751" s="24" t="s">
        <v>5778</v>
      </c>
      <c r="AI751" s="78">
        <v>35.53</v>
      </c>
      <c r="AJ751" s="84" t="s">
        <v>5797</v>
      </c>
      <c r="AK751" s="24" t="s">
        <v>5832</v>
      </c>
      <c r="AL751" s="78">
        <v>0</v>
      </c>
      <c r="AM751" s="302"/>
      <c r="AN751" s="24"/>
      <c r="AO751" s="78">
        <v>0</v>
      </c>
      <c r="AP751" s="331"/>
      <c r="AQ751" s="24"/>
      <c r="AR751" s="178"/>
      <c r="AS751" s="331"/>
      <c r="AT751" s="24"/>
      <c r="AU751" s="178"/>
      <c r="AV751" s="302"/>
      <c r="AW751" s="24"/>
      <c r="AX751" s="178"/>
    </row>
    <row r="752" spans="1:50" s="14" customFormat="1" ht="154">
      <c r="A752" s="84" t="s">
        <v>9925</v>
      </c>
      <c r="B752" s="12" t="s">
        <v>9915</v>
      </c>
      <c r="C752" s="70" t="s">
        <v>5875</v>
      </c>
      <c r="D752" s="24" t="s">
        <v>5747</v>
      </c>
      <c r="E752" s="24" t="s">
        <v>6077</v>
      </c>
      <c r="F752" s="12">
        <v>18580</v>
      </c>
      <c r="G752" s="24" t="s">
        <v>6217</v>
      </c>
      <c r="H752" s="12">
        <v>2020</v>
      </c>
      <c r="I752" s="12" t="s">
        <v>6218</v>
      </c>
      <c r="J752" s="125">
        <v>76359.070000000007</v>
      </c>
      <c r="K752" s="12" t="s">
        <v>328</v>
      </c>
      <c r="L752" s="12" t="s">
        <v>6219</v>
      </c>
      <c r="M752" s="12" t="s">
        <v>6220</v>
      </c>
      <c r="N752" s="12" t="s">
        <v>6221</v>
      </c>
      <c r="O752" s="12" t="s">
        <v>6222</v>
      </c>
      <c r="P752" s="12">
        <v>20000212</v>
      </c>
      <c r="Q752" s="71">
        <f t="shared" si="32"/>
        <v>45</v>
      </c>
      <c r="R752" s="71">
        <v>0</v>
      </c>
      <c r="S752" s="71">
        <v>0</v>
      </c>
      <c r="T752" s="71">
        <v>45</v>
      </c>
      <c r="U752" s="71">
        <f t="shared" si="34"/>
        <v>45</v>
      </c>
      <c r="V752" s="115">
        <v>0</v>
      </c>
      <c r="W752" s="115">
        <v>32</v>
      </c>
      <c r="X752" s="18" t="s">
        <v>6223</v>
      </c>
      <c r="Y752" s="12">
        <v>3</v>
      </c>
      <c r="Z752" s="12">
        <v>10</v>
      </c>
      <c r="AA752" s="12">
        <v>1</v>
      </c>
      <c r="AB752" s="12">
        <v>47</v>
      </c>
      <c r="AC752" s="24">
        <v>105</v>
      </c>
      <c r="AD752" s="12">
        <v>45</v>
      </c>
      <c r="AE752" s="12">
        <v>5</v>
      </c>
      <c r="AF752" s="289">
        <f>AI752+AL752+AO752+AR752+AU752+AX752</f>
        <v>89.47</v>
      </c>
      <c r="AG752" s="84" t="s">
        <v>5747</v>
      </c>
      <c r="AH752" s="24" t="s">
        <v>5755</v>
      </c>
      <c r="AI752" s="78">
        <v>0</v>
      </c>
      <c r="AJ752" s="84" t="s">
        <v>6224</v>
      </c>
      <c r="AK752" s="24" t="s">
        <v>6085</v>
      </c>
      <c r="AL752" s="78">
        <v>0</v>
      </c>
      <c r="AM752" s="302" t="s">
        <v>6225</v>
      </c>
      <c r="AN752" s="24" t="s">
        <v>6226</v>
      </c>
      <c r="AO752" s="78">
        <v>89.47</v>
      </c>
      <c r="AP752" s="302"/>
      <c r="AQ752" s="24"/>
      <c r="AR752" s="178"/>
      <c r="AS752" s="331"/>
      <c r="AT752" s="24"/>
      <c r="AU752" s="178"/>
      <c r="AV752" s="302"/>
      <c r="AW752" s="24"/>
      <c r="AX752" s="178"/>
    </row>
    <row r="753" spans="1:50" s="14" customFormat="1" ht="182">
      <c r="A753" s="84" t="s">
        <v>9925</v>
      </c>
      <c r="B753" s="12" t="s">
        <v>9915</v>
      </c>
      <c r="C753" s="70" t="s">
        <v>5757</v>
      </c>
      <c r="D753" s="24" t="s">
        <v>5758</v>
      </c>
      <c r="E753" s="24" t="s">
        <v>5759</v>
      </c>
      <c r="F753" s="12">
        <v>14556</v>
      </c>
      <c r="G753" s="24" t="s">
        <v>6227</v>
      </c>
      <c r="H753" s="12">
        <v>2020</v>
      </c>
      <c r="I753" s="12" t="s">
        <v>6228</v>
      </c>
      <c r="J753" s="125">
        <v>158889.14000000001</v>
      </c>
      <c r="K753" s="12" t="s">
        <v>328</v>
      </c>
      <c r="L753" s="69" t="s">
        <v>6019</v>
      </c>
      <c r="M753" s="69" t="s">
        <v>6229</v>
      </c>
      <c r="N753" s="12" t="s">
        <v>6230</v>
      </c>
      <c r="O753" s="12" t="s">
        <v>6231</v>
      </c>
      <c r="P753" s="12">
        <v>20000588</v>
      </c>
      <c r="Q753" s="71">
        <f t="shared" si="32"/>
        <v>45</v>
      </c>
      <c r="R753" s="71">
        <v>0</v>
      </c>
      <c r="S753" s="71">
        <v>0</v>
      </c>
      <c r="T753" s="71">
        <v>45</v>
      </c>
      <c r="U753" s="71">
        <f t="shared" si="34"/>
        <v>45</v>
      </c>
      <c r="V753" s="115">
        <v>0</v>
      </c>
      <c r="W753" s="115">
        <v>28</v>
      </c>
      <c r="X753" s="18" t="s">
        <v>6232</v>
      </c>
      <c r="Y753" s="12">
        <v>3</v>
      </c>
      <c r="Z753" s="12">
        <v>10</v>
      </c>
      <c r="AA753" s="12">
        <v>5</v>
      </c>
      <c r="AB753" s="12">
        <v>46</v>
      </c>
      <c r="AC753" s="24">
        <v>3</v>
      </c>
      <c r="AD753" s="12">
        <v>45</v>
      </c>
      <c r="AE753" s="12">
        <v>5</v>
      </c>
      <c r="AF753" s="290">
        <f>AI753+AL753+AO753+AR753+AU753</f>
        <v>86.179999999999993</v>
      </c>
      <c r="AG753" s="84" t="s">
        <v>5758</v>
      </c>
      <c r="AH753" s="24" t="s">
        <v>5767</v>
      </c>
      <c r="AI753" s="78">
        <v>23.68</v>
      </c>
      <c r="AJ753" s="84" t="s">
        <v>5768</v>
      </c>
      <c r="AK753" s="24" t="s">
        <v>5767</v>
      </c>
      <c r="AL753" s="78">
        <v>40.129999999999995</v>
      </c>
      <c r="AM753" s="302" t="s">
        <v>5769</v>
      </c>
      <c r="AN753" s="24" t="s">
        <v>5767</v>
      </c>
      <c r="AO753" s="78">
        <v>22.37</v>
      </c>
      <c r="AP753" s="302"/>
      <c r="AQ753" s="24"/>
      <c r="AR753" s="178"/>
      <c r="AS753" s="302"/>
      <c r="AT753" s="24"/>
      <c r="AU753" s="178"/>
      <c r="AV753" s="302"/>
      <c r="AW753" s="24"/>
      <c r="AX753" s="178"/>
    </row>
    <row r="754" spans="1:50" s="14" customFormat="1" ht="210">
      <c r="A754" s="84" t="s">
        <v>9925</v>
      </c>
      <c r="B754" s="12" t="s">
        <v>9915</v>
      </c>
      <c r="C754" s="70" t="s">
        <v>5798</v>
      </c>
      <c r="D754" s="24" t="s">
        <v>5799</v>
      </c>
      <c r="E754" s="24" t="s">
        <v>6152</v>
      </c>
      <c r="F754" s="12">
        <v>26559</v>
      </c>
      <c r="G754" s="24" t="s">
        <v>6233</v>
      </c>
      <c r="H754" s="12">
        <v>2020</v>
      </c>
      <c r="I754" s="12" t="s">
        <v>6234</v>
      </c>
      <c r="J754" s="125">
        <v>170486.97</v>
      </c>
      <c r="K754" s="12" t="s">
        <v>328</v>
      </c>
      <c r="L754" s="12" t="s">
        <v>6235</v>
      </c>
      <c r="M754" s="12" t="s">
        <v>6236</v>
      </c>
      <c r="N754" s="12" t="s">
        <v>6237</v>
      </c>
      <c r="O754" s="12" t="s">
        <v>6238</v>
      </c>
      <c r="P754" s="12">
        <v>20000200</v>
      </c>
      <c r="Q754" s="71">
        <f t="shared" si="32"/>
        <v>45</v>
      </c>
      <c r="R754" s="71">
        <v>0</v>
      </c>
      <c r="S754" s="71">
        <v>0</v>
      </c>
      <c r="T754" s="71">
        <v>45</v>
      </c>
      <c r="U754" s="71">
        <f t="shared" si="34"/>
        <v>45</v>
      </c>
      <c r="V754" s="115">
        <v>0</v>
      </c>
      <c r="W754" s="115">
        <v>23</v>
      </c>
      <c r="X754" s="18" t="s">
        <v>6239</v>
      </c>
      <c r="Y754" s="12">
        <v>6</v>
      </c>
      <c r="Z754" s="12">
        <v>3</v>
      </c>
      <c r="AA754" s="12">
        <v>1</v>
      </c>
      <c r="AB754" s="12">
        <v>46</v>
      </c>
      <c r="AC754" s="24">
        <v>97</v>
      </c>
      <c r="AD754" s="12">
        <v>45</v>
      </c>
      <c r="AE754" s="12">
        <v>5</v>
      </c>
      <c r="AF754" s="289">
        <f>AI754+AL754+AO754+AR754+AU754+AX754</f>
        <v>30.26</v>
      </c>
      <c r="AG754" s="84" t="s">
        <v>5808</v>
      </c>
      <c r="AH754" s="24" t="s">
        <v>5809</v>
      </c>
      <c r="AI754" s="78">
        <v>0</v>
      </c>
      <c r="AJ754" s="84" t="s">
        <v>5812</v>
      </c>
      <c r="AK754" s="24" t="s">
        <v>5809</v>
      </c>
      <c r="AL754" s="78">
        <v>0</v>
      </c>
      <c r="AM754" s="302" t="s">
        <v>5797</v>
      </c>
      <c r="AN754" s="24" t="s">
        <v>5809</v>
      </c>
      <c r="AO754" s="78">
        <v>0</v>
      </c>
      <c r="AP754" s="331" t="s">
        <v>5756</v>
      </c>
      <c r="AQ754" s="24" t="s">
        <v>5809</v>
      </c>
      <c r="AR754" s="78">
        <v>0</v>
      </c>
      <c r="AS754" s="331" t="s">
        <v>5811</v>
      </c>
      <c r="AT754" s="24" t="s">
        <v>5809</v>
      </c>
      <c r="AU754" s="78">
        <v>0</v>
      </c>
      <c r="AV754" s="302" t="s">
        <v>6240</v>
      </c>
      <c r="AW754" s="24" t="s">
        <v>5809</v>
      </c>
      <c r="AX754" s="78">
        <v>30.26</v>
      </c>
    </row>
    <row r="755" spans="1:50" s="14" customFormat="1" ht="154">
      <c r="A755" s="84" t="s">
        <v>9925</v>
      </c>
      <c r="B755" s="12" t="s">
        <v>9915</v>
      </c>
      <c r="C755" s="70" t="s">
        <v>6241</v>
      </c>
      <c r="D755" s="24" t="s">
        <v>5771</v>
      </c>
      <c r="E755" s="24" t="s">
        <v>6242</v>
      </c>
      <c r="F755" s="12">
        <v>17059</v>
      </c>
      <c r="G755" s="24" t="s">
        <v>6243</v>
      </c>
      <c r="H755" s="12">
        <v>2020</v>
      </c>
      <c r="I755" s="12" t="s">
        <v>6244</v>
      </c>
      <c r="J755" s="125">
        <v>166774</v>
      </c>
      <c r="K755" s="12" t="s">
        <v>328</v>
      </c>
      <c r="L755" s="12" t="s">
        <v>6245</v>
      </c>
      <c r="M755" s="12" t="s">
        <v>6246</v>
      </c>
      <c r="N755" s="12" t="s">
        <v>6247</v>
      </c>
      <c r="O755" s="12" t="s">
        <v>6248</v>
      </c>
      <c r="P755" s="12">
        <v>20000324</v>
      </c>
      <c r="Q755" s="71">
        <f t="shared" si="32"/>
        <v>45</v>
      </c>
      <c r="R755" s="71">
        <v>0</v>
      </c>
      <c r="S755" s="71">
        <v>0</v>
      </c>
      <c r="T755" s="71">
        <v>45</v>
      </c>
      <c r="U755" s="71">
        <f t="shared" si="34"/>
        <v>45</v>
      </c>
      <c r="V755" s="115">
        <v>0</v>
      </c>
      <c r="W755" s="115">
        <v>28</v>
      </c>
      <c r="X755" s="18" t="s">
        <v>6249</v>
      </c>
      <c r="Y755" s="12">
        <v>6</v>
      </c>
      <c r="Z755" s="12">
        <v>3</v>
      </c>
      <c r="AA755" s="12">
        <v>1</v>
      </c>
      <c r="AB755" s="12">
        <v>46</v>
      </c>
      <c r="AC755" s="24">
        <v>13</v>
      </c>
      <c r="AD755" s="12">
        <v>45</v>
      </c>
      <c r="AE755" s="12">
        <v>5</v>
      </c>
      <c r="AF755" s="290">
        <f>AI755+AL755+AO755+AR755+AU755</f>
        <v>47.370000000000005</v>
      </c>
      <c r="AG755" s="84" t="s">
        <v>5771</v>
      </c>
      <c r="AH755" s="24" t="s">
        <v>5778</v>
      </c>
      <c r="AI755" s="78">
        <v>47.370000000000005</v>
      </c>
      <c r="AJ755" s="84" t="s">
        <v>5797</v>
      </c>
      <c r="AK755" s="24" t="s">
        <v>6250</v>
      </c>
      <c r="AL755" s="78">
        <v>0</v>
      </c>
      <c r="AM755" s="302"/>
      <c r="AN755" s="24"/>
      <c r="AO755" s="78">
        <v>0</v>
      </c>
      <c r="AP755" s="302"/>
      <c r="AQ755" s="24"/>
      <c r="AR755" s="178"/>
      <c r="AS755" s="302"/>
      <c r="AT755" s="24"/>
      <c r="AU755" s="178"/>
      <c r="AV755" s="302"/>
      <c r="AW755" s="24"/>
      <c r="AX755" s="178"/>
    </row>
    <row r="756" spans="1:50" s="14" customFormat="1" ht="112">
      <c r="A756" s="84" t="s">
        <v>9925</v>
      </c>
      <c r="B756" s="12" t="s">
        <v>9915</v>
      </c>
      <c r="C756" s="70" t="s">
        <v>5786</v>
      </c>
      <c r="D756" s="24" t="s">
        <v>5787</v>
      </c>
      <c r="E756" s="24" t="s">
        <v>5788</v>
      </c>
      <c r="F756" s="12">
        <v>22701</v>
      </c>
      <c r="G756" s="24" t="s">
        <v>6251</v>
      </c>
      <c r="H756" s="12">
        <v>2020</v>
      </c>
      <c r="I756" s="12" t="s">
        <v>6252</v>
      </c>
      <c r="J756" s="125">
        <v>142656.76999999999</v>
      </c>
      <c r="K756" s="12" t="s">
        <v>328</v>
      </c>
      <c r="L756" s="12" t="s">
        <v>6136</v>
      </c>
      <c r="M756" s="12" t="s">
        <v>6137</v>
      </c>
      <c r="N756" s="12" t="s">
        <v>6253</v>
      </c>
      <c r="O756" s="12" t="s">
        <v>6254</v>
      </c>
      <c r="P756" s="12">
        <v>20000296</v>
      </c>
      <c r="Q756" s="71">
        <f t="shared" si="32"/>
        <v>45</v>
      </c>
      <c r="R756" s="71">
        <v>0</v>
      </c>
      <c r="S756" s="71">
        <v>0</v>
      </c>
      <c r="T756" s="71">
        <v>45</v>
      </c>
      <c r="U756" s="71">
        <f t="shared" si="34"/>
        <v>45</v>
      </c>
      <c r="V756" s="115">
        <v>0</v>
      </c>
      <c r="W756" s="115">
        <v>28</v>
      </c>
      <c r="X756" s="18" t="s">
        <v>6255</v>
      </c>
      <c r="Y756" s="12">
        <v>3</v>
      </c>
      <c r="Z756" s="12">
        <v>10</v>
      </c>
      <c r="AA756" s="12">
        <v>2</v>
      </c>
      <c r="AB756" s="12">
        <v>44</v>
      </c>
      <c r="AC756" s="24">
        <v>93</v>
      </c>
      <c r="AD756" s="12">
        <v>45</v>
      </c>
      <c r="AE756" s="12">
        <v>5</v>
      </c>
      <c r="AF756" s="289">
        <f>AI756+AL756+AO756+AR756+AU756+AX756</f>
        <v>39.47</v>
      </c>
      <c r="AG756" s="84" t="s">
        <v>5787</v>
      </c>
      <c r="AH756" s="24" t="s">
        <v>5796</v>
      </c>
      <c r="AI756" s="78">
        <v>0</v>
      </c>
      <c r="AJ756" s="84" t="s">
        <v>2485</v>
      </c>
      <c r="AK756" s="24" t="s">
        <v>5796</v>
      </c>
      <c r="AL756" s="78">
        <v>0</v>
      </c>
      <c r="AM756" s="329" t="s">
        <v>6141</v>
      </c>
      <c r="AN756" s="24" t="s">
        <v>5796</v>
      </c>
      <c r="AO756" s="78">
        <v>39.47</v>
      </c>
      <c r="AP756" s="329"/>
      <c r="AQ756" s="24"/>
      <c r="AR756" s="178"/>
      <c r="AS756" s="331"/>
      <c r="AT756" s="24"/>
      <c r="AU756" s="178"/>
      <c r="AV756" s="302"/>
      <c r="AW756" s="24"/>
      <c r="AX756" s="178"/>
    </row>
    <row r="757" spans="1:50" s="14" customFormat="1" ht="322">
      <c r="A757" s="84" t="s">
        <v>9925</v>
      </c>
      <c r="B757" s="12" t="s">
        <v>9915</v>
      </c>
      <c r="C757" s="12" t="s">
        <v>5746</v>
      </c>
      <c r="D757" s="15" t="s">
        <v>5747</v>
      </c>
      <c r="E757" s="12" t="s">
        <v>5748</v>
      </c>
      <c r="F757" s="12">
        <v>5566</v>
      </c>
      <c r="G757" s="12" t="s">
        <v>6256</v>
      </c>
      <c r="H757" s="12">
        <v>2020</v>
      </c>
      <c r="I757" s="12" t="s">
        <v>6257</v>
      </c>
      <c r="J757" s="125">
        <v>117778.8</v>
      </c>
      <c r="K757" s="12" t="s">
        <v>69</v>
      </c>
      <c r="L757" s="92" t="s">
        <v>6258</v>
      </c>
      <c r="M757" s="12" t="s">
        <v>6259</v>
      </c>
      <c r="N757" s="12" t="s">
        <v>6260</v>
      </c>
      <c r="O757" s="12" t="s">
        <v>6261</v>
      </c>
      <c r="P757" s="12">
        <v>20000224</v>
      </c>
      <c r="Q757" s="71">
        <f t="shared" si="32"/>
        <v>45</v>
      </c>
      <c r="R757" s="71">
        <v>0</v>
      </c>
      <c r="S757" s="71">
        <v>0</v>
      </c>
      <c r="T757" s="71">
        <v>45</v>
      </c>
      <c r="U757" s="71">
        <f t="shared" si="34"/>
        <v>45</v>
      </c>
      <c r="V757" s="115">
        <v>0</v>
      </c>
      <c r="W757" s="115">
        <v>27</v>
      </c>
      <c r="X757" s="18" t="s">
        <v>6262</v>
      </c>
      <c r="Y757" s="12" t="s">
        <v>6263</v>
      </c>
      <c r="Z757" s="12" t="s">
        <v>6264</v>
      </c>
      <c r="AA757" s="12" t="s">
        <v>6265</v>
      </c>
      <c r="AB757" s="12">
        <v>47</v>
      </c>
      <c r="AC757" s="12">
        <v>147</v>
      </c>
      <c r="AD757" s="12">
        <v>45</v>
      </c>
      <c r="AE757" s="12">
        <v>5</v>
      </c>
      <c r="AF757" s="289">
        <f>AI757+AL757+AO757+AR757+AU757+AX757</f>
        <v>100</v>
      </c>
      <c r="AG757" s="84" t="s">
        <v>5747</v>
      </c>
      <c r="AH757" s="24" t="s">
        <v>5755</v>
      </c>
      <c r="AI757" s="78">
        <v>100</v>
      </c>
      <c r="AJ757" s="84"/>
      <c r="AK757" s="24"/>
      <c r="AL757" s="78">
        <v>0</v>
      </c>
      <c r="AM757" s="302"/>
      <c r="AN757" s="24"/>
      <c r="AO757" s="78">
        <v>0</v>
      </c>
      <c r="AP757" s="331"/>
      <c r="AQ757" s="24"/>
      <c r="AR757" s="178"/>
      <c r="AS757" s="331"/>
      <c r="AT757" s="24"/>
      <c r="AU757" s="178"/>
      <c r="AV757" s="302"/>
      <c r="AW757" s="24"/>
      <c r="AX757" s="178"/>
    </row>
    <row r="758" spans="1:50" s="14" customFormat="1" ht="84" customHeight="1">
      <c r="A758" s="84" t="s">
        <v>9925</v>
      </c>
      <c r="B758" s="24" t="s">
        <v>9915</v>
      </c>
      <c r="C758" s="24" t="s">
        <v>5770</v>
      </c>
      <c r="D758" s="15" t="s">
        <v>5771</v>
      </c>
      <c r="E758" s="12" t="s">
        <v>6266</v>
      </c>
      <c r="F758" s="12">
        <v>32091</v>
      </c>
      <c r="G758" s="24" t="s">
        <v>6267</v>
      </c>
      <c r="H758" s="12">
        <v>2021</v>
      </c>
      <c r="I758" s="12" t="s">
        <v>6268</v>
      </c>
      <c r="J758" s="125">
        <v>48776.52</v>
      </c>
      <c r="K758" s="12" t="s">
        <v>69</v>
      </c>
      <c r="L758" s="12" t="s">
        <v>5864</v>
      </c>
      <c r="M758" s="12" t="s">
        <v>6269</v>
      </c>
      <c r="N758" s="12" t="s">
        <v>6270</v>
      </c>
      <c r="O758" s="12" t="s">
        <v>6271</v>
      </c>
      <c r="P758" s="12">
        <v>21000119</v>
      </c>
      <c r="Q758" s="71">
        <v>45</v>
      </c>
      <c r="R758" s="71">
        <v>0</v>
      </c>
      <c r="S758" s="71">
        <v>0</v>
      </c>
      <c r="T758" s="71">
        <v>45</v>
      </c>
      <c r="U758" s="71">
        <f>SUM(R758:T758)</f>
        <v>45</v>
      </c>
      <c r="V758" s="115">
        <v>0</v>
      </c>
      <c r="W758" s="115">
        <v>13</v>
      </c>
      <c r="X758" s="18" t="s">
        <v>6272</v>
      </c>
      <c r="Y758" s="12">
        <v>4</v>
      </c>
      <c r="Z758" s="12">
        <v>4</v>
      </c>
      <c r="AA758" s="12">
        <v>6</v>
      </c>
      <c r="AB758" s="12">
        <v>46</v>
      </c>
      <c r="AC758" s="12">
        <v>136</v>
      </c>
      <c r="AD758" s="12">
        <v>45</v>
      </c>
      <c r="AE758" s="12">
        <v>5</v>
      </c>
      <c r="AF758" s="289">
        <f>AI758+AL758+AO758+AR758+AU758+AX758</f>
        <v>60.529999999999994</v>
      </c>
      <c r="AG758" s="84" t="s">
        <v>5771</v>
      </c>
      <c r="AH758" s="24" t="s">
        <v>5778</v>
      </c>
      <c r="AI758" s="78">
        <v>60.529999999999994</v>
      </c>
      <c r="AJ758" s="11"/>
      <c r="AK758" s="24"/>
      <c r="AL758" s="41">
        <v>0</v>
      </c>
      <c r="AM758" s="300"/>
      <c r="AN758" s="24"/>
      <c r="AO758" s="41">
        <v>0</v>
      </c>
      <c r="AP758" s="300"/>
      <c r="AQ758" s="24"/>
      <c r="AR758" s="13"/>
      <c r="AS758" s="300"/>
      <c r="AT758" s="24"/>
      <c r="AU758" s="13"/>
      <c r="AV758" s="300"/>
      <c r="AW758" s="12"/>
      <c r="AX758" s="13"/>
    </row>
    <row r="759" spans="1:50" s="14" customFormat="1" ht="84" customHeight="1">
      <c r="A759" s="84" t="s">
        <v>9925</v>
      </c>
      <c r="B759" s="24" t="s">
        <v>9915</v>
      </c>
      <c r="C759" s="24" t="s">
        <v>5770</v>
      </c>
      <c r="D759" s="15" t="s">
        <v>5771</v>
      </c>
      <c r="E759" s="12" t="s">
        <v>6273</v>
      </c>
      <c r="F759" s="12">
        <v>20441</v>
      </c>
      <c r="G759" s="24" t="s">
        <v>6274</v>
      </c>
      <c r="H759" s="12">
        <v>2021</v>
      </c>
      <c r="I759" s="12" t="s">
        <v>6275</v>
      </c>
      <c r="J759" s="125">
        <v>49183.96</v>
      </c>
      <c r="K759" s="12" t="s">
        <v>332</v>
      </c>
      <c r="L759" s="12" t="s">
        <v>6276</v>
      </c>
      <c r="M759" s="12" t="s">
        <v>6277</v>
      </c>
      <c r="N759" s="12" t="s">
        <v>6278</v>
      </c>
      <c r="O759" s="12" t="s">
        <v>6279</v>
      </c>
      <c r="P759" s="12">
        <v>9000451</v>
      </c>
      <c r="Q759" s="71">
        <v>45</v>
      </c>
      <c r="R759" s="71">
        <v>0</v>
      </c>
      <c r="S759" s="71">
        <v>0</v>
      </c>
      <c r="T759" s="71">
        <v>45</v>
      </c>
      <c r="U759" s="71">
        <f>SUM(R759:T759)</f>
        <v>45</v>
      </c>
      <c r="V759" s="115">
        <v>0</v>
      </c>
      <c r="W759" s="115">
        <v>8</v>
      </c>
      <c r="X759" s="18" t="s">
        <v>6280</v>
      </c>
      <c r="Y759" s="12">
        <v>6</v>
      </c>
      <c r="Z759" s="12">
        <v>3</v>
      </c>
      <c r="AA759" s="12">
        <v>4</v>
      </c>
      <c r="AB759" s="12">
        <v>46</v>
      </c>
      <c r="AC759" s="12">
        <v>155</v>
      </c>
      <c r="AD759" s="12">
        <v>45</v>
      </c>
      <c r="AE759" s="12">
        <v>5</v>
      </c>
      <c r="AF759" s="289">
        <f>AI759+AL759+AO759+AR759+AU759+AX759</f>
        <v>29.609999999999996</v>
      </c>
      <c r="AG759" s="84" t="s">
        <v>5771</v>
      </c>
      <c r="AH759" s="24" t="s">
        <v>5778</v>
      </c>
      <c r="AI759" s="78">
        <v>0</v>
      </c>
      <c r="AJ759" s="11" t="s">
        <v>5797</v>
      </c>
      <c r="AK759" s="24" t="s">
        <v>6281</v>
      </c>
      <c r="AL759" s="78">
        <v>29.609999999999996</v>
      </c>
      <c r="AM759" s="300"/>
      <c r="AN759" s="24"/>
      <c r="AO759" s="41">
        <v>0</v>
      </c>
      <c r="AP759" s="300"/>
      <c r="AQ759" s="24"/>
      <c r="AR759" s="13"/>
      <c r="AS759" s="300"/>
      <c r="AT759" s="24"/>
      <c r="AU759" s="13"/>
      <c r="AV759" s="300"/>
      <c r="AW759" s="12"/>
      <c r="AX759" s="13"/>
    </row>
    <row r="760" spans="1:50" s="14" customFormat="1" ht="112">
      <c r="A760" s="84" t="s">
        <v>9925</v>
      </c>
      <c r="B760" s="24" t="s">
        <v>9915</v>
      </c>
      <c r="C760" s="12" t="s">
        <v>5735</v>
      </c>
      <c r="D760" s="15" t="s">
        <v>5736</v>
      </c>
      <c r="E760" s="12" t="s">
        <v>5737</v>
      </c>
      <c r="F760" s="24">
        <v>8782</v>
      </c>
      <c r="G760" s="24" t="s">
        <v>6282</v>
      </c>
      <c r="H760" s="12">
        <v>2021</v>
      </c>
      <c r="I760" s="12" t="s">
        <v>6283</v>
      </c>
      <c r="J760" s="125">
        <v>393047.4</v>
      </c>
      <c r="K760" s="12" t="s">
        <v>328</v>
      </c>
      <c r="L760" s="12" t="s">
        <v>6284</v>
      </c>
      <c r="M760" s="12" t="s">
        <v>6285</v>
      </c>
      <c r="N760" s="12" t="s">
        <v>6286</v>
      </c>
      <c r="O760" s="12" t="s">
        <v>6287</v>
      </c>
      <c r="P760" s="12">
        <v>21000103</v>
      </c>
      <c r="Q760" s="71">
        <v>45</v>
      </c>
      <c r="R760" s="71">
        <v>0</v>
      </c>
      <c r="S760" s="71">
        <v>0</v>
      </c>
      <c r="T760" s="71">
        <v>45</v>
      </c>
      <c r="U760" s="71">
        <f t="shared" ref="U760:U765" si="35">SUM(R760:T760)</f>
        <v>45</v>
      </c>
      <c r="V760" s="115">
        <v>0</v>
      </c>
      <c r="W760" s="115">
        <v>15</v>
      </c>
      <c r="X760" s="18" t="s">
        <v>6280</v>
      </c>
      <c r="Y760" s="12">
        <v>1</v>
      </c>
      <c r="Z760" s="12">
        <v>2</v>
      </c>
      <c r="AA760" s="12">
        <v>4</v>
      </c>
      <c r="AB760" s="12">
        <v>46</v>
      </c>
      <c r="AC760" s="12">
        <v>129</v>
      </c>
      <c r="AD760" s="12">
        <v>45</v>
      </c>
      <c r="AE760" s="12">
        <v>5</v>
      </c>
      <c r="AF760" s="289">
        <f>AI760</f>
        <v>0</v>
      </c>
      <c r="AG760" s="84" t="s">
        <v>5736</v>
      </c>
      <c r="AH760" s="24" t="s">
        <v>6288</v>
      </c>
      <c r="AI760" s="78">
        <v>0</v>
      </c>
      <c r="AJ760" s="84"/>
      <c r="AK760" s="24"/>
      <c r="AL760" s="78">
        <v>0</v>
      </c>
      <c r="AM760" s="302"/>
      <c r="AN760" s="24"/>
      <c r="AO760" s="78">
        <v>0</v>
      </c>
      <c r="AP760" s="331"/>
      <c r="AQ760" s="24"/>
      <c r="AR760" s="178"/>
      <c r="AS760" s="331"/>
      <c r="AT760" s="24"/>
      <c r="AU760" s="178"/>
      <c r="AV760" s="300"/>
      <c r="AW760" s="12"/>
      <c r="AX760" s="13"/>
    </row>
    <row r="761" spans="1:50" s="14" customFormat="1" ht="156.75" customHeight="1">
      <c r="A761" s="84" t="s">
        <v>9925</v>
      </c>
      <c r="B761" s="24" t="s">
        <v>9915</v>
      </c>
      <c r="C761" s="12" t="s">
        <v>5770</v>
      </c>
      <c r="D761" s="15" t="s">
        <v>5771</v>
      </c>
      <c r="E761" s="12" t="s">
        <v>5772</v>
      </c>
      <c r="F761" s="24">
        <v>15646</v>
      </c>
      <c r="G761" s="24" t="s">
        <v>6289</v>
      </c>
      <c r="H761" s="12">
        <v>2021</v>
      </c>
      <c r="I761" s="124" t="s">
        <v>6290</v>
      </c>
      <c r="J761" s="125">
        <v>143222.20000000001</v>
      </c>
      <c r="K761" s="12" t="s">
        <v>328</v>
      </c>
      <c r="L761" s="12" t="s">
        <v>5864</v>
      </c>
      <c r="M761" s="12" t="s">
        <v>6269</v>
      </c>
      <c r="N761" s="124" t="s">
        <v>6291</v>
      </c>
      <c r="O761" s="124" t="s">
        <v>6292</v>
      </c>
      <c r="P761" s="12">
        <v>20000560</v>
      </c>
      <c r="Q761" s="71">
        <v>45</v>
      </c>
      <c r="R761" s="71">
        <v>0</v>
      </c>
      <c r="S761" s="71">
        <v>0</v>
      </c>
      <c r="T761" s="71">
        <v>45</v>
      </c>
      <c r="U761" s="71">
        <f t="shared" si="35"/>
        <v>45</v>
      </c>
      <c r="V761" s="115">
        <v>0</v>
      </c>
      <c r="W761" s="115">
        <v>15</v>
      </c>
      <c r="X761" s="18" t="s">
        <v>6280</v>
      </c>
      <c r="Y761" s="124">
        <v>4</v>
      </c>
      <c r="Z761" s="124">
        <v>4</v>
      </c>
      <c r="AA761" s="124">
        <v>5</v>
      </c>
      <c r="AB761" s="124">
        <v>46</v>
      </c>
      <c r="AC761" s="12">
        <v>89</v>
      </c>
      <c r="AD761" s="12">
        <v>45</v>
      </c>
      <c r="AE761" s="12">
        <v>5</v>
      </c>
      <c r="AF761" s="289">
        <f>AI761</f>
        <v>78.290000000000006</v>
      </c>
      <c r="AG761" s="84" t="s">
        <v>5771</v>
      </c>
      <c r="AH761" s="24" t="s">
        <v>5778</v>
      </c>
      <c r="AI761" s="78">
        <v>78.290000000000006</v>
      </c>
      <c r="AJ761" s="84"/>
      <c r="AK761" s="24"/>
      <c r="AL761" s="78">
        <v>0</v>
      </c>
      <c r="AM761" s="302"/>
      <c r="AN761" s="24"/>
      <c r="AO761" s="78">
        <v>0</v>
      </c>
      <c r="AP761" s="331"/>
      <c r="AQ761" s="24"/>
      <c r="AR761" s="178"/>
      <c r="AS761" s="331"/>
      <c r="AT761" s="24"/>
      <c r="AU761" s="178"/>
      <c r="AV761" s="300"/>
      <c r="AW761" s="12"/>
      <c r="AX761" s="13"/>
    </row>
    <row r="762" spans="1:50" s="14" customFormat="1" ht="140">
      <c r="A762" s="84" t="s">
        <v>9925</v>
      </c>
      <c r="B762" s="24" t="s">
        <v>9915</v>
      </c>
      <c r="C762" s="12" t="s">
        <v>5962</v>
      </c>
      <c r="D762" s="15" t="s">
        <v>5855</v>
      </c>
      <c r="E762" s="12" t="s">
        <v>5937</v>
      </c>
      <c r="F762" s="12">
        <v>23010</v>
      </c>
      <c r="G762" s="24" t="s">
        <v>6293</v>
      </c>
      <c r="H762" s="12">
        <v>2021</v>
      </c>
      <c r="I762" s="12" t="s">
        <v>6294</v>
      </c>
      <c r="J762" s="125">
        <v>172651.96</v>
      </c>
      <c r="K762" s="12" t="s">
        <v>332</v>
      </c>
      <c r="L762" s="12" t="s">
        <v>6295</v>
      </c>
      <c r="M762" s="12" t="s">
        <v>6193</v>
      </c>
      <c r="N762" s="12" t="s">
        <v>6296</v>
      </c>
      <c r="O762" s="12" t="s">
        <v>6297</v>
      </c>
      <c r="P762" s="12">
        <v>21000189</v>
      </c>
      <c r="Q762" s="71">
        <v>45</v>
      </c>
      <c r="R762" s="71">
        <v>0</v>
      </c>
      <c r="S762" s="71">
        <v>0</v>
      </c>
      <c r="T762" s="71">
        <v>45</v>
      </c>
      <c r="U762" s="71">
        <f t="shared" si="35"/>
        <v>45</v>
      </c>
      <c r="V762" s="115">
        <v>0</v>
      </c>
      <c r="W762" s="115">
        <v>5</v>
      </c>
      <c r="X762" s="18" t="s">
        <v>6280</v>
      </c>
      <c r="Y762" s="12">
        <v>3</v>
      </c>
      <c r="Z762" s="12">
        <v>3</v>
      </c>
      <c r="AA762" s="12">
        <v>3</v>
      </c>
      <c r="AB762" s="12">
        <v>46</v>
      </c>
      <c r="AC762" s="12">
        <v>134</v>
      </c>
      <c r="AD762" s="12">
        <v>45</v>
      </c>
      <c r="AE762" s="12">
        <v>5</v>
      </c>
      <c r="AF762" s="289">
        <f>AI762</f>
        <v>47.370000000000005</v>
      </c>
      <c r="AG762" s="84" t="s">
        <v>5855</v>
      </c>
      <c r="AH762" s="24" t="s">
        <v>5862</v>
      </c>
      <c r="AI762" s="78">
        <v>47.370000000000005</v>
      </c>
      <c r="AJ762" s="84" t="s">
        <v>6298</v>
      </c>
      <c r="AK762" s="24" t="s">
        <v>5862</v>
      </c>
      <c r="AL762" s="78">
        <v>0</v>
      </c>
      <c r="AM762" s="302"/>
      <c r="AN762" s="24"/>
      <c r="AO762" s="78">
        <v>0</v>
      </c>
      <c r="AP762" s="331"/>
      <c r="AQ762" s="24"/>
      <c r="AR762" s="178"/>
      <c r="AS762" s="331"/>
      <c r="AT762" s="24"/>
      <c r="AU762" s="178"/>
      <c r="AV762" s="302"/>
      <c r="AW762" s="24"/>
      <c r="AX762" s="178"/>
    </row>
    <row r="763" spans="1:50" s="14" customFormat="1" ht="146.25" customHeight="1">
      <c r="A763" s="84" t="s">
        <v>9925</v>
      </c>
      <c r="B763" s="24" t="s">
        <v>9915</v>
      </c>
      <c r="C763" s="12" t="s">
        <v>5757</v>
      </c>
      <c r="D763" s="15" t="s">
        <v>6161</v>
      </c>
      <c r="E763" s="12" t="s">
        <v>6299</v>
      </c>
      <c r="F763" s="24">
        <v>16173</v>
      </c>
      <c r="G763" s="24" t="s">
        <v>6300</v>
      </c>
      <c r="H763" s="12">
        <v>2021</v>
      </c>
      <c r="I763" s="12" t="s">
        <v>6301</v>
      </c>
      <c r="J763" s="125">
        <v>95038</v>
      </c>
      <c r="K763" s="12" t="s">
        <v>332</v>
      </c>
      <c r="L763" s="12" t="s">
        <v>6302</v>
      </c>
      <c r="M763" s="12" t="s">
        <v>6303</v>
      </c>
      <c r="N763" s="12" t="s">
        <v>6304</v>
      </c>
      <c r="O763" s="12" t="s">
        <v>6305</v>
      </c>
      <c r="P763" s="12">
        <v>21000187</v>
      </c>
      <c r="Q763" s="71">
        <v>45</v>
      </c>
      <c r="R763" s="71">
        <v>0</v>
      </c>
      <c r="S763" s="71">
        <v>0</v>
      </c>
      <c r="T763" s="71">
        <v>45</v>
      </c>
      <c r="U763" s="71">
        <f t="shared" si="35"/>
        <v>45</v>
      </c>
      <c r="V763" s="115">
        <v>0</v>
      </c>
      <c r="W763" s="115">
        <v>5</v>
      </c>
      <c r="X763" s="18" t="s">
        <v>6280</v>
      </c>
      <c r="Y763" s="12">
        <v>3</v>
      </c>
      <c r="Z763" s="12">
        <v>10</v>
      </c>
      <c r="AA763" s="12">
        <v>1</v>
      </c>
      <c r="AB763" s="12">
        <v>46</v>
      </c>
      <c r="AC763" s="12">
        <v>156</v>
      </c>
      <c r="AD763" s="12">
        <v>45</v>
      </c>
      <c r="AE763" s="12">
        <v>5</v>
      </c>
      <c r="AF763" s="289">
        <f>AI763+AL763</f>
        <v>85.52</v>
      </c>
      <c r="AG763" s="84" t="s">
        <v>6161</v>
      </c>
      <c r="AH763" s="24" t="s">
        <v>6170</v>
      </c>
      <c r="AI763" s="78">
        <v>14.469999999999999</v>
      </c>
      <c r="AJ763" s="84" t="s">
        <v>6225</v>
      </c>
      <c r="AK763" s="24" t="s">
        <v>6226</v>
      </c>
      <c r="AL763" s="78">
        <v>71.05</v>
      </c>
      <c r="AM763" s="302"/>
      <c r="AN763" s="24"/>
      <c r="AO763" s="78">
        <v>0</v>
      </c>
      <c r="AP763" s="331"/>
      <c r="AQ763" s="24"/>
      <c r="AR763" s="178"/>
      <c r="AS763" s="331"/>
      <c r="AT763" s="24"/>
      <c r="AU763" s="178"/>
      <c r="AV763" s="300"/>
      <c r="AW763" s="12"/>
      <c r="AX763" s="13"/>
    </row>
    <row r="764" spans="1:50" s="14" customFormat="1" ht="70.5" customHeight="1">
      <c r="A764" s="84" t="s">
        <v>9925</v>
      </c>
      <c r="B764" s="24" t="s">
        <v>9915</v>
      </c>
      <c r="C764" s="12" t="s">
        <v>5824</v>
      </c>
      <c r="D764" s="15" t="s">
        <v>5771</v>
      </c>
      <c r="E764" s="12" t="s">
        <v>5825</v>
      </c>
      <c r="F764" s="24">
        <v>13026</v>
      </c>
      <c r="G764" s="24" t="s">
        <v>6306</v>
      </c>
      <c r="H764" s="12">
        <v>2021</v>
      </c>
      <c r="I764" s="12" t="s">
        <v>6307</v>
      </c>
      <c r="J764" s="125">
        <v>44071.71</v>
      </c>
      <c r="K764" s="12" t="s">
        <v>332</v>
      </c>
      <c r="L764" s="12" t="s">
        <v>6212</v>
      </c>
      <c r="M764" s="12" t="s">
        <v>6213</v>
      </c>
      <c r="N764" s="12" t="s">
        <v>6308</v>
      </c>
      <c r="O764" s="12" t="s">
        <v>6309</v>
      </c>
      <c r="P764" s="12">
        <v>21000111</v>
      </c>
      <c r="Q764" s="71">
        <v>45</v>
      </c>
      <c r="R764" s="71">
        <v>0</v>
      </c>
      <c r="S764" s="71">
        <v>0</v>
      </c>
      <c r="T764" s="71">
        <v>45</v>
      </c>
      <c r="U764" s="71">
        <f t="shared" si="35"/>
        <v>45</v>
      </c>
      <c r="V764" s="115">
        <v>0</v>
      </c>
      <c r="W764" s="115">
        <v>13</v>
      </c>
      <c r="X764" s="18" t="s">
        <v>6280</v>
      </c>
      <c r="Y764" s="12">
        <v>3</v>
      </c>
      <c r="Z764" s="12">
        <v>4</v>
      </c>
      <c r="AA764" s="12">
        <v>4</v>
      </c>
      <c r="AB764" s="12">
        <v>46</v>
      </c>
      <c r="AC764" s="12">
        <v>142</v>
      </c>
      <c r="AD764" s="12">
        <v>45</v>
      </c>
      <c r="AE764" s="12">
        <v>5</v>
      </c>
      <c r="AF764" s="289">
        <f>AI764</f>
        <v>36.18</v>
      </c>
      <c r="AG764" s="84" t="s">
        <v>5771</v>
      </c>
      <c r="AH764" s="24" t="s">
        <v>5778</v>
      </c>
      <c r="AI764" s="78">
        <v>36.18</v>
      </c>
      <c r="AJ764" s="84"/>
      <c r="AK764" s="24"/>
      <c r="AL764" s="78">
        <v>0</v>
      </c>
      <c r="AM764" s="302"/>
      <c r="AN764" s="24"/>
      <c r="AO764" s="78">
        <v>0</v>
      </c>
      <c r="AP764" s="331"/>
      <c r="AQ764" s="24"/>
      <c r="AR764" s="178"/>
      <c r="AS764" s="331"/>
      <c r="AT764" s="24"/>
      <c r="AU764" s="178"/>
      <c r="AV764" s="300"/>
      <c r="AW764" s="12"/>
      <c r="AX764" s="13"/>
    </row>
    <row r="765" spans="1:50" s="14" customFormat="1" ht="182">
      <c r="A765" s="84" t="s">
        <v>9925</v>
      </c>
      <c r="B765" s="24" t="s">
        <v>9915</v>
      </c>
      <c r="C765" s="12" t="s">
        <v>5757</v>
      </c>
      <c r="D765" s="15" t="s">
        <v>5758</v>
      </c>
      <c r="E765" s="12" t="s">
        <v>5759</v>
      </c>
      <c r="F765" s="24">
        <v>14556</v>
      </c>
      <c r="G765" s="24" t="s">
        <v>6310</v>
      </c>
      <c r="H765" s="12">
        <v>2021</v>
      </c>
      <c r="I765" s="12" t="s">
        <v>6311</v>
      </c>
      <c r="J765" s="125">
        <v>120262.83</v>
      </c>
      <c r="K765" s="12" t="s">
        <v>332</v>
      </c>
      <c r="L765" s="12" t="s">
        <v>6019</v>
      </c>
      <c r="M765" s="12" t="s">
        <v>6020</v>
      </c>
      <c r="N765" s="12" t="s">
        <v>9618</v>
      </c>
      <c r="O765" s="12" t="s">
        <v>6312</v>
      </c>
      <c r="P765" s="12">
        <v>21000215</v>
      </c>
      <c r="Q765" s="71">
        <v>45</v>
      </c>
      <c r="R765" s="71">
        <v>0</v>
      </c>
      <c r="S765" s="71">
        <v>0</v>
      </c>
      <c r="T765" s="71">
        <v>45</v>
      </c>
      <c r="U765" s="71">
        <f t="shared" si="35"/>
        <v>45</v>
      </c>
      <c r="V765" s="115">
        <v>0</v>
      </c>
      <c r="W765" s="115">
        <v>8</v>
      </c>
      <c r="X765" s="18" t="s">
        <v>6280</v>
      </c>
      <c r="Y765" s="12">
        <v>1</v>
      </c>
      <c r="Z765" s="12">
        <v>6</v>
      </c>
      <c r="AA765" s="12">
        <v>2</v>
      </c>
      <c r="AB765" s="12">
        <v>4</v>
      </c>
      <c r="AC765" s="12">
        <v>7</v>
      </c>
      <c r="AD765" s="12">
        <v>45</v>
      </c>
      <c r="AE765" s="12">
        <v>5</v>
      </c>
      <c r="AF765" s="290">
        <f>AI765+AL765+AO765+AR765+AU765</f>
        <v>86.19</v>
      </c>
      <c r="AG765" s="84" t="s">
        <v>5758</v>
      </c>
      <c r="AH765" s="24" t="s">
        <v>5767</v>
      </c>
      <c r="AI765" s="78">
        <v>50</v>
      </c>
      <c r="AJ765" s="84" t="s">
        <v>5768</v>
      </c>
      <c r="AK765" s="24" t="s">
        <v>5767</v>
      </c>
      <c r="AL765" s="78">
        <v>23.03</v>
      </c>
      <c r="AM765" s="302" t="s">
        <v>5769</v>
      </c>
      <c r="AN765" s="24" t="s">
        <v>5767</v>
      </c>
      <c r="AO765" s="78">
        <v>13.16</v>
      </c>
      <c r="AP765" s="331"/>
      <c r="AQ765" s="24"/>
      <c r="AR765" s="178"/>
      <c r="AS765" s="331"/>
      <c r="AT765" s="24"/>
      <c r="AU765" s="178"/>
      <c r="AV765" s="300"/>
      <c r="AW765" s="12"/>
      <c r="AX765" s="13"/>
    </row>
    <row r="766" spans="1:50" s="14" customFormat="1" ht="252">
      <c r="A766" s="84" t="s">
        <v>9925</v>
      </c>
      <c r="B766" s="24" t="s">
        <v>9915</v>
      </c>
      <c r="C766" s="12" t="s">
        <v>6108</v>
      </c>
      <c r="D766" s="15" t="s">
        <v>5747</v>
      </c>
      <c r="E766" s="12" t="s">
        <v>6109</v>
      </c>
      <c r="F766" s="24">
        <v>20047</v>
      </c>
      <c r="G766" s="24" t="s">
        <v>6313</v>
      </c>
      <c r="H766" s="12">
        <v>2021</v>
      </c>
      <c r="I766" s="12" t="s">
        <v>6314</v>
      </c>
      <c r="J766" s="125">
        <v>39088.800000000003</v>
      </c>
      <c r="K766" s="12" t="s">
        <v>332</v>
      </c>
      <c r="L766" s="12" t="s">
        <v>6315</v>
      </c>
      <c r="M766" s="12" t="s">
        <v>6316</v>
      </c>
      <c r="N766" s="12" t="s">
        <v>6317</v>
      </c>
      <c r="O766" s="12" t="s">
        <v>6318</v>
      </c>
      <c r="P766" s="12">
        <v>21000289</v>
      </c>
      <c r="Q766" s="71">
        <v>45</v>
      </c>
      <c r="R766" s="71">
        <v>0</v>
      </c>
      <c r="S766" s="71">
        <v>0</v>
      </c>
      <c r="T766" s="71">
        <v>45</v>
      </c>
      <c r="U766" s="71">
        <f t="shared" ref="U766:U771" si="36">SUM(R766:T766)</f>
        <v>45</v>
      </c>
      <c r="V766" s="115">
        <v>0</v>
      </c>
      <c r="W766" s="115">
        <v>5</v>
      </c>
      <c r="X766" s="18" t="s">
        <v>6280</v>
      </c>
      <c r="Y766" s="12">
        <v>6</v>
      </c>
      <c r="Z766" s="12">
        <v>4</v>
      </c>
      <c r="AA766" s="12">
        <v>1</v>
      </c>
      <c r="AB766" s="12">
        <v>46</v>
      </c>
      <c r="AC766" s="12">
        <v>90</v>
      </c>
      <c r="AD766" s="12">
        <v>45</v>
      </c>
      <c r="AE766" s="12">
        <v>5</v>
      </c>
      <c r="AF766" s="289">
        <f>AI766+AL766</f>
        <v>32.89</v>
      </c>
      <c r="AG766" s="84" t="s">
        <v>5747</v>
      </c>
      <c r="AH766" s="24" t="s">
        <v>5755</v>
      </c>
      <c r="AI766" s="78">
        <v>0</v>
      </c>
      <c r="AJ766" s="84" t="s">
        <v>6319</v>
      </c>
      <c r="AK766" s="24" t="s">
        <v>6320</v>
      </c>
      <c r="AL766" s="78">
        <v>32.89</v>
      </c>
      <c r="AM766" s="302"/>
      <c r="AN766" s="24"/>
      <c r="AO766" s="78">
        <v>0</v>
      </c>
      <c r="AP766" s="331"/>
      <c r="AQ766" s="24"/>
      <c r="AR766" s="178"/>
      <c r="AS766" s="331"/>
      <c r="AT766" s="24"/>
      <c r="AU766" s="178"/>
      <c r="AV766" s="300"/>
      <c r="AW766" s="12"/>
      <c r="AX766" s="13"/>
    </row>
    <row r="767" spans="1:50" s="14" customFormat="1" ht="154">
      <c r="A767" s="84" t="s">
        <v>9925</v>
      </c>
      <c r="B767" s="24" t="s">
        <v>9915</v>
      </c>
      <c r="C767" s="12" t="s">
        <v>5798</v>
      </c>
      <c r="D767" s="15" t="s">
        <v>5799</v>
      </c>
      <c r="E767" s="12" t="s">
        <v>6152</v>
      </c>
      <c r="F767" s="24">
        <v>26559</v>
      </c>
      <c r="G767" s="24" t="s">
        <v>6321</v>
      </c>
      <c r="H767" s="12">
        <v>2021</v>
      </c>
      <c r="I767" s="12" t="s">
        <v>6322</v>
      </c>
      <c r="J767" s="125">
        <v>157014.87</v>
      </c>
      <c r="K767" s="12" t="s">
        <v>332</v>
      </c>
      <c r="L767" s="12" t="s">
        <v>6323</v>
      </c>
      <c r="M767" s="12" t="s">
        <v>6324</v>
      </c>
      <c r="N767" s="12" t="s">
        <v>6325</v>
      </c>
      <c r="O767" s="12" t="s">
        <v>6326</v>
      </c>
      <c r="P767" s="12">
        <v>21000083</v>
      </c>
      <c r="Q767" s="71">
        <v>45</v>
      </c>
      <c r="R767" s="71">
        <v>0</v>
      </c>
      <c r="S767" s="71">
        <v>0</v>
      </c>
      <c r="T767" s="71">
        <v>45</v>
      </c>
      <c r="U767" s="71">
        <f t="shared" si="36"/>
        <v>45</v>
      </c>
      <c r="V767" s="115">
        <v>0</v>
      </c>
      <c r="W767" s="115">
        <v>10</v>
      </c>
      <c r="X767" s="18" t="s">
        <v>6280</v>
      </c>
      <c r="Y767" s="12" t="s">
        <v>6327</v>
      </c>
      <c r="Z767" s="12" t="s">
        <v>6328</v>
      </c>
      <c r="AA767" s="12" t="s">
        <v>6329</v>
      </c>
      <c r="AB767" s="12" t="s">
        <v>6330</v>
      </c>
      <c r="AC767" s="12">
        <v>61</v>
      </c>
      <c r="AD767" s="12">
        <v>45</v>
      </c>
      <c r="AE767" s="12">
        <v>5</v>
      </c>
      <c r="AF767" s="289">
        <f>AI767+AL767</f>
        <v>0</v>
      </c>
      <c r="AG767" s="84" t="s">
        <v>5799</v>
      </c>
      <c r="AH767" s="24" t="s">
        <v>5809</v>
      </c>
      <c r="AI767" s="78">
        <v>0</v>
      </c>
      <c r="AJ767" s="84" t="s">
        <v>6008</v>
      </c>
      <c r="AK767" s="24" t="s">
        <v>5809</v>
      </c>
      <c r="AL767" s="78">
        <v>0</v>
      </c>
      <c r="AM767" s="302"/>
      <c r="AN767" s="24"/>
      <c r="AO767" s="78">
        <v>0</v>
      </c>
      <c r="AP767" s="331"/>
      <c r="AQ767" s="24"/>
      <c r="AR767" s="178"/>
      <c r="AS767" s="331"/>
      <c r="AT767" s="24"/>
      <c r="AU767" s="178"/>
      <c r="AV767" s="300"/>
      <c r="AW767" s="12"/>
      <c r="AX767" s="13"/>
    </row>
    <row r="768" spans="1:50" s="14" customFormat="1" ht="98">
      <c r="A768" s="84" t="s">
        <v>9925</v>
      </c>
      <c r="B768" s="24" t="s">
        <v>9915</v>
      </c>
      <c r="C768" s="12" t="s">
        <v>5786</v>
      </c>
      <c r="D768" s="15" t="s">
        <v>5787</v>
      </c>
      <c r="E768" s="12" t="s">
        <v>6331</v>
      </c>
      <c r="F768" s="24">
        <v>22701</v>
      </c>
      <c r="G768" s="24" t="s">
        <v>6332</v>
      </c>
      <c r="H768" s="12">
        <v>2021</v>
      </c>
      <c r="I768" s="24" t="s">
        <v>6333</v>
      </c>
      <c r="J768" s="125">
        <v>62830</v>
      </c>
      <c r="K768" s="28" t="s">
        <v>363</v>
      </c>
      <c r="L768" s="12" t="s">
        <v>6136</v>
      </c>
      <c r="M768" s="12" t="s">
        <v>6137</v>
      </c>
      <c r="N768" s="12" t="s">
        <v>6334</v>
      </c>
      <c r="O768" s="12" t="s">
        <v>6335</v>
      </c>
      <c r="P768" s="12" t="s">
        <v>6336</v>
      </c>
      <c r="Q768" s="71">
        <v>45</v>
      </c>
      <c r="R768" s="71">
        <v>0</v>
      </c>
      <c r="S768" s="71">
        <v>0</v>
      </c>
      <c r="T768" s="71">
        <v>45</v>
      </c>
      <c r="U768" s="71">
        <f t="shared" si="36"/>
        <v>45</v>
      </c>
      <c r="V768" s="115">
        <v>0</v>
      </c>
      <c r="W768" s="115">
        <v>16.670000000000002</v>
      </c>
      <c r="X768" s="18" t="s">
        <v>6280</v>
      </c>
      <c r="Y768" s="12">
        <v>3</v>
      </c>
      <c r="Z768" s="12">
        <v>12</v>
      </c>
      <c r="AA768" s="12">
        <v>3</v>
      </c>
      <c r="AB768" s="12">
        <v>44</v>
      </c>
      <c r="AC768" s="12"/>
      <c r="AD768" s="12">
        <v>45</v>
      </c>
      <c r="AE768" s="12">
        <v>5</v>
      </c>
      <c r="AF768" s="275"/>
      <c r="AG768" s="11"/>
      <c r="AH768" s="12"/>
      <c r="AI768" s="41"/>
      <c r="AJ768" s="11"/>
      <c r="AK768" s="12"/>
      <c r="AL768" s="41"/>
      <c r="AM768" s="300"/>
      <c r="AN768" s="12"/>
      <c r="AO768" s="41"/>
      <c r="AP768" s="300"/>
      <c r="AQ768" s="12"/>
      <c r="AR768" s="13"/>
      <c r="AS768" s="300"/>
      <c r="AT768" s="12"/>
      <c r="AU768" s="13"/>
      <c r="AV768" s="300"/>
      <c r="AW768" s="12"/>
      <c r="AX768" s="13"/>
    </row>
    <row r="769" spans="1:50" s="14" customFormat="1" ht="140">
      <c r="A769" s="84" t="s">
        <v>9925</v>
      </c>
      <c r="B769" s="24" t="s">
        <v>9915</v>
      </c>
      <c r="C769" s="12" t="s">
        <v>6337</v>
      </c>
      <c r="D769" s="15" t="s">
        <v>6338</v>
      </c>
      <c r="E769" s="12" t="s">
        <v>6339</v>
      </c>
      <c r="F769" s="24">
        <v>10499</v>
      </c>
      <c r="G769" s="12" t="s">
        <v>6340</v>
      </c>
      <c r="H769" s="12">
        <v>2021</v>
      </c>
      <c r="I769" s="12" t="s">
        <v>6341</v>
      </c>
      <c r="J769" s="125">
        <v>81981.48</v>
      </c>
      <c r="K769" s="28" t="s">
        <v>363</v>
      </c>
      <c r="L769" s="24" t="s">
        <v>9862</v>
      </c>
      <c r="M769" s="24" t="s">
        <v>9863</v>
      </c>
      <c r="N769" s="12" t="s">
        <v>6342</v>
      </c>
      <c r="O769" s="12" t="s">
        <v>6343</v>
      </c>
      <c r="P769" s="12">
        <v>21000208</v>
      </c>
      <c r="Q769" s="71">
        <v>45</v>
      </c>
      <c r="R769" s="71">
        <v>0</v>
      </c>
      <c r="S769" s="71">
        <v>0</v>
      </c>
      <c r="T769" s="71">
        <v>45</v>
      </c>
      <c r="U769" s="71">
        <f t="shared" si="36"/>
        <v>45</v>
      </c>
      <c r="V769" s="115">
        <v>0</v>
      </c>
      <c r="W769" s="115">
        <v>2.27</v>
      </c>
      <c r="X769" s="18" t="s">
        <v>6280</v>
      </c>
      <c r="Y769" s="12">
        <v>6</v>
      </c>
      <c r="Z769" s="12">
        <v>1</v>
      </c>
      <c r="AA769" s="12">
        <v>5</v>
      </c>
      <c r="AB769" s="12">
        <v>46</v>
      </c>
      <c r="AC769" s="12"/>
      <c r="AD769" s="12">
        <v>45</v>
      </c>
      <c r="AE769" s="12">
        <v>5</v>
      </c>
      <c r="AF769" s="275"/>
      <c r="AG769" s="11"/>
      <c r="AH769" s="12"/>
      <c r="AI769" s="41"/>
      <c r="AJ769" s="11"/>
      <c r="AK769" s="12"/>
      <c r="AL769" s="41"/>
      <c r="AM769" s="300"/>
      <c r="AN769" s="12"/>
      <c r="AO769" s="41"/>
      <c r="AP769" s="300"/>
      <c r="AQ769" s="12"/>
      <c r="AR769" s="13"/>
      <c r="AS769" s="300"/>
      <c r="AT769" s="12"/>
      <c r="AU769" s="13"/>
      <c r="AV769" s="300"/>
      <c r="AW769" s="12"/>
      <c r="AX769" s="13"/>
    </row>
    <row r="770" spans="1:50" s="14" customFormat="1" ht="126">
      <c r="A770" s="84" t="s">
        <v>9925</v>
      </c>
      <c r="B770" s="24" t="s">
        <v>9915</v>
      </c>
      <c r="C770" s="12" t="s">
        <v>5813</v>
      </c>
      <c r="D770" s="15" t="s">
        <v>5814</v>
      </c>
      <c r="E770" s="12" t="s">
        <v>5815</v>
      </c>
      <c r="F770" s="24">
        <v>4101</v>
      </c>
      <c r="G770" s="24" t="s">
        <v>6344</v>
      </c>
      <c r="H770" s="12">
        <v>2021</v>
      </c>
      <c r="I770" s="12" t="s">
        <v>6345</v>
      </c>
      <c r="J770" s="125">
        <v>22268.42</v>
      </c>
      <c r="K770" s="28" t="s">
        <v>363</v>
      </c>
      <c r="L770" s="12" t="s">
        <v>6346</v>
      </c>
      <c r="M770" s="12" t="s">
        <v>6347</v>
      </c>
      <c r="N770" s="12" t="s">
        <v>6348</v>
      </c>
      <c r="O770" s="12" t="s">
        <v>6349</v>
      </c>
      <c r="P770" s="12">
        <v>21000212</v>
      </c>
      <c r="Q770" s="71">
        <v>45</v>
      </c>
      <c r="R770" s="71">
        <v>0</v>
      </c>
      <c r="S770" s="71">
        <v>0</v>
      </c>
      <c r="T770" s="71">
        <v>45</v>
      </c>
      <c r="U770" s="71">
        <f t="shared" si="36"/>
        <v>45</v>
      </c>
      <c r="V770" s="115">
        <v>0</v>
      </c>
      <c r="W770" s="115">
        <v>10.42</v>
      </c>
      <c r="X770" s="18" t="s">
        <v>6280</v>
      </c>
      <c r="Y770" s="12">
        <v>6</v>
      </c>
      <c r="Z770" s="12">
        <v>1</v>
      </c>
      <c r="AA770" s="12">
        <v>1</v>
      </c>
      <c r="AB770" s="12">
        <v>14</v>
      </c>
      <c r="AC770" s="12"/>
      <c r="AD770" s="12">
        <v>45</v>
      </c>
      <c r="AE770" s="12">
        <v>4</v>
      </c>
      <c r="AF770" s="275"/>
      <c r="AG770" s="11"/>
      <c r="AH770" s="12"/>
      <c r="AI770" s="41"/>
      <c r="AJ770" s="11"/>
      <c r="AK770" s="12"/>
      <c r="AL770" s="41"/>
      <c r="AM770" s="300"/>
      <c r="AN770" s="12"/>
      <c r="AO770" s="41"/>
      <c r="AP770" s="300"/>
      <c r="AQ770" s="12"/>
      <c r="AR770" s="13"/>
      <c r="AS770" s="300"/>
      <c r="AT770" s="12"/>
      <c r="AU770" s="13"/>
      <c r="AV770" s="300"/>
      <c r="AW770" s="12"/>
      <c r="AX770" s="13"/>
    </row>
    <row r="771" spans="1:50" s="14" customFormat="1" ht="242.25" customHeight="1">
      <c r="A771" s="84" t="s">
        <v>9925</v>
      </c>
      <c r="B771" s="24" t="s">
        <v>9915</v>
      </c>
      <c r="C771" s="12" t="s">
        <v>6350</v>
      </c>
      <c r="D771" s="15" t="s">
        <v>4903</v>
      </c>
      <c r="E771" s="12" t="s">
        <v>6351</v>
      </c>
      <c r="F771" s="24">
        <v>13469</v>
      </c>
      <c r="G771" s="24" t="s">
        <v>6352</v>
      </c>
      <c r="H771" s="12">
        <v>2021</v>
      </c>
      <c r="I771" s="24" t="s">
        <v>6353</v>
      </c>
      <c r="J771" s="125">
        <v>37132.300000000003</v>
      </c>
      <c r="K771" s="28" t="s">
        <v>363</v>
      </c>
      <c r="L771" s="12" t="s">
        <v>6066</v>
      </c>
      <c r="M771" s="12" t="s">
        <v>6067</v>
      </c>
      <c r="N771" s="12" t="s">
        <v>6354</v>
      </c>
      <c r="O771" s="12" t="s">
        <v>6355</v>
      </c>
      <c r="P771" s="12">
        <v>21000216</v>
      </c>
      <c r="Q771" s="71">
        <v>45</v>
      </c>
      <c r="R771" s="71">
        <v>0</v>
      </c>
      <c r="S771" s="71">
        <v>0</v>
      </c>
      <c r="T771" s="71">
        <v>45</v>
      </c>
      <c r="U771" s="71">
        <f t="shared" si="36"/>
        <v>45</v>
      </c>
      <c r="V771" s="115">
        <v>0</v>
      </c>
      <c r="W771" s="115">
        <v>10.02</v>
      </c>
      <c r="X771" s="18" t="s">
        <v>6280</v>
      </c>
      <c r="Y771" s="12">
        <v>4</v>
      </c>
      <c r="Z771" s="12">
        <v>1</v>
      </c>
      <c r="AA771" s="12">
        <v>4</v>
      </c>
      <c r="AB771" s="12">
        <v>46</v>
      </c>
      <c r="AC771" s="12"/>
      <c r="AD771" s="12">
        <v>45</v>
      </c>
      <c r="AE771" s="12">
        <v>5</v>
      </c>
      <c r="AF771" s="275"/>
      <c r="AG771" s="11"/>
      <c r="AH771" s="12"/>
      <c r="AI771" s="41"/>
      <c r="AJ771" s="11"/>
      <c r="AK771" s="12"/>
      <c r="AL771" s="41"/>
      <c r="AM771" s="300"/>
      <c r="AN771" s="12"/>
      <c r="AO771" s="41"/>
      <c r="AP771" s="300"/>
      <c r="AQ771" s="12"/>
      <c r="AR771" s="13"/>
      <c r="AS771" s="300"/>
      <c r="AT771" s="12"/>
      <c r="AU771" s="13"/>
      <c r="AV771" s="300"/>
      <c r="AW771" s="12"/>
      <c r="AX771" s="13"/>
    </row>
    <row r="772" spans="1:50" s="14" customFormat="1" ht="70">
      <c r="A772" s="82" t="s">
        <v>6356</v>
      </c>
      <c r="B772" s="114" t="s">
        <v>6357</v>
      </c>
      <c r="C772" s="12">
        <v>2</v>
      </c>
      <c r="D772" s="12"/>
      <c r="E772" s="12" t="s">
        <v>6358</v>
      </c>
      <c r="F772" s="12" t="s">
        <v>6359</v>
      </c>
      <c r="G772" s="12" t="s">
        <v>6360</v>
      </c>
      <c r="H772" s="12">
        <v>2002</v>
      </c>
      <c r="I772" s="12" t="s">
        <v>6361</v>
      </c>
      <c r="J772" s="16">
        <v>80653</v>
      </c>
      <c r="K772" s="12" t="s">
        <v>156</v>
      </c>
      <c r="L772" s="24" t="s">
        <v>6360</v>
      </c>
      <c r="M772" s="24" t="s">
        <v>6362</v>
      </c>
      <c r="N772" s="24" t="s">
        <v>6360</v>
      </c>
      <c r="O772" s="24" t="s">
        <v>6362</v>
      </c>
      <c r="P772" s="114" t="s">
        <v>6363</v>
      </c>
      <c r="Q772" s="358">
        <v>44.672131147540988</v>
      </c>
      <c r="R772" s="123">
        <v>9.4885882352941184</v>
      </c>
      <c r="S772" s="71">
        <v>8</v>
      </c>
      <c r="T772" s="71">
        <v>31</v>
      </c>
      <c r="U772" s="16">
        <f t="shared" ref="U772:U782" si="37">SUM(R772:T772)</f>
        <v>48.488588235294117</v>
      </c>
      <c r="V772" s="115">
        <v>140</v>
      </c>
      <c r="W772" s="115">
        <v>100</v>
      </c>
      <c r="X772" s="18" t="s">
        <v>6364</v>
      </c>
      <c r="Y772" s="69">
        <v>4</v>
      </c>
      <c r="Z772" s="69">
        <v>6</v>
      </c>
      <c r="AA772" s="69">
        <v>2</v>
      </c>
      <c r="AB772" s="69">
        <v>35</v>
      </c>
      <c r="AC772" s="115">
        <v>145</v>
      </c>
      <c r="AD772" s="17">
        <v>31</v>
      </c>
      <c r="AE772" s="69">
        <v>5</v>
      </c>
      <c r="AF772" s="236">
        <v>15</v>
      </c>
      <c r="AG772" s="83"/>
      <c r="AH772" s="69"/>
      <c r="AI772" s="182"/>
      <c r="AJ772" s="83"/>
      <c r="AK772" s="69"/>
      <c r="AL772" s="182"/>
      <c r="AM772" s="301"/>
      <c r="AN772" s="69"/>
      <c r="AO772" s="182"/>
      <c r="AP772" s="301"/>
      <c r="AQ772" s="69"/>
      <c r="AR772" s="182"/>
      <c r="AS772" s="301" t="s">
        <v>6365</v>
      </c>
      <c r="AT772" s="69"/>
      <c r="AU772" s="13">
        <v>15</v>
      </c>
      <c r="AV772" s="301"/>
      <c r="AW772" s="69"/>
      <c r="AX772" s="107"/>
    </row>
    <row r="773" spans="1:50" s="14" customFormat="1" ht="140">
      <c r="A773" s="82" t="s">
        <v>6356</v>
      </c>
      <c r="B773" s="114" t="s">
        <v>6357</v>
      </c>
      <c r="C773" s="12">
        <v>2</v>
      </c>
      <c r="D773" s="15"/>
      <c r="E773" s="12" t="s">
        <v>1420</v>
      </c>
      <c r="F773" s="12">
        <v>4648</v>
      </c>
      <c r="G773" s="12" t="s">
        <v>6366</v>
      </c>
      <c r="H773" s="12">
        <v>2006</v>
      </c>
      <c r="I773" s="12" t="s">
        <v>6367</v>
      </c>
      <c r="J773" s="16">
        <v>122252</v>
      </c>
      <c r="K773" s="12" t="s">
        <v>149</v>
      </c>
      <c r="L773" s="24" t="s">
        <v>6368</v>
      </c>
      <c r="M773" s="24" t="s">
        <v>6369</v>
      </c>
      <c r="N773" s="24" t="s">
        <v>6370</v>
      </c>
      <c r="O773" s="24" t="s">
        <v>6371</v>
      </c>
      <c r="P773" s="114" t="s">
        <v>6372</v>
      </c>
      <c r="Q773" s="358">
        <v>57.377049180327873</v>
      </c>
      <c r="R773" s="123">
        <v>14.382588235294117</v>
      </c>
      <c r="S773" s="71">
        <v>11</v>
      </c>
      <c r="T773" s="71">
        <v>36</v>
      </c>
      <c r="U773" s="16">
        <f t="shared" si="37"/>
        <v>61.382588235294115</v>
      </c>
      <c r="V773" s="115">
        <v>95</v>
      </c>
      <c r="W773" s="115">
        <v>100</v>
      </c>
      <c r="X773" s="18" t="s">
        <v>6364</v>
      </c>
      <c r="Y773" s="69">
        <v>3</v>
      </c>
      <c r="Z773" s="69">
        <v>4</v>
      </c>
      <c r="AA773" s="69">
        <v>7</v>
      </c>
      <c r="AB773" s="69">
        <v>11</v>
      </c>
      <c r="AC773" s="115">
        <v>321</v>
      </c>
      <c r="AD773" s="17">
        <v>36</v>
      </c>
      <c r="AE773" s="69">
        <v>5</v>
      </c>
      <c r="AF773" s="276">
        <v>100</v>
      </c>
      <c r="AG773" s="83" t="s">
        <v>1419</v>
      </c>
      <c r="AH773" s="69" t="s">
        <v>6373</v>
      </c>
      <c r="AI773" s="13">
        <v>35</v>
      </c>
      <c r="AJ773" s="83"/>
      <c r="AK773" s="69" t="s">
        <v>6374</v>
      </c>
      <c r="AL773" s="182"/>
      <c r="AM773" s="301" t="s">
        <v>6375</v>
      </c>
      <c r="AN773" s="69" t="s">
        <v>6374</v>
      </c>
      <c r="AO773" s="41">
        <v>25</v>
      </c>
      <c r="AP773" s="301" t="s">
        <v>6376</v>
      </c>
      <c r="AQ773" s="69"/>
      <c r="AR773" s="41">
        <v>15</v>
      </c>
      <c r="AS773" s="301" t="s">
        <v>6377</v>
      </c>
      <c r="AT773" s="69"/>
      <c r="AU773" s="13">
        <v>25</v>
      </c>
      <c r="AV773" s="301"/>
      <c r="AW773" s="69"/>
      <c r="AX773" s="107"/>
    </row>
    <row r="774" spans="1:50" s="14" customFormat="1" ht="70">
      <c r="A774" s="82" t="s">
        <v>6356</v>
      </c>
      <c r="B774" s="114" t="s">
        <v>6357</v>
      </c>
      <c r="C774" s="12">
        <v>2</v>
      </c>
      <c r="D774" s="12"/>
      <c r="E774" s="12" t="s">
        <v>6358</v>
      </c>
      <c r="F774" s="12">
        <v>12189</v>
      </c>
      <c r="G774" s="12" t="s">
        <v>6378</v>
      </c>
      <c r="H774" s="12">
        <v>2007</v>
      </c>
      <c r="I774" s="12" t="s">
        <v>6379</v>
      </c>
      <c r="J774" s="16">
        <v>103320</v>
      </c>
      <c r="K774" s="12" t="s">
        <v>103</v>
      </c>
      <c r="L774" s="24" t="s">
        <v>6380</v>
      </c>
      <c r="M774" s="24" t="s">
        <v>6381</v>
      </c>
      <c r="N774" s="24" t="s">
        <v>6380</v>
      </c>
      <c r="O774" s="24" t="s">
        <v>6381</v>
      </c>
      <c r="P774" s="114" t="s">
        <v>6382</v>
      </c>
      <c r="Q774" s="358">
        <v>0</v>
      </c>
      <c r="R774" s="123">
        <v>0</v>
      </c>
      <c r="S774" s="71">
        <v>0</v>
      </c>
      <c r="T774" s="71">
        <v>0</v>
      </c>
      <c r="U774" s="16">
        <v>0</v>
      </c>
      <c r="V774" s="115">
        <v>0</v>
      </c>
      <c r="W774" s="115">
        <v>100</v>
      </c>
      <c r="X774" s="18" t="s">
        <v>6364</v>
      </c>
      <c r="Y774" s="69">
        <v>4</v>
      </c>
      <c r="Z774" s="69">
        <v>6</v>
      </c>
      <c r="AA774" s="69">
        <v>5</v>
      </c>
      <c r="AB774" s="69">
        <v>35</v>
      </c>
      <c r="AC774" s="115">
        <v>149</v>
      </c>
      <c r="AD774" s="17">
        <v>0</v>
      </c>
      <c r="AE774" s="69">
        <v>5</v>
      </c>
      <c r="AF774" s="276">
        <v>0</v>
      </c>
      <c r="AG774" s="83"/>
      <c r="AH774" s="69"/>
      <c r="AI774" s="13"/>
      <c r="AJ774" s="83"/>
      <c r="AK774" s="69"/>
      <c r="AL774" s="182"/>
      <c r="AM774" s="301"/>
      <c r="AN774" s="69"/>
      <c r="AO774" s="182"/>
      <c r="AP774" s="300"/>
      <c r="AQ774" s="12"/>
      <c r="AR774" s="13"/>
      <c r="AS774" s="301"/>
      <c r="AT774" s="69"/>
      <c r="AU774" s="13"/>
      <c r="AV774" s="301"/>
      <c r="AW774" s="69"/>
      <c r="AX774" s="107"/>
    </row>
    <row r="775" spans="1:50" s="14" customFormat="1" ht="140">
      <c r="A775" s="82" t="s">
        <v>6356</v>
      </c>
      <c r="B775" s="114" t="s">
        <v>6357</v>
      </c>
      <c r="C775" s="12">
        <v>2</v>
      </c>
      <c r="D775" s="12"/>
      <c r="E775" s="12" t="s">
        <v>1420</v>
      </c>
      <c r="F775" s="12">
        <v>4648</v>
      </c>
      <c r="G775" s="12" t="s">
        <v>6383</v>
      </c>
      <c r="H775" s="12">
        <v>2007</v>
      </c>
      <c r="I775" s="12" t="s">
        <v>6384</v>
      </c>
      <c r="J775" s="16">
        <v>142560</v>
      </c>
      <c r="K775" s="12" t="s">
        <v>103</v>
      </c>
      <c r="L775" s="24" t="s">
        <v>6368</v>
      </c>
      <c r="M775" s="24" t="s">
        <v>6369</v>
      </c>
      <c r="N775" s="24" t="s">
        <v>6385</v>
      </c>
      <c r="O775" s="24" t="s">
        <v>6386</v>
      </c>
      <c r="P775" s="114" t="s">
        <v>6387</v>
      </c>
      <c r="Q775" s="358">
        <v>58.196721311475414</v>
      </c>
      <c r="R775" s="123">
        <v>16.771764705882354</v>
      </c>
      <c r="S775" s="71">
        <v>12</v>
      </c>
      <c r="T775" s="71">
        <v>36</v>
      </c>
      <c r="U775" s="16">
        <f t="shared" si="37"/>
        <v>64.771764705882362</v>
      </c>
      <c r="V775" s="115">
        <v>90</v>
      </c>
      <c r="W775" s="115">
        <v>100</v>
      </c>
      <c r="X775" s="18" t="s">
        <v>6364</v>
      </c>
      <c r="Y775" s="69">
        <v>2</v>
      </c>
      <c r="Z775" s="69">
        <v>5</v>
      </c>
      <c r="AA775" s="69">
        <v>4</v>
      </c>
      <c r="AB775" s="69">
        <v>11</v>
      </c>
      <c r="AC775" s="115">
        <v>148</v>
      </c>
      <c r="AD775" s="17">
        <v>36</v>
      </c>
      <c r="AE775" s="69">
        <v>5</v>
      </c>
      <c r="AF775" s="276">
        <v>90</v>
      </c>
      <c r="AG775" s="83" t="s">
        <v>1419</v>
      </c>
      <c r="AH775" s="69" t="s">
        <v>6373</v>
      </c>
      <c r="AI775" s="13">
        <v>45</v>
      </c>
      <c r="AJ775" s="83" t="s">
        <v>6375</v>
      </c>
      <c r="AK775" s="69"/>
      <c r="AL775" s="41">
        <v>15</v>
      </c>
      <c r="AM775" s="301" t="s">
        <v>6376</v>
      </c>
      <c r="AN775" s="69" t="s">
        <v>6374</v>
      </c>
      <c r="AO775" s="41">
        <v>10</v>
      </c>
      <c r="AP775" s="301" t="s">
        <v>6376</v>
      </c>
      <c r="AQ775" s="69"/>
      <c r="AR775" s="41">
        <v>10</v>
      </c>
      <c r="AS775" s="301" t="s">
        <v>6377</v>
      </c>
      <c r="AT775" s="69"/>
      <c r="AU775" s="13">
        <v>10</v>
      </c>
      <c r="AV775" s="301"/>
      <c r="AW775" s="69"/>
      <c r="AX775" s="107"/>
    </row>
    <row r="776" spans="1:50" s="14" customFormat="1" ht="140">
      <c r="A776" s="82" t="s">
        <v>6356</v>
      </c>
      <c r="B776" s="114" t="s">
        <v>6357</v>
      </c>
      <c r="C776" s="12">
        <v>1</v>
      </c>
      <c r="D776" s="12"/>
      <c r="E776" s="12" t="s">
        <v>6388</v>
      </c>
      <c r="F776" s="12">
        <v>11124</v>
      </c>
      <c r="G776" s="12" t="s">
        <v>6389</v>
      </c>
      <c r="H776" s="12">
        <v>2007</v>
      </c>
      <c r="I776" s="12" t="s">
        <v>6390</v>
      </c>
      <c r="J776" s="16">
        <v>100836</v>
      </c>
      <c r="K776" s="12" t="s">
        <v>103</v>
      </c>
      <c r="L776" s="24" t="s">
        <v>6368</v>
      </c>
      <c r="M776" s="24" t="s">
        <v>6369</v>
      </c>
      <c r="N776" s="24" t="s">
        <v>6391</v>
      </c>
      <c r="O776" s="24" t="s">
        <v>6392</v>
      </c>
      <c r="P776" s="114" t="s">
        <v>6393</v>
      </c>
      <c r="Q776" s="358">
        <v>45.901639344262293</v>
      </c>
      <c r="R776" s="123">
        <v>11.863058823529412</v>
      </c>
      <c r="S776" s="71">
        <v>10</v>
      </c>
      <c r="T776" s="71">
        <v>30</v>
      </c>
      <c r="U776" s="16">
        <f t="shared" si="37"/>
        <v>51.863058823529414</v>
      </c>
      <c r="V776" s="115">
        <v>90</v>
      </c>
      <c r="W776" s="115">
        <v>100</v>
      </c>
      <c r="X776" s="18" t="s">
        <v>6364</v>
      </c>
      <c r="Y776" s="69">
        <v>3</v>
      </c>
      <c r="Z776" s="69">
        <v>2</v>
      </c>
      <c r="AA776" s="69">
        <v>1</v>
      </c>
      <c r="AB776" s="69">
        <v>4</v>
      </c>
      <c r="AC776" s="115">
        <v>138</v>
      </c>
      <c r="AD776" s="17">
        <v>30</v>
      </c>
      <c r="AE776" s="69">
        <v>5</v>
      </c>
      <c r="AF776" s="276">
        <v>80</v>
      </c>
      <c r="AG776" s="83" t="s">
        <v>6394</v>
      </c>
      <c r="AH776" s="69"/>
      <c r="AI776" s="13">
        <v>55</v>
      </c>
      <c r="AJ776" s="83"/>
      <c r="AK776" s="69"/>
      <c r="AL776" s="182"/>
      <c r="AM776" s="301"/>
      <c r="AN776" s="69"/>
      <c r="AO776" s="182"/>
      <c r="AP776" s="301"/>
      <c r="AQ776" s="69"/>
      <c r="AR776" s="182"/>
      <c r="AS776" s="301" t="s">
        <v>189</v>
      </c>
      <c r="AT776" s="69"/>
      <c r="AU776" s="13">
        <v>25</v>
      </c>
      <c r="AV776" s="301"/>
      <c r="AW776" s="69"/>
      <c r="AX776" s="107"/>
    </row>
    <row r="777" spans="1:50" s="14" customFormat="1" ht="409.5">
      <c r="A777" s="82" t="s">
        <v>6356</v>
      </c>
      <c r="B777" s="114" t="s">
        <v>6357</v>
      </c>
      <c r="C777" s="12"/>
      <c r="D777" s="12" t="s">
        <v>1419</v>
      </c>
      <c r="E777" s="12" t="s">
        <v>6395</v>
      </c>
      <c r="F777" s="12">
        <v>23598</v>
      </c>
      <c r="G777" s="12" t="s">
        <v>6396</v>
      </c>
      <c r="H777" s="12">
        <v>2008</v>
      </c>
      <c r="I777" s="12" t="s">
        <v>6397</v>
      </c>
      <c r="J777" s="16">
        <v>82427</v>
      </c>
      <c r="K777" s="69" t="s">
        <v>9854</v>
      </c>
      <c r="L777" s="24" t="s">
        <v>6368</v>
      </c>
      <c r="M777" s="24" t="s">
        <v>6369</v>
      </c>
      <c r="N777" s="69" t="s">
        <v>6398</v>
      </c>
      <c r="O777" s="69" t="s">
        <v>6399</v>
      </c>
      <c r="P777" s="69">
        <v>11796</v>
      </c>
      <c r="Q777" s="358">
        <v>38.934426229508198</v>
      </c>
      <c r="R777" s="123">
        <v>9.6972941176470595</v>
      </c>
      <c r="S777" s="16">
        <v>9.5</v>
      </c>
      <c r="T777" s="16">
        <v>21</v>
      </c>
      <c r="U777" s="16">
        <f t="shared" si="37"/>
        <v>40.197294117647061</v>
      </c>
      <c r="V777" s="109">
        <v>35</v>
      </c>
      <c r="W777" s="368">
        <v>100</v>
      </c>
      <c r="X777" s="18" t="s">
        <v>6364</v>
      </c>
      <c r="Y777" s="69">
        <v>3</v>
      </c>
      <c r="Z777" s="69">
        <v>11</v>
      </c>
      <c r="AA777" s="69">
        <v>5</v>
      </c>
      <c r="AB777" s="69">
        <v>35</v>
      </c>
      <c r="AC777" s="12"/>
      <c r="AD777" s="17">
        <v>21</v>
      </c>
      <c r="AE777" s="69">
        <v>5</v>
      </c>
      <c r="AF777" s="276">
        <v>65</v>
      </c>
      <c r="AG777" s="83" t="s">
        <v>6400</v>
      </c>
      <c r="AH777" s="69" t="s">
        <v>6401</v>
      </c>
      <c r="AI777" s="13">
        <v>55</v>
      </c>
      <c r="AJ777" s="83" t="s">
        <v>6402</v>
      </c>
      <c r="AK777" s="69" t="s">
        <v>6395</v>
      </c>
      <c r="AL777" s="88">
        <v>5</v>
      </c>
      <c r="AM777" s="301"/>
      <c r="AN777" s="69"/>
      <c r="AO777" s="182"/>
      <c r="AP777" s="301"/>
      <c r="AQ777" s="69"/>
      <c r="AR777" s="182"/>
      <c r="AS777" s="328" t="s">
        <v>189</v>
      </c>
      <c r="AT777" s="69"/>
      <c r="AU777" s="13">
        <v>5</v>
      </c>
      <c r="AV777" s="301"/>
      <c r="AW777" s="12"/>
      <c r="AX777" s="13"/>
    </row>
    <row r="778" spans="1:50" s="14" customFormat="1" ht="238">
      <c r="A778" s="82" t="s">
        <v>6356</v>
      </c>
      <c r="B778" s="114" t="s">
        <v>6357</v>
      </c>
      <c r="C778" s="12"/>
      <c r="D778" s="12" t="s">
        <v>1419</v>
      </c>
      <c r="E778" s="12" t="s">
        <v>6403</v>
      </c>
      <c r="F778" s="12" t="s">
        <v>6404</v>
      </c>
      <c r="G778" s="12" t="s">
        <v>6405</v>
      </c>
      <c r="H778" s="12">
        <v>2010</v>
      </c>
      <c r="I778" s="12" t="s">
        <v>6406</v>
      </c>
      <c r="J778" s="16">
        <v>376685</v>
      </c>
      <c r="K778" s="12" t="s">
        <v>81</v>
      </c>
      <c r="L778" s="24" t="s">
        <v>6368</v>
      </c>
      <c r="M778" s="24" t="s">
        <v>6369</v>
      </c>
      <c r="N778" s="24" t="s">
        <v>6407</v>
      </c>
      <c r="O778" s="24" t="s">
        <v>6408</v>
      </c>
      <c r="P778" s="24">
        <v>12280</v>
      </c>
      <c r="Q778" s="358">
        <v>43.442622950819676</v>
      </c>
      <c r="R778" s="123">
        <v>44.315882352941173</v>
      </c>
      <c r="S778" s="71">
        <v>11</v>
      </c>
      <c r="T778" s="71">
        <v>23</v>
      </c>
      <c r="U778" s="16">
        <f t="shared" si="37"/>
        <v>78.315882352941173</v>
      </c>
      <c r="V778" s="115">
        <v>100</v>
      </c>
      <c r="W778" s="115">
        <v>98</v>
      </c>
      <c r="X778" s="18" t="s">
        <v>6409</v>
      </c>
      <c r="Y778" s="69">
        <v>3</v>
      </c>
      <c r="Z778" s="69">
        <v>2</v>
      </c>
      <c r="AA778" s="69">
        <v>3</v>
      </c>
      <c r="AB778" s="69">
        <v>4</v>
      </c>
      <c r="AC778" s="115">
        <v>149</v>
      </c>
      <c r="AD778" s="17">
        <v>23</v>
      </c>
      <c r="AE778" s="69">
        <v>5</v>
      </c>
      <c r="AF778" s="276">
        <v>100</v>
      </c>
      <c r="AG778" s="83" t="s">
        <v>6410</v>
      </c>
      <c r="AH778" s="69" t="s">
        <v>6411</v>
      </c>
      <c r="AI778" s="13">
        <v>10</v>
      </c>
      <c r="AJ778" s="83"/>
      <c r="AK778" s="69"/>
      <c r="AL778" s="13"/>
      <c r="AM778" s="301"/>
      <c r="AN778" s="69"/>
      <c r="AO778" s="13"/>
      <c r="AP778" s="301"/>
      <c r="AQ778" s="69"/>
      <c r="AR778" s="182"/>
      <c r="AS778" s="300" t="s">
        <v>6412</v>
      </c>
      <c r="AT778" s="12" t="s">
        <v>6413</v>
      </c>
      <c r="AU778" s="13">
        <v>80</v>
      </c>
      <c r="AV778" s="300" t="s">
        <v>6412</v>
      </c>
      <c r="AW778" s="69" t="s">
        <v>6414</v>
      </c>
      <c r="AX778" s="13">
        <v>10</v>
      </c>
    </row>
    <row r="779" spans="1:50" s="14" customFormat="1" ht="336">
      <c r="A779" s="82" t="s">
        <v>6356</v>
      </c>
      <c r="B779" s="114" t="s">
        <v>6357</v>
      </c>
      <c r="C779" s="12"/>
      <c r="D779" s="69" t="s">
        <v>6394</v>
      </c>
      <c r="E779" s="12" t="s">
        <v>6415</v>
      </c>
      <c r="F779" s="12">
        <v>24402</v>
      </c>
      <c r="G779" s="12" t="s">
        <v>6416</v>
      </c>
      <c r="H779" s="12">
        <v>2011</v>
      </c>
      <c r="I779" s="12" t="s">
        <v>6417</v>
      </c>
      <c r="J779" s="16">
        <v>96037</v>
      </c>
      <c r="K779" s="69" t="s">
        <v>9854</v>
      </c>
      <c r="L779" s="24" t="s">
        <v>6368</v>
      </c>
      <c r="M779" s="24" t="s">
        <v>6369</v>
      </c>
      <c r="N779" s="69" t="s">
        <v>6418</v>
      </c>
      <c r="O779" s="69" t="s">
        <v>6419</v>
      </c>
      <c r="P779" s="69">
        <v>12553</v>
      </c>
      <c r="Q779" s="358">
        <v>40.16393442622951</v>
      </c>
      <c r="R779" s="123">
        <v>11.298470588235293</v>
      </c>
      <c r="S779" s="16">
        <v>9.5</v>
      </c>
      <c r="T779" s="16">
        <v>21</v>
      </c>
      <c r="U779" s="16">
        <f>SUM(R779:T779)</f>
        <v>41.79847058823529</v>
      </c>
      <c r="V779" s="109">
        <v>70</v>
      </c>
      <c r="W779" s="368">
        <v>100</v>
      </c>
      <c r="X779" s="18" t="s">
        <v>6364</v>
      </c>
      <c r="Y779" s="69">
        <v>2</v>
      </c>
      <c r="Z779" s="69">
        <v>2</v>
      </c>
      <c r="AA779" s="69">
        <v>1</v>
      </c>
      <c r="AB779" s="69">
        <v>60</v>
      </c>
      <c r="AC779" s="12"/>
      <c r="AD779" s="17">
        <v>21</v>
      </c>
      <c r="AE779" s="69">
        <v>5</v>
      </c>
      <c r="AF779" s="276">
        <v>5</v>
      </c>
      <c r="AG779" s="83" t="s">
        <v>6394</v>
      </c>
      <c r="AH779" s="69" t="s">
        <v>6420</v>
      </c>
      <c r="AI779" s="13">
        <v>0</v>
      </c>
      <c r="AJ779" s="11" t="s">
        <v>6421</v>
      </c>
      <c r="AK779" s="69" t="s">
        <v>6420</v>
      </c>
      <c r="AL779" s="13">
        <v>0</v>
      </c>
      <c r="AM779" s="300" t="s">
        <v>1419</v>
      </c>
      <c r="AN779" s="69" t="s">
        <v>6420</v>
      </c>
      <c r="AO779" s="13">
        <v>0</v>
      </c>
      <c r="AP779" s="302" t="s">
        <v>6375</v>
      </c>
      <c r="AQ779" s="69" t="s">
        <v>6420</v>
      </c>
      <c r="AR779" s="13">
        <v>5</v>
      </c>
      <c r="AS779" s="300" t="s">
        <v>6422</v>
      </c>
      <c r="AT779" s="69" t="s">
        <v>6420</v>
      </c>
      <c r="AU779" s="13">
        <v>0</v>
      </c>
      <c r="AV779" s="300"/>
      <c r="AW779" s="12"/>
      <c r="AX779" s="13"/>
    </row>
    <row r="780" spans="1:50" s="14" customFormat="1" ht="238">
      <c r="A780" s="82" t="s">
        <v>6356</v>
      </c>
      <c r="B780" s="114" t="s">
        <v>6357</v>
      </c>
      <c r="C780" s="12"/>
      <c r="D780" s="69" t="s">
        <v>6375</v>
      </c>
      <c r="E780" s="12" t="s">
        <v>6423</v>
      </c>
      <c r="F780" s="12" t="s">
        <v>6424</v>
      </c>
      <c r="G780" s="12" t="s">
        <v>6425</v>
      </c>
      <c r="H780" s="12">
        <v>2010</v>
      </c>
      <c r="I780" s="12" t="s">
        <v>6426</v>
      </c>
      <c r="J780" s="16">
        <v>124979.19</v>
      </c>
      <c r="K780" s="28" t="s">
        <v>9852</v>
      </c>
      <c r="L780" s="24" t="s">
        <v>6368</v>
      </c>
      <c r="M780" s="24" t="s">
        <v>6369</v>
      </c>
      <c r="N780" s="69" t="s">
        <v>6427</v>
      </c>
      <c r="O780" s="69" t="s">
        <v>6428</v>
      </c>
      <c r="P780" s="69">
        <v>12554</v>
      </c>
      <c r="Q780" s="358">
        <v>40.16393442622951</v>
      </c>
      <c r="R780" s="123">
        <v>14.70343411764706</v>
      </c>
      <c r="S780" s="16">
        <v>9</v>
      </c>
      <c r="T780" s="16">
        <v>18</v>
      </c>
      <c r="U780" s="16">
        <f t="shared" si="37"/>
        <v>41.703434117647063</v>
      </c>
      <c r="V780" s="109">
        <v>70</v>
      </c>
      <c r="W780" s="368">
        <v>100</v>
      </c>
      <c r="X780" s="18" t="s">
        <v>6364</v>
      </c>
      <c r="Y780" s="69">
        <v>3</v>
      </c>
      <c r="Z780" s="69">
        <v>1</v>
      </c>
      <c r="AA780" s="69">
        <v>4</v>
      </c>
      <c r="AB780" s="69">
        <v>4</v>
      </c>
      <c r="AC780" s="12"/>
      <c r="AD780" s="17">
        <v>18</v>
      </c>
      <c r="AE780" s="69">
        <v>5</v>
      </c>
      <c r="AF780" s="276">
        <v>80</v>
      </c>
      <c r="AG780" s="83" t="s">
        <v>6375</v>
      </c>
      <c r="AH780" s="69" t="s">
        <v>6420</v>
      </c>
      <c r="AI780" s="13">
        <v>40</v>
      </c>
      <c r="AJ780" s="11" t="s">
        <v>6429</v>
      </c>
      <c r="AK780" s="69" t="s">
        <v>6430</v>
      </c>
      <c r="AL780" s="13">
        <v>20</v>
      </c>
      <c r="AM780" s="301" t="s">
        <v>6431</v>
      </c>
      <c r="AN780" s="69" t="s">
        <v>6430</v>
      </c>
      <c r="AO780" s="13">
        <v>20</v>
      </c>
      <c r="AP780" s="300"/>
      <c r="AQ780" s="12"/>
      <c r="AR780" s="13"/>
      <c r="AS780" s="301"/>
      <c r="AT780" s="69"/>
      <c r="AU780" s="13"/>
      <c r="AV780" s="301"/>
      <c r="AW780" s="69"/>
      <c r="AX780" s="107"/>
    </row>
    <row r="781" spans="1:50" s="14" customFormat="1" ht="294">
      <c r="A781" s="82" t="s">
        <v>6356</v>
      </c>
      <c r="B781" s="114" t="s">
        <v>6357</v>
      </c>
      <c r="C781" s="12"/>
      <c r="D781" s="24" t="s">
        <v>6432</v>
      </c>
      <c r="E781" s="12" t="s">
        <v>6433</v>
      </c>
      <c r="F781" s="12">
        <v>25809</v>
      </c>
      <c r="G781" s="12" t="s">
        <v>6434</v>
      </c>
      <c r="H781" s="12">
        <v>2010</v>
      </c>
      <c r="I781" s="12" t="s">
        <v>6435</v>
      </c>
      <c r="J781" s="16">
        <v>95302.78</v>
      </c>
      <c r="K781" s="69" t="s">
        <v>9854</v>
      </c>
      <c r="L781" s="24" t="s">
        <v>6368</v>
      </c>
      <c r="M781" s="24" t="s">
        <v>6369</v>
      </c>
      <c r="N781" s="69" t="s">
        <v>6436</v>
      </c>
      <c r="O781" s="69" t="s">
        <v>6437</v>
      </c>
      <c r="P781" s="69">
        <v>12568</v>
      </c>
      <c r="Q781" s="358">
        <v>37.295081967213115</v>
      </c>
      <c r="R781" s="123">
        <v>11.212091764705882</v>
      </c>
      <c r="S781" s="16">
        <v>9.5</v>
      </c>
      <c r="T781" s="16">
        <v>18</v>
      </c>
      <c r="U781" s="16">
        <f t="shared" si="37"/>
        <v>38.712091764705882</v>
      </c>
      <c r="V781" s="109">
        <v>40</v>
      </c>
      <c r="W781" s="368">
        <v>100</v>
      </c>
      <c r="X781" s="18" t="s">
        <v>6364</v>
      </c>
      <c r="Y781" s="69">
        <v>4</v>
      </c>
      <c r="Z781" s="69">
        <v>6</v>
      </c>
      <c r="AA781" s="69">
        <v>3</v>
      </c>
      <c r="AB781" s="69">
        <v>4</v>
      </c>
      <c r="AC781" s="12"/>
      <c r="AD781" s="17">
        <v>18</v>
      </c>
      <c r="AE781" s="69">
        <v>5</v>
      </c>
      <c r="AF781" s="276">
        <v>20</v>
      </c>
      <c r="AG781" s="83"/>
      <c r="AH781" s="69"/>
      <c r="AI781" s="13"/>
      <c r="AJ781" s="83"/>
      <c r="AK781" s="69"/>
      <c r="AL781" s="182"/>
      <c r="AM781" s="301"/>
      <c r="AN781" s="69"/>
      <c r="AO781" s="182"/>
      <c r="AP781" s="301"/>
      <c r="AQ781" s="69"/>
      <c r="AR781" s="182"/>
      <c r="AS781" s="301"/>
      <c r="AT781" s="69"/>
      <c r="AU781" s="13"/>
      <c r="AV781" s="301" t="s">
        <v>6438</v>
      </c>
      <c r="AW781" s="69"/>
      <c r="AX781" s="107">
        <v>20</v>
      </c>
    </row>
    <row r="782" spans="1:50" s="14" customFormat="1" ht="409.5">
      <c r="A782" s="82" t="s">
        <v>6356</v>
      </c>
      <c r="B782" s="114" t="s">
        <v>6357</v>
      </c>
      <c r="C782" s="12"/>
      <c r="D782" s="69" t="s">
        <v>6394</v>
      </c>
      <c r="E782" s="12" t="s">
        <v>6439</v>
      </c>
      <c r="F782" s="12">
        <v>15104</v>
      </c>
      <c r="G782" s="12" t="s">
        <v>6440</v>
      </c>
      <c r="H782" s="12">
        <v>2011</v>
      </c>
      <c r="I782" s="12" t="s">
        <v>6441</v>
      </c>
      <c r="J782" s="16">
        <v>92557.03</v>
      </c>
      <c r="K782" s="69" t="s">
        <v>9854</v>
      </c>
      <c r="L782" s="24" t="s">
        <v>6368</v>
      </c>
      <c r="M782" s="24" t="s">
        <v>6369</v>
      </c>
      <c r="N782" s="69" t="s">
        <v>6442</v>
      </c>
      <c r="O782" s="69" t="s">
        <v>6443</v>
      </c>
      <c r="P782" s="69">
        <v>12665</v>
      </c>
      <c r="Q782" s="358">
        <v>36.885245901639344</v>
      </c>
      <c r="R782" s="123">
        <v>10.889062352941176</v>
      </c>
      <c r="S782" s="16">
        <v>9.5</v>
      </c>
      <c r="T782" s="16">
        <v>18</v>
      </c>
      <c r="U782" s="16">
        <f t="shared" si="37"/>
        <v>38.389062352941174</v>
      </c>
      <c r="V782" s="109">
        <v>65</v>
      </c>
      <c r="W782" s="109">
        <v>100</v>
      </c>
      <c r="X782" s="18" t="s">
        <v>6364</v>
      </c>
      <c r="Y782" s="69">
        <v>3</v>
      </c>
      <c r="Z782" s="69">
        <v>10</v>
      </c>
      <c r="AA782" s="69">
        <v>2</v>
      </c>
      <c r="AB782" s="69">
        <v>60</v>
      </c>
      <c r="AC782" s="12"/>
      <c r="AD782" s="17">
        <v>18</v>
      </c>
      <c r="AE782" s="69">
        <v>5</v>
      </c>
      <c r="AF782" s="276">
        <v>40</v>
      </c>
      <c r="AG782" s="83" t="s">
        <v>6394</v>
      </c>
      <c r="AH782" s="69" t="s">
        <v>6420</v>
      </c>
      <c r="AI782" s="13">
        <v>40</v>
      </c>
      <c r="AJ782" s="83"/>
      <c r="AK782" s="69"/>
      <c r="AL782" s="13"/>
      <c r="AM782" s="301"/>
      <c r="AN782" s="69"/>
      <c r="AO782" s="182"/>
      <c r="AP782" s="301"/>
      <c r="AQ782" s="69"/>
      <c r="AR782" s="182"/>
      <c r="AS782" s="301"/>
      <c r="AT782" s="69"/>
      <c r="AU782" s="13"/>
      <c r="AV782" s="301"/>
      <c r="AW782" s="69"/>
      <c r="AX782" s="107"/>
    </row>
    <row r="783" spans="1:50" s="14" customFormat="1" ht="182">
      <c r="A783" s="82" t="s">
        <v>6356</v>
      </c>
      <c r="B783" s="114" t="s">
        <v>6357</v>
      </c>
      <c r="C783" s="12"/>
      <c r="D783" s="24" t="s">
        <v>6432</v>
      </c>
      <c r="E783" s="12" t="s">
        <v>6433</v>
      </c>
      <c r="F783" s="15">
        <v>29982</v>
      </c>
      <c r="G783" s="12" t="s">
        <v>6444</v>
      </c>
      <c r="H783" s="12">
        <v>2011</v>
      </c>
      <c r="I783" s="12" t="s">
        <v>6445</v>
      </c>
      <c r="J783" s="16">
        <v>51240.97</v>
      </c>
      <c r="K783" s="69" t="s">
        <v>9854</v>
      </c>
      <c r="L783" s="24" t="s">
        <v>6368</v>
      </c>
      <c r="M783" s="24" t="s">
        <v>6369</v>
      </c>
      <c r="N783" s="12" t="s">
        <v>6446</v>
      </c>
      <c r="O783" s="12" t="s">
        <v>6447</v>
      </c>
      <c r="P783" s="12">
        <v>12828</v>
      </c>
      <c r="Q783" s="16">
        <v>31.56</v>
      </c>
      <c r="R783" s="16">
        <v>6.03</v>
      </c>
      <c r="S783" s="16">
        <v>9.5</v>
      </c>
      <c r="T783" s="16">
        <v>18</v>
      </c>
      <c r="U783" s="16">
        <v>33.53</v>
      </c>
      <c r="V783" s="109">
        <v>80</v>
      </c>
      <c r="W783" s="109">
        <v>99</v>
      </c>
      <c r="X783" s="12" t="s">
        <v>6364</v>
      </c>
      <c r="Y783" s="12">
        <v>3</v>
      </c>
      <c r="Z783" s="12">
        <v>11</v>
      </c>
      <c r="AA783" s="12">
        <v>5</v>
      </c>
      <c r="AB783" s="12">
        <v>4</v>
      </c>
      <c r="AC783" s="12"/>
      <c r="AD783" s="17">
        <v>18</v>
      </c>
      <c r="AE783" s="12">
        <v>5</v>
      </c>
      <c r="AF783" s="236">
        <v>80</v>
      </c>
      <c r="AG783" s="11"/>
      <c r="AH783" s="12"/>
      <c r="AI783" s="13"/>
      <c r="AJ783" s="11"/>
      <c r="AK783" s="12"/>
      <c r="AL783" s="13"/>
      <c r="AM783" s="300"/>
      <c r="AN783" s="12"/>
      <c r="AO783" s="13"/>
      <c r="AP783" s="300"/>
      <c r="AQ783" s="12"/>
      <c r="AR783" s="13"/>
      <c r="AS783" s="300" t="s">
        <v>6438</v>
      </c>
      <c r="AT783" s="12"/>
      <c r="AU783" s="13">
        <v>80</v>
      </c>
      <c r="AV783" s="300"/>
      <c r="AW783" s="12"/>
      <c r="AX783" s="13"/>
    </row>
    <row r="784" spans="1:50" s="14" customFormat="1" ht="409.5">
      <c r="A784" s="82" t="s">
        <v>6356</v>
      </c>
      <c r="B784" s="114" t="s">
        <v>6357</v>
      </c>
      <c r="C784" s="12"/>
      <c r="D784" s="12" t="s">
        <v>6375</v>
      </c>
      <c r="E784" s="12" t="s">
        <v>6448</v>
      </c>
      <c r="F784" s="12" t="s">
        <v>6449</v>
      </c>
      <c r="G784" s="12" t="s">
        <v>6450</v>
      </c>
      <c r="H784" s="12">
        <v>2012</v>
      </c>
      <c r="I784" s="12" t="s">
        <v>6450</v>
      </c>
      <c r="J784" s="16">
        <v>218160</v>
      </c>
      <c r="K784" s="28" t="s">
        <v>363</v>
      </c>
      <c r="L784" s="24" t="s">
        <v>6368</v>
      </c>
      <c r="M784" s="24" t="s">
        <v>6369</v>
      </c>
      <c r="N784" s="69" t="s">
        <v>6451</v>
      </c>
      <c r="O784" s="69" t="s">
        <v>6452</v>
      </c>
      <c r="P784" s="69">
        <v>13054</v>
      </c>
      <c r="Q784" s="358">
        <v>50.819672131147541</v>
      </c>
      <c r="R784" s="123">
        <v>25.665882352941175</v>
      </c>
      <c r="S784" s="16">
        <v>11</v>
      </c>
      <c r="T784" s="16">
        <v>27</v>
      </c>
      <c r="U784" s="16">
        <f t="shared" ref="U784:U793" si="38">SUM(R784:T784)</f>
        <v>63.665882352941175</v>
      </c>
      <c r="V784" s="109">
        <v>100</v>
      </c>
      <c r="W784" s="369">
        <v>97</v>
      </c>
      <c r="X784" s="18" t="s">
        <v>6364</v>
      </c>
      <c r="Y784" s="69">
        <v>3</v>
      </c>
      <c r="Z784" s="69">
        <v>1</v>
      </c>
      <c r="AA784" s="69">
        <v>3</v>
      </c>
      <c r="AB784" s="69">
        <v>4</v>
      </c>
      <c r="AC784" s="109">
        <v>159</v>
      </c>
      <c r="AD784" s="17">
        <v>27</v>
      </c>
      <c r="AE784" s="69">
        <v>5</v>
      </c>
      <c r="AF784" s="279">
        <v>100</v>
      </c>
      <c r="AG784" s="84" t="s">
        <v>6453</v>
      </c>
      <c r="AH784" s="24" t="s">
        <v>6454</v>
      </c>
      <c r="AI784" s="111">
        <v>50</v>
      </c>
      <c r="AJ784" s="174" t="s">
        <v>6455</v>
      </c>
      <c r="AK784" s="76" t="s">
        <v>6456</v>
      </c>
      <c r="AL784" s="78">
        <v>10</v>
      </c>
      <c r="AM784" s="314" t="s">
        <v>6457</v>
      </c>
      <c r="AN784" s="76" t="s">
        <v>6458</v>
      </c>
      <c r="AO784" s="78">
        <v>20</v>
      </c>
      <c r="AP784" s="332" t="s">
        <v>6459</v>
      </c>
      <c r="AQ784" s="17" t="s">
        <v>6460</v>
      </c>
      <c r="AR784" s="41">
        <v>10</v>
      </c>
      <c r="AS784" s="332" t="s">
        <v>6461</v>
      </c>
      <c r="AT784" s="17"/>
      <c r="AU784" s="41">
        <v>10</v>
      </c>
      <c r="AV784" s="332"/>
      <c r="AW784" s="17"/>
      <c r="AX784" s="107"/>
    </row>
    <row r="785" spans="1:50" s="14" customFormat="1" ht="238">
      <c r="A785" s="82" t="s">
        <v>6356</v>
      </c>
      <c r="B785" s="114" t="s">
        <v>6357</v>
      </c>
      <c r="C785" s="12"/>
      <c r="D785" s="69" t="s">
        <v>6394</v>
      </c>
      <c r="E785" s="12" t="s">
        <v>6462</v>
      </c>
      <c r="F785" s="12">
        <v>21455</v>
      </c>
      <c r="G785" s="12" t="s">
        <v>6463</v>
      </c>
      <c r="H785" s="12">
        <v>2012</v>
      </c>
      <c r="I785" s="12" t="s">
        <v>6464</v>
      </c>
      <c r="J785" s="16">
        <v>54844.800000000003</v>
      </c>
      <c r="K785" s="28" t="s">
        <v>9852</v>
      </c>
      <c r="L785" s="69" t="s">
        <v>6368</v>
      </c>
      <c r="M785" s="69" t="s">
        <v>6369</v>
      </c>
      <c r="N785" s="69" t="s">
        <v>6465</v>
      </c>
      <c r="O785" s="69" t="s">
        <v>6466</v>
      </c>
      <c r="P785" s="69">
        <v>13170</v>
      </c>
      <c r="Q785" s="358">
        <v>36.885245901639344</v>
      </c>
      <c r="R785" s="123">
        <v>6.4523294117647065</v>
      </c>
      <c r="S785" s="16">
        <v>9</v>
      </c>
      <c r="T785" s="16">
        <v>23</v>
      </c>
      <c r="U785" s="16">
        <f t="shared" si="38"/>
        <v>38.452329411764708</v>
      </c>
      <c r="V785" s="109">
        <v>37</v>
      </c>
      <c r="W785" s="109">
        <v>94</v>
      </c>
      <c r="X785" s="18" t="s">
        <v>6364</v>
      </c>
      <c r="Y785" s="69">
        <v>1</v>
      </c>
      <c r="Z785" s="69">
        <v>5</v>
      </c>
      <c r="AA785" s="69">
        <v>3</v>
      </c>
      <c r="AB785" s="69">
        <v>60</v>
      </c>
      <c r="AC785" s="12"/>
      <c r="AD785" s="17">
        <v>23</v>
      </c>
      <c r="AE785" s="69">
        <v>5</v>
      </c>
      <c r="AF785" s="276">
        <v>65</v>
      </c>
      <c r="AG785" s="83" t="s">
        <v>6394</v>
      </c>
      <c r="AH785" s="69" t="s">
        <v>6467</v>
      </c>
      <c r="AI785" s="13">
        <v>20</v>
      </c>
      <c r="AJ785" s="83"/>
      <c r="AK785" s="69" t="s">
        <v>6468</v>
      </c>
      <c r="AL785" s="182"/>
      <c r="AM785" s="301"/>
      <c r="AN785" s="69"/>
      <c r="AO785" s="182"/>
      <c r="AP785" s="301"/>
      <c r="AQ785" s="69"/>
      <c r="AR785" s="182"/>
      <c r="AS785" s="302" t="s">
        <v>6469</v>
      </c>
      <c r="AT785" s="24" t="s">
        <v>6470</v>
      </c>
      <c r="AU785" s="113">
        <v>50</v>
      </c>
      <c r="AV785" s="301" t="s">
        <v>6471</v>
      </c>
      <c r="AW785" s="69" t="s">
        <v>6472</v>
      </c>
      <c r="AX785" s="107">
        <v>30</v>
      </c>
    </row>
    <row r="786" spans="1:50" s="14" customFormat="1" ht="238">
      <c r="A786" s="82" t="s">
        <v>6356</v>
      </c>
      <c r="B786" s="114" t="s">
        <v>6357</v>
      </c>
      <c r="C786" s="12"/>
      <c r="D786" s="12" t="s">
        <v>6473</v>
      </c>
      <c r="E786" s="12" t="s">
        <v>6462</v>
      </c>
      <c r="F786" s="12" t="s">
        <v>6474</v>
      </c>
      <c r="G786" s="12" t="s">
        <v>9879</v>
      </c>
      <c r="H786" s="12">
        <v>2014</v>
      </c>
      <c r="I786" s="12" t="s">
        <v>6475</v>
      </c>
      <c r="J786" s="16">
        <v>76110</v>
      </c>
      <c r="K786" s="69" t="s">
        <v>9854</v>
      </c>
      <c r="L786" s="69" t="s">
        <v>6368</v>
      </c>
      <c r="M786" s="69" t="s">
        <v>6369</v>
      </c>
      <c r="N786" s="69" t="s">
        <v>6476</v>
      </c>
      <c r="O786" s="69" t="s">
        <v>6477</v>
      </c>
      <c r="P786" s="69">
        <v>13776</v>
      </c>
      <c r="Q786" s="16">
        <v>39.344262295081968</v>
      </c>
      <c r="R786" s="123">
        <v>8.9541176470588244</v>
      </c>
      <c r="S786" s="16">
        <v>9.5</v>
      </c>
      <c r="T786" s="16">
        <v>23</v>
      </c>
      <c r="U786" s="16">
        <f t="shared" si="38"/>
        <v>41.454117647058823</v>
      </c>
      <c r="V786" s="109">
        <v>20</v>
      </c>
      <c r="W786" s="109">
        <v>100</v>
      </c>
      <c r="X786" s="18" t="s">
        <v>6364</v>
      </c>
      <c r="Y786" s="69">
        <v>1</v>
      </c>
      <c r="Z786" s="69">
        <v>1</v>
      </c>
      <c r="AA786" s="69">
        <v>3</v>
      </c>
      <c r="AB786" s="69">
        <v>60</v>
      </c>
      <c r="AC786" s="12"/>
      <c r="AD786" s="17">
        <v>23</v>
      </c>
      <c r="AE786" s="53">
        <v>5</v>
      </c>
      <c r="AF786" s="276">
        <v>35</v>
      </c>
      <c r="AG786" s="83"/>
      <c r="AH786" s="69"/>
      <c r="AI786" s="13"/>
      <c r="AJ786" s="83"/>
      <c r="AK786" s="69"/>
      <c r="AL786" s="107"/>
      <c r="AM786" s="301"/>
      <c r="AN786" s="69"/>
      <c r="AO786" s="107"/>
      <c r="AP786" s="301"/>
      <c r="AQ786" s="69"/>
      <c r="AR786" s="107"/>
      <c r="AS786" s="301"/>
      <c r="AT786" s="69"/>
      <c r="AU786" s="13"/>
      <c r="AV786" s="301" t="s">
        <v>6478</v>
      </c>
      <c r="AW786" s="69" t="s">
        <v>6472</v>
      </c>
      <c r="AX786" s="107">
        <v>100</v>
      </c>
    </row>
    <row r="787" spans="1:50" s="14" customFormat="1" ht="140">
      <c r="A787" s="82" t="s">
        <v>6356</v>
      </c>
      <c r="B787" s="114" t="s">
        <v>6357</v>
      </c>
      <c r="C787" s="12"/>
      <c r="D787" s="69" t="s">
        <v>6375</v>
      </c>
      <c r="E787" s="12" t="s">
        <v>6479</v>
      </c>
      <c r="F787" s="12" t="s">
        <v>6480</v>
      </c>
      <c r="G787" s="12" t="s">
        <v>6481</v>
      </c>
      <c r="H787" s="12">
        <v>2015</v>
      </c>
      <c r="I787" s="12" t="s">
        <v>6482</v>
      </c>
      <c r="J787" s="16">
        <v>96016</v>
      </c>
      <c r="K787" s="28" t="s">
        <v>9852</v>
      </c>
      <c r="L787" s="69" t="s">
        <v>6368</v>
      </c>
      <c r="M787" s="69" t="s">
        <v>6369</v>
      </c>
      <c r="N787" s="69" t="s">
        <v>6483</v>
      </c>
      <c r="O787" s="69" t="s">
        <v>6484</v>
      </c>
      <c r="P787" s="69">
        <v>14291</v>
      </c>
      <c r="Q787" s="16">
        <v>34.016393442622949</v>
      </c>
      <c r="R787" s="123">
        <v>11.295999999999999</v>
      </c>
      <c r="S787" s="16">
        <v>9.5</v>
      </c>
      <c r="T787" s="16">
        <v>19</v>
      </c>
      <c r="U787" s="16">
        <f t="shared" si="38"/>
        <v>39.795999999999999</v>
      </c>
      <c r="V787" s="109">
        <v>50</v>
      </c>
      <c r="W787" s="368">
        <v>100</v>
      </c>
      <c r="X787" s="18" t="s">
        <v>6364</v>
      </c>
      <c r="Y787" s="69">
        <v>3</v>
      </c>
      <c r="Z787" s="69">
        <v>2</v>
      </c>
      <c r="AA787" s="69">
        <v>3</v>
      </c>
      <c r="AB787" s="69">
        <v>4</v>
      </c>
      <c r="AC787" s="12"/>
      <c r="AD787" s="17">
        <v>19</v>
      </c>
      <c r="AE787" s="69">
        <v>5</v>
      </c>
      <c r="AF787" s="276">
        <v>100</v>
      </c>
      <c r="AG787" s="83" t="s">
        <v>6375</v>
      </c>
      <c r="AH787" s="69" t="s">
        <v>6485</v>
      </c>
      <c r="AI787" s="13">
        <v>50</v>
      </c>
      <c r="AJ787" s="83" t="s">
        <v>6486</v>
      </c>
      <c r="AK787" s="69" t="s">
        <v>6487</v>
      </c>
      <c r="AL787" s="107">
        <v>10</v>
      </c>
      <c r="AM787" s="301" t="s">
        <v>6488</v>
      </c>
      <c r="AN787" s="69" t="s">
        <v>6489</v>
      </c>
      <c r="AO787" s="183">
        <v>10</v>
      </c>
      <c r="AP787" s="301" t="s">
        <v>6429</v>
      </c>
      <c r="AQ787" s="69" t="s">
        <v>6490</v>
      </c>
      <c r="AR787" s="183">
        <v>10</v>
      </c>
      <c r="AS787" s="301" t="s">
        <v>6491</v>
      </c>
      <c r="AT787" s="69" t="s">
        <v>6492</v>
      </c>
      <c r="AU787" s="13">
        <v>10</v>
      </c>
      <c r="AV787" s="301" t="s">
        <v>6461</v>
      </c>
      <c r="AW787" s="69"/>
      <c r="AX787" s="13">
        <v>10</v>
      </c>
    </row>
    <row r="788" spans="1:50" s="14" customFormat="1" ht="140">
      <c r="A788" s="82" t="s">
        <v>6356</v>
      </c>
      <c r="B788" s="114" t="s">
        <v>6357</v>
      </c>
      <c r="C788" s="12"/>
      <c r="D788" s="69" t="s">
        <v>6375</v>
      </c>
      <c r="E788" s="12" t="s">
        <v>6493</v>
      </c>
      <c r="F788" s="12" t="s">
        <v>6494</v>
      </c>
      <c r="G788" s="12" t="s">
        <v>6495</v>
      </c>
      <c r="H788" s="12">
        <v>2015</v>
      </c>
      <c r="I788" s="12" t="s">
        <v>6496</v>
      </c>
      <c r="J788" s="16">
        <v>116441</v>
      </c>
      <c r="K788" s="28" t="s">
        <v>9852</v>
      </c>
      <c r="L788" s="69" t="s">
        <v>6368</v>
      </c>
      <c r="M788" s="69" t="s">
        <v>6369</v>
      </c>
      <c r="N788" s="69" t="s">
        <v>6497</v>
      </c>
      <c r="O788" s="69" t="s">
        <v>6498</v>
      </c>
      <c r="P788" s="69">
        <v>14294</v>
      </c>
      <c r="Q788" s="16">
        <v>35.245901639344261</v>
      </c>
      <c r="R788" s="123">
        <v>13.698941176470589</v>
      </c>
      <c r="S788" s="16">
        <v>9</v>
      </c>
      <c r="T788" s="16">
        <v>18</v>
      </c>
      <c r="U788" s="16">
        <f t="shared" si="38"/>
        <v>40.698941176470591</v>
      </c>
      <c r="V788" s="109">
        <v>45</v>
      </c>
      <c r="W788" s="368">
        <v>100</v>
      </c>
      <c r="X788" s="18" t="s">
        <v>6364</v>
      </c>
      <c r="Y788" s="69">
        <v>3</v>
      </c>
      <c r="Z788" s="69">
        <v>2</v>
      </c>
      <c r="AA788" s="69">
        <v>3</v>
      </c>
      <c r="AB788" s="69">
        <v>4</v>
      </c>
      <c r="AC788" s="12"/>
      <c r="AD788" s="17">
        <v>18</v>
      </c>
      <c r="AE788" s="69">
        <v>5</v>
      </c>
      <c r="AF788" s="276">
        <v>100</v>
      </c>
      <c r="AG788" s="83" t="s">
        <v>6375</v>
      </c>
      <c r="AH788" s="69" t="s">
        <v>6430</v>
      </c>
      <c r="AI788" s="88">
        <v>80</v>
      </c>
      <c r="AJ788" s="83" t="s">
        <v>1419</v>
      </c>
      <c r="AK788" s="69" t="s">
        <v>2880</v>
      </c>
      <c r="AL788" s="107">
        <v>20</v>
      </c>
      <c r="AM788" s="301"/>
      <c r="AN788" s="69"/>
      <c r="AO788" s="107"/>
      <c r="AP788" s="301"/>
      <c r="AQ788" s="69"/>
      <c r="AR788" s="107"/>
      <c r="AS788" s="301"/>
      <c r="AT788" s="69"/>
      <c r="AU788" s="13"/>
      <c r="AV788" s="301"/>
      <c r="AW788" s="69"/>
      <c r="AX788" s="107"/>
    </row>
    <row r="789" spans="1:50" s="14" customFormat="1" ht="409.5">
      <c r="A789" s="82" t="s">
        <v>6356</v>
      </c>
      <c r="B789" s="114" t="s">
        <v>6357</v>
      </c>
      <c r="C789" s="12"/>
      <c r="D789" s="12" t="s">
        <v>6394</v>
      </c>
      <c r="E789" s="12" t="s">
        <v>6499</v>
      </c>
      <c r="F789" s="12" t="s">
        <v>6500</v>
      </c>
      <c r="G789" s="12" t="s">
        <v>6501</v>
      </c>
      <c r="H789" s="12">
        <v>2015</v>
      </c>
      <c r="I789" s="12" t="s">
        <v>6502</v>
      </c>
      <c r="J789" s="16">
        <v>102271</v>
      </c>
      <c r="K789" s="28" t="s">
        <v>9852</v>
      </c>
      <c r="L789" s="69" t="s">
        <v>6368</v>
      </c>
      <c r="M789" s="69" t="s">
        <v>6503</v>
      </c>
      <c r="N789" s="69" t="s">
        <v>6504</v>
      </c>
      <c r="O789" s="69" t="s">
        <v>6505</v>
      </c>
      <c r="P789" s="69">
        <v>14318</v>
      </c>
      <c r="Q789" s="16">
        <v>35.245901639344261</v>
      </c>
      <c r="R789" s="123">
        <v>12.031882352941176</v>
      </c>
      <c r="S789" s="16">
        <v>9</v>
      </c>
      <c r="T789" s="16">
        <v>18</v>
      </c>
      <c r="U789" s="16">
        <f t="shared" si="38"/>
        <v>39.031882352941174</v>
      </c>
      <c r="V789" s="109">
        <v>100</v>
      </c>
      <c r="W789" s="368">
        <v>100</v>
      </c>
      <c r="X789" s="18" t="s">
        <v>6506</v>
      </c>
      <c r="Y789" s="69">
        <v>1</v>
      </c>
      <c r="Z789" s="69">
        <v>1</v>
      </c>
      <c r="AA789" s="69">
        <v>6</v>
      </c>
      <c r="AB789" s="69">
        <v>60</v>
      </c>
      <c r="AC789" s="12"/>
      <c r="AD789" s="17">
        <v>18</v>
      </c>
      <c r="AE789" s="109">
        <v>5</v>
      </c>
      <c r="AF789" s="276">
        <v>50</v>
      </c>
      <c r="AG789" s="83" t="s">
        <v>6507</v>
      </c>
      <c r="AH789" s="69" t="s">
        <v>6420</v>
      </c>
      <c r="AI789" s="107">
        <v>20</v>
      </c>
      <c r="AJ789" s="11" t="s">
        <v>6508</v>
      </c>
      <c r="AK789" s="12" t="s">
        <v>6509</v>
      </c>
      <c r="AL789" s="107">
        <v>20</v>
      </c>
      <c r="AM789" s="301"/>
      <c r="AN789" s="69"/>
      <c r="AO789" s="107"/>
      <c r="AP789" s="301"/>
      <c r="AQ789" s="69"/>
      <c r="AR789" s="107"/>
      <c r="AS789" s="301" t="s">
        <v>6420</v>
      </c>
      <c r="AT789" s="69"/>
      <c r="AU789" s="13">
        <v>10</v>
      </c>
      <c r="AV789" s="301"/>
      <c r="AW789" s="69"/>
      <c r="AX789" s="107"/>
    </row>
    <row r="790" spans="1:50" s="14" customFormat="1" ht="409.5">
      <c r="A790" s="82" t="s">
        <v>6356</v>
      </c>
      <c r="B790" s="114" t="s">
        <v>6357</v>
      </c>
      <c r="C790" s="12"/>
      <c r="D790" s="12" t="s">
        <v>6394</v>
      </c>
      <c r="E790" s="12" t="s">
        <v>6499</v>
      </c>
      <c r="F790" s="12">
        <v>32037</v>
      </c>
      <c r="G790" s="24" t="s">
        <v>349</v>
      </c>
      <c r="H790" s="12">
        <v>2018</v>
      </c>
      <c r="I790" s="12" t="s">
        <v>6510</v>
      </c>
      <c r="J790" s="71">
        <v>61911.21</v>
      </c>
      <c r="K790" s="69" t="s">
        <v>9854</v>
      </c>
      <c r="L790" s="69" t="s">
        <v>6368</v>
      </c>
      <c r="M790" s="12" t="s">
        <v>6369</v>
      </c>
      <c r="N790" s="24" t="s">
        <v>6511</v>
      </c>
      <c r="O790" s="24" t="s">
        <v>6512</v>
      </c>
      <c r="P790" s="12">
        <v>14898</v>
      </c>
      <c r="Q790" s="16">
        <v>32.79</v>
      </c>
      <c r="R790" s="16">
        <f>J790/5/1700</f>
        <v>7.2836717647058826</v>
      </c>
      <c r="S790" s="16">
        <v>9</v>
      </c>
      <c r="T790" s="16">
        <v>17.55</v>
      </c>
      <c r="U790" s="16">
        <f t="shared" si="38"/>
        <v>33.833671764705883</v>
      </c>
      <c r="V790" s="109" t="s">
        <v>6513</v>
      </c>
      <c r="W790" s="109">
        <v>72</v>
      </c>
      <c r="X790" s="18" t="s">
        <v>6514</v>
      </c>
      <c r="Y790" s="12"/>
      <c r="Z790" s="12"/>
      <c r="AA790" s="12"/>
      <c r="AB790" s="12"/>
      <c r="AC790" s="12"/>
      <c r="AD790" s="17"/>
      <c r="AE790" s="109">
        <v>5</v>
      </c>
      <c r="AF790" s="236">
        <v>50</v>
      </c>
      <c r="AG790" s="11" t="s">
        <v>6394</v>
      </c>
      <c r="AH790" s="69" t="s">
        <v>2880</v>
      </c>
      <c r="AI790" s="13">
        <v>10</v>
      </c>
      <c r="AJ790" s="84" t="s">
        <v>6508</v>
      </c>
      <c r="AK790" s="24" t="s">
        <v>6515</v>
      </c>
      <c r="AL790" s="13">
        <v>10</v>
      </c>
      <c r="AM790" s="300"/>
      <c r="AN790" s="12"/>
      <c r="AO790" s="13"/>
      <c r="AP790" s="300"/>
      <c r="AQ790" s="12"/>
      <c r="AR790" s="13"/>
      <c r="AS790" s="300" t="s">
        <v>6516</v>
      </c>
      <c r="AT790" s="12" t="s">
        <v>6517</v>
      </c>
      <c r="AU790" s="13">
        <v>30</v>
      </c>
      <c r="AV790" s="300"/>
      <c r="AW790" s="12"/>
      <c r="AX790" s="13"/>
    </row>
    <row r="791" spans="1:50" s="14" customFormat="1" ht="409.5">
      <c r="A791" s="82" t="s">
        <v>6356</v>
      </c>
      <c r="B791" s="114" t="s">
        <v>6357</v>
      </c>
      <c r="C791" s="12"/>
      <c r="D791" s="12" t="s">
        <v>6375</v>
      </c>
      <c r="E791" s="12" t="s">
        <v>6493</v>
      </c>
      <c r="F791" s="12" t="s">
        <v>6494</v>
      </c>
      <c r="G791" s="12" t="s">
        <v>6518</v>
      </c>
      <c r="H791" s="12">
        <v>2019</v>
      </c>
      <c r="I791" s="12" t="s">
        <v>6519</v>
      </c>
      <c r="J791" s="16">
        <v>454925.8</v>
      </c>
      <c r="K791" s="12" t="s">
        <v>69</v>
      </c>
      <c r="L791" s="69" t="s">
        <v>6368</v>
      </c>
      <c r="M791" s="12" t="s">
        <v>6369</v>
      </c>
      <c r="N791" s="12" t="s">
        <v>6520</v>
      </c>
      <c r="O791" s="12" t="s">
        <v>6521</v>
      </c>
      <c r="P791" s="69">
        <v>15295</v>
      </c>
      <c r="Q791" s="16">
        <v>31.15</v>
      </c>
      <c r="R791" s="16">
        <v>53.52</v>
      </c>
      <c r="S791" s="16">
        <v>12</v>
      </c>
      <c r="T791" s="16">
        <v>19</v>
      </c>
      <c r="U791" s="16">
        <f t="shared" si="38"/>
        <v>84.52000000000001</v>
      </c>
      <c r="V791" s="109">
        <v>70</v>
      </c>
      <c r="W791" s="368">
        <v>55</v>
      </c>
      <c r="X791" s="18" t="s">
        <v>6364</v>
      </c>
      <c r="Y791" s="12">
        <v>3</v>
      </c>
      <c r="Z791" s="12">
        <v>2</v>
      </c>
      <c r="AA791" s="12">
        <v>3</v>
      </c>
      <c r="AB791" s="12">
        <v>4</v>
      </c>
      <c r="AC791" s="12">
        <v>124</v>
      </c>
      <c r="AD791" s="17"/>
      <c r="AE791" s="109">
        <v>5</v>
      </c>
      <c r="AF791" s="276">
        <v>25</v>
      </c>
      <c r="AG791" s="83" t="s">
        <v>6375</v>
      </c>
      <c r="AH791" s="69"/>
      <c r="AI791" s="88">
        <v>5</v>
      </c>
      <c r="AJ791" s="83" t="s">
        <v>1419</v>
      </c>
      <c r="AK791" s="69"/>
      <c r="AL791" s="107">
        <v>5</v>
      </c>
      <c r="AM791" s="300"/>
      <c r="AN791" s="12" t="s">
        <v>6522</v>
      </c>
      <c r="AO791" s="13">
        <v>5</v>
      </c>
      <c r="AP791" s="300"/>
      <c r="AQ791" s="12"/>
      <c r="AR791" s="13"/>
      <c r="AS791" s="301" t="s">
        <v>1252</v>
      </c>
      <c r="AT791" s="12">
        <v>10</v>
      </c>
      <c r="AU791" s="13"/>
      <c r="AV791" s="300"/>
      <c r="AW791" s="12"/>
      <c r="AX791" s="13"/>
    </row>
    <row r="792" spans="1:50" s="14" customFormat="1" ht="196">
      <c r="A792" s="82" t="s">
        <v>6356</v>
      </c>
      <c r="B792" s="114" t="s">
        <v>6357</v>
      </c>
      <c r="C792" s="12"/>
      <c r="D792" s="12" t="s">
        <v>6394</v>
      </c>
      <c r="E792" s="12" t="s">
        <v>6523</v>
      </c>
      <c r="F792" s="12">
        <v>28446</v>
      </c>
      <c r="G792" s="24" t="s">
        <v>6524</v>
      </c>
      <c r="H792" s="12">
        <v>2019</v>
      </c>
      <c r="I792" s="12" t="s">
        <v>6525</v>
      </c>
      <c r="J792" s="71">
        <v>84219.97</v>
      </c>
      <c r="K792" s="28" t="s">
        <v>9852</v>
      </c>
      <c r="L792" s="69" t="s">
        <v>6368</v>
      </c>
      <c r="M792" s="12" t="s">
        <v>6369</v>
      </c>
      <c r="N792" s="12" t="s">
        <v>6526</v>
      </c>
      <c r="O792" s="12" t="s">
        <v>6527</v>
      </c>
      <c r="P792" s="12">
        <v>15317</v>
      </c>
      <c r="Q792" s="16">
        <v>45.08</v>
      </c>
      <c r="R792" s="16">
        <f>J792/5/1700</f>
        <v>9.9082317647058815</v>
      </c>
      <c r="S792" s="16">
        <v>9.5</v>
      </c>
      <c r="T792" s="16">
        <v>27.97</v>
      </c>
      <c r="U792" s="16">
        <f t="shared" si="38"/>
        <v>47.37823176470588</v>
      </c>
      <c r="V792" s="109"/>
      <c r="W792" s="109">
        <v>43</v>
      </c>
      <c r="X792" s="18" t="s">
        <v>6528</v>
      </c>
      <c r="Y792" s="12"/>
      <c r="Z792" s="12"/>
      <c r="AA792" s="12"/>
      <c r="AB792" s="12"/>
      <c r="AC792" s="12"/>
      <c r="AD792" s="17"/>
      <c r="AE792" s="109">
        <v>5</v>
      </c>
      <c r="AF792" s="236">
        <v>25</v>
      </c>
      <c r="AG792" s="11" t="s">
        <v>6394</v>
      </c>
      <c r="AH792" s="12" t="s">
        <v>6529</v>
      </c>
      <c r="AI792" s="13">
        <v>10</v>
      </c>
      <c r="AJ792" s="11" t="s">
        <v>6508</v>
      </c>
      <c r="AK792" s="12" t="s">
        <v>6509</v>
      </c>
      <c r="AL792" s="13">
        <v>5</v>
      </c>
      <c r="AM792" s="300"/>
      <c r="AN792" s="12"/>
      <c r="AO792" s="13"/>
      <c r="AP792" s="300"/>
      <c r="AQ792" s="12"/>
      <c r="AR792" s="13"/>
      <c r="AS792" s="300" t="s">
        <v>6530</v>
      </c>
      <c r="AT792" s="12" t="s">
        <v>6531</v>
      </c>
      <c r="AU792" s="13">
        <v>10</v>
      </c>
      <c r="AV792" s="300"/>
      <c r="AW792" s="12"/>
      <c r="AX792" s="13"/>
    </row>
    <row r="793" spans="1:50" s="14" customFormat="1" ht="280">
      <c r="A793" s="82" t="s">
        <v>6356</v>
      </c>
      <c r="B793" s="114" t="s">
        <v>6357</v>
      </c>
      <c r="C793" s="12"/>
      <c r="D793" s="12" t="s">
        <v>6394</v>
      </c>
      <c r="E793" s="12" t="s">
        <v>6532</v>
      </c>
      <c r="F793" s="12">
        <v>15490</v>
      </c>
      <c r="G793" s="12" t="s">
        <v>6533</v>
      </c>
      <c r="H793" s="12">
        <v>2020</v>
      </c>
      <c r="I793" s="12" t="s">
        <v>6534</v>
      </c>
      <c r="J793" s="16">
        <v>67472.14</v>
      </c>
      <c r="K793" s="28" t="s">
        <v>9852</v>
      </c>
      <c r="L793" s="69" t="s">
        <v>6368</v>
      </c>
      <c r="M793" s="24" t="s">
        <v>6535</v>
      </c>
      <c r="N793" s="69" t="s">
        <v>6536</v>
      </c>
      <c r="O793" s="69" t="s">
        <v>6537</v>
      </c>
      <c r="P793" s="69">
        <v>15490</v>
      </c>
      <c r="Q793" s="358">
        <v>40.98</v>
      </c>
      <c r="R793" s="123">
        <v>7.94</v>
      </c>
      <c r="S793" s="16">
        <v>10</v>
      </c>
      <c r="T793" s="16">
        <v>27</v>
      </c>
      <c r="U793" s="16">
        <f t="shared" si="38"/>
        <v>44.94</v>
      </c>
      <c r="V793" s="109"/>
      <c r="W793" s="368">
        <v>37</v>
      </c>
      <c r="X793" s="18" t="s">
        <v>6364</v>
      </c>
      <c r="Y793" s="69">
        <v>3</v>
      </c>
      <c r="Z793" s="69">
        <v>12</v>
      </c>
      <c r="AA793" s="69">
        <v>2</v>
      </c>
      <c r="AB793" s="69">
        <v>4</v>
      </c>
      <c r="AC793" s="12"/>
      <c r="AD793" s="17">
        <v>22</v>
      </c>
      <c r="AE793" s="12">
        <v>5</v>
      </c>
      <c r="AF793" s="276">
        <v>80</v>
      </c>
      <c r="AG793" s="83" t="s">
        <v>6394</v>
      </c>
      <c r="AH793" s="69" t="s">
        <v>6538</v>
      </c>
      <c r="AI793" s="13">
        <v>60</v>
      </c>
      <c r="AJ793" s="84"/>
      <c r="AK793" s="24"/>
      <c r="AL793" s="13"/>
      <c r="AM793" s="300"/>
      <c r="AN793" s="12"/>
      <c r="AO793" s="13"/>
      <c r="AP793" s="301"/>
      <c r="AQ793" s="69"/>
      <c r="AR793" s="182"/>
      <c r="AS793" s="301" t="s">
        <v>6539</v>
      </c>
      <c r="AT793" s="69"/>
      <c r="AU793" s="113">
        <v>20</v>
      </c>
      <c r="AV793" s="301"/>
      <c r="AW793" s="69"/>
      <c r="AX793" s="107"/>
    </row>
    <row r="794" spans="1:50" s="14" customFormat="1" ht="409.5">
      <c r="A794" s="82" t="s">
        <v>6356</v>
      </c>
      <c r="B794" s="114" t="s">
        <v>6357</v>
      </c>
      <c r="C794" s="12"/>
      <c r="D794" s="12" t="s">
        <v>6394</v>
      </c>
      <c r="E794" s="12" t="s">
        <v>6499</v>
      </c>
      <c r="F794" s="12">
        <v>32037</v>
      </c>
      <c r="G794" s="12" t="s">
        <v>6540</v>
      </c>
      <c r="H794" s="12">
        <v>2020</v>
      </c>
      <c r="I794" s="24" t="s">
        <v>6541</v>
      </c>
      <c r="J794" s="16">
        <v>276861</v>
      </c>
      <c r="K794" s="12" t="s">
        <v>6542</v>
      </c>
      <c r="L794" s="69" t="s">
        <v>6368</v>
      </c>
      <c r="M794" s="12" t="s">
        <v>6369</v>
      </c>
      <c r="N794" s="12" t="s">
        <v>6543</v>
      </c>
      <c r="O794" s="12" t="s">
        <v>6544</v>
      </c>
      <c r="P794" s="12">
        <v>15724</v>
      </c>
      <c r="Q794" s="16">
        <v>50</v>
      </c>
      <c r="R794" s="16">
        <v>32.57</v>
      </c>
      <c r="S794" s="16">
        <v>11</v>
      </c>
      <c r="T794" s="16">
        <v>22</v>
      </c>
      <c r="U794" s="16">
        <f>R794+S794+T794</f>
        <v>65.569999999999993</v>
      </c>
      <c r="V794" s="109"/>
      <c r="W794" s="368">
        <v>22</v>
      </c>
      <c r="X794" s="175" t="s">
        <v>6545</v>
      </c>
      <c r="Y794" s="12"/>
      <c r="Z794" s="12"/>
      <c r="AA794" s="12"/>
      <c r="AB794" s="12"/>
      <c r="AC794" s="12">
        <v>49</v>
      </c>
      <c r="AD794" s="17"/>
      <c r="AE794" s="109">
        <v>5</v>
      </c>
      <c r="AF794" s="236">
        <v>50</v>
      </c>
      <c r="AG794" s="83" t="s">
        <v>6394</v>
      </c>
      <c r="AH794" s="12" t="s">
        <v>6546</v>
      </c>
      <c r="AI794" s="13">
        <v>10</v>
      </c>
      <c r="AJ794" s="11"/>
      <c r="AK794" s="12"/>
      <c r="AL794" s="13"/>
      <c r="AM794" s="300"/>
      <c r="AN794" s="12"/>
      <c r="AO794" s="13"/>
      <c r="AP794" s="300"/>
      <c r="AQ794" s="12"/>
      <c r="AR794" s="13"/>
      <c r="AS794" s="300" t="s">
        <v>6516</v>
      </c>
      <c r="AT794" s="12" t="s">
        <v>6547</v>
      </c>
      <c r="AU794" s="13">
        <v>40</v>
      </c>
      <c r="AV794" s="300"/>
      <c r="AW794" s="12"/>
      <c r="AX794" s="13"/>
    </row>
    <row r="795" spans="1:50" s="14" customFormat="1" ht="140">
      <c r="A795" s="82" t="s">
        <v>6356</v>
      </c>
      <c r="B795" s="114" t="s">
        <v>6357</v>
      </c>
      <c r="C795" s="12"/>
      <c r="D795" s="24" t="s">
        <v>6394</v>
      </c>
      <c r="E795" s="12" t="s">
        <v>6403</v>
      </c>
      <c r="F795" s="12">
        <v>23420</v>
      </c>
      <c r="G795" s="24" t="s">
        <v>6548</v>
      </c>
      <c r="H795" s="12">
        <v>2020</v>
      </c>
      <c r="I795" s="12" t="s">
        <v>6549</v>
      </c>
      <c r="J795" s="16">
        <v>281298.03000000003</v>
      </c>
      <c r="K795" s="12" t="s">
        <v>6550</v>
      </c>
      <c r="L795" s="12" t="s">
        <v>6551</v>
      </c>
      <c r="M795" s="12" t="s">
        <v>6552</v>
      </c>
      <c r="N795" s="12" t="s">
        <v>6553</v>
      </c>
      <c r="O795" s="12" t="s">
        <v>6554</v>
      </c>
      <c r="P795" s="12">
        <v>15759</v>
      </c>
      <c r="Q795" s="16">
        <v>57.38</v>
      </c>
      <c r="R795" s="16">
        <v>33.090000000000003</v>
      </c>
      <c r="S795" s="16">
        <v>9</v>
      </c>
      <c r="T795" s="16">
        <v>25</v>
      </c>
      <c r="U795" s="16">
        <f>R795+S795+T795</f>
        <v>67.09</v>
      </c>
      <c r="V795" s="109">
        <v>70</v>
      </c>
      <c r="W795" s="368">
        <v>20</v>
      </c>
      <c r="X795" s="18" t="s">
        <v>6555</v>
      </c>
      <c r="Y795" s="12"/>
      <c r="Z795" s="12"/>
      <c r="AA795" s="12"/>
      <c r="AB795" s="12"/>
      <c r="AC795" s="12">
        <v>83</v>
      </c>
      <c r="AD795" s="17"/>
      <c r="AE795" s="12">
        <v>5</v>
      </c>
      <c r="AF795" s="236">
        <v>100</v>
      </c>
      <c r="AG795" s="11" t="s">
        <v>6394</v>
      </c>
      <c r="AH795" s="12" t="s">
        <v>6403</v>
      </c>
      <c r="AI795" s="13">
        <v>70</v>
      </c>
      <c r="AJ795" s="11" t="s">
        <v>6394</v>
      </c>
      <c r="AK795" s="12" t="s">
        <v>6556</v>
      </c>
      <c r="AL795" s="13">
        <v>10</v>
      </c>
      <c r="AM795" s="300"/>
      <c r="AN795" s="12"/>
      <c r="AO795" s="13"/>
      <c r="AP795" s="300"/>
      <c r="AQ795" s="12"/>
      <c r="AR795" s="13"/>
      <c r="AS795" s="300" t="s">
        <v>6412</v>
      </c>
      <c r="AT795" s="12" t="s">
        <v>6413</v>
      </c>
      <c r="AU795" s="13">
        <v>10</v>
      </c>
      <c r="AV795" s="300" t="s">
        <v>6557</v>
      </c>
      <c r="AW795" s="12" t="s">
        <v>6558</v>
      </c>
      <c r="AX795" s="13">
        <v>10</v>
      </c>
    </row>
    <row r="796" spans="1:50" s="14" customFormat="1" ht="140">
      <c r="A796" s="82" t="s">
        <v>6356</v>
      </c>
      <c r="B796" s="114" t="s">
        <v>6357</v>
      </c>
      <c r="C796" s="12"/>
      <c r="D796" s="24" t="s">
        <v>6375</v>
      </c>
      <c r="E796" s="12" t="s">
        <v>6559</v>
      </c>
      <c r="F796" s="12">
        <v>28861</v>
      </c>
      <c r="G796" s="24" t="s">
        <v>6560</v>
      </c>
      <c r="H796" s="12">
        <v>2020</v>
      </c>
      <c r="I796" s="24" t="s">
        <v>6561</v>
      </c>
      <c r="J796" s="16">
        <v>149851.98000000001</v>
      </c>
      <c r="K796" s="12" t="s">
        <v>6550</v>
      </c>
      <c r="L796" s="69" t="s">
        <v>6368</v>
      </c>
      <c r="M796" s="12" t="s">
        <v>6369</v>
      </c>
      <c r="N796" s="12" t="s">
        <v>6562</v>
      </c>
      <c r="O796" s="12" t="s">
        <v>6563</v>
      </c>
      <c r="P796" s="12">
        <v>15695</v>
      </c>
      <c r="Q796" s="16">
        <v>42.62</v>
      </c>
      <c r="R796" s="16">
        <v>17.63</v>
      </c>
      <c r="S796" s="16">
        <v>9.5</v>
      </c>
      <c r="T796" s="16">
        <v>23</v>
      </c>
      <c r="U796" s="16">
        <f>R796+S796+T796</f>
        <v>50.129999999999995</v>
      </c>
      <c r="V796" s="109"/>
      <c r="W796" s="368">
        <v>23</v>
      </c>
      <c r="X796" s="175" t="s">
        <v>6564</v>
      </c>
      <c r="Y796" s="12">
        <v>3</v>
      </c>
      <c r="Z796" s="12">
        <v>11</v>
      </c>
      <c r="AA796" s="12">
        <v>5</v>
      </c>
      <c r="AB796" s="12"/>
      <c r="AC796" s="12">
        <v>5</v>
      </c>
      <c r="AD796" s="17"/>
      <c r="AE796" s="12">
        <v>5</v>
      </c>
      <c r="AF796" s="236">
        <v>100</v>
      </c>
      <c r="AG796" s="83" t="s">
        <v>6375</v>
      </c>
      <c r="AH796" s="12" t="s">
        <v>6565</v>
      </c>
      <c r="AI796" s="13">
        <v>70</v>
      </c>
      <c r="AJ796" s="11" t="s">
        <v>6566</v>
      </c>
      <c r="AK796" s="12" t="s">
        <v>6559</v>
      </c>
      <c r="AL796" s="13">
        <v>5</v>
      </c>
      <c r="AM796" s="300" t="s">
        <v>6429</v>
      </c>
      <c r="AN796" s="12" t="s">
        <v>6567</v>
      </c>
      <c r="AO796" s="13">
        <v>5</v>
      </c>
      <c r="AP796" s="300" t="s">
        <v>6455</v>
      </c>
      <c r="AQ796" s="12" t="s">
        <v>6568</v>
      </c>
      <c r="AR796" s="13">
        <v>5</v>
      </c>
      <c r="AS796" s="300" t="s">
        <v>6569</v>
      </c>
      <c r="AT796" s="12" t="s">
        <v>6570</v>
      </c>
      <c r="AU796" s="13">
        <v>10</v>
      </c>
      <c r="AV796" s="300" t="s">
        <v>6571</v>
      </c>
      <c r="AW796" s="12" t="s">
        <v>6559</v>
      </c>
      <c r="AX796" s="13">
        <v>5</v>
      </c>
    </row>
    <row r="797" spans="1:50" s="14" customFormat="1" ht="409.5">
      <c r="A797" s="82" t="s">
        <v>6356</v>
      </c>
      <c r="B797" s="114" t="s">
        <v>6357</v>
      </c>
      <c r="C797" s="12"/>
      <c r="D797" s="12" t="s">
        <v>6394</v>
      </c>
      <c r="E797" s="12" t="s">
        <v>6499</v>
      </c>
      <c r="F797" s="12">
        <v>32037</v>
      </c>
      <c r="G797" s="24" t="s">
        <v>6572</v>
      </c>
      <c r="H797" s="12">
        <v>2020</v>
      </c>
      <c r="I797" s="24">
        <v>3</v>
      </c>
      <c r="J797" s="71">
        <v>378021.49</v>
      </c>
      <c r="K797" s="28" t="s">
        <v>9852</v>
      </c>
      <c r="L797" s="69" t="s">
        <v>6368</v>
      </c>
      <c r="M797" s="12" t="s">
        <v>6369</v>
      </c>
      <c r="N797" s="24" t="s">
        <v>6573</v>
      </c>
      <c r="O797" s="24" t="s">
        <v>6574</v>
      </c>
      <c r="P797" s="24" t="s">
        <v>6575</v>
      </c>
      <c r="Q797" s="16">
        <v>29.51</v>
      </c>
      <c r="R797" s="16">
        <f>J797/5/1700</f>
        <v>44.473116470588231</v>
      </c>
      <c r="S797" s="16">
        <v>12</v>
      </c>
      <c r="T797" s="16">
        <v>17.55</v>
      </c>
      <c r="U797" s="16">
        <f>SUM(R797:T797)</f>
        <v>74.023116470588235</v>
      </c>
      <c r="V797" s="109"/>
      <c r="W797" s="368">
        <v>20</v>
      </c>
      <c r="X797" s="18" t="s">
        <v>6576</v>
      </c>
      <c r="Y797" s="12">
        <v>3</v>
      </c>
      <c r="Z797" s="12">
        <v>1</v>
      </c>
      <c r="AA797" s="12">
        <v>1</v>
      </c>
      <c r="AB797" s="12">
        <v>4</v>
      </c>
      <c r="AC797" s="12"/>
      <c r="AD797" s="17"/>
      <c r="AE797" s="109">
        <v>5</v>
      </c>
      <c r="AF797" s="236">
        <v>50</v>
      </c>
      <c r="AG797" s="83" t="s">
        <v>6394</v>
      </c>
      <c r="AH797" s="69" t="s">
        <v>6577</v>
      </c>
      <c r="AI797" s="13">
        <v>45</v>
      </c>
      <c r="AJ797" s="84" t="s">
        <v>6508</v>
      </c>
      <c r="AK797" s="24" t="s">
        <v>6515</v>
      </c>
      <c r="AL797" s="13">
        <v>5</v>
      </c>
      <c r="AM797" s="300"/>
      <c r="AN797" s="12"/>
      <c r="AO797" s="13"/>
      <c r="AP797" s="300"/>
      <c r="AQ797" s="12"/>
      <c r="AR797" s="13"/>
      <c r="AS797" s="300"/>
      <c r="AT797" s="12"/>
      <c r="AU797" s="13"/>
      <c r="AV797" s="300"/>
      <c r="AW797" s="12"/>
      <c r="AX797" s="13"/>
    </row>
    <row r="798" spans="1:50" s="387" customFormat="1" ht="114.75" customHeight="1">
      <c r="A798" s="186" t="s">
        <v>6578</v>
      </c>
      <c r="B798" s="184" t="s">
        <v>6579</v>
      </c>
      <c r="C798" s="184"/>
      <c r="D798" s="184" t="s">
        <v>6580</v>
      </c>
      <c r="E798" s="184" t="s">
        <v>6581</v>
      </c>
      <c r="F798" s="184" t="s">
        <v>6582</v>
      </c>
      <c r="G798" s="184" t="s">
        <v>6583</v>
      </c>
      <c r="H798" s="184">
        <v>2011</v>
      </c>
      <c r="I798" s="184" t="s">
        <v>6584</v>
      </c>
      <c r="J798" s="185">
        <v>86787</v>
      </c>
      <c r="K798" s="28" t="s">
        <v>9852</v>
      </c>
      <c r="L798" s="184" t="s">
        <v>6585</v>
      </c>
      <c r="M798" s="184" t="s">
        <v>6586</v>
      </c>
      <c r="N798" s="184" t="s">
        <v>6587</v>
      </c>
      <c r="O798" s="184" t="s">
        <v>6588</v>
      </c>
      <c r="P798" s="184">
        <v>21997</v>
      </c>
      <c r="Q798" s="185">
        <v>99.503265882352949</v>
      </c>
      <c r="R798" s="185">
        <v>10.210235294117648</v>
      </c>
      <c r="S798" s="185">
        <v>23</v>
      </c>
      <c r="T798" s="185">
        <v>70</v>
      </c>
      <c r="U798" s="185">
        <v>103.21023529411765</v>
      </c>
      <c r="V798" s="370">
        <v>70</v>
      </c>
      <c r="W798" s="370">
        <v>100</v>
      </c>
      <c r="X798" s="188" t="s">
        <v>6589</v>
      </c>
      <c r="Y798" s="184">
        <v>3</v>
      </c>
      <c r="Z798" s="184">
        <v>10</v>
      </c>
      <c r="AA798" s="184">
        <v>2</v>
      </c>
      <c r="AB798" s="184">
        <v>16</v>
      </c>
      <c r="AC798" s="184"/>
      <c r="AD798" s="184">
        <v>35</v>
      </c>
      <c r="AE798" s="184">
        <v>5</v>
      </c>
      <c r="AF798" s="291"/>
      <c r="AG798" s="186"/>
      <c r="AH798" s="184"/>
      <c r="AI798" s="187"/>
      <c r="AJ798" s="186"/>
      <c r="AK798" s="184"/>
      <c r="AL798" s="187"/>
      <c r="AM798" s="315"/>
      <c r="AN798" s="184"/>
      <c r="AO798" s="187"/>
      <c r="AP798" s="315"/>
      <c r="AQ798" s="184"/>
      <c r="AR798" s="187">
        <v>3</v>
      </c>
      <c r="AS798" s="315">
        <v>10</v>
      </c>
      <c r="AT798" s="184">
        <v>2</v>
      </c>
      <c r="AU798" s="187"/>
      <c r="AV798" s="315"/>
      <c r="AW798" s="184">
        <v>35</v>
      </c>
      <c r="AX798" s="187">
        <v>5</v>
      </c>
    </row>
    <row r="799" spans="1:50" s="387" customFormat="1" ht="178.5" customHeight="1">
      <c r="A799" s="186" t="s">
        <v>6578</v>
      </c>
      <c r="B799" s="184" t="s">
        <v>6579</v>
      </c>
      <c r="C799" s="184"/>
      <c r="D799" s="184" t="s">
        <v>6590</v>
      </c>
      <c r="E799" s="184" t="s">
        <v>6591</v>
      </c>
      <c r="F799" s="184">
        <v>10196</v>
      </c>
      <c r="G799" s="184" t="s">
        <v>6592</v>
      </c>
      <c r="H799" s="184">
        <v>2009</v>
      </c>
      <c r="I799" s="184" t="s">
        <v>6593</v>
      </c>
      <c r="J799" s="185">
        <v>25004</v>
      </c>
      <c r="K799" s="28" t="s">
        <v>9852</v>
      </c>
      <c r="L799" s="184" t="s">
        <v>6594</v>
      </c>
      <c r="M799" s="184" t="s">
        <v>6595</v>
      </c>
      <c r="N799" s="184" t="s">
        <v>6596</v>
      </c>
      <c r="O799" s="184" t="s">
        <v>6597</v>
      </c>
      <c r="P799" s="184">
        <v>21239</v>
      </c>
      <c r="Q799" s="185">
        <v>90</v>
      </c>
      <c r="R799" s="185">
        <v>2.9416470588235297</v>
      </c>
      <c r="S799" s="185">
        <v>20</v>
      </c>
      <c r="T799" s="185">
        <v>70</v>
      </c>
      <c r="U799" s="185">
        <v>92.941647058823534</v>
      </c>
      <c r="V799" s="370">
        <v>90</v>
      </c>
      <c r="W799" s="370">
        <v>100</v>
      </c>
      <c r="X799" s="188" t="s">
        <v>6589</v>
      </c>
      <c r="Y799" s="184">
        <v>4</v>
      </c>
      <c r="Z799" s="184">
        <v>3</v>
      </c>
      <c r="AA799" s="184">
        <v>3</v>
      </c>
      <c r="AB799" s="184">
        <v>39</v>
      </c>
      <c r="AC799" s="184"/>
      <c r="AD799" s="184">
        <v>61</v>
      </c>
      <c r="AE799" s="184">
        <v>5</v>
      </c>
      <c r="AF799" s="291"/>
      <c r="AG799" s="186" t="s">
        <v>6598</v>
      </c>
      <c r="AH799" s="184" t="s">
        <v>6599</v>
      </c>
      <c r="AI799" s="187">
        <v>20</v>
      </c>
      <c r="AJ799" s="186"/>
      <c r="AK799" s="184"/>
      <c r="AL799" s="187"/>
      <c r="AM799" s="315"/>
      <c r="AN799" s="184"/>
      <c r="AO799" s="187"/>
      <c r="AP799" s="315"/>
      <c r="AQ799" s="184"/>
      <c r="AR799" s="187"/>
      <c r="AS799" s="315" t="s">
        <v>6600</v>
      </c>
      <c r="AT799" s="184" t="s">
        <v>6601</v>
      </c>
      <c r="AU799" s="187">
        <v>60</v>
      </c>
      <c r="AV799" s="315" t="s">
        <v>6602</v>
      </c>
      <c r="AW799" s="184" t="s">
        <v>6603</v>
      </c>
      <c r="AX799" s="187"/>
    </row>
    <row r="800" spans="1:50" s="387" customFormat="1" ht="178.5" customHeight="1">
      <c r="A800" s="186" t="s">
        <v>6578</v>
      </c>
      <c r="B800" s="184" t="s">
        <v>6579</v>
      </c>
      <c r="C800" s="184"/>
      <c r="D800" s="184" t="s">
        <v>6590</v>
      </c>
      <c r="E800" s="184" t="s">
        <v>6591</v>
      </c>
      <c r="F800" s="184">
        <v>10196</v>
      </c>
      <c r="G800" s="184" t="s">
        <v>6592</v>
      </c>
      <c r="H800" s="184">
        <v>2009</v>
      </c>
      <c r="I800" s="184" t="s">
        <v>6593</v>
      </c>
      <c r="J800" s="185">
        <v>25004</v>
      </c>
      <c r="K800" s="28" t="s">
        <v>9852</v>
      </c>
      <c r="L800" s="184" t="s">
        <v>6594</v>
      </c>
      <c r="M800" s="184" t="s">
        <v>6595</v>
      </c>
      <c r="N800" s="184" t="s">
        <v>6596</v>
      </c>
      <c r="O800" s="184" t="s">
        <v>6604</v>
      </c>
      <c r="P800" s="184">
        <v>21240</v>
      </c>
      <c r="Q800" s="185">
        <v>90</v>
      </c>
      <c r="R800" s="185">
        <v>2.9416470588235297</v>
      </c>
      <c r="S800" s="185">
        <v>20</v>
      </c>
      <c r="T800" s="185">
        <v>70</v>
      </c>
      <c r="U800" s="185">
        <v>92.941647058823534</v>
      </c>
      <c r="V800" s="370">
        <v>90</v>
      </c>
      <c r="W800" s="370">
        <v>100</v>
      </c>
      <c r="X800" s="188" t="s">
        <v>6589</v>
      </c>
      <c r="Y800" s="184">
        <v>4</v>
      </c>
      <c r="Z800" s="184">
        <v>3</v>
      </c>
      <c r="AA800" s="184">
        <v>3</v>
      </c>
      <c r="AB800" s="184">
        <v>39</v>
      </c>
      <c r="AC800" s="184"/>
      <c r="AD800" s="184">
        <v>61</v>
      </c>
      <c r="AE800" s="184">
        <v>5</v>
      </c>
      <c r="AF800" s="291"/>
      <c r="AG800" s="186" t="s">
        <v>6598</v>
      </c>
      <c r="AH800" s="184" t="s">
        <v>6599</v>
      </c>
      <c r="AI800" s="187">
        <v>20</v>
      </c>
      <c r="AJ800" s="186"/>
      <c r="AK800" s="184"/>
      <c r="AL800" s="187"/>
      <c r="AM800" s="315"/>
      <c r="AN800" s="184"/>
      <c r="AO800" s="187"/>
      <c r="AP800" s="315"/>
      <c r="AQ800" s="184"/>
      <c r="AR800" s="187"/>
      <c r="AS800" s="315" t="s">
        <v>6600</v>
      </c>
      <c r="AT800" s="184" t="s">
        <v>6601</v>
      </c>
      <c r="AU800" s="187">
        <v>60</v>
      </c>
      <c r="AV800" s="315" t="s">
        <v>6602</v>
      </c>
      <c r="AW800" s="184" t="s">
        <v>6603</v>
      </c>
      <c r="AX800" s="187"/>
    </row>
    <row r="801" spans="1:50" s="387" customFormat="1" ht="191.25" customHeight="1">
      <c r="A801" s="186" t="s">
        <v>6578</v>
      </c>
      <c r="B801" s="184" t="s">
        <v>6579</v>
      </c>
      <c r="C801" s="184"/>
      <c r="D801" s="184" t="s">
        <v>6605</v>
      </c>
      <c r="E801" s="184" t="s">
        <v>6606</v>
      </c>
      <c r="F801" s="184">
        <v>28349</v>
      </c>
      <c r="G801" s="184" t="s">
        <v>6607</v>
      </c>
      <c r="H801" s="184">
        <v>2008</v>
      </c>
      <c r="I801" s="184" t="s">
        <v>6608</v>
      </c>
      <c r="J801" s="185">
        <v>38969</v>
      </c>
      <c r="K801" s="28" t="s">
        <v>9852</v>
      </c>
      <c r="L801" s="184" t="s">
        <v>6585</v>
      </c>
      <c r="M801" s="184" t="s">
        <v>6586</v>
      </c>
      <c r="N801" s="184" t="s">
        <v>6609</v>
      </c>
      <c r="O801" s="184" t="s">
        <v>6610</v>
      </c>
      <c r="P801" s="184">
        <v>20564</v>
      </c>
      <c r="Q801" s="185">
        <v>92.019388235294116</v>
      </c>
      <c r="R801" s="185">
        <v>4.5845882352941176</v>
      </c>
      <c r="S801" s="185">
        <v>18</v>
      </c>
      <c r="T801" s="185">
        <v>70</v>
      </c>
      <c r="U801" s="185">
        <v>92.58458823529412</v>
      </c>
      <c r="V801" s="370">
        <v>50</v>
      </c>
      <c r="W801" s="370">
        <v>100</v>
      </c>
      <c r="X801" s="188" t="s">
        <v>6589</v>
      </c>
      <c r="Y801" s="184">
        <v>6</v>
      </c>
      <c r="Z801" s="184">
        <v>2</v>
      </c>
      <c r="AA801" s="184">
        <v>1</v>
      </c>
      <c r="AB801" s="184">
        <v>16</v>
      </c>
      <c r="AC801" s="184"/>
      <c r="AD801" s="184">
        <v>51</v>
      </c>
      <c r="AE801" s="184">
        <v>5</v>
      </c>
      <c r="AF801" s="291">
        <v>80</v>
      </c>
      <c r="AG801" s="186" t="s">
        <v>6611</v>
      </c>
      <c r="AH801" s="184" t="s">
        <v>6612</v>
      </c>
      <c r="AI801" s="187">
        <v>50</v>
      </c>
      <c r="AJ801" s="186" t="s">
        <v>6613</v>
      </c>
      <c r="AK801" s="184" t="s">
        <v>6612</v>
      </c>
      <c r="AL801" s="187">
        <v>30</v>
      </c>
      <c r="AM801" s="315"/>
      <c r="AN801" s="184"/>
      <c r="AO801" s="187"/>
      <c r="AP801" s="315"/>
      <c r="AQ801" s="184"/>
      <c r="AR801" s="187"/>
      <c r="AS801" s="315"/>
      <c r="AT801" s="184"/>
      <c r="AU801" s="187"/>
      <c r="AV801" s="315"/>
      <c r="AW801" s="184"/>
      <c r="AX801" s="187"/>
    </row>
    <row r="802" spans="1:50" s="387" customFormat="1" ht="127.5" customHeight="1">
      <c r="A802" s="186" t="s">
        <v>6578</v>
      </c>
      <c r="B802" s="184" t="s">
        <v>6579</v>
      </c>
      <c r="C802" s="184"/>
      <c r="D802" s="184" t="s">
        <v>6605</v>
      </c>
      <c r="E802" s="184" t="s">
        <v>6606</v>
      </c>
      <c r="F802" s="184">
        <v>28349</v>
      </c>
      <c r="G802" s="184" t="s">
        <v>6614</v>
      </c>
      <c r="H802" s="184">
        <v>2006</v>
      </c>
      <c r="I802" s="184" t="s">
        <v>6615</v>
      </c>
      <c r="J802" s="185">
        <v>111096</v>
      </c>
      <c r="K802" s="28" t="s">
        <v>9852</v>
      </c>
      <c r="L802" s="184" t="s">
        <v>6585</v>
      </c>
      <c r="M802" s="184" t="s">
        <v>6586</v>
      </c>
      <c r="N802" s="184" t="s">
        <v>6616</v>
      </c>
      <c r="O802" s="184" t="s">
        <v>6617</v>
      </c>
      <c r="P802" s="184">
        <v>19200</v>
      </c>
      <c r="Q802" s="185">
        <v>100.24844352941176</v>
      </c>
      <c r="R802" s="185">
        <v>13.070117647058824</v>
      </c>
      <c r="S802" s="185">
        <v>25</v>
      </c>
      <c r="T802" s="185">
        <v>70</v>
      </c>
      <c r="U802" s="185">
        <v>108.07011764705882</v>
      </c>
      <c r="V802" s="370">
        <v>65</v>
      </c>
      <c r="W802" s="370">
        <v>100</v>
      </c>
      <c r="X802" s="188" t="s">
        <v>6589</v>
      </c>
      <c r="Y802" s="184">
        <v>6</v>
      </c>
      <c r="Z802" s="184">
        <v>2</v>
      </c>
      <c r="AA802" s="184">
        <v>1</v>
      </c>
      <c r="AB802" s="184">
        <v>16</v>
      </c>
      <c r="AC802" s="184">
        <v>217</v>
      </c>
      <c r="AD802" s="184">
        <v>61</v>
      </c>
      <c r="AE802" s="184">
        <v>5</v>
      </c>
      <c r="AF802" s="291">
        <v>80</v>
      </c>
      <c r="AG802" s="186" t="s">
        <v>6618</v>
      </c>
      <c r="AH802" s="184" t="s">
        <v>6619</v>
      </c>
      <c r="AI802" s="187">
        <v>80</v>
      </c>
      <c r="AJ802" s="186"/>
      <c r="AK802" s="184"/>
      <c r="AL802" s="187"/>
      <c r="AM802" s="315"/>
      <c r="AN802" s="184"/>
      <c r="AO802" s="187"/>
      <c r="AP802" s="315"/>
      <c r="AQ802" s="184"/>
      <c r="AR802" s="187"/>
      <c r="AS802" s="315"/>
      <c r="AT802" s="184"/>
      <c r="AU802" s="187"/>
      <c r="AV802" s="315"/>
      <c r="AW802" s="184"/>
      <c r="AX802" s="187"/>
    </row>
    <row r="803" spans="1:50" s="387" customFormat="1" ht="165.75" customHeight="1">
      <c r="A803" s="186" t="s">
        <v>6578</v>
      </c>
      <c r="B803" s="184" t="s">
        <v>6579</v>
      </c>
      <c r="C803" s="184"/>
      <c r="D803" s="184" t="s">
        <v>6620</v>
      </c>
      <c r="E803" s="184" t="s">
        <v>6621</v>
      </c>
      <c r="F803" s="184">
        <v>10924</v>
      </c>
      <c r="G803" s="184" t="s">
        <v>6622</v>
      </c>
      <c r="H803" s="184">
        <v>2005</v>
      </c>
      <c r="I803" s="184" t="s">
        <v>6623</v>
      </c>
      <c r="J803" s="185">
        <v>35821</v>
      </c>
      <c r="K803" s="28" t="s">
        <v>9852</v>
      </c>
      <c r="L803" s="184" t="s">
        <v>6624</v>
      </c>
      <c r="M803" s="184" t="s">
        <v>6625</v>
      </c>
      <c r="N803" s="184" t="s">
        <v>6626</v>
      </c>
      <c r="O803" s="184" t="s">
        <v>6627</v>
      </c>
      <c r="P803" s="184">
        <v>18372</v>
      </c>
      <c r="Q803" s="185">
        <v>90</v>
      </c>
      <c r="R803" s="185">
        <v>4.2142352941176471</v>
      </c>
      <c r="S803" s="185">
        <v>20</v>
      </c>
      <c r="T803" s="185">
        <v>70</v>
      </c>
      <c r="U803" s="185">
        <v>94.214235294117643</v>
      </c>
      <c r="V803" s="370">
        <v>5</v>
      </c>
      <c r="W803" s="370">
        <v>100</v>
      </c>
      <c r="X803" s="188" t="s">
        <v>6589</v>
      </c>
      <c r="Y803" s="184">
        <v>4</v>
      </c>
      <c r="Z803" s="184">
        <v>3</v>
      </c>
      <c r="AA803" s="184">
        <v>4</v>
      </c>
      <c r="AB803" s="184">
        <v>40</v>
      </c>
      <c r="AC803" s="184"/>
      <c r="AD803" s="184">
        <v>61</v>
      </c>
      <c r="AE803" s="184">
        <v>5</v>
      </c>
      <c r="AF803" s="291"/>
      <c r="AG803" s="186"/>
      <c r="AH803" s="184"/>
      <c r="AI803" s="187"/>
      <c r="AJ803" s="186"/>
      <c r="AK803" s="184"/>
      <c r="AL803" s="187"/>
      <c r="AM803" s="315"/>
      <c r="AN803" s="184"/>
      <c r="AO803" s="187"/>
      <c r="AP803" s="315"/>
      <c r="AQ803" s="184"/>
      <c r="AR803" s="187"/>
      <c r="AS803" s="315"/>
      <c r="AT803" s="184"/>
      <c r="AU803" s="187"/>
      <c r="AV803" s="315"/>
      <c r="AW803" s="184"/>
      <c r="AX803" s="187"/>
    </row>
    <row r="804" spans="1:50" s="387" customFormat="1" ht="114.75" customHeight="1">
      <c r="A804" s="186" t="s">
        <v>6578</v>
      </c>
      <c r="B804" s="184" t="s">
        <v>6579</v>
      </c>
      <c r="C804" s="184"/>
      <c r="D804" s="184" t="s">
        <v>6620</v>
      </c>
      <c r="E804" s="184" t="s">
        <v>6628</v>
      </c>
      <c r="F804" s="184">
        <v>34230</v>
      </c>
      <c r="G804" s="184" t="s">
        <v>6629</v>
      </c>
      <c r="H804" s="184">
        <v>2009</v>
      </c>
      <c r="I804" s="184" t="s">
        <v>6630</v>
      </c>
      <c r="J804" s="185">
        <v>38132</v>
      </c>
      <c r="K804" s="28" t="s">
        <v>9852</v>
      </c>
      <c r="L804" s="184" t="s">
        <v>6585</v>
      </c>
      <c r="M804" s="184" t="s">
        <v>6586</v>
      </c>
      <c r="N804" s="184" t="s">
        <v>6631</v>
      </c>
      <c r="O804" s="184" t="s">
        <v>6632</v>
      </c>
      <c r="P804" s="184">
        <v>21164</v>
      </c>
      <c r="Q804" s="185">
        <v>90</v>
      </c>
      <c r="R804" s="185">
        <v>4.4861176470588235</v>
      </c>
      <c r="S804" s="185">
        <v>20</v>
      </c>
      <c r="T804" s="185">
        <v>70</v>
      </c>
      <c r="U804" s="185">
        <v>94.486117647058819</v>
      </c>
      <c r="V804" s="370">
        <v>10</v>
      </c>
      <c r="W804" s="370">
        <v>100</v>
      </c>
      <c r="X804" s="188" t="s">
        <v>6589</v>
      </c>
      <c r="Y804" s="184">
        <v>3</v>
      </c>
      <c r="Z804" s="184">
        <v>12</v>
      </c>
      <c r="AA804" s="184">
        <v>1</v>
      </c>
      <c r="AB804" s="184">
        <v>32</v>
      </c>
      <c r="AC804" s="184"/>
      <c r="AD804" s="184">
        <v>61</v>
      </c>
      <c r="AE804" s="184">
        <v>5</v>
      </c>
      <c r="AF804" s="291">
        <v>50</v>
      </c>
      <c r="AG804" s="186" t="s">
        <v>6620</v>
      </c>
      <c r="AH804" s="184" t="s">
        <v>6633</v>
      </c>
      <c r="AI804" s="187">
        <v>50</v>
      </c>
      <c r="AJ804" s="186"/>
      <c r="AK804" s="184"/>
      <c r="AL804" s="187"/>
      <c r="AM804" s="315"/>
      <c r="AN804" s="184"/>
      <c r="AO804" s="187"/>
      <c r="AP804" s="315"/>
      <c r="AQ804" s="184"/>
      <c r="AR804" s="187"/>
      <c r="AS804" s="315"/>
      <c r="AT804" s="184"/>
      <c r="AU804" s="187"/>
      <c r="AV804" s="315"/>
      <c r="AW804" s="184"/>
      <c r="AX804" s="187"/>
    </row>
    <row r="805" spans="1:50" s="387" customFormat="1" ht="165.75" customHeight="1">
      <c r="A805" s="186" t="s">
        <v>6578</v>
      </c>
      <c r="B805" s="184" t="s">
        <v>6579</v>
      </c>
      <c r="C805" s="184"/>
      <c r="D805" s="184" t="s">
        <v>6620</v>
      </c>
      <c r="E805" s="184" t="s">
        <v>6621</v>
      </c>
      <c r="F805" s="184">
        <v>10924</v>
      </c>
      <c r="G805" s="184" t="s">
        <v>6634</v>
      </c>
      <c r="H805" s="184">
        <v>2000</v>
      </c>
      <c r="I805" s="184" t="s">
        <v>6635</v>
      </c>
      <c r="J805" s="185">
        <v>24067</v>
      </c>
      <c r="K805" s="28" t="s">
        <v>9852</v>
      </c>
      <c r="L805" s="184" t="s">
        <v>6624</v>
      </c>
      <c r="M805" s="184" t="s">
        <v>6625</v>
      </c>
      <c r="N805" s="184" t="s">
        <v>6636</v>
      </c>
      <c r="O805" s="184" t="s">
        <v>6637</v>
      </c>
      <c r="P805" s="184">
        <v>13630</v>
      </c>
      <c r="Q805" s="185">
        <v>92.014109411764693</v>
      </c>
      <c r="R805" s="185">
        <v>2.8314117647058827</v>
      </c>
      <c r="S805" s="185">
        <v>20</v>
      </c>
      <c r="T805" s="185">
        <v>70</v>
      </c>
      <c r="U805" s="185">
        <v>92.831411764705877</v>
      </c>
      <c r="V805" s="370">
        <v>5</v>
      </c>
      <c r="W805" s="370">
        <v>100</v>
      </c>
      <c r="X805" s="188" t="s">
        <v>6589</v>
      </c>
      <c r="Y805" s="184">
        <v>4</v>
      </c>
      <c r="Z805" s="184">
        <v>3</v>
      </c>
      <c r="AA805" s="184">
        <v>4</v>
      </c>
      <c r="AB805" s="184">
        <v>40</v>
      </c>
      <c r="AC805" s="184"/>
      <c r="AD805" s="184">
        <v>61</v>
      </c>
      <c r="AE805" s="184">
        <v>5</v>
      </c>
      <c r="AF805" s="291"/>
      <c r="AG805" s="186"/>
      <c r="AH805" s="184"/>
      <c r="AI805" s="187"/>
      <c r="AJ805" s="186"/>
      <c r="AK805" s="184"/>
      <c r="AL805" s="187"/>
      <c r="AM805" s="315"/>
      <c r="AN805" s="184"/>
      <c r="AO805" s="187"/>
      <c r="AP805" s="315"/>
      <c r="AQ805" s="184"/>
      <c r="AR805" s="187"/>
      <c r="AS805" s="315"/>
      <c r="AT805" s="184"/>
      <c r="AU805" s="187"/>
      <c r="AV805" s="315"/>
      <c r="AW805" s="184"/>
      <c r="AX805" s="187"/>
    </row>
    <row r="806" spans="1:50" s="387" customFormat="1" ht="165.75" customHeight="1">
      <c r="A806" s="186" t="s">
        <v>6578</v>
      </c>
      <c r="B806" s="184" t="s">
        <v>6579</v>
      </c>
      <c r="C806" s="184"/>
      <c r="D806" s="184" t="s">
        <v>6620</v>
      </c>
      <c r="E806" s="184" t="s">
        <v>6621</v>
      </c>
      <c r="F806" s="184">
        <v>10924</v>
      </c>
      <c r="G806" s="184" t="s">
        <v>6638</v>
      </c>
      <c r="H806" s="184">
        <v>2004</v>
      </c>
      <c r="I806" s="184" t="s">
        <v>6639</v>
      </c>
      <c r="J806" s="185">
        <v>21597</v>
      </c>
      <c r="K806" s="28" t="s">
        <v>9852</v>
      </c>
      <c r="L806" s="184" t="s">
        <v>6624</v>
      </c>
      <c r="M806" s="184" t="s">
        <v>6625</v>
      </c>
      <c r="N806" s="184" t="s">
        <v>6640</v>
      </c>
      <c r="O806" s="184" t="s">
        <v>6641</v>
      </c>
      <c r="P806" s="184">
        <v>17086</v>
      </c>
      <c r="Q806" s="185">
        <v>90.027482352941178</v>
      </c>
      <c r="R806" s="185">
        <v>2.5408235294117651</v>
      </c>
      <c r="S806" s="185">
        <v>20</v>
      </c>
      <c r="T806" s="185">
        <v>70</v>
      </c>
      <c r="U806" s="185">
        <v>92.540823529411767</v>
      </c>
      <c r="V806" s="370">
        <v>1</v>
      </c>
      <c r="W806" s="370">
        <v>100</v>
      </c>
      <c r="X806" s="188" t="s">
        <v>6589</v>
      </c>
      <c r="Y806" s="184">
        <v>4</v>
      </c>
      <c r="Z806" s="184">
        <v>3</v>
      </c>
      <c r="AA806" s="184">
        <v>4</v>
      </c>
      <c r="AB806" s="184">
        <v>40</v>
      </c>
      <c r="AC806" s="184"/>
      <c r="AD806" s="184">
        <v>61</v>
      </c>
      <c r="AE806" s="184">
        <v>5</v>
      </c>
      <c r="AF806" s="291"/>
      <c r="AG806" s="186"/>
      <c r="AH806" s="184"/>
      <c r="AI806" s="187"/>
      <c r="AJ806" s="186"/>
      <c r="AK806" s="184"/>
      <c r="AL806" s="187"/>
      <c r="AM806" s="315"/>
      <c r="AN806" s="184"/>
      <c r="AO806" s="187"/>
      <c r="AP806" s="315"/>
      <c r="AQ806" s="184"/>
      <c r="AR806" s="187"/>
      <c r="AS806" s="315"/>
      <c r="AT806" s="184"/>
      <c r="AU806" s="187"/>
      <c r="AV806" s="315"/>
      <c r="AW806" s="184"/>
      <c r="AX806" s="187"/>
    </row>
    <row r="807" spans="1:50" s="387" customFormat="1" ht="115" customHeight="1">
      <c r="A807" s="186" t="s">
        <v>6578</v>
      </c>
      <c r="B807" s="184" t="s">
        <v>6579</v>
      </c>
      <c r="C807" s="184"/>
      <c r="D807" s="184" t="s">
        <v>6605</v>
      </c>
      <c r="E807" s="184" t="s">
        <v>6642</v>
      </c>
      <c r="F807" s="184" t="s">
        <v>6643</v>
      </c>
      <c r="G807" s="184" t="s">
        <v>6644</v>
      </c>
      <c r="H807" s="184">
        <v>1999</v>
      </c>
      <c r="I807" s="184" t="s">
        <v>6645</v>
      </c>
      <c r="J807" s="185">
        <v>32264</v>
      </c>
      <c r="K807" s="28" t="s">
        <v>9852</v>
      </c>
      <c r="L807" s="184" t="s">
        <v>6585</v>
      </c>
      <c r="M807" s="184" t="s">
        <v>6586</v>
      </c>
      <c r="N807" s="184" t="s">
        <v>6646</v>
      </c>
      <c r="O807" s="184" t="s">
        <v>6647</v>
      </c>
      <c r="P807" s="184">
        <v>13306</v>
      </c>
      <c r="Q807" s="185">
        <v>76.282868235294117</v>
      </c>
      <c r="R807" s="185">
        <v>3.7957647058823532</v>
      </c>
      <c r="S807" s="185">
        <v>5</v>
      </c>
      <c r="T807" s="185">
        <v>70</v>
      </c>
      <c r="U807" s="185">
        <v>78.795764705882348</v>
      </c>
      <c r="V807" s="370">
        <v>50</v>
      </c>
      <c r="W807" s="370">
        <v>100</v>
      </c>
      <c r="X807" s="188" t="s">
        <v>6589</v>
      </c>
      <c r="Y807" s="184">
        <v>6</v>
      </c>
      <c r="Z807" s="184">
        <v>1</v>
      </c>
      <c r="AA807" s="184">
        <v>5</v>
      </c>
      <c r="AB807" s="184">
        <v>16</v>
      </c>
      <c r="AC807" s="184"/>
      <c r="AD807" s="184">
        <v>61</v>
      </c>
      <c r="AE807" s="184">
        <v>5</v>
      </c>
      <c r="AF807" s="291">
        <v>35</v>
      </c>
      <c r="AG807" s="186" t="s">
        <v>6605</v>
      </c>
      <c r="AH807" s="184" t="s">
        <v>6648</v>
      </c>
      <c r="AI807" s="187">
        <v>20</v>
      </c>
      <c r="AJ807" s="186"/>
      <c r="AK807" s="184"/>
      <c r="AL807" s="187"/>
      <c r="AM807" s="315"/>
      <c r="AN807" s="184"/>
      <c r="AO807" s="187"/>
      <c r="AP807" s="315"/>
      <c r="AQ807" s="184"/>
      <c r="AR807" s="187"/>
      <c r="AS807" s="315" t="s">
        <v>6649</v>
      </c>
      <c r="AT807" s="184" t="s">
        <v>6603</v>
      </c>
      <c r="AU807" s="187">
        <v>10</v>
      </c>
      <c r="AV807" s="333" t="s">
        <v>6602</v>
      </c>
      <c r="AW807" s="189" t="s">
        <v>6603</v>
      </c>
      <c r="AX807" s="190">
        <v>5</v>
      </c>
    </row>
    <row r="808" spans="1:50" s="387" customFormat="1" ht="178.5" customHeight="1">
      <c r="A808" s="186" t="s">
        <v>6578</v>
      </c>
      <c r="B808" s="184" t="s">
        <v>6579</v>
      </c>
      <c r="C808" s="184"/>
      <c r="D808" s="184" t="s">
        <v>6590</v>
      </c>
      <c r="E808" s="184" t="s">
        <v>6650</v>
      </c>
      <c r="F808" s="184">
        <v>5674</v>
      </c>
      <c r="G808" s="184" t="s">
        <v>6651</v>
      </c>
      <c r="H808" s="184">
        <v>2014</v>
      </c>
      <c r="I808" s="184" t="s">
        <v>6652</v>
      </c>
      <c r="J808" s="185">
        <v>32148</v>
      </c>
      <c r="K808" s="28" t="s">
        <v>9852</v>
      </c>
      <c r="L808" s="184" t="s">
        <v>6594</v>
      </c>
      <c r="M808" s="184" t="s">
        <v>6595</v>
      </c>
      <c r="N808" s="184" t="s">
        <v>6653</v>
      </c>
      <c r="O808" s="184" t="s">
        <v>6654</v>
      </c>
      <c r="P808" s="184">
        <v>23352</v>
      </c>
      <c r="Q808" s="185">
        <v>92.27505882352942</v>
      </c>
      <c r="R808" s="185">
        <v>3.7821176470588238</v>
      </c>
      <c r="S808" s="185">
        <v>20</v>
      </c>
      <c r="T808" s="185">
        <v>70</v>
      </c>
      <c r="U808" s="185">
        <v>93.782117647058826</v>
      </c>
      <c r="V808" s="370">
        <v>90</v>
      </c>
      <c r="W808" s="370">
        <v>100</v>
      </c>
      <c r="X808" s="188" t="s">
        <v>6589</v>
      </c>
      <c r="Y808" s="184">
        <v>4</v>
      </c>
      <c r="Z808" s="184">
        <v>5</v>
      </c>
      <c r="AA808" s="184">
        <v>5</v>
      </c>
      <c r="AB808" s="184">
        <v>39</v>
      </c>
      <c r="AC808" s="184"/>
      <c r="AD808" s="184">
        <v>61</v>
      </c>
      <c r="AE808" s="184">
        <v>5</v>
      </c>
      <c r="AF808" s="291"/>
      <c r="AG808" s="186" t="s">
        <v>6590</v>
      </c>
      <c r="AH808" s="184" t="s">
        <v>6655</v>
      </c>
      <c r="AI808" s="187">
        <v>15</v>
      </c>
      <c r="AJ808" s="186"/>
      <c r="AK808" s="184"/>
      <c r="AL808" s="187"/>
      <c r="AM808" s="315"/>
      <c r="AN808" s="184"/>
      <c r="AO808" s="187"/>
      <c r="AP808" s="315"/>
      <c r="AQ808" s="184"/>
      <c r="AR808" s="187"/>
      <c r="AS808" s="315" t="s">
        <v>6656</v>
      </c>
      <c r="AT808" s="184" t="s">
        <v>6655</v>
      </c>
      <c r="AU808" s="187">
        <v>55</v>
      </c>
      <c r="AV808" s="315" t="s">
        <v>6602</v>
      </c>
      <c r="AW808" s="184" t="s">
        <v>6603</v>
      </c>
      <c r="AX808" s="187"/>
    </row>
    <row r="809" spans="1:50" s="387" customFormat="1" ht="115" customHeight="1">
      <c r="A809" s="186" t="s">
        <v>6578</v>
      </c>
      <c r="B809" s="184" t="s">
        <v>6579</v>
      </c>
      <c r="C809" s="184"/>
      <c r="D809" s="184" t="s">
        <v>6605</v>
      </c>
      <c r="E809" s="184" t="s">
        <v>6642</v>
      </c>
      <c r="F809" s="184" t="s">
        <v>6643</v>
      </c>
      <c r="G809" s="184" t="s">
        <v>6657</v>
      </c>
      <c r="H809" s="184">
        <v>1996</v>
      </c>
      <c r="I809" s="184" t="s">
        <v>6658</v>
      </c>
      <c r="J809" s="185">
        <v>36052</v>
      </c>
      <c r="K809" s="28" t="s">
        <v>9852</v>
      </c>
      <c r="L809" s="184" t="s">
        <v>6585</v>
      </c>
      <c r="M809" s="184" t="s">
        <v>6586</v>
      </c>
      <c r="N809" s="184" t="s">
        <v>6659</v>
      </c>
      <c r="O809" s="184" t="s">
        <v>6660</v>
      </c>
      <c r="P809" s="184">
        <v>11041</v>
      </c>
      <c r="Q809" s="185">
        <v>90</v>
      </c>
      <c r="R809" s="185">
        <v>4.2414117647058829</v>
      </c>
      <c r="S809" s="185">
        <v>20</v>
      </c>
      <c r="T809" s="185">
        <v>70</v>
      </c>
      <c r="U809" s="185">
        <v>94.241411764705887</v>
      </c>
      <c r="V809" s="370">
        <v>15</v>
      </c>
      <c r="W809" s="370">
        <v>100</v>
      </c>
      <c r="X809" s="188" t="s">
        <v>6589</v>
      </c>
      <c r="Y809" s="184">
        <v>6</v>
      </c>
      <c r="Z809" s="184">
        <v>4</v>
      </c>
      <c r="AA809" s="184">
        <v>7</v>
      </c>
      <c r="AB809" s="184">
        <v>16</v>
      </c>
      <c r="AC809" s="184"/>
      <c r="AD809" s="184">
        <v>61</v>
      </c>
      <c r="AE809" s="184">
        <v>5</v>
      </c>
      <c r="AF809" s="291">
        <v>20</v>
      </c>
      <c r="AG809" s="186" t="s">
        <v>6605</v>
      </c>
      <c r="AH809" s="184" t="s">
        <v>6648</v>
      </c>
      <c r="AI809" s="187">
        <v>20</v>
      </c>
      <c r="AJ809" s="186"/>
      <c r="AK809" s="184"/>
      <c r="AL809" s="187"/>
      <c r="AM809" s="315"/>
      <c r="AN809" s="184"/>
      <c r="AO809" s="187"/>
      <c r="AP809" s="315"/>
      <c r="AQ809" s="184"/>
      <c r="AR809" s="187"/>
      <c r="AS809" s="315"/>
      <c r="AT809" s="184"/>
      <c r="AU809" s="187"/>
      <c r="AV809" s="315"/>
      <c r="AW809" s="184"/>
      <c r="AX809" s="187"/>
    </row>
    <row r="810" spans="1:50" s="387" customFormat="1" ht="165.75" customHeight="1">
      <c r="A810" s="186" t="s">
        <v>6578</v>
      </c>
      <c r="B810" s="184" t="s">
        <v>6579</v>
      </c>
      <c r="C810" s="184"/>
      <c r="D810" s="184" t="s">
        <v>6620</v>
      </c>
      <c r="E810" s="184" t="s">
        <v>6621</v>
      </c>
      <c r="F810" s="184">
        <v>10924</v>
      </c>
      <c r="G810" s="184" t="s">
        <v>6661</v>
      </c>
      <c r="H810" s="184">
        <v>2014</v>
      </c>
      <c r="I810" s="184" t="s">
        <v>6662</v>
      </c>
      <c r="J810" s="185">
        <v>68222</v>
      </c>
      <c r="K810" s="28" t="s">
        <v>9852</v>
      </c>
      <c r="L810" s="184" t="s">
        <v>6624</v>
      </c>
      <c r="M810" s="184" t="s">
        <v>6625</v>
      </c>
      <c r="N810" s="184" t="s">
        <v>6663</v>
      </c>
      <c r="O810" s="184" t="s">
        <v>6664</v>
      </c>
      <c r="P810" s="184">
        <v>22977</v>
      </c>
      <c r="Q810" s="185">
        <v>90</v>
      </c>
      <c r="R810" s="185">
        <v>8.0261176470588236</v>
      </c>
      <c r="S810" s="185">
        <v>20</v>
      </c>
      <c r="T810" s="185">
        <v>70</v>
      </c>
      <c r="U810" s="185">
        <v>98.026117647058825</v>
      </c>
      <c r="V810" s="370">
        <v>10</v>
      </c>
      <c r="W810" s="370">
        <v>100</v>
      </c>
      <c r="X810" s="188" t="s">
        <v>6589</v>
      </c>
      <c r="Y810" s="184">
        <v>4</v>
      </c>
      <c r="Z810" s="184">
        <v>3</v>
      </c>
      <c r="AA810" s="184">
        <v>4</v>
      </c>
      <c r="AB810" s="184">
        <v>40</v>
      </c>
      <c r="AC810" s="184"/>
      <c r="AD810" s="184">
        <v>61</v>
      </c>
      <c r="AE810" s="184">
        <v>5</v>
      </c>
      <c r="AF810" s="291"/>
      <c r="AG810" s="186"/>
      <c r="AH810" s="184"/>
      <c r="AI810" s="187"/>
      <c r="AJ810" s="186"/>
      <c r="AK810" s="184"/>
      <c r="AL810" s="187"/>
      <c r="AM810" s="315"/>
      <c r="AN810" s="184"/>
      <c r="AO810" s="187"/>
      <c r="AP810" s="315"/>
      <c r="AQ810" s="184"/>
      <c r="AR810" s="187"/>
      <c r="AS810" s="315"/>
      <c r="AT810" s="184"/>
      <c r="AU810" s="187"/>
      <c r="AV810" s="315"/>
      <c r="AW810" s="184"/>
      <c r="AX810" s="187"/>
    </row>
    <row r="811" spans="1:50" s="387" customFormat="1" ht="114.75" customHeight="1">
      <c r="A811" s="186" t="s">
        <v>6578</v>
      </c>
      <c r="B811" s="184" t="s">
        <v>6579</v>
      </c>
      <c r="C811" s="184"/>
      <c r="D811" s="184" t="s">
        <v>6620</v>
      </c>
      <c r="E811" s="184" t="s">
        <v>6665</v>
      </c>
      <c r="F811" s="184">
        <v>30040</v>
      </c>
      <c r="G811" s="184" t="s">
        <v>6666</v>
      </c>
      <c r="H811" s="184">
        <v>2005</v>
      </c>
      <c r="I811" s="24" t="s">
        <v>6667</v>
      </c>
      <c r="J811" s="185">
        <v>81700</v>
      </c>
      <c r="K811" s="28" t="s">
        <v>9852</v>
      </c>
      <c r="L811" s="184" t="s">
        <v>6585</v>
      </c>
      <c r="M811" s="184" t="s">
        <v>6586</v>
      </c>
      <c r="N811" s="184" t="s">
        <v>6668</v>
      </c>
      <c r="O811" s="184" t="s">
        <v>6669</v>
      </c>
      <c r="P811" s="184">
        <v>18249</v>
      </c>
      <c r="Q811" s="185">
        <v>95.168569411764707</v>
      </c>
      <c r="R811" s="185">
        <v>9.6117647058823525</v>
      </c>
      <c r="S811" s="185">
        <v>20</v>
      </c>
      <c r="T811" s="185">
        <v>70</v>
      </c>
      <c r="U811" s="185">
        <v>99.611764705882351</v>
      </c>
      <c r="V811" s="370">
        <v>5</v>
      </c>
      <c r="W811" s="370">
        <v>100</v>
      </c>
      <c r="X811" s="188" t="s">
        <v>6589</v>
      </c>
      <c r="Y811" s="184">
        <v>3</v>
      </c>
      <c r="Z811" s="184">
        <v>10</v>
      </c>
      <c r="AA811" s="184">
        <v>3</v>
      </c>
      <c r="AB811" s="184">
        <v>16</v>
      </c>
      <c r="AC811" s="184">
        <v>215</v>
      </c>
      <c r="AD811" s="184">
        <v>61</v>
      </c>
      <c r="AE811" s="184">
        <v>5</v>
      </c>
      <c r="AF811" s="291"/>
      <c r="AG811" s="186"/>
      <c r="AH811" s="184"/>
      <c r="AI811" s="187"/>
      <c r="AJ811" s="186"/>
      <c r="AK811" s="184"/>
      <c r="AL811" s="187"/>
      <c r="AM811" s="315"/>
      <c r="AN811" s="184"/>
      <c r="AO811" s="187"/>
      <c r="AP811" s="315"/>
      <c r="AQ811" s="184"/>
      <c r="AR811" s="187"/>
      <c r="AS811" s="315"/>
      <c r="AT811" s="184"/>
      <c r="AU811" s="187"/>
      <c r="AV811" s="315"/>
      <c r="AW811" s="184"/>
      <c r="AX811" s="187"/>
    </row>
    <row r="812" spans="1:50" s="387" customFormat="1" ht="178.5" customHeight="1">
      <c r="A812" s="186" t="s">
        <v>6578</v>
      </c>
      <c r="B812" s="184" t="s">
        <v>6579</v>
      </c>
      <c r="C812" s="191" t="s">
        <v>6670</v>
      </c>
      <c r="D812" s="191" t="s">
        <v>6590</v>
      </c>
      <c r="E812" s="191" t="s">
        <v>6671</v>
      </c>
      <c r="F812" s="191">
        <v>15392</v>
      </c>
      <c r="G812" s="184" t="s">
        <v>6672</v>
      </c>
      <c r="H812" s="184">
        <v>2013</v>
      </c>
      <c r="I812" s="184" t="s">
        <v>6673</v>
      </c>
      <c r="J812" s="249" t="s">
        <v>6674</v>
      </c>
      <c r="K812" s="28" t="s">
        <v>9852</v>
      </c>
      <c r="L812" s="191" t="s">
        <v>6594</v>
      </c>
      <c r="M812" s="191" t="s">
        <v>6595</v>
      </c>
      <c r="N812" s="191" t="s">
        <v>6675</v>
      </c>
      <c r="O812" s="191" t="s">
        <v>6676</v>
      </c>
      <c r="P812" s="191">
        <v>22877</v>
      </c>
      <c r="Q812" s="249" t="s">
        <v>6677</v>
      </c>
      <c r="R812" s="249" t="s">
        <v>6678</v>
      </c>
      <c r="S812" s="249" t="s">
        <v>6679</v>
      </c>
      <c r="T812" s="249" t="s">
        <v>6680</v>
      </c>
      <c r="U812" s="249" t="s">
        <v>6681</v>
      </c>
      <c r="V812" s="370" t="s">
        <v>6680</v>
      </c>
      <c r="W812" s="370" t="s">
        <v>6682</v>
      </c>
      <c r="X812" s="188" t="s">
        <v>6589</v>
      </c>
      <c r="Y812" s="184">
        <v>4</v>
      </c>
      <c r="Z812" s="184">
        <v>5</v>
      </c>
      <c r="AA812" s="184">
        <v>5</v>
      </c>
      <c r="AB812" s="184">
        <v>39</v>
      </c>
      <c r="AC812" s="184" t="s">
        <v>6670</v>
      </c>
      <c r="AD812" s="184">
        <v>61</v>
      </c>
      <c r="AE812" s="184">
        <v>5</v>
      </c>
      <c r="AF812" s="292">
        <v>70</v>
      </c>
      <c r="AG812" s="192" t="s">
        <v>6590</v>
      </c>
      <c r="AH812" s="250" t="s">
        <v>6683</v>
      </c>
      <c r="AI812" s="324">
        <v>5</v>
      </c>
      <c r="AJ812" s="186" t="s">
        <v>6670</v>
      </c>
      <c r="AK812" s="184" t="s">
        <v>6670</v>
      </c>
      <c r="AL812" s="187" t="s">
        <v>6670</v>
      </c>
      <c r="AM812" s="315" t="s">
        <v>6670</v>
      </c>
      <c r="AN812" s="184" t="s">
        <v>6670</v>
      </c>
      <c r="AO812" s="187" t="s">
        <v>6670</v>
      </c>
      <c r="AP812" s="315" t="s">
        <v>6670</v>
      </c>
      <c r="AQ812" s="184" t="s">
        <v>6670</v>
      </c>
      <c r="AR812" s="187" t="s">
        <v>6670</v>
      </c>
      <c r="AS812" s="333" t="s">
        <v>6656</v>
      </c>
      <c r="AT812" s="189" t="s">
        <v>6683</v>
      </c>
      <c r="AU812" s="190">
        <v>60</v>
      </c>
      <c r="AV812" s="333" t="s">
        <v>6602</v>
      </c>
      <c r="AW812" s="189" t="s">
        <v>6603</v>
      </c>
      <c r="AX812" s="193">
        <v>5</v>
      </c>
    </row>
    <row r="813" spans="1:50" s="387" customFormat="1" ht="114.75" customHeight="1">
      <c r="A813" s="186" t="s">
        <v>6578</v>
      </c>
      <c r="B813" s="184" t="s">
        <v>6579</v>
      </c>
      <c r="C813" s="184"/>
      <c r="D813" s="184" t="s">
        <v>6580</v>
      </c>
      <c r="E813" s="184" t="s">
        <v>6581</v>
      </c>
      <c r="F813" s="184" t="s">
        <v>6582</v>
      </c>
      <c r="G813" s="184" t="s">
        <v>6684</v>
      </c>
      <c r="H813" s="184">
        <v>2014</v>
      </c>
      <c r="I813" s="184" t="s">
        <v>6685</v>
      </c>
      <c r="J813" s="185">
        <v>67100</v>
      </c>
      <c r="K813" s="28" t="s">
        <v>9852</v>
      </c>
      <c r="L813" s="184" t="s">
        <v>6585</v>
      </c>
      <c r="M813" s="184" t="s">
        <v>6586</v>
      </c>
      <c r="N813" s="184" t="s">
        <v>6686</v>
      </c>
      <c r="O813" s="184" t="s">
        <v>6687</v>
      </c>
      <c r="P813" s="184">
        <v>23354</v>
      </c>
      <c r="Q813" s="185">
        <v>102</v>
      </c>
      <c r="R813" s="185">
        <v>7.8941176470588239</v>
      </c>
      <c r="S813" s="185">
        <v>32</v>
      </c>
      <c r="T813" s="185">
        <v>70</v>
      </c>
      <c r="U813" s="185">
        <v>109.89411764705882</v>
      </c>
      <c r="V813" s="370">
        <v>92</v>
      </c>
      <c r="W813" s="370">
        <v>100</v>
      </c>
      <c r="X813" s="188" t="s">
        <v>6589</v>
      </c>
      <c r="Y813" s="184">
        <v>6</v>
      </c>
      <c r="Z813" s="184">
        <v>2</v>
      </c>
      <c r="AA813" s="184">
        <v>1</v>
      </c>
      <c r="AB813" s="184">
        <v>16</v>
      </c>
      <c r="AC813" s="184"/>
      <c r="AD813" s="184">
        <v>50</v>
      </c>
      <c r="AE813" s="184">
        <v>5</v>
      </c>
      <c r="AF813" s="291"/>
      <c r="AG813" s="186"/>
      <c r="AH813" s="184"/>
      <c r="AI813" s="187"/>
      <c r="AJ813" s="186"/>
      <c r="AK813" s="184"/>
      <c r="AL813" s="187"/>
      <c r="AM813" s="315"/>
      <c r="AN813" s="184"/>
      <c r="AO813" s="187"/>
      <c r="AP813" s="315"/>
      <c r="AQ813" s="184"/>
      <c r="AR813" s="187"/>
      <c r="AS813" s="315"/>
      <c r="AT813" s="184"/>
      <c r="AU813" s="187"/>
      <c r="AV813" s="315"/>
      <c r="AW813" s="184"/>
      <c r="AX813" s="187"/>
    </row>
    <row r="814" spans="1:50" s="387" customFormat="1" ht="115" customHeight="1">
      <c r="A814" s="186" t="s">
        <v>6578</v>
      </c>
      <c r="B814" s="184" t="s">
        <v>6579</v>
      </c>
      <c r="C814" s="184"/>
      <c r="D814" s="184" t="s">
        <v>6605</v>
      </c>
      <c r="E814" s="184" t="s">
        <v>6642</v>
      </c>
      <c r="F814" s="184" t="s">
        <v>6643</v>
      </c>
      <c r="G814" s="184" t="s">
        <v>6688</v>
      </c>
      <c r="H814" s="184">
        <v>2006</v>
      </c>
      <c r="I814" s="184" t="s">
        <v>6689</v>
      </c>
      <c r="J814" s="185">
        <v>63419</v>
      </c>
      <c r="K814" s="28" t="s">
        <v>9852</v>
      </c>
      <c r="L814" s="184" t="s">
        <v>6585</v>
      </c>
      <c r="M814" s="184" t="s">
        <v>6586</v>
      </c>
      <c r="N814" s="184" t="s">
        <v>6690</v>
      </c>
      <c r="O814" s="184" t="s">
        <v>6691</v>
      </c>
      <c r="P814" s="184">
        <v>17353</v>
      </c>
      <c r="Q814" s="185">
        <v>79.825876470588241</v>
      </c>
      <c r="R814" s="185">
        <v>7.4610588235294122</v>
      </c>
      <c r="S814" s="185">
        <v>5</v>
      </c>
      <c r="T814" s="185">
        <v>70</v>
      </c>
      <c r="U814" s="185">
        <v>82.461058823529413</v>
      </c>
      <c r="V814" s="370">
        <v>50</v>
      </c>
      <c r="W814" s="370">
        <v>100</v>
      </c>
      <c r="X814" s="188" t="s">
        <v>6589</v>
      </c>
      <c r="Y814" s="184">
        <v>6</v>
      </c>
      <c r="Z814" s="184">
        <v>1</v>
      </c>
      <c r="AA814" s="184">
        <v>5</v>
      </c>
      <c r="AB814" s="184">
        <v>16</v>
      </c>
      <c r="AC814" s="184"/>
      <c r="AD814" s="184">
        <v>61</v>
      </c>
      <c r="AE814" s="184">
        <v>5</v>
      </c>
      <c r="AF814" s="291">
        <v>35</v>
      </c>
      <c r="AG814" s="186" t="s">
        <v>6605</v>
      </c>
      <c r="AH814" s="184" t="s">
        <v>6648</v>
      </c>
      <c r="AI814" s="187">
        <v>20</v>
      </c>
      <c r="AJ814" s="186"/>
      <c r="AK814" s="184"/>
      <c r="AL814" s="187"/>
      <c r="AM814" s="315"/>
      <c r="AN814" s="184"/>
      <c r="AO814" s="187"/>
      <c r="AP814" s="315"/>
      <c r="AQ814" s="184"/>
      <c r="AR814" s="187"/>
      <c r="AS814" s="315" t="s">
        <v>6649</v>
      </c>
      <c r="AT814" s="184" t="s">
        <v>6603</v>
      </c>
      <c r="AU814" s="187">
        <v>10</v>
      </c>
      <c r="AV814" s="315" t="s">
        <v>6602</v>
      </c>
      <c r="AW814" s="184" t="s">
        <v>6603</v>
      </c>
      <c r="AX814" s="187">
        <v>5</v>
      </c>
    </row>
    <row r="815" spans="1:50" s="387" customFormat="1" ht="114.75" customHeight="1">
      <c r="A815" s="186" t="s">
        <v>6578</v>
      </c>
      <c r="B815" s="184" t="s">
        <v>6579</v>
      </c>
      <c r="C815" s="184"/>
      <c r="D815" s="184" t="s">
        <v>6580</v>
      </c>
      <c r="E815" s="184" t="s">
        <v>6692</v>
      </c>
      <c r="F815" s="184" t="s">
        <v>6693</v>
      </c>
      <c r="G815" s="184" t="s">
        <v>6694</v>
      </c>
      <c r="H815" s="184">
        <v>2001</v>
      </c>
      <c r="I815" s="184" t="s">
        <v>6695</v>
      </c>
      <c r="J815" s="185">
        <v>104896</v>
      </c>
      <c r="K815" s="28" t="s">
        <v>9852</v>
      </c>
      <c r="L815" s="184" t="s">
        <v>6585</v>
      </c>
      <c r="M815" s="184" t="s">
        <v>6586</v>
      </c>
      <c r="N815" s="184" t="s">
        <v>6696</v>
      </c>
      <c r="O815" s="184" t="s">
        <v>6697</v>
      </c>
      <c r="P815" s="184">
        <v>14313</v>
      </c>
      <c r="Q815" s="185">
        <v>101.52634823529412</v>
      </c>
      <c r="R815" s="185">
        <v>12.340705882352941</v>
      </c>
      <c r="S815" s="185">
        <v>28</v>
      </c>
      <c r="T815" s="185">
        <v>70</v>
      </c>
      <c r="U815" s="185">
        <v>110.34070588235295</v>
      </c>
      <c r="V815" s="370">
        <v>76</v>
      </c>
      <c r="W815" s="370">
        <v>100</v>
      </c>
      <c r="X815" s="188" t="s">
        <v>6589</v>
      </c>
      <c r="Y815" s="184">
        <v>6</v>
      </c>
      <c r="Z815" s="184">
        <v>2</v>
      </c>
      <c r="AA815" s="184">
        <v>1</v>
      </c>
      <c r="AB815" s="184">
        <v>16</v>
      </c>
      <c r="AC815" s="184"/>
      <c r="AD815" s="184">
        <v>61</v>
      </c>
      <c r="AE815" s="184">
        <v>5</v>
      </c>
      <c r="AF815" s="291"/>
      <c r="AG815" s="186"/>
      <c r="AH815" s="184"/>
      <c r="AI815" s="187"/>
      <c r="AJ815" s="186"/>
      <c r="AK815" s="184"/>
      <c r="AL815" s="187"/>
      <c r="AM815" s="315"/>
      <c r="AN815" s="184"/>
      <c r="AO815" s="187"/>
      <c r="AP815" s="315"/>
      <c r="AQ815" s="184"/>
      <c r="AR815" s="187"/>
      <c r="AS815" s="315"/>
      <c r="AT815" s="184"/>
      <c r="AU815" s="187"/>
      <c r="AV815" s="315"/>
      <c r="AW815" s="184"/>
      <c r="AX815" s="187"/>
    </row>
    <row r="816" spans="1:50" s="387" customFormat="1" ht="153" customHeight="1">
      <c r="A816" s="186" t="s">
        <v>6578</v>
      </c>
      <c r="B816" s="184" t="s">
        <v>6579</v>
      </c>
      <c r="C816" s="184"/>
      <c r="D816" s="184" t="s">
        <v>6580</v>
      </c>
      <c r="E816" s="184" t="s">
        <v>6698</v>
      </c>
      <c r="F816" s="184" t="s">
        <v>6699</v>
      </c>
      <c r="G816" s="184" t="s">
        <v>6700</v>
      </c>
      <c r="H816" s="184">
        <v>2005</v>
      </c>
      <c r="I816" s="184" t="s">
        <v>6701</v>
      </c>
      <c r="J816" s="185">
        <v>83304</v>
      </c>
      <c r="K816" s="28" t="s">
        <v>9852</v>
      </c>
      <c r="L816" s="184" t="s">
        <v>6585</v>
      </c>
      <c r="M816" s="184" t="s">
        <v>6586</v>
      </c>
      <c r="N816" s="184" t="s">
        <v>6702</v>
      </c>
      <c r="O816" s="184" t="s">
        <v>6703</v>
      </c>
      <c r="P816" s="184">
        <v>18363</v>
      </c>
      <c r="Q816" s="185">
        <v>95</v>
      </c>
      <c r="R816" s="185">
        <v>9.800470588235294</v>
      </c>
      <c r="S816" s="185">
        <v>25</v>
      </c>
      <c r="T816" s="185">
        <v>70</v>
      </c>
      <c r="U816" s="185">
        <v>104.8004705882353</v>
      </c>
      <c r="V816" s="370">
        <v>83</v>
      </c>
      <c r="W816" s="370">
        <v>100</v>
      </c>
      <c r="X816" s="188" t="s">
        <v>6589</v>
      </c>
      <c r="Y816" s="184">
        <v>3</v>
      </c>
      <c r="Z816" s="184">
        <v>4</v>
      </c>
      <c r="AA816" s="184">
        <v>4</v>
      </c>
      <c r="AB816" s="184">
        <v>16</v>
      </c>
      <c r="AC816" s="184"/>
      <c r="AD816" s="184">
        <v>50</v>
      </c>
      <c r="AE816" s="184">
        <v>5</v>
      </c>
      <c r="AF816" s="291"/>
      <c r="AG816" s="186"/>
      <c r="AH816" s="184"/>
      <c r="AI816" s="187"/>
      <c r="AJ816" s="186"/>
      <c r="AK816" s="184"/>
      <c r="AL816" s="187"/>
      <c r="AM816" s="315"/>
      <c r="AN816" s="184"/>
      <c r="AO816" s="187"/>
      <c r="AP816" s="315"/>
      <c r="AQ816" s="184"/>
      <c r="AR816" s="187"/>
      <c r="AS816" s="315"/>
      <c r="AT816" s="184"/>
      <c r="AU816" s="187"/>
      <c r="AV816" s="315"/>
      <c r="AW816" s="184"/>
      <c r="AX816" s="187"/>
    </row>
    <row r="817" spans="1:50" s="387" customFormat="1" ht="127.5" customHeight="1">
      <c r="A817" s="186" t="s">
        <v>6578</v>
      </c>
      <c r="B817" s="184" t="s">
        <v>6579</v>
      </c>
      <c r="C817" s="184"/>
      <c r="D817" s="184" t="s">
        <v>6620</v>
      </c>
      <c r="E817" s="184" t="s">
        <v>6628</v>
      </c>
      <c r="F817" s="184">
        <v>34230</v>
      </c>
      <c r="G817" s="184" t="s">
        <v>6704</v>
      </c>
      <c r="H817" s="184" t="s">
        <v>6705</v>
      </c>
      <c r="I817" s="184" t="s">
        <v>6706</v>
      </c>
      <c r="J817" s="185">
        <v>23814</v>
      </c>
      <c r="K817" s="28" t="s">
        <v>9852</v>
      </c>
      <c r="L817" s="184" t="s">
        <v>6707</v>
      </c>
      <c r="M817" s="184" t="s">
        <v>6708</v>
      </c>
      <c r="N817" s="184" t="s">
        <v>6709</v>
      </c>
      <c r="O817" s="184" t="s">
        <v>6710</v>
      </c>
      <c r="P817" s="184">
        <v>23761</v>
      </c>
      <c r="Q817" s="185">
        <v>70.149999999999991</v>
      </c>
      <c r="R817" s="185">
        <v>2.8016470588235296</v>
      </c>
      <c r="S817" s="185">
        <v>0.15</v>
      </c>
      <c r="T817" s="185">
        <v>70</v>
      </c>
      <c r="U817" s="185">
        <v>72.951647058823525</v>
      </c>
      <c r="V817" s="370">
        <v>50</v>
      </c>
      <c r="W817" s="370">
        <v>94.57</v>
      </c>
      <c r="X817" s="188" t="s">
        <v>6589</v>
      </c>
      <c r="Y817" s="184">
        <v>2</v>
      </c>
      <c r="Z817" s="184">
        <v>1</v>
      </c>
      <c r="AA817" s="184">
        <v>4</v>
      </c>
      <c r="AB817" s="184">
        <v>52</v>
      </c>
      <c r="AC817" s="184"/>
      <c r="AD817" s="184">
        <v>35</v>
      </c>
      <c r="AE817" s="184">
        <v>5</v>
      </c>
      <c r="AF817" s="291">
        <v>0</v>
      </c>
      <c r="AG817" s="186" t="s">
        <v>6620</v>
      </c>
      <c r="AH817" s="184" t="s">
        <v>6711</v>
      </c>
      <c r="AI817" s="187"/>
      <c r="AJ817" s="186"/>
      <c r="AK817" s="184"/>
      <c r="AL817" s="187"/>
      <c r="AM817" s="315"/>
      <c r="AN817" s="184"/>
      <c r="AO817" s="187"/>
      <c r="AP817" s="315"/>
      <c r="AQ817" s="184"/>
      <c r="AR817" s="187"/>
      <c r="AS817" s="315"/>
      <c r="AT817" s="184"/>
      <c r="AU817" s="187"/>
      <c r="AV817" s="315"/>
      <c r="AW817" s="184"/>
      <c r="AX817" s="187"/>
    </row>
    <row r="818" spans="1:50" s="387" customFormat="1" ht="114.75" customHeight="1">
      <c r="A818" s="186" t="s">
        <v>6578</v>
      </c>
      <c r="B818" s="184" t="s">
        <v>6579</v>
      </c>
      <c r="C818" s="184"/>
      <c r="D818" s="184" t="s">
        <v>6613</v>
      </c>
      <c r="E818" s="184" t="s">
        <v>6712</v>
      </c>
      <c r="F818" s="184">
        <v>19121</v>
      </c>
      <c r="G818" s="184" t="s">
        <v>6713</v>
      </c>
      <c r="H818" s="184">
        <v>2015</v>
      </c>
      <c r="I818" s="184" t="s">
        <v>6714</v>
      </c>
      <c r="J818" s="185">
        <v>23560</v>
      </c>
      <c r="K818" s="28" t="s">
        <v>9852</v>
      </c>
      <c r="L818" s="184" t="s">
        <v>6585</v>
      </c>
      <c r="M818" s="184" t="s">
        <v>6586</v>
      </c>
      <c r="N818" s="184" t="s">
        <v>6715</v>
      </c>
      <c r="O818" s="184" t="s">
        <v>6716</v>
      </c>
      <c r="P818" s="184">
        <v>23799</v>
      </c>
      <c r="Q818" s="185">
        <v>90.000000000000014</v>
      </c>
      <c r="R818" s="185">
        <v>2.7717647058823531</v>
      </c>
      <c r="S818" s="185">
        <v>20</v>
      </c>
      <c r="T818" s="185">
        <v>70</v>
      </c>
      <c r="U818" s="185">
        <v>92.771764705882362</v>
      </c>
      <c r="V818" s="370">
        <v>40</v>
      </c>
      <c r="W818" s="370">
        <v>100</v>
      </c>
      <c r="X818" s="188" t="s">
        <v>6589</v>
      </c>
      <c r="Y818" s="184">
        <v>4</v>
      </c>
      <c r="Z818" s="184">
        <v>4</v>
      </c>
      <c r="AA818" s="184">
        <v>6</v>
      </c>
      <c r="AB818" s="184">
        <v>16</v>
      </c>
      <c r="AC818" s="184"/>
      <c r="AD818" s="184">
        <v>61</v>
      </c>
      <c r="AE818" s="184">
        <v>5</v>
      </c>
      <c r="AF818" s="291">
        <v>60</v>
      </c>
      <c r="AG818" s="186" t="s">
        <v>6613</v>
      </c>
      <c r="AH818" s="184" t="s">
        <v>6717</v>
      </c>
      <c r="AI818" s="187">
        <v>10</v>
      </c>
      <c r="AJ818" s="186"/>
      <c r="AK818" s="184"/>
      <c r="AL818" s="187"/>
      <c r="AM818" s="315" t="s">
        <v>6611</v>
      </c>
      <c r="AN818" s="184" t="s">
        <v>6612</v>
      </c>
      <c r="AO818" s="187">
        <v>40</v>
      </c>
      <c r="AP818" s="315"/>
      <c r="AQ818" s="184"/>
      <c r="AR818" s="187"/>
      <c r="AS818" s="315"/>
      <c r="AT818" s="184"/>
      <c r="AU818" s="187"/>
      <c r="AV818" s="315"/>
      <c r="AW818" s="184"/>
      <c r="AX818" s="187"/>
    </row>
    <row r="819" spans="1:50" s="387" customFormat="1" ht="127.5" customHeight="1">
      <c r="A819" s="186" t="s">
        <v>6578</v>
      </c>
      <c r="B819" s="184" t="s">
        <v>6579</v>
      </c>
      <c r="C819" s="184"/>
      <c r="D819" s="184" t="s">
        <v>6580</v>
      </c>
      <c r="E819" s="184" t="s">
        <v>6718</v>
      </c>
      <c r="F819" s="184">
        <v>11409</v>
      </c>
      <c r="G819" s="184" t="s">
        <v>6719</v>
      </c>
      <c r="H819" s="184" t="s">
        <v>6720</v>
      </c>
      <c r="I819" s="184" t="s">
        <v>6719</v>
      </c>
      <c r="J819" s="185">
        <v>32863</v>
      </c>
      <c r="K819" s="28" t="s">
        <v>9852</v>
      </c>
      <c r="L819" s="184" t="s">
        <v>6721</v>
      </c>
      <c r="M819" s="184" t="s">
        <v>6722</v>
      </c>
      <c r="N819" s="184" t="s">
        <v>6723</v>
      </c>
      <c r="O819" s="184" t="s">
        <v>6724</v>
      </c>
      <c r="P819" s="184">
        <v>23766</v>
      </c>
      <c r="Q819" s="185">
        <v>90</v>
      </c>
      <c r="R819" s="185">
        <v>3.8662352941176472</v>
      </c>
      <c r="S819" s="185">
        <v>20</v>
      </c>
      <c r="T819" s="185">
        <v>70</v>
      </c>
      <c r="U819" s="185">
        <v>93.866235294117644</v>
      </c>
      <c r="V819" s="370">
        <v>15</v>
      </c>
      <c r="W819" s="370">
        <v>100</v>
      </c>
      <c r="X819" s="188" t="s">
        <v>6589</v>
      </c>
      <c r="Y819" s="184"/>
      <c r="Z819" s="184"/>
      <c r="AA819" s="184"/>
      <c r="AB819" s="184">
        <v>16</v>
      </c>
      <c r="AC819" s="194"/>
      <c r="AD819" s="184">
        <v>70</v>
      </c>
      <c r="AE819" s="184">
        <v>5</v>
      </c>
      <c r="AF819" s="293"/>
      <c r="AG819" s="195"/>
      <c r="AH819" s="196"/>
      <c r="AI819" s="197"/>
      <c r="AJ819" s="195"/>
      <c r="AK819" s="196"/>
      <c r="AL819" s="197"/>
      <c r="AM819" s="316"/>
      <c r="AN819" s="196"/>
      <c r="AO819" s="197"/>
      <c r="AP819" s="316"/>
      <c r="AQ819" s="196"/>
      <c r="AR819" s="197"/>
      <c r="AS819" s="316"/>
      <c r="AT819" s="196"/>
      <c r="AU819" s="197"/>
      <c r="AV819" s="316"/>
      <c r="AW819" s="196"/>
      <c r="AX819" s="197"/>
    </row>
    <row r="820" spans="1:50" s="387" customFormat="1" ht="114.75" customHeight="1">
      <c r="A820" s="186" t="s">
        <v>6578</v>
      </c>
      <c r="B820" s="184" t="s">
        <v>6579</v>
      </c>
      <c r="C820" s="184"/>
      <c r="D820" s="184" t="s">
        <v>6613</v>
      </c>
      <c r="E820" s="184" t="s">
        <v>6712</v>
      </c>
      <c r="F820" s="184">
        <v>19192</v>
      </c>
      <c r="G820" s="184" t="s">
        <v>6725</v>
      </c>
      <c r="H820" s="184">
        <v>2016</v>
      </c>
      <c r="I820" s="184" t="s">
        <v>6725</v>
      </c>
      <c r="J820" s="185">
        <v>23181</v>
      </c>
      <c r="K820" s="28" t="s">
        <v>9852</v>
      </c>
      <c r="L820" s="184" t="s">
        <v>6585</v>
      </c>
      <c r="M820" s="184" t="s">
        <v>6586</v>
      </c>
      <c r="N820" s="184" t="s">
        <v>6715</v>
      </c>
      <c r="O820" s="184" t="s">
        <v>6716</v>
      </c>
      <c r="P820" s="184">
        <v>24068</v>
      </c>
      <c r="Q820" s="185">
        <v>90.691814117647056</v>
      </c>
      <c r="R820" s="185">
        <v>2.7271764705882351</v>
      </c>
      <c r="S820" s="185">
        <v>20</v>
      </c>
      <c r="T820" s="185">
        <v>70</v>
      </c>
      <c r="U820" s="185">
        <v>92.727176470588233</v>
      </c>
      <c r="V820" s="370">
        <v>30</v>
      </c>
      <c r="W820" s="370">
        <v>81.67</v>
      </c>
      <c r="X820" s="188" t="s">
        <v>6589</v>
      </c>
      <c r="Y820" s="194"/>
      <c r="Z820" s="194"/>
      <c r="AA820" s="194"/>
      <c r="AB820" s="194">
        <v>16</v>
      </c>
      <c r="AC820" s="194"/>
      <c r="AD820" s="184">
        <v>61</v>
      </c>
      <c r="AE820" s="184">
        <v>5</v>
      </c>
      <c r="AF820" s="293">
        <v>50</v>
      </c>
      <c r="AG820" s="186" t="s">
        <v>6613</v>
      </c>
      <c r="AH820" s="196" t="s">
        <v>6717</v>
      </c>
      <c r="AI820" s="197">
        <v>20</v>
      </c>
      <c r="AJ820" s="186"/>
      <c r="AK820" s="196"/>
      <c r="AL820" s="197"/>
      <c r="AM820" s="316" t="s">
        <v>6611</v>
      </c>
      <c r="AN820" s="196" t="s">
        <v>6612</v>
      </c>
      <c r="AO820" s="197">
        <v>40</v>
      </c>
      <c r="AP820" s="316"/>
      <c r="AQ820" s="196"/>
      <c r="AR820" s="197"/>
      <c r="AS820" s="316"/>
      <c r="AT820" s="196"/>
      <c r="AU820" s="197"/>
      <c r="AV820" s="316"/>
      <c r="AW820" s="196"/>
      <c r="AX820" s="197"/>
    </row>
    <row r="821" spans="1:50" s="387" customFormat="1" ht="114.75" customHeight="1">
      <c r="A821" s="186" t="s">
        <v>6578</v>
      </c>
      <c r="B821" s="184" t="s">
        <v>6579</v>
      </c>
      <c r="C821" s="184" t="s">
        <v>6670</v>
      </c>
      <c r="D821" s="184" t="s">
        <v>6620</v>
      </c>
      <c r="E821" s="184" t="s">
        <v>6665</v>
      </c>
      <c r="F821" s="184">
        <v>30040</v>
      </c>
      <c r="G821" s="184" t="s">
        <v>6726</v>
      </c>
      <c r="H821" s="184" t="s">
        <v>6727</v>
      </c>
      <c r="I821" s="184" t="s">
        <v>6728</v>
      </c>
      <c r="J821" s="185">
        <v>23.452000000000002</v>
      </c>
      <c r="K821" s="28" t="s">
        <v>9852</v>
      </c>
      <c r="L821" s="184" t="s">
        <v>6585</v>
      </c>
      <c r="M821" s="184" t="s">
        <v>6729</v>
      </c>
      <c r="N821" s="184" t="s">
        <v>6730</v>
      </c>
      <c r="O821" s="184" t="s">
        <v>6731</v>
      </c>
      <c r="P821" s="184">
        <v>17180</v>
      </c>
      <c r="Q821" s="185" t="s">
        <v>6732</v>
      </c>
      <c r="R821" s="185" t="s">
        <v>6733</v>
      </c>
      <c r="S821" s="185" t="s">
        <v>6734</v>
      </c>
      <c r="T821" s="185" t="s">
        <v>6680</v>
      </c>
      <c r="U821" s="185" t="s">
        <v>6735</v>
      </c>
      <c r="V821" s="370" t="s">
        <v>6736</v>
      </c>
      <c r="W821" s="370" t="s">
        <v>6682</v>
      </c>
      <c r="X821" s="188" t="s">
        <v>6589</v>
      </c>
      <c r="Y821" s="184">
        <v>3</v>
      </c>
      <c r="Z821" s="184">
        <v>10</v>
      </c>
      <c r="AA821" s="184">
        <v>3</v>
      </c>
      <c r="AB821" s="184">
        <v>16</v>
      </c>
      <c r="AC821" s="184" t="s">
        <v>6670</v>
      </c>
      <c r="AD821" s="184">
        <v>61</v>
      </c>
      <c r="AE821" s="184">
        <v>5</v>
      </c>
      <c r="AF821" s="291">
        <v>25</v>
      </c>
      <c r="AG821" s="186" t="s">
        <v>6670</v>
      </c>
      <c r="AH821" s="184" t="s">
        <v>6670</v>
      </c>
      <c r="AI821" s="187" t="s">
        <v>6670</v>
      </c>
      <c r="AJ821" s="186" t="s">
        <v>6670</v>
      </c>
      <c r="AK821" s="184" t="s">
        <v>6670</v>
      </c>
      <c r="AL821" s="187" t="s">
        <v>6670</v>
      </c>
      <c r="AM821" s="315" t="s">
        <v>6670</v>
      </c>
      <c r="AN821" s="184" t="s">
        <v>6670</v>
      </c>
      <c r="AO821" s="187" t="s">
        <v>6670</v>
      </c>
      <c r="AP821" s="315" t="s">
        <v>6670</v>
      </c>
      <c r="AQ821" s="184" t="s">
        <v>6670</v>
      </c>
      <c r="AR821" s="187" t="s">
        <v>6670</v>
      </c>
      <c r="AS821" s="315" t="s">
        <v>6737</v>
      </c>
      <c r="AT821" s="184" t="s">
        <v>6738</v>
      </c>
      <c r="AU821" s="187">
        <v>25</v>
      </c>
      <c r="AV821" s="315" t="s">
        <v>6670</v>
      </c>
      <c r="AW821" s="184" t="s">
        <v>6670</v>
      </c>
      <c r="AX821" s="187" t="s">
        <v>6670</v>
      </c>
    </row>
    <row r="822" spans="1:50" s="387" customFormat="1" ht="114.75" customHeight="1">
      <c r="A822" s="186" t="s">
        <v>6578</v>
      </c>
      <c r="B822" s="184" t="s">
        <v>6579</v>
      </c>
      <c r="C822" s="184"/>
      <c r="D822" s="184" t="s">
        <v>6620</v>
      </c>
      <c r="E822" s="184" t="s">
        <v>6739</v>
      </c>
      <c r="F822" s="184">
        <v>29190</v>
      </c>
      <c r="G822" s="184" t="s">
        <v>6740</v>
      </c>
      <c r="H822" s="184" t="s">
        <v>6741</v>
      </c>
      <c r="I822" s="184" t="s">
        <v>6742</v>
      </c>
      <c r="J822" s="185">
        <v>58506</v>
      </c>
      <c r="K822" s="28" t="s">
        <v>9852</v>
      </c>
      <c r="L822" s="184" t="s">
        <v>6585</v>
      </c>
      <c r="M822" s="184" t="s">
        <v>6586</v>
      </c>
      <c r="N822" s="184" t="s">
        <v>6743</v>
      </c>
      <c r="O822" s="184" t="s">
        <v>6744</v>
      </c>
      <c r="P822" s="184">
        <v>20054</v>
      </c>
      <c r="Q822" s="185">
        <v>77.176756470588231</v>
      </c>
      <c r="R822" s="185">
        <v>6.8830588235294119</v>
      </c>
      <c r="S822" s="185">
        <v>3.4415294117647059</v>
      </c>
      <c r="T822" s="185">
        <v>70</v>
      </c>
      <c r="U822" s="185">
        <v>80.324588235294115</v>
      </c>
      <c r="V822" s="370">
        <v>50</v>
      </c>
      <c r="W822" s="370">
        <v>92.38</v>
      </c>
      <c r="X822" s="188" t="s">
        <v>6589</v>
      </c>
      <c r="Y822" s="184">
        <v>6</v>
      </c>
      <c r="Z822" s="184">
        <v>4</v>
      </c>
      <c r="AA822" s="184">
        <v>1</v>
      </c>
      <c r="AB822" s="184">
        <v>16</v>
      </c>
      <c r="AC822" s="194"/>
      <c r="AD822" s="184">
        <v>61</v>
      </c>
      <c r="AE822" s="184">
        <v>5</v>
      </c>
      <c r="AF822" s="291"/>
      <c r="AG822" s="186"/>
      <c r="AH822" s="184"/>
      <c r="AI822" s="187"/>
      <c r="AJ822" s="186"/>
      <c r="AK822" s="184"/>
      <c r="AL822" s="187"/>
      <c r="AM822" s="315"/>
      <c r="AN822" s="184"/>
      <c r="AO822" s="187"/>
      <c r="AP822" s="315"/>
      <c r="AQ822" s="184"/>
      <c r="AR822" s="187"/>
      <c r="AS822" s="315"/>
      <c r="AT822" s="184"/>
      <c r="AU822" s="187"/>
      <c r="AV822" s="315"/>
      <c r="AW822" s="184"/>
      <c r="AX822" s="187"/>
    </row>
    <row r="823" spans="1:50" s="387" customFormat="1" ht="114.75" customHeight="1">
      <c r="A823" s="186" t="s">
        <v>6578</v>
      </c>
      <c r="B823" s="184" t="s">
        <v>6579</v>
      </c>
      <c r="C823" s="184"/>
      <c r="D823" s="184" t="s">
        <v>6613</v>
      </c>
      <c r="E823" s="184" t="s">
        <v>6745</v>
      </c>
      <c r="F823" s="184">
        <v>35925</v>
      </c>
      <c r="G823" s="184" t="s">
        <v>6746</v>
      </c>
      <c r="H823" s="184">
        <v>2018</v>
      </c>
      <c r="I823" s="184" t="s">
        <v>6747</v>
      </c>
      <c r="J823" s="185">
        <v>23857</v>
      </c>
      <c r="K823" s="184" t="s">
        <v>69</v>
      </c>
      <c r="L823" s="184" t="s">
        <v>6585</v>
      </c>
      <c r="M823" s="184" t="s">
        <v>6586</v>
      </c>
      <c r="N823" s="184" t="s">
        <v>6748</v>
      </c>
      <c r="O823" s="184" t="s">
        <v>6749</v>
      </c>
      <c r="P823" s="184">
        <v>25271</v>
      </c>
      <c r="Q823" s="185">
        <v>72</v>
      </c>
      <c r="R823" s="185">
        <v>2.8067058823529414</v>
      </c>
      <c r="S823" s="185">
        <v>2</v>
      </c>
      <c r="T823" s="185">
        <v>70</v>
      </c>
      <c r="U823" s="185">
        <v>74.806705882352944</v>
      </c>
      <c r="V823" s="370">
        <v>30</v>
      </c>
      <c r="W823" s="370">
        <v>100</v>
      </c>
      <c r="X823" s="198" t="s">
        <v>6589</v>
      </c>
      <c r="Y823" s="184">
        <v>4</v>
      </c>
      <c r="Z823" s="184">
        <v>3</v>
      </c>
      <c r="AA823" s="184">
        <v>2</v>
      </c>
      <c r="AB823" s="184">
        <v>16</v>
      </c>
      <c r="AC823" s="194">
        <v>217</v>
      </c>
      <c r="AD823" s="184">
        <v>50</v>
      </c>
      <c r="AE823" s="184">
        <v>5</v>
      </c>
      <c r="AF823" s="291">
        <v>100</v>
      </c>
      <c r="AG823" s="186" t="s">
        <v>6611</v>
      </c>
      <c r="AH823" s="184" t="s">
        <v>6612</v>
      </c>
      <c r="AI823" s="187">
        <v>30</v>
      </c>
      <c r="AJ823" s="186" t="s">
        <v>6580</v>
      </c>
      <c r="AK823" s="184" t="s">
        <v>6619</v>
      </c>
      <c r="AL823" s="187">
        <v>30</v>
      </c>
      <c r="AM823" s="315" t="s">
        <v>6613</v>
      </c>
      <c r="AN823" s="184" t="s">
        <v>6612</v>
      </c>
      <c r="AO823" s="187">
        <v>20</v>
      </c>
      <c r="AP823" s="315" t="s">
        <v>6618</v>
      </c>
      <c r="AQ823" s="184" t="s">
        <v>6619</v>
      </c>
      <c r="AR823" s="187">
        <v>20</v>
      </c>
      <c r="AS823" s="315"/>
      <c r="AT823" s="184"/>
      <c r="AU823" s="187"/>
      <c r="AV823" s="315"/>
      <c r="AW823" s="184"/>
      <c r="AX823" s="187"/>
    </row>
    <row r="824" spans="1:50" s="387" customFormat="1" ht="114.75" customHeight="1">
      <c r="A824" s="186" t="s">
        <v>6578</v>
      </c>
      <c r="B824" s="184" t="s">
        <v>6579</v>
      </c>
      <c r="C824" s="184"/>
      <c r="D824" s="184" t="s">
        <v>6580</v>
      </c>
      <c r="E824" s="184" t="s">
        <v>6606</v>
      </c>
      <c r="F824" s="184">
        <v>37707</v>
      </c>
      <c r="G824" s="184" t="s">
        <v>6750</v>
      </c>
      <c r="H824" s="184">
        <v>2018</v>
      </c>
      <c r="I824" s="184" t="s">
        <v>6751</v>
      </c>
      <c r="J824" s="185">
        <v>126880</v>
      </c>
      <c r="K824" s="184" t="s">
        <v>69</v>
      </c>
      <c r="L824" s="184" t="s">
        <v>6585</v>
      </c>
      <c r="M824" s="184" t="s">
        <v>6586</v>
      </c>
      <c r="N824" s="184" t="s">
        <v>6752</v>
      </c>
      <c r="O824" s="184" t="s">
        <v>6753</v>
      </c>
      <c r="P824" s="184">
        <v>26252</v>
      </c>
      <c r="Q824" s="185">
        <v>75.000000000000014</v>
      </c>
      <c r="R824" s="185">
        <v>14.927058823529412</v>
      </c>
      <c r="S824" s="185">
        <v>5</v>
      </c>
      <c r="T824" s="185">
        <v>70</v>
      </c>
      <c r="U824" s="185">
        <v>89.927058823529421</v>
      </c>
      <c r="V824" s="370">
        <v>10</v>
      </c>
      <c r="W824" s="370">
        <v>40</v>
      </c>
      <c r="X824" s="198" t="s">
        <v>6589</v>
      </c>
      <c r="Y824" s="184">
        <v>6</v>
      </c>
      <c r="Z824" s="184">
        <v>1</v>
      </c>
      <c r="AA824" s="184">
        <v>5</v>
      </c>
      <c r="AB824" s="184">
        <v>16</v>
      </c>
      <c r="AC824" s="194">
        <v>217</v>
      </c>
      <c r="AD824" s="184">
        <v>61</v>
      </c>
      <c r="AE824" s="184">
        <v>5</v>
      </c>
      <c r="AF824" s="291">
        <v>100</v>
      </c>
      <c r="AG824" s="186" t="s">
        <v>6611</v>
      </c>
      <c r="AH824" s="184" t="s">
        <v>6612</v>
      </c>
      <c r="AI824" s="187">
        <v>40</v>
      </c>
      <c r="AJ824" s="186" t="s">
        <v>6618</v>
      </c>
      <c r="AK824" s="184" t="s">
        <v>6619</v>
      </c>
      <c r="AL824" s="187">
        <v>50</v>
      </c>
      <c r="AM824" s="315" t="s">
        <v>6613</v>
      </c>
      <c r="AN824" s="184" t="s">
        <v>6612</v>
      </c>
      <c r="AO824" s="187">
        <v>10</v>
      </c>
      <c r="AP824" s="315"/>
      <c r="AQ824" s="184"/>
      <c r="AR824" s="187"/>
      <c r="AS824" s="315"/>
      <c r="AT824" s="184"/>
      <c r="AU824" s="187"/>
      <c r="AV824" s="315"/>
      <c r="AW824" s="184"/>
      <c r="AX824" s="187"/>
    </row>
    <row r="825" spans="1:50" s="387" customFormat="1" ht="114.75" customHeight="1">
      <c r="A825" s="186" t="s">
        <v>6578</v>
      </c>
      <c r="B825" s="184" t="s">
        <v>6579</v>
      </c>
      <c r="C825" s="184"/>
      <c r="D825" s="184" t="s">
        <v>6620</v>
      </c>
      <c r="E825" s="184" t="s">
        <v>6754</v>
      </c>
      <c r="F825" s="184" t="s">
        <v>6755</v>
      </c>
      <c r="G825" s="184" t="s">
        <v>6756</v>
      </c>
      <c r="H825" s="184" t="s">
        <v>6757</v>
      </c>
      <c r="I825" s="184" t="s">
        <v>6758</v>
      </c>
      <c r="J825" s="185">
        <v>28817</v>
      </c>
      <c r="K825" s="28" t="s">
        <v>9852</v>
      </c>
      <c r="L825" s="184" t="s">
        <v>6585</v>
      </c>
      <c r="M825" s="184" t="s">
        <v>6586</v>
      </c>
      <c r="N825" s="194" t="s">
        <v>6759</v>
      </c>
      <c r="O825" s="194" t="s">
        <v>6760</v>
      </c>
      <c r="P825" s="184">
        <v>20811</v>
      </c>
      <c r="Q825" s="185">
        <v>74.429835294117652</v>
      </c>
      <c r="R825" s="185">
        <v>3.3902352941176472</v>
      </c>
      <c r="S825" s="185">
        <v>1.1499999999999999</v>
      </c>
      <c r="T825" s="185">
        <v>70</v>
      </c>
      <c r="U825" s="185">
        <v>74.54023529411765</v>
      </c>
      <c r="V825" s="370">
        <v>15</v>
      </c>
      <c r="W825" s="370">
        <v>100</v>
      </c>
      <c r="X825" s="188" t="s">
        <v>6589</v>
      </c>
      <c r="Y825" s="194"/>
      <c r="Z825" s="194"/>
      <c r="AA825" s="194"/>
      <c r="AB825" s="194"/>
      <c r="AC825" s="194"/>
      <c r="AD825" s="184">
        <v>61</v>
      </c>
      <c r="AE825" s="184">
        <v>5</v>
      </c>
      <c r="AF825" s="291">
        <v>75</v>
      </c>
      <c r="AG825" s="186" t="s">
        <v>6590</v>
      </c>
      <c r="AH825" s="184" t="s">
        <v>6761</v>
      </c>
      <c r="AI825" s="187">
        <v>15</v>
      </c>
      <c r="AJ825" s="186"/>
      <c r="AK825" s="184"/>
      <c r="AL825" s="187"/>
      <c r="AM825" s="315"/>
      <c r="AN825" s="184"/>
      <c r="AO825" s="187"/>
      <c r="AP825" s="315"/>
      <c r="AQ825" s="184"/>
      <c r="AR825" s="187"/>
      <c r="AS825" s="315" t="s">
        <v>6762</v>
      </c>
      <c r="AT825" s="184" t="s">
        <v>6761</v>
      </c>
      <c r="AU825" s="187">
        <v>65</v>
      </c>
      <c r="AV825" s="315" t="s">
        <v>6602</v>
      </c>
      <c r="AW825" s="184" t="s">
        <v>6603</v>
      </c>
      <c r="AX825" s="197">
        <v>5</v>
      </c>
    </row>
    <row r="826" spans="1:50" s="387" customFormat="1" ht="154">
      <c r="A826" s="186" t="s">
        <v>6578</v>
      </c>
      <c r="B826" s="184" t="s">
        <v>6579</v>
      </c>
      <c r="C826" s="184"/>
      <c r="D826" s="184" t="s">
        <v>6620</v>
      </c>
      <c r="E826" s="184" t="s">
        <v>6665</v>
      </c>
      <c r="F826" s="184">
        <v>30040</v>
      </c>
      <c r="G826" s="184" t="s">
        <v>6763</v>
      </c>
      <c r="H826" s="184">
        <v>2019</v>
      </c>
      <c r="I826" s="184" t="s">
        <v>6764</v>
      </c>
      <c r="J826" s="185">
        <v>89548</v>
      </c>
      <c r="K826" s="184" t="s">
        <v>69</v>
      </c>
      <c r="L826" s="184" t="s">
        <v>6585</v>
      </c>
      <c r="M826" s="184" t="s">
        <v>6586</v>
      </c>
      <c r="N826" s="194" t="s">
        <v>6765</v>
      </c>
      <c r="O826" s="194" t="s">
        <v>6766</v>
      </c>
      <c r="P826" s="184">
        <v>26544</v>
      </c>
      <c r="Q826" s="185">
        <v>92.107011764705874</v>
      </c>
      <c r="R826" s="185">
        <v>10.535058823529413</v>
      </c>
      <c r="S826" s="185">
        <v>20</v>
      </c>
      <c r="T826" s="185">
        <v>70</v>
      </c>
      <c r="U826" s="185">
        <v>100.53505882352941</v>
      </c>
      <c r="V826" s="370">
        <v>5</v>
      </c>
      <c r="W826" s="370">
        <v>28.33</v>
      </c>
      <c r="X826" s="184" t="s">
        <v>6767</v>
      </c>
      <c r="Y826" s="184">
        <v>3</v>
      </c>
      <c r="Z826" s="184">
        <v>10</v>
      </c>
      <c r="AA826" s="184">
        <v>6</v>
      </c>
      <c r="AB826" s="184">
        <v>16</v>
      </c>
      <c r="AC826" s="184"/>
      <c r="AD826" s="184">
        <v>61</v>
      </c>
      <c r="AE826" s="184">
        <v>5</v>
      </c>
      <c r="AF826" s="291">
        <v>20</v>
      </c>
      <c r="AG826" s="186" t="s">
        <v>6620</v>
      </c>
      <c r="AH826" s="184" t="s">
        <v>6768</v>
      </c>
      <c r="AI826" s="187">
        <v>20</v>
      </c>
      <c r="AJ826" s="186"/>
      <c r="AK826" s="184"/>
      <c r="AL826" s="187"/>
      <c r="AM826" s="315"/>
      <c r="AN826" s="184"/>
      <c r="AO826" s="187"/>
      <c r="AP826" s="315"/>
      <c r="AQ826" s="184"/>
      <c r="AR826" s="187"/>
      <c r="AS826" s="315"/>
      <c r="AT826" s="184"/>
      <c r="AU826" s="187"/>
      <c r="AV826" s="315"/>
      <c r="AW826" s="184"/>
      <c r="AX826" s="187"/>
    </row>
    <row r="827" spans="1:50" s="387" customFormat="1" ht="168" customHeight="1">
      <c r="A827" s="186" t="s">
        <v>6578</v>
      </c>
      <c r="B827" s="184" t="s">
        <v>6579</v>
      </c>
      <c r="C827" s="184"/>
      <c r="D827" s="184" t="s">
        <v>6620</v>
      </c>
      <c r="E827" s="184" t="s">
        <v>6769</v>
      </c>
      <c r="F827" s="184">
        <v>8245</v>
      </c>
      <c r="G827" s="184" t="s">
        <v>6770</v>
      </c>
      <c r="H827" s="184">
        <v>2020</v>
      </c>
      <c r="I827" s="184" t="s">
        <v>6771</v>
      </c>
      <c r="J827" s="185">
        <v>31263</v>
      </c>
      <c r="K827" s="184" t="s">
        <v>328</v>
      </c>
      <c r="L827" s="184" t="s">
        <v>6772</v>
      </c>
      <c r="M827" s="184" t="s">
        <v>6773</v>
      </c>
      <c r="N827" s="194" t="s">
        <v>6774</v>
      </c>
      <c r="O827" s="194" t="s">
        <v>6775</v>
      </c>
      <c r="P827" s="184">
        <v>25616</v>
      </c>
      <c r="Q827" s="185">
        <v>1.8</v>
      </c>
      <c r="R827" s="185">
        <v>1.5</v>
      </c>
      <c r="S827" s="185">
        <v>0.1</v>
      </c>
      <c r="T827" s="185">
        <v>0.55000000000000004</v>
      </c>
      <c r="U827" s="185">
        <v>2.15</v>
      </c>
      <c r="V827" s="370">
        <v>10</v>
      </c>
      <c r="W827" s="370">
        <v>11.67</v>
      </c>
      <c r="X827" s="184" t="s">
        <v>6767</v>
      </c>
      <c r="Y827" s="184">
        <v>6</v>
      </c>
      <c r="Z827" s="184">
        <v>4</v>
      </c>
      <c r="AA827" s="184">
        <v>3</v>
      </c>
      <c r="AB827" s="184">
        <v>16</v>
      </c>
      <c r="AC827" s="184">
        <v>187</v>
      </c>
      <c r="AD827" s="184">
        <v>61</v>
      </c>
      <c r="AE827" s="184">
        <v>5</v>
      </c>
      <c r="AF827" s="291">
        <v>10</v>
      </c>
      <c r="AG827" s="186" t="s">
        <v>6776</v>
      </c>
      <c r="AH827" s="184" t="s">
        <v>6777</v>
      </c>
      <c r="AI827" s="187">
        <v>10</v>
      </c>
      <c r="AJ827" s="186" t="s">
        <v>6778</v>
      </c>
      <c r="AK827" s="184" t="s">
        <v>6779</v>
      </c>
      <c r="AL827" s="187">
        <v>0</v>
      </c>
      <c r="AM827" s="315"/>
      <c r="AN827" s="184"/>
      <c r="AO827" s="187"/>
      <c r="AP827" s="315"/>
      <c r="AQ827" s="184"/>
      <c r="AR827" s="187"/>
      <c r="AS827" s="315"/>
      <c r="AT827" s="184"/>
      <c r="AU827" s="187"/>
      <c r="AV827" s="315"/>
      <c r="AW827" s="184"/>
      <c r="AX827" s="187"/>
    </row>
    <row r="828" spans="1:50" ht="180" customHeight="1">
      <c r="A828" s="186" t="s">
        <v>6578</v>
      </c>
      <c r="B828" s="184" t="s">
        <v>6579</v>
      </c>
      <c r="C828" s="184"/>
      <c r="D828" s="184" t="s">
        <v>6620</v>
      </c>
      <c r="E828" s="184" t="s">
        <v>6769</v>
      </c>
      <c r="F828" s="184">
        <v>8245</v>
      </c>
      <c r="G828" s="184" t="s">
        <v>6780</v>
      </c>
      <c r="H828" s="184">
        <v>2021</v>
      </c>
      <c r="I828" s="184" t="s">
        <v>6781</v>
      </c>
      <c r="J828" s="185">
        <v>118291.2</v>
      </c>
      <c r="K828" s="184" t="s">
        <v>332</v>
      </c>
      <c r="L828" s="184" t="s">
        <v>6782</v>
      </c>
      <c r="M828" s="184" t="s">
        <v>6783</v>
      </c>
      <c r="N828" s="194" t="s">
        <v>6784</v>
      </c>
      <c r="O828" s="194" t="s">
        <v>6785</v>
      </c>
      <c r="P828" s="184">
        <v>26903</v>
      </c>
      <c r="Q828" s="185">
        <v>75</v>
      </c>
      <c r="R828" s="185">
        <v>3.6780000000000004</v>
      </c>
      <c r="S828" s="185">
        <v>5</v>
      </c>
      <c r="T828" s="185">
        <v>70</v>
      </c>
      <c r="U828" s="185">
        <v>78.680000000000007</v>
      </c>
      <c r="V828" s="370">
        <v>10</v>
      </c>
      <c r="W828" s="370">
        <v>11.67</v>
      </c>
      <c r="X828" s="184" t="s">
        <v>6767</v>
      </c>
      <c r="Y828" s="184">
        <v>3</v>
      </c>
      <c r="Z828" s="184">
        <v>12</v>
      </c>
      <c r="AA828" s="184">
        <v>1</v>
      </c>
      <c r="AB828" s="184">
        <v>16</v>
      </c>
      <c r="AC828" s="184">
        <v>164</v>
      </c>
      <c r="AD828" s="184">
        <v>61</v>
      </c>
      <c r="AE828" s="184">
        <v>5</v>
      </c>
      <c r="AF828" s="291">
        <v>30</v>
      </c>
      <c r="AG828" s="186" t="s">
        <v>6786</v>
      </c>
      <c r="AH828" s="184" t="s">
        <v>6777</v>
      </c>
      <c r="AI828" s="187">
        <v>20</v>
      </c>
      <c r="AJ828" s="186"/>
      <c r="AK828" s="184" t="s">
        <v>6787</v>
      </c>
      <c r="AL828" s="187">
        <v>10</v>
      </c>
      <c r="AM828" s="315"/>
      <c r="AN828" s="184"/>
      <c r="AO828" s="187"/>
      <c r="AP828" s="315"/>
      <c r="AQ828" s="184"/>
      <c r="AR828" s="187"/>
      <c r="AS828" s="315"/>
      <c r="AT828" s="184"/>
      <c r="AU828" s="187"/>
      <c r="AV828" s="315"/>
      <c r="AW828" s="184"/>
      <c r="AX828" s="187"/>
    </row>
    <row r="829" spans="1:50" ht="181.5" customHeight="1">
      <c r="A829" s="186" t="s">
        <v>6578</v>
      </c>
      <c r="B829" s="184" t="s">
        <v>6579</v>
      </c>
      <c r="C829" s="24" t="s">
        <v>6670</v>
      </c>
      <c r="D829" s="191" t="s">
        <v>6580</v>
      </c>
      <c r="E829" s="24" t="s">
        <v>6788</v>
      </c>
      <c r="F829" s="191" t="s">
        <v>6789</v>
      </c>
      <c r="G829" s="24" t="s">
        <v>6790</v>
      </c>
      <c r="H829" s="24">
        <v>2021</v>
      </c>
      <c r="I829" s="24" t="s">
        <v>6791</v>
      </c>
      <c r="J829" s="71">
        <v>43000</v>
      </c>
      <c r="K829" s="24" t="s">
        <v>332</v>
      </c>
      <c r="L829" s="191" t="s">
        <v>6793</v>
      </c>
      <c r="M829" s="191" t="s">
        <v>6794</v>
      </c>
      <c r="N829" s="24" t="s">
        <v>6795</v>
      </c>
      <c r="O829" s="24" t="s">
        <v>6796</v>
      </c>
      <c r="P829" s="24">
        <v>27040</v>
      </c>
      <c r="Q829" s="185" t="s">
        <v>6797</v>
      </c>
      <c r="R829" s="185" t="s">
        <v>6798</v>
      </c>
      <c r="S829" s="185" t="s">
        <v>6799</v>
      </c>
      <c r="T829" s="185" t="s">
        <v>6680</v>
      </c>
      <c r="U829" s="185" t="s">
        <v>6800</v>
      </c>
      <c r="V829" s="370" t="s">
        <v>6801</v>
      </c>
      <c r="W829" s="370" t="s">
        <v>6682</v>
      </c>
      <c r="X829" s="251" t="s">
        <v>6589</v>
      </c>
      <c r="Y829" s="24">
        <v>3</v>
      </c>
      <c r="Z829" s="24">
        <v>10</v>
      </c>
      <c r="AA829" s="24">
        <v>4</v>
      </c>
      <c r="AB829" s="24">
        <v>16</v>
      </c>
      <c r="AC829" s="24" t="s">
        <v>6792</v>
      </c>
      <c r="AD829" s="191">
        <v>61</v>
      </c>
      <c r="AE829" s="191">
        <v>5</v>
      </c>
      <c r="AF829" s="294">
        <v>10</v>
      </c>
      <c r="AG829" s="84" t="s">
        <v>6580</v>
      </c>
      <c r="AH829" s="24" t="s">
        <v>6802</v>
      </c>
      <c r="AI829" s="111">
        <v>10</v>
      </c>
      <c r="AJ829" s="84" t="s">
        <v>6670</v>
      </c>
      <c r="AK829" s="24" t="s">
        <v>6670</v>
      </c>
      <c r="AL829" s="111" t="s">
        <v>6670</v>
      </c>
      <c r="AM829" s="302" t="s">
        <v>6670</v>
      </c>
      <c r="AN829" s="24" t="s">
        <v>6670</v>
      </c>
      <c r="AO829" s="111" t="s">
        <v>6670</v>
      </c>
      <c r="AP829" s="302" t="s">
        <v>6670</v>
      </c>
      <c r="AQ829" s="24" t="s">
        <v>6670</v>
      </c>
      <c r="AR829" s="111" t="s">
        <v>6670</v>
      </c>
      <c r="AS829" s="302" t="s">
        <v>6670</v>
      </c>
      <c r="AT829" s="24" t="s">
        <v>6670</v>
      </c>
      <c r="AU829" s="111" t="s">
        <v>6670</v>
      </c>
      <c r="AV829" s="302" t="s">
        <v>6670</v>
      </c>
      <c r="AW829" s="24" t="s">
        <v>6670</v>
      </c>
      <c r="AX829" s="111" t="s">
        <v>6670</v>
      </c>
    </row>
    <row r="830" spans="1:50" s="14" customFormat="1" ht="154">
      <c r="A830" s="83" t="s">
        <v>6803</v>
      </c>
      <c r="B830" s="69" t="s">
        <v>6804</v>
      </c>
      <c r="C830" s="69"/>
      <c r="D830" s="378" t="s">
        <v>9907</v>
      </c>
      <c r="E830" s="69" t="s">
        <v>6805</v>
      </c>
      <c r="F830" s="69">
        <v>26217</v>
      </c>
      <c r="G830" s="69" t="s">
        <v>6806</v>
      </c>
      <c r="H830" s="69">
        <v>2019</v>
      </c>
      <c r="I830" s="69" t="s">
        <v>6807</v>
      </c>
      <c r="J830" s="16">
        <v>14906</v>
      </c>
      <c r="K830" s="69" t="s">
        <v>69</v>
      </c>
      <c r="L830" s="69" t="s">
        <v>6808</v>
      </c>
      <c r="M830" s="69" t="s">
        <v>6809</v>
      </c>
      <c r="N830" s="69" t="s">
        <v>6810</v>
      </c>
      <c r="O830" s="69" t="s">
        <v>6811</v>
      </c>
      <c r="P830" s="69" t="s">
        <v>6812</v>
      </c>
      <c r="Q830" s="16">
        <v>47</v>
      </c>
      <c r="R830" s="16">
        <v>0.03</v>
      </c>
      <c r="S830" s="16">
        <v>0</v>
      </c>
      <c r="T830" s="16">
        <v>0</v>
      </c>
      <c r="U830" s="16">
        <v>61.8</v>
      </c>
      <c r="V830" s="109"/>
      <c r="W830" s="109">
        <v>21.67</v>
      </c>
      <c r="X830" s="69" t="s">
        <v>6813</v>
      </c>
      <c r="Y830" s="12"/>
      <c r="Z830" s="12"/>
      <c r="AA830" s="12"/>
      <c r="AB830" s="12"/>
      <c r="AC830" s="12">
        <v>17</v>
      </c>
      <c r="AD830" s="12"/>
      <c r="AE830" s="12">
        <v>5</v>
      </c>
      <c r="AF830" s="236"/>
      <c r="AG830" s="11"/>
      <c r="AH830" s="12"/>
      <c r="AI830" s="13"/>
      <c r="AJ830" s="11"/>
      <c r="AK830" s="12"/>
      <c r="AL830" s="13"/>
      <c r="AM830" s="300"/>
      <c r="AN830" s="12"/>
      <c r="AO830" s="13"/>
      <c r="AP830" s="300"/>
      <c r="AQ830" s="12"/>
      <c r="AR830" s="13"/>
      <c r="AS830" s="300"/>
      <c r="AT830" s="12"/>
      <c r="AU830" s="13"/>
      <c r="AV830" s="300"/>
      <c r="AW830" s="12"/>
      <c r="AX830" s="13"/>
    </row>
    <row r="831" spans="1:50" s="201" customFormat="1" ht="154">
      <c r="A831" s="83" t="s">
        <v>6803</v>
      </c>
      <c r="B831" s="69" t="s">
        <v>6804</v>
      </c>
      <c r="C831" s="69"/>
      <c r="D831" s="378" t="s">
        <v>9907</v>
      </c>
      <c r="E831" s="69" t="s">
        <v>6805</v>
      </c>
      <c r="F831" s="69">
        <v>26217</v>
      </c>
      <c r="G831" s="69" t="s">
        <v>6814</v>
      </c>
      <c r="H831" s="69">
        <v>2019</v>
      </c>
      <c r="I831" s="69" t="s">
        <v>6815</v>
      </c>
      <c r="J831" s="16">
        <v>14612</v>
      </c>
      <c r="K831" s="69" t="s">
        <v>69</v>
      </c>
      <c r="L831" s="69" t="s">
        <v>6816</v>
      </c>
      <c r="M831" s="69" t="s">
        <v>6809</v>
      </c>
      <c r="N831" s="69" t="s">
        <v>6817</v>
      </c>
      <c r="O831" s="69" t="s">
        <v>6818</v>
      </c>
      <c r="P831" s="69" t="s">
        <v>6819</v>
      </c>
      <c r="Q831" s="16">
        <v>47</v>
      </c>
      <c r="R831" s="16">
        <v>0.03</v>
      </c>
      <c r="S831" s="16">
        <v>0</v>
      </c>
      <c r="T831" s="16">
        <v>0</v>
      </c>
      <c r="U831" s="16">
        <v>61.8</v>
      </c>
      <c r="V831" s="109"/>
      <c r="W831" s="109">
        <v>21.67</v>
      </c>
      <c r="X831" s="69" t="s">
        <v>6813</v>
      </c>
      <c r="Y831" s="199"/>
      <c r="Z831" s="199"/>
      <c r="AA831" s="199"/>
      <c r="AB831" s="199"/>
      <c r="AC831" s="199">
        <v>17</v>
      </c>
      <c r="AD831" s="199"/>
      <c r="AE831" s="199">
        <v>5</v>
      </c>
      <c r="AF831" s="295"/>
      <c r="AG831" s="325"/>
      <c r="AH831" s="200"/>
      <c r="AI831" s="268"/>
      <c r="AJ831" s="325"/>
      <c r="AK831" s="200"/>
      <c r="AL831" s="268"/>
      <c r="AM831" s="317"/>
      <c r="AN831" s="200"/>
      <c r="AO831" s="268"/>
      <c r="AP831" s="317"/>
      <c r="AQ831" s="200"/>
      <c r="AR831" s="268"/>
      <c r="AS831" s="317"/>
      <c r="AT831" s="200"/>
      <c r="AU831" s="268"/>
      <c r="AV831" s="317"/>
      <c r="AW831" s="200"/>
      <c r="AX831" s="268"/>
    </row>
    <row r="832" spans="1:50" s="201" customFormat="1" ht="154">
      <c r="A832" s="83" t="s">
        <v>6803</v>
      </c>
      <c r="B832" s="69" t="s">
        <v>6804</v>
      </c>
      <c r="C832" s="69"/>
      <c r="D832" s="378" t="s">
        <v>9907</v>
      </c>
      <c r="E832" s="69" t="s">
        <v>6820</v>
      </c>
      <c r="F832" s="69">
        <v>19271</v>
      </c>
      <c r="G832" s="69" t="s">
        <v>6821</v>
      </c>
      <c r="H832" s="69">
        <v>2019</v>
      </c>
      <c r="I832" s="69" t="s">
        <v>6822</v>
      </c>
      <c r="J832" s="16">
        <v>73400</v>
      </c>
      <c r="K832" s="69" t="s">
        <v>69</v>
      </c>
      <c r="L832" s="69" t="s">
        <v>6823</v>
      </c>
      <c r="M832" s="69" t="s">
        <v>6824</v>
      </c>
      <c r="N832" s="69" t="s">
        <v>6825</v>
      </c>
      <c r="O832" s="69" t="s">
        <v>6826</v>
      </c>
      <c r="P832" s="69" t="s">
        <v>6827</v>
      </c>
      <c r="Q832" s="16">
        <v>47</v>
      </c>
      <c r="R832" s="16">
        <v>0.32</v>
      </c>
      <c r="S832" s="16">
        <v>7</v>
      </c>
      <c r="T832" s="16">
        <v>0</v>
      </c>
      <c r="U832" s="16">
        <v>61.8</v>
      </c>
      <c r="V832" s="109"/>
      <c r="W832" s="109">
        <v>23.33</v>
      </c>
      <c r="X832" s="69" t="s">
        <v>6813</v>
      </c>
      <c r="Y832" s="69">
        <v>3</v>
      </c>
      <c r="Z832" s="69">
        <v>11</v>
      </c>
      <c r="AA832" s="69">
        <v>4</v>
      </c>
      <c r="AB832" s="199"/>
      <c r="AC832" s="199">
        <v>17</v>
      </c>
      <c r="AD832" s="199"/>
      <c r="AE832" s="199">
        <v>5</v>
      </c>
      <c r="AF832" s="295"/>
      <c r="AG832" s="325"/>
      <c r="AH832" s="200"/>
      <c r="AI832" s="268"/>
      <c r="AJ832" s="325"/>
      <c r="AK832" s="200"/>
      <c r="AL832" s="268"/>
      <c r="AM832" s="317"/>
      <c r="AN832" s="200"/>
      <c r="AO832" s="268"/>
      <c r="AP832" s="317"/>
      <c r="AQ832" s="200"/>
      <c r="AR832" s="268"/>
      <c r="AS832" s="317"/>
      <c r="AT832" s="200"/>
      <c r="AU832" s="268"/>
      <c r="AV832" s="317"/>
      <c r="AW832" s="200"/>
      <c r="AX832" s="268"/>
    </row>
    <row r="833" spans="1:50" s="201" customFormat="1" ht="182">
      <c r="A833" s="83" t="s">
        <v>6803</v>
      </c>
      <c r="B833" s="69" t="s">
        <v>6804</v>
      </c>
      <c r="C833" s="115"/>
      <c r="D833" s="378" t="s">
        <v>9907</v>
      </c>
      <c r="E833" s="76" t="s">
        <v>6828</v>
      </c>
      <c r="F833" s="115">
        <v>6005</v>
      </c>
      <c r="G833" s="76" t="s">
        <v>6829</v>
      </c>
      <c r="H833" s="115">
        <v>2018</v>
      </c>
      <c r="I833" s="76" t="s">
        <v>6830</v>
      </c>
      <c r="J833" s="71">
        <v>45115.6</v>
      </c>
      <c r="K833" s="76" t="s">
        <v>69</v>
      </c>
      <c r="L833" s="76" t="s">
        <v>6831</v>
      </c>
      <c r="M833" s="76" t="s">
        <v>6832</v>
      </c>
      <c r="N833" s="76" t="s">
        <v>6833</v>
      </c>
      <c r="O833" s="76" t="s">
        <v>6834</v>
      </c>
      <c r="P833" s="115" t="s">
        <v>6835</v>
      </c>
      <c r="Q833" s="71">
        <v>25</v>
      </c>
      <c r="R833" s="71">
        <v>0.8</v>
      </c>
      <c r="S833" s="71">
        <v>0</v>
      </c>
      <c r="T833" s="71">
        <v>0</v>
      </c>
      <c r="U833" s="71">
        <v>25</v>
      </c>
      <c r="V833" s="115"/>
      <c r="W833" s="115">
        <v>43</v>
      </c>
      <c r="X833" s="234" t="s">
        <v>6836</v>
      </c>
      <c r="Y833" s="115"/>
      <c r="Z833" s="115"/>
      <c r="AA833" s="115"/>
      <c r="AB833" s="199"/>
      <c r="AC833" s="199">
        <v>17</v>
      </c>
      <c r="AD833" s="199"/>
      <c r="AE833" s="199">
        <v>5</v>
      </c>
      <c r="AF833" s="295"/>
      <c r="AG833" s="325"/>
      <c r="AH833" s="200"/>
      <c r="AI833" s="268"/>
      <c r="AJ833" s="325"/>
      <c r="AK833" s="200"/>
      <c r="AL833" s="268"/>
      <c r="AM833" s="317"/>
      <c r="AN833" s="200"/>
      <c r="AO833" s="268"/>
      <c r="AP833" s="317"/>
      <c r="AQ833" s="200"/>
      <c r="AR833" s="268"/>
      <c r="AS833" s="317"/>
      <c r="AT833" s="200"/>
      <c r="AU833" s="268"/>
      <c r="AV833" s="317"/>
      <c r="AW833" s="200"/>
      <c r="AX833" s="268"/>
    </row>
    <row r="834" spans="1:50" s="201" customFormat="1" ht="98">
      <c r="A834" s="83" t="s">
        <v>6803</v>
      </c>
      <c r="B834" s="115" t="s">
        <v>6804</v>
      </c>
      <c r="C834" s="115"/>
      <c r="D834" s="76" t="s">
        <v>9907</v>
      </c>
      <c r="E834" s="115" t="s">
        <v>6837</v>
      </c>
      <c r="F834" s="115">
        <v>28477</v>
      </c>
      <c r="G834" s="76" t="s">
        <v>6838</v>
      </c>
      <c r="H834" s="115">
        <v>2018</v>
      </c>
      <c r="I834" s="76" t="s">
        <v>6839</v>
      </c>
      <c r="J834" s="71">
        <v>3111</v>
      </c>
      <c r="K834" s="76" t="s">
        <v>69</v>
      </c>
      <c r="L834" s="76" t="s">
        <v>6840</v>
      </c>
      <c r="M834" s="76" t="s">
        <v>6841</v>
      </c>
      <c r="N834" s="76" t="s">
        <v>6842</v>
      </c>
      <c r="O834" s="76" t="s">
        <v>6843</v>
      </c>
      <c r="P834" s="115">
        <v>42497</v>
      </c>
      <c r="Q834" s="71">
        <v>20</v>
      </c>
      <c r="R834" s="71">
        <v>7.0000000000000007E-2</v>
      </c>
      <c r="S834" s="71">
        <v>0</v>
      </c>
      <c r="T834" s="71">
        <v>0</v>
      </c>
      <c r="U834" s="71">
        <v>20</v>
      </c>
      <c r="V834" s="115"/>
      <c r="W834" s="115">
        <v>43.33</v>
      </c>
      <c r="X834" s="234" t="s">
        <v>6836</v>
      </c>
      <c r="Y834" s="115">
        <v>4</v>
      </c>
      <c r="Z834" s="115">
        <v>9</v>
      </c>
      <c r="AA834" s="115">
        <v>2</v>
      </c>
      <c r="AB834" s="115">
        <v>4</v>
      </c>
      <c r="AC834" s="199">
        <v>17</v>
      </c>
      <c r="AD834" s="199"/>
      <c r="AE834" s="199">
        <v>5</v>
      </c>
      <c r="AF834" s="295"/>
      <c r="AG834" s="325"/>
      <c r="AH834" s="200"/>
      <c r="AI834" s="268"/>
      <c r="AJ834" s="325"/>
      <c r="AK834" s="200"/>
      <c r="AL834" s="268"/>
      <c r="AM834" s="317"/>
      <c r="AN834" s="200"/>
      <c r="AO834" s="268"/>
      <c r="AP834" s="317"/>
      <c r="AQ834" s="200"/>
      <c r="AR834" s="268"/>
      <c r="AS834" s="317"/>
      <c r="AT834" s="200"/>
      <c r="AU834" s="268"/>
      <c r="AV834" s="317"/>
      <c r="AW834" s="200"/>
      <c r="AX834" s="268"/>
    </row>
    <row r="835" spans="1:50" s="201" customFormat="1" ht="224">
      <c r="A835" s="83" t="s">
        <v>6803</v>
      </c>
      <c r="B835" s="115" t="s">
        <v>6804</v>
      </c>
      <c r="C835" s="115"/>
      <c r="D835" s="378" t="s">
        <v>9907</v>
      </c>
      <c r="E835" s="76" t="s">
        <v>6828</v>
      </c>
      <c r="F835" s="115">
        <v>6005</v>
      </c>
      <c r="G835" s="76" t="s">
        <v>349</v>
      </c>
      <c r="H835" s="115">
        <v>2015</v>
      </c>
      <c r="I835" s="76" t="s">
        <v>6844</v>
      </c>
      <c r="J835" s="71">
        <v>45567</v>
      </c>
      <c r="K835" s="76" t="s">
        <v>271</v>
      </c>
      <c r="L835" s="76" t="s">
        <v>6823</v>
      </c>
      <c r="M835" s="76" t="s">
        <v>6845</v>
      </c>
      <c r="N835" s="76" t="s">
        <v>6846</v>
      </c>
      <c r="O835" s="76" t="s">
        <v>6847</v>
      </c>
      <c r="P835" s="115">
        <v>42230</v>
      </c>
      <c r="Q835" s="71">
        <v>35.56</v>
      </c>
      <c r="R835" s="71">
        <v>3.13</v>
      </c>
      <c r="S835" s="71">
        <v>20</v>
      </c>
      <c r="T835" s="71">
        <v>25</v>
      </c>
      <c r="U835" s="71">
        <v>48.129999999999995</v>
      </c>
      <c r="V835" s="115">
        <v>75</v>
      </c>
      <c r="W835" s="115">
        <v>97.35</v>
      </c>
      <c r="X835" s="76" t="s">
        <v>6813</v>
      </c>
      <c r="Y835" s="115">
        <v>6</v>
      </c>
      <c r="Z835" s="115">
        <v>4</v>
      </c>
      <c r="AA835" s="115">
        <v>1</v>
      </c>
      <c r="AB835" s="115">
        <v>60</v>
      </c>
      <c r="AC835" s="199">
        <v>16</v>
      </c>
      <c r="AD835" s="199"/>
      <c r="AE835" s="199">
        <v>5</v>
      </c>
      <c r="AF835" s="295"/>
      <c r="AG835" s="325"/>
      <c r="AH835" s="200"/>
      <c r="AI835" s="268"/>
      <c r="AJ835" s="325"/>
      <c r="AK835" s="200"/>
      <c r="AL835" s="268"/>
      <c r="AM835" s="317"/>
      <c r="AN835" s="200"/>
      <c r="AO835" s="268"/>
      <c r="AP835" s="317"/>
      <c r="AQ835" s="200"/>
      <c r="AR835" s="268"/>
      <c r="AS835" s="317"/>
      <c r="AT835" s="200"/>
      <c r="AU835" s="268"/>
      <c r="AV835" s="317"/>
      <c r="AW835" s="200"/>
      <c r="AX835" s="268"/>
    </row>
    <row r="836" spans="1:50" s="201" customFormat="1" ht="336">
      <c r="A836" s="83" t="s">
        <v>6803</v>
      </c>
      <c r="B836" s="115" t="s">
        <v>6804</v>
      </c>
      <c r="C836" s="115"/>
      <c r="D836" s="378" t="s">
        <v>9907</v>
      </c>
      <c r="E836" s="76" t="s">
        <v>6828</v>
      </c>
      <c r="F836" s="115">
        <v>6005</v>
      </c>
      <c r="G836" s="76" t="s">
        <v>6848</v>
      </c>
      <c r="H836" s="115">
        <v>2015</v>
      </c>
      <c r="I836" s="76" t="s">
        <v>6849</v>
      </c>
      <c r="J836" s="71">
        <v>51666</v>
      </c>
      <c r="K836" s="76" t="s">
        <v>271</v>
      </c>
      <c r="L836" s="76" t="s">
        <v>6823</v>
      </c>
      <c r="M836" s="76" t="s">
        <v>6845</v>
      </c>
      <c r="N836" s="76" t="s">
        <v>6850</v>
      </c>
      <c r="O836" s="76" t="s">
        <v>6851</v>
      </c>
      <c r="P836" s="115">
        <v>42231</v>
      </c>
      <c r="Q836" s="71">
        <v>46.95</v>
      </c>
      <c r="R836" s="71">
        <v>3.55</v>
      </c>
      <c r="S836" s="71">
        <v>60</v>
      </c>
      <c r="T836" s="71">
        <v>0</v>
      </c>
      <c r="U836" s="71">
        <v>63.55</v>
      </c>
      <c r="V836" s="115">
        <v>60</v>
      </c>
      <c r="W836" s="115">
        <v>100</v>
      </c>
      <c r="X836" s="76" t="s">
        <v>6813</v>
      </c>
      <c r="Y836" s="115">
        <v>2</v>
      </c>
      <c r="Z836" s="115">
        <v>5</v>
      </c>
      <c r="AA836" s="115">
        <v>6</v>
      </c>
      <c r="AB836" s="115">
        <v>60</v>
      </c>
      <c r="AC836" s="199">
        <v>16</v>
      </c>
      <c r="AD836" s="199"/>
      <c r="AE836" s="199">
        <v>5</v>
      </c>
      <c r="AF836" s="295"/>
      <c r="AG836" s="325"/>
      <c r="AH836" s="200"/>
      <c r="AI836" s="268"/>
      <c r="AJ836" s="325"/>
      <c r="AK836" s="200"/>
      <c r="AL836" s="268"/>
      <c r="AM836" s="317"/>
      <c r="AN836" s="200"/>
      <c r="AO836" s="268"/>
      <c r="AP836" s="317"/>
      <c r="AQ836" s="200"/>
      <c r="AR836" s="268"/>
      <c r="AS836" s="317"/>
      <c r="AT836" s="200"/>
      <c r="AU836" s="268"/>
      <c r="AV836" s="317"/>
      <c r="AW836" s="200"/>
      <c r="AX836" s="268"/>
    </row>
    <row r="837" spans="1:50" s="201" customFormat="1" ht="350">
      <c r="A837" s="83" t="s">
        <v>6803</v>
      </c>
      <c r="B837" s="115" t="s">
        <v>6804</v>
      </c>
      <c r="C837" s="115"/>
      <c r="D837" s="378" t="s">
        <v>9907</v>
      </c>
      <c r="E837" s="76" t="s">
        <v>6852</v>
      </c>
      <c r="F837" s="115">
        <v>24021</v>
      </c>
      <c r="G837" s="76" t="s">
        <v>6853</v>
      </c>
      <c r="H837" s="115">
        <v>2016</v>
      </c>
      <c r="I837" s="76" t="s">
        <v>6854</v>
      </c>
      <c r="J837" s="71">
        <v>18910</v>
      </c>
      <c r="K837" s="76" t="s">
        <v>271</v>
      </c>
      <c r="L837" s="76" t="s">
        <v>6823</v>
      </c>
      <c r="M837" s="76" t="s">
        <v>6845</v>
      </c>
      <c r="N837" s="76" t="s">
        <v>6855</v>
      </c>
      <c r="O837" s="76"/>
      <c r="P837" s="115">
        <v>42282</v>
      </c>
      <c r="Q837" s="71">
        <v>23.13</v>
      </c>
      <c r="R837" s="71">
        <v>1.3</v>
      </c>
      <c r="S837" s="71">
        <v>15</v>
      </c>
      <c r="T837" s="71">
        <v>15</v>
      </c>
      <c r="U837" s="71">
        <v>31.3</v>
      </c>
      <c r="V837" s="115">
        <v>70</v>
      </c>
      <c r="W837" s="115">
        <v>93.33</v>
      </c>
      <c r="X837" s="76" t="s">
        <v>6813</v>
      </c>
      <c r="Y837" s="115">
        <v>6</v>
      </c>
      <c r="Z837" s="115">
        <v>1</v>
      </c>
      <c r="AA837" s="115">
        <v>1</v>
      </c>
      <c r="AB837" s="115">
        <v>60</v>
      </c>
      <c r="AC837" s="199">
        <v>16</v>
      </c>
      <c r="AD837" s="199"/>
      <c r="AE837" s="199">
        <v>5</v>
      </c>
      <c r="AF837" s="295"/>
      <c r="AG837" s="325"/>
      <c r="AH837" s="200"/>
      <c r="AI837" s="268"/>
      <c r="AJ837" s="325"/>
      <c r="AK837" s="200"/>
      <c r="AL837" s="268"/>
      <c r="AM837" s="317"/>
      <c r="AN837" s="200"/>
      <c r="AO837" s="268"/>
      <c r="AP837" s="317"/>
      <c r="AQ837" s="200"/>
      <c r="AR837" s="268"/>
      <c r="AS837" s="317"/>
      <c r="AT837" s="200"/>
      <c r="AU837" s="268"/>
      <c r="AV837" s="317"/>
      <c r="AW837" s="200"/>
      <c r="AX837" s="268"/>
    </row>
    <row r="838" spans="1:50" s="201" customFormat="1" ht="154">
      <c r="A838" s="83" t="s">
        <v>6803</v>
      </c>
      <c r="B838" s="115" t="s">
        <v>6804</v>
      </c>
      <c r="C838" s="115"/>
      <c r="D838" s="380" t="s">
        <v>3434</v>
      </c>
      <c r="E838" s="76" t="s">
        <v>6856</v>
      </c>
      <c r="F838" s="115">
        <v>19271</v>
      </c>
      <c r="G838" s="76" t="s">
        <v>6857</v>
      </c>
      <c r="H838" s="115">
        <v>2011</v>
      </c>
      <c r="I838" s="76" t="s">
        <v>6858</v>
      </c>
      <c r="J838" s="71">
        <v>51408</v>
      </c>
      <c r="K838" s="76" t="s">
        <v>81</v>
      </c>
      <c r="L838" s="76" t="s">
        <v>6859</v>
      </c>
      <c r="M838" s="76" t="s">
        <v>6845</v>
      </c>
      <c r="N838" s="76" t="s">
        <v>6860</v>
      </c>
      <c r="O838" s="76" t="s">
        <v>6861</v>
      </c>
      <c r="P838" s="115" t="s">
        <v>6862</v>
      </c>
      <c r="Q838" s="71">
        <v>62</v>
      </c>
      <c r="R838" s="71">
        <v>1</v>
      </c>
      <c r="S838" s="71">
        <v>29.37</v>
      </c>
      <c r="T838" s="71">
        <v>62</v>
      </c>
      <c r="U838" s="71">
        <v>92.37</v>
      </c>
      <c r="V838" s="115">
        <v>80</v>
      </c>
      <c r="W838" s="115">
        <v>100</v>
      </c>
      <c r="X838" s="202"/>
      <c r="Y838" s="202"/>
      <c r="Z838" s="202"/>
      <c r="AA838" s="202"/>
      <c r="AB838" s="202"/>
      <c r="AC838" s="199">
        <v>15</v>
      </c>
      <c r="AD838" s="199"/>
      <c r="AE838" s="199">
        <v>5</v>
      </c>
      <c r="AF838" s="295"/>
      <c r="AG838" s="325"/>
      <c r="AH838" s="200"/>
      <c r="AI838" s="268"/>
      <c r="AJ838" s="325"/>
      <c r="AK838" s="200"/>
      <c r="AL838" s="268"/>
      <c r="AM838" s="317"/>
      <c r="AN838" s="200"/>
      <c r="AO838" s="268"/>
      <c r="AP838" s="317"/>
      <c r="AQ838" s="200"/>
      <c r="AR838" s="268"/>
      <c r="AS838" s="317"/>
      <c r="AT838" s="200"/>
      <c r="AU838" s="268"/>
      <c r="AV838" s="317"/>
      <c r="AW838" s="200"/>
      <c r="AX838" s="268"/>
    </row>
    <row r="839" spans="1:50" s="14" customFormat="1" ht="70">
      <c r="A839" s="11" t="s">
        <v>6863</v>
      </c>
      <c r="B839" s="12" t="s">
        <v>6864</v>
      </c>
      <c r="C839" s="12">
        <v>54</v>
      </c>
      <c r="D839" s="15" t="s">
        <v>6865</v>
      </c>
      <c r="E839" s="12" t="s">
        <v>6866</v>
      </c>
      <c r="F839" s="12">
        <v>7814</v>
      </c>
      <c r="G839" s="12" t="s">
        <v>6867</v>
      </c>
      <c r="H839" s="12">
        <v>2007</v>
      </c>
      <c r="I839" s="12" t="s">
        <v>6868</v>
      </c>
      <c r="J839" s="16">
        <v>100000</v>
      </c>
      <c r="K839" s="12" t="s">
        <v>103</v>
      </c>
      <c r="L839" s="12" t="s">
        <v>6869</v>
      </c>
      <c r="M839" s="12" t="s">
        <v>6870</v>
      </c>
      <c r="N839" s="12" t="s">
        <v>6871</v>
      </c>
      <c r="O839" s="12" t="s">
        <v>6872</v>
      </c>
      <c r="P839" s="12">
        <v>45156</v>
      </c>
      <c r="Q839" s="16">
        <v>24.9</v>
      </c>
      <c r="R839" s="16">
        <v>0</v>
      </c>
      <c r="S839" s="16">
        <v>2.48</v>
      </c>
      <c r="T839" s="16">
        <v>22.4</v>
      </c>
      <c r="U839" s="16">
        <v>24.9</v>
      </c>
      <c r="V839" s="109">
        <v>85</v>
      </c>
      <c r="W839" s="109">
        <v>100</v>
      </c>
      <c r="X839" s="90" t="s">
        <v>6873</v>
      </c>
      <c r="Y839" s="12">
        <v>3</v>
      </c>
      <c r="Z839" s="12">
        <v>7</v>
      </c>
      <c r="AA839" s="12">
        <v>2</v>
      </c>
      <c r="AB839" s="12">
        <v>4</v>
      </c>
      <c r="AC839" s="12">
        <v>13</v>
      </c>
      <c r="AD839" s="12"/>
      <c r="AE839" s="12">
        <v>5</v>
      </c>
      <c r="AF839" s="236">
        <v>85</v>
      </c>
      <c r="AG839" s="11" t="s">
        <v>6865</v>
      </c>
      <c r="AH839" s="12" t="s">
        <v>6874</v>
      </c>
      <c r="AI839" s="13">
        <v>40</v>
      </c>
      <c r="AJ839" s="11" t="s">
        <v>6875</v>
      </c>
      <c r="AK839" s="12" t="s">
        <v>6876</v>
      </c>
      <c r="AL839" s="13">
        <v>10</v>
      </c>
      <c r="AM839" s="300" t="s">
        <v>4637</v>
      </c>
      <c r="AN839" s="12" t="s">
        <v>6877</v>
      </c>
      <c r="AO839" s="13">
        <v>5</v>
      </c>
      <c r="AP839" s="301" t="s">
        <v>6865</v>
      </c>
      <c r="AQ839" s="69" t="s">
        <v>6878</v>
      </c>
      <c r="AR839" s="107">
        <v>25</v>
      </c>
      <c r="AS839" s="301" t="s">
        <v>6879</v>
      </c>
      <c r="AT839" s="69" t="s">
        <v>6880</v>
      </c>
      <c r="AU839" s="107">
        <v>5</v>
      </c>
      <c r="AV839" s="300"/>
      <c r="AW839" s="12"/>
      <c r="AX839" s="13"/>
    </row>
    <row r="840" spans="1:50" s="14" customFormat="1" ht="308">
      <c r="A840" s="11" t="s">
        <v>6863</v>
      </c>
      <c r="B840" s="12" t="s">
        <v>6864</v>
      </c>
      <c r="C840" s="12">
        <v>54</v>
      </c>
      <c r="D840" s="15" t="s">
        <v>6865</v>
      </c>
      <c r="E840" s="12" t="s">
        <v>6866</v>
      </c>
      <c r="F840" s="12">
        <v>7814</v>
      </c>
      <c r="G840" s="12" t="s">
        <v>6881</v>
      </c>
      <c r="H840" s="12">
        <v>2009</v>
      </c>
      <c r="I840" s="12" t="s">
        <v>6882</v>
      </c>
      <c r="J840" s="16">
        <v>138000</v>
      </c>
      <c r="K840" s="12" t="s">
        <v>81</v>
      </c>
      <c r="L840" s="12" t="s">
        <v>6883</v>
      </c>
      <c r="M840" s="12" t="s">
        <v>6870</v>
      </c>
      <c r="N840" s="12" t="s">
        <v>6884</v>
      </c>
      <c r="O840" s="12" t="s">
        <v>6885</v>
      </c>
      <c r="P840" s="12">
        <v>45915.459159999999</v>
      </c>
      <c r="Q840" s="16">
        <v>25</v>
      </c>
      <c r="R840" s="16">
        <v>0</v>
      </c>
      <c r="S840" s="16">
        <v>2.62</v>
      </c>
      <c r="T840" s="16">
        <v>22.4</v>
      </c>
      <c r="U840" s="16">
        <v>25</v>
      </c>
      <c r="V840" s="109">
        <v>20</v>
      </c>
      <c r="W840" s="109">
        <v>100</v>
      </c>
      <c r="X840" s="90" t="s">
        <v>6873</v>
      </c>
      <c r="Y840" s="12">
        <v>3</v>
      </c>
      <c r="Z840" s="12">
        <v>8</v>
      </c>
      <c r="AA840" s="12">
        <v>2</v>
      </c>
      <c r="AB840" s="12">
        <v>4</v>
      </c>
      <c r="AC840" s="12">
        <v>14</v>
      </c>
      <c r="AD840" s="12"/>
      <c r="AE840" s="12">
        <v>5</v>
      </c>
      <c r="AF840" s="236">
        <v>20</v>
      </c>
      <c r="AG840" s="11" t="s">
        <v>4637</v>
      </c>
      <c r="AH840" s="12" t="s">
        <v>6886</v>
      </c>
      <c r="AI840" s="13">
        <v>20</v>
      </c>
      <c r="AJ840" s="11"/>
      <c r="AK840" s="12"/>
      <c r="AL840" s="13"/>
      <c r="AM840" s="300"/>
      <c r="AN840" s="12"/>
      <c r="AO840" s="13"/>
      <c r="AP840" s="300"/>
      <c r="AQ840" s="12"/>
      <c r="AR840" s="13"/>
      <c r="AS840" s="300"/>
      <c r="AT840" s="12"/>
      <c r="AU840" s="13"/>
      <c r="AV840" s="300"/>
      <c r="AW840" s="12"/>
      <c r="AX840" s="13"/>
    </row>
    <row r="841" spans="1:50" s="14" customFormat="1" ht="280">
      <c r="A841" s="11" t="s">
        <v>6863</v>
      </c>
      <c r="B841" s="12" t="s">
        <v>6864</v>
      </c>
      <c r="C841" s="12">
        <v>54</v>
      </c>
      <c r="D841" s="15" t="s">
        <v>6865</v>
      </c>
      <c r="E841" s="12" t="s">
        <v>6866</v>
      </c>
      <c r="F841" s="12">
        <v>7814</v>
      </c>
      <c r="G841" s="12" t="s">
        <v>6887</v>
      </c>
      <c r="H841" s="12">
        <v>2010</v>
      </c>
      <c r="I841" s="12" t="s">
        <v>6888</v>
      </c>
      <c r="J841" s="16">
        <v>35287.769999999997</v>
      </c>
      <c r="K841" s="147" t="s">
        <v>6913</v>
      </c>
      <c r="L841" s="12" t="s">
        <v>6889</v>
      </c>
      <c r="M841" s="12" t="s">
        <v>6870</v>
      </c>
      <c r="N841" s="12" t="s">
        <v>6890</v>
      </c>
      <c r="O841" s="12" t="s">
        <v>6891</v>
      </c>
      <c r="P841" s="12" t="s">
        <v>6892</v>
      </c>
      <c r="Q841" s="16">
        <v>24.5</v>
      </c>
      <c r="R841" s="16">
        <v>0</v>
      </c>
      <c r="S841" s="16">
        <v>2.1</v>
      </c>
      <c r="T841" s="16">
        <v>22.4</v>
      </c>
      <c r="U841" s="16">
        <v>24.5</v>
      </c>
      <c r="V841" s="109">
        <v>80</v>
      </c>
      <c r="W841" s="109">
        <v>100</v>
      </c>
      <c r="X841" s="90" t="s">
        <v>6873</v>
      </c>
      <c r="Y841" s="12">
        <v>1</v>
      </c>
      <c r="Z841" s="12">
        <v>9</v>
      </c>
      <c r="AA841" s="12">
        <v>1</v>
      </c>
      <c r="AB841" s="12">
        <v>4</v>
      </c>
      <c r="AC841" s="12"/>
      <c r="AD841" s="12"/>
      <c r="AE841" s="12">
        <v>5</v>
      </c>
      <c r="AF841" s="236">
        <v>80</v>
      </c>
      <c r="AG841" s="11" t="s">
        <v>6865</v>
      </c>
      <c r="AH841" s="12" t="s">
        <v>6874</v>
      </c>
      <c r="AI841" s="13">
        <v>30</v>
      </c>
      <c r="AJ841" s="11" t="s">
        <v>6875</v>
      </c>
      <c r="AK841" s="12" t="s">
        <v>6876</v>
      </c>
      <c r="AL841" s="13">
        <v>10</v>
      </c>
      <c r="AM841" s="301" t="s">
        <v>6893</v>
      </c>
      <c r="AN841" s="69" t="s">
        <v>6874</v>
      </c>
      <c r="AO841" s="107">
        <v>10</v>
      </c>
      <c r="AP841" s="301" t="s">
        <v>6865</v>
      </c>
      <c r="AQ841" s="69" t="s">
        <v>6878</v>
      </c>
      <c r="AR841" s="107">
        <v>30</v>
      </c>
      <c r="AS841" s="300"/>
      <c r="AT841" s="12"/>
      <c r="AU841" s="13"/>
      <c r="AV841" s="300"/>
      <c r="AW841" s="12"/>
      <c r="AX841" s="13"/>
    </row>
    <row r="842" spans="1:50" s="14" customFormat="1" ht="409.5">
      <c r="A842" s="11" t="s">
        <v>6863</v>
      </c>
      <c r="B842" s="12" t="s">
        <v>6864</v>
      </c>
      <c r="C842" s="12">
        <v>54</v>
      </c>
      <c r="D842" s="15" t="s">
        <v>6865</v>
      </c>
      <c r="E842" s="12" t="s">
        <v>6866</v>
      </c>
      <c r="F842" s="12">
        <v>7814</v>
      </c>
      <c r="G842" s="12" t="s">
        <v>6894</v>
      </c>
      <c r="H842" s="12">
        <v>2014</v>
      </c>
      <c r="I842" s="12" t="s">
        <v>6895</v>
      </c>
      <c r="J842" s="16">
        <v>51644.19</v>
      </c>
      <c r="K842" s="147" t="s">
        <v>6913</v>
      </c>
      <c r="L842" s="12" t="s">
        <v>6889</v>
      </c>
      <c r="M842" s="12" t="s">
        <v>6870</v>
      </c>
      <c r="N842" s="12" t="s">
        <v>6896</v>
      </c>
      <c r="O842" s="12" t="s">
        <v>6897</v>
      </c>
      <c r="P842" s="12" t="s">
        <v>6898</v>
      </c>
      <c r="Q842" s="16">
        <v>24.6</v>
      </c>
      <c r="R842" s="16">
        <v>0</v>
      </c>
      <c r="S842" s="16">
        <v>2.2000000000000002</v>
      </c>
      <c r="T842" s="16">
        <v>22.4</v>
      </c>
      <c r="U842" s="16">
        <v>30.8</v>
      </c>
      <c r="V842" s="109">
        <v>30</v>
      </c>
      <c r="W842" s="109">
        <v>100</v>
      </c>
      <c r="X842" s="90" t="s">
        <v>6873</v>
      </c>
      <c r="Y842" s="12">
        <v>1</v>
      </c>
      <c r="Z842" s="12">
        <v>9</v>
      </c>
      <c r="AA842" s="12">
        <v>2</v>
      </c>
      <c r="AB842" s="12">
        <v>4</v>
      </c>
      <c r="AC842" s="12"/>
      <c r="AD842" s="12"/>
      <c r="AE842" s="12">
        <v>4</v>
      </c>
      <c r="AF842" s="236">
        <v>30</v>
      </c>
      <c r="AG842" s="11" t="s">
        <v>6865</v>
      </c>
      <c r="AH842" s="12" t="s">
        <v>6874</v>
      </c>
      <c r="AI842" s="13">
        <v>10</v>
      </c>
      <c r="AJ842" s="11" t="s">
        <v>6899</v>
      </c>
      <c r="AK842" s="12" t="s">
        <v>6900</v>
      </c>
      <c r="AL842" s="13">
        <v>5</v>
      </c>
      <c r="AM842" s="300" t="s">
        <v>6901</v>
      </c>
      <c r="AN842" s="12" t="s">
        <v>6902</v>
      </c>
      <c r="AO842" s="13">
        <v>15</v>
      </c>
      <c r="AP842" s="300"/>
      <c r="AQ842" s="12"/>
      <c r="AR842" s="13"/>
      <c r="AS842" s="300"/>
      <c r="AT842" s="12"/>
      <c r="AU842" s="13"/>
      <c r="AV842" s="300"/>
      <c r="AW842" s="12"/>
      <c r="AX842" s="13"/>
    </row>
    <row r="843" spans="1:50" s="14" customFormat="1" ht="308">
      <c r="A843" s="11" t="s">
        <v>6863</v>
      </c>
      <c r="B843" s="12" t="s">
        <v>6864</v>
      </c>
      <c r="C843" s="12">
        <v>54</v>
      </c>
      <c r="D843" s="15" t="s">
        <v>6865</v>
      </c>
      <c r="E843" s="12" t="s">
        <v>6903</v>
      </c>
      <c r="F843" s="12">
        <v>19753</v>
      </c>
      <c r="G843" s="12" t="s">
        <v>6904</v>
      </c>
      <c r="H843" s="12">
        <v>2016</v>
      </c>
      <c r="I843" s="12" t="s">
        <v>6905</v>
      </c>
      <c r="J843" s="16">
        <v>99430</v>
      </c>
      <c r="K843" s="12" t="s">
        <v>271</v>
      </c>
      <c r="L843" s="12" t="s">
        <v>6889</v>
      </c>
      <c r="M843" s="12" t="s">
        <v>6870</v>
      </c>
      <c r="N843" s="12" t="s">
        <v>6906</v>
      </c>
      <c r="O843" s="12" t="s">
        <v>6907</v>
      </c>
      <c r="P843" s="12">
        <v>47340</v>
      </c>
      <c r="Q843" s="16">
        <v>29.33</v>
      </c>
      <c r="R843" s="16">
        <v>0</v>
      </c>
      <c r="S843" s="16">
        <v>6.12</v>
      </c>
      <c r="T843" s="16">
        <v>13.79</v>
      </c>
      <c r="U843" s="16">
        <v>29.33</v>
      </c>
      <c r="V843" s="109">
        <v>80</v>
      </c>
      <c r="W843" s="109">
        <v>100</v>
      </c>
      <c r="X843" s="90" t="s">
        <v>6873</v>
      </c>
      <c r="Y843" s="12">
        <v>1</v>
      </c>
      <c r="Z843" s="12">
        <v>9</v>
      </c>
      <c r="AA843" s="12">
        <v>2</v>
      </c>
      <c r="AB843" s="12">
        <v>4</v>
      </c>
      <c r="AC843" s="12">
        <v>16</v>
      </c>
      <c r="AD843" s="12"/>
      <c r="AE843" s="12">
        <v>5</v>
      </c>
      <c r="AF843" s="236">
        <v>80</v>
      </c>
      <c r="AG843" s="11" t="s">
        <v>6865</v>
      </c>
      <c r="AH843" s="12" t="s">
        <v>6874</v>
      </c>
      <c r="AI843" s="13">
        <v>20</v>
      </c>
      <c r="AJ843" s="11" t="s">
        <v>6899</v>
      </c>
      <c r="AK843" s="12" t="s">
        <v>6908</v>
      </c>
      <c r="AL843" s="13">
        <v>30</v>
      </c>
      <c r="AM843" s="300" t="s">
        <v>6909</v>
      </c>
      <c r="AN843" s="12" t="s">
        <v>6910</v>
      </c>
      <c r="AO843" s="13">
        <v>10</v>
      </c>
      <c r="AP843" s="300" t="s">
        <v>6875</v>
      </c>
      <c r="AQ843" s="12" t="s">
        <v>6876</v>
      </c>
      <c r="AR843" s="13">
        <v>20</v>
      </c>
      <c r="AS843" s="300"/>
      <c r="AT843" s="12"/>
      <c r="AU843" s="13"/>
      <c r="AV843" s="300"/>
      <c r="AW843" s="12"/>
      <c r="AX843" s="13"/>
    </row>
    <row r="844" spans="1:50" s="14" customFormat="1" ht="409.5">
      <c r="A844" s="11" t="s">
        <v>6863</v>
      </c>
      <c r="B844" s="12" t="s">
        <v>6864</v>
      </c>
      <c r="C844" s="12">
        <v>54</v>
      </c>
      <c r="D844" s="15" t="s">
        <v>6865</v>
      </c>
      <c r="E844" s="12" t="s">
        <v>6903</v>
      </c>
      <c r="F844" s="12">
        <v>19753</v>
      </c>
      <c r="G844" s="12" t="s">
        <v>6911</v>
      </c>
      <c r="H844" s="12">
        <v>2021</v>
      </c>
      <c r="I844" s="12" t="s">
        <v>6912</v>
      </c>
      <c r="J844" s="16">
        <v>113301.64</v>
      </c>
      <c r="K844" s="147" t="s">
        <v>6913</v>
      </c>
      <c r="L844" s="69" t="s">
        <v>6889</v>
      </c>
      <c r="M844" s="69" t="s">
        <v>6870</v>
      </c>
      <c r="N844" s="12" t="s">
        <v>6914</v>
      </c>
      <c r="O844" s="12" t="s">
        <v>6915</v>
      </c>
      <c r="P844" s="12" t="s">
        <v>6916</v>
      </c>
      <c r="Q844" s="16">
        <v>25</v>
      </c>
      <c r="R844" s="16">
        <v>11.11</v>
      </c>
      <c r="S844" s="16">
        <v>10</v>
      </c>
      <c r="T844" s="16">
        <v>25</v>
      </c>
      <c r="U844" s="16">
        <v>46.11</v>
      </c>
      <c r="V844" s="109" t="s">
        <v>6917</v>
      </c>
      <c r="W844" s="109">
        <v>1.67</v>
      </c>
      <c r="X844" s="90" t="s">
        <v>6873</v>
      </c>
      <c r="Y844" s="12">
        <v>3</v>
      </c>
      <c r="Z844" s="12">
        <v>1</v>
      </c>
      <c r="AA844" s="12">
        <v>2</v>
      </c>
      <c r="AB844" s="12">
        <v>4</v>
      </c>
      <c r="AC844" s="12"/>
      <c r="AD844" s="12"/>
      <c r="AE844" s="12">
        <v>5</v>
      </c>
      <c r="AF844" s="236">
        <v>80</v>
      </c>
      <c r="AG844" s="83" t="s">
        <v>6865</v>
      </c>
      <c r="AH844" s="69" t="s">
        <v>6874</v>
      </c>
      <c r="AI844" s="107">
        <v>60</v>
      </c>
      <c r="AJ844" s="83" t="s">
        <v>6909</v>
      </c>
      <c r="AK844" s="69" t="s">
        <v>6909</v>
      </c>
      <c r="AL844" s="107">
        <v>20</v>
      </c>
      <c r="AM844" s="300"/>
      <c r="AN844" s="12"/>
      <c r="AO844" s="13"/>
      <c r="AP844" s="300"/>
      <c r="AQ844" s="12"/>
      <c r="AR844" s="13"/>
      <c r="AS844" s="300"/>
      <c r="AT844" s="12"/>
      <c r="AU844" s="13"/>
      <c r="AV844" s="300"/>
      <c r="AW844" s="12"/>
      <c r="AX844" s="13"/>
    </row>
    <row r="845" spans="1:50" s="14" customFormat="1" ht="112">
      <c r="A845" s="11" t="s">
        <v>6863</v>
      </c>
      <c r="B845" s="12" t="s">
        <v>6864</v>
      </c>
      <c r="C845" s="12">
        <v>45</v>
      </c>
      <c r="D845" s="15" t="s">
        <v>6918</v>
      </c>
      <c r="E845" s="12" t="s">
        <v>6919</v>
      </c>
      <c r="F845" s="12">
        <v>10470</v>
      </c>
      <c r="G845" s="12" t="s">
        <v>6920</v>
      </c>
      <c r="H845" s="12">
        <v>2006</v>
      </c>
      <c r="I845" s="12" t="s">
        <v>6921</v>
      </c>
      <c r="J845" s="16">
        <v>122712.1</v>
      </c>
      <c r="K845" s="12" t="s">
        <v>149</v>
      </c>
      <c r="L845" s="12" t="s">
        <v>6922</v>
      </c>
      <c r="M845" s="12" t="s">
        <v>6870</v>
      </c>
      <c r="N845" s="12" t="s">
        <v>6923</v>
      </c>
      <c r="O845" s="12" t="s">
        <v>6924</v>
      </c>
      <c r="P845" s="12">
        <v>44662</v>
      </c>
      <c r="Q845" s="16">
        <v>30.9</v>
      </c>
      <c r="R845" s="16">
        <v>0</v>
      </c>
      <c r="S845" s="16">
        <v>8.5</v>
      </c>
      <c r="T845" s="16">
        <v>22.4</v>
      </c>
      <c r="U845" s="16">
        <v>30.9</v>
      </c>
      <c r="V845" s="109">
        <v>100</v>
      </c>
      <c r="W845" s="109">
        <v>100</v>
      </c>
      <c r="X845" s="90" t="s">
        <v>6873</v>
      </c>
      <c r="Y845" s="12">
        <v>4</v>
      </c>
      <c r="Z845" s="12">
        <v>5</v>
      </c>
      <c r="AA845" s="12">
        <v>5</v>
      </c>
      <c r="AB845" s="12">
        <v>46</v>
      </c>
      <c r="AC845" s="12">
        <v>12</v>
      </c>
      <c r="AD845" s="12">
        <v>70</v>
      </c>
      <c r="AE845" s="12">
        <v>5</v>
      </c>
      <c r="AF845" s="236">
        <v>100</v>
      </c>
      <c r="AG845" s="11" t="s">
        <v>6918</v>
      </c>
      <c r="AH845" s="12" t="s">
        <v>6925</v>
      </c>
      <c r="AI845" s="13">
        <v>90</v>
      </c>
      <c r="AJ845" s="11" t="s">
        <v>6909</v>
      </c>
      <c r="AK845" s="12" t="s">
        <v>6909</v>
      </c>
      <c r="AL845" s="13">
        <v>10</v>
      </c>
      <c r="AM845" s="300"/>
      <c r="AN845" s="12"/>
      <c r="AO845" s="13"/>
      <c r="AP845" s="300"/>
      <c r="AQ845" s="12"/>
      <c r="AR845" s="13"/>
      <c r="AS845" s="300"/>
      <c r="AT845" s="12"/>
      <c r="AU845" s="13"/>
      <c r="AV845" s="300"/>
      <c r="AW845" s="12"/>
      <c r="AX845" s="13"/>
    </row>
    <row r="846" spans="1:50" s="14" customFormat="1" ht="112">
      <c r="A846" s="11" t="s">
        <v>6863</v>
      </c>
      <c r="B846" s="12" t="s">
        <v>6864</v>
      </c>
      <c r="C846" s="12">
        <v>45</v>
      </c>
      <c r="D846" s="15" t="s">
        <v>6918</v>
      </c>
      <c r="E846" s="12" t="s">
        <v>6919</v>
      </c>
      <c r="F846" s="12">
        <v>10470</v>
      </c>
      <c r="G846" s="12" t="s">
        <v>6926</v>
      </c>
      <c r="H846" s="12">
        <v>2006</v>
      </c>
      <c r="I846" s="12" t="s">
        <v>6927</v>
      </c>
      <c r="J846" s="16">
        <v>37257.24</v>
      </c>
      <c r="K846" s="147" t="s">
        <v>6913</v>
      </c>
      <c r="L846" s="12" t="s">
        <v>6922</v>
      </c>
      <c r="M846" s="12" t="s">
        <v>6870</v>
      </c>
      <c r="N846" s="12" t="s">
        <v>6923</v>
      </c>
      <c r="O846" s="12" t="s">
        <v>6924</v>
      </c>
      <c r="P846" s="12" t="s">
        <v>6928</v>
      </c>
      <c r="Q846" s="16">
        <v>34.9</v>
      </c>
      <c r="R846" s="16">
        <v>0</v>
      </c>
      <c r="S846" s="16">
        <v>12.5</v>
      </c>
      <c r="T846" s="16">
        <v>22.4</v>
      </c>
      <c r="U846" s="16">
        <v>34.9</v>
      </c>
      <c r="V846" s="109">
        <v>100</v>
      </c>
      <c r="W846" s="109">
        <v>100</v>
      </c>
      <c r="X846" s="90" t="s">
        <v>6873</v>
      </c>
      <c r="Y846" s="12">
        <v>4</v>
      </c>
      <c r="Z846" s="12">
        <v>5</v>
      </c>
      <c r="AA846" s="12">
        <v>5</v>
      </c>
      <c r="AB846" s="12">
        <v>46</v>
      </c>
      <c r="AC846" s="12">
        <v>12</v>
      </c>
      <c r="AD846" s="12">
        <v>75</v>
      </c>
      <c r="AE846" s="12">
        <v>5</v>
      </c>
      <c r="AF846" s="236">
        <v>100</v>
      </c>
      <c r="AG846" s="11" t="s">
        <v>6918</v>
      </c>
      <c r="AH846" s="12" t="s">
        <v>6925</v>
      </c>
      <c r="AI846" s="13">
        <v>90</v>
      </c>
      <c r="AJ846" s="11" t="s">
        <v>6909</v>
      </c>
      <c r="AK846" s="12" t="s">
        <v>6909</v>
      </c>
      <c r="AL846" s="13">
        <v>10</v>
      </c>
      <c r="AM846" s="300"/>
      <c r="AN846" s="12"/>
      <c r="AO846" s="13"/>
      <c r="AP846" s="300"/>
      <c r="AQ846" s="12"/>
      <c r="AR846" s="13"/>
      <c r="AS846" s="300"/>
      <c r="AT846" s="12"/>
      <c r="AU846" s="13"/>
      <c r="AV846" s="300"/>
      <c r="AW846" s="12"/>
      <c r="AX846" s="13"/>
    </row>
    <row r="847" spans="1:50" s="14" customFormat="1" ht="112">
      <c r="A847" s="11" t="s">
        <v>6863</v>
      </c>
      <c r="B847" s="12" t="s">
        <v>6864</v>
      </c>
      <c r="C847" s="12">
        <v>45</v>
      </c>
      <c r="D847" s="15" t="s">
        <v>6918</v>
      </c>
      <c r="E847" s="12" t="s">
        <v>6919</v>
      </c>
      <c r="F847" s="12">
        <v>10470</v>
      </c>
      <c r="G847" s="12" t="s">
        <v>6929</v>
      </c>
      <c r="H847" s="12">
        <v>2007</v>
      </c>
      <c r="I847" s="12" t="s">
        <v>6930</v>
      </c>
      <c r="J847" s="16">
        <v>47917.4</v>
      </c>
      <c r="K847" s="147" t="s">
        <v>6913</v>
      </c>
      <c r="L847" s="12" t="s">
        <v>6922</v>
      </c>
      <c r="M847" s="12" t="s">
        <v>6870</v>
      </c>
      <c r="N847" s="12" t="s">
        <v>6923</v>
      </c>
      <c r="O847" s="12" t="s">
        <v>6924</v>
      </c>
      <c r="P847" s="12" t="s">
        <v>6931</v>
      </c>
      <c r="Q847" s="16">
        <v>34.200000000000003</v>
      </c>
      <c r="R847" s="16">
        <v>0</v>
      </c>
      <c r="S847" s="16">
        <v>11.8</v>
      </c>
      <c r="T847" s="16">
        <v>22.4</v>
      </c>
      <c r="U847" s="16">
        <v>34.200000000000003</v>
      </c>
      <c r="V847" s="109">
        <v>100</v>
      </c>
      <c r="W847" s="109">
        <v>100</v>
      </c>
      <c r="X847" s="90" t="s">
        <v>6873</v>
      </c>
      <c r="Y847" s="12">
        <v>3</v>
      </c>
      <c r="Z847" s="12">
        <v>4</v>
      </c>
      <c r="AA847" s="12">
        <v>8</v>
      </c>
      <c r="AB847" s="12">
        <v>46</v>
      </c>
      <c r="AC847" s="12">
        <v>12</v>
      </c>
      <c r="AD847" s="12">
        <v>75</v>
      </c>
      <c r="AE847" s="12">
        <v>5</v>
      </c>
      <c r="AF847" s="236">
        <v>100</v>
      </c>
      <c r="AG847" s="11" t="s">
        <v>6918</v>
      </c>
      <c r="AH847" s="12" t="s">
        <v>6925</v>
      </c>
      <c r="AI847" s="13">
        <v>90</v>
      </c>
      <c r="AJ847" s="11" t="s">
        <v>6909</v>
      </c>
      <c r="AK847" s="12" t="s">
        <v>6909</v>
      </c>
      <c r="AL847" s="13">
        <v>10</v>
      </c>
      <c r="AM847" s="300"/>
      <c r="AN847" s="12"/>
      <c r="AO847" s="13"/>
      <c r="AP847" s="300"/>
      <c r="AQ847" s="12"/>
      <c r="AR847" s="13"/>
      <c r="AS847" s="300"/>
      <c r="AT847" s="12"/>
      <c r="AU847" s="13"/>
      <c r="AV847" s="300"/>
      <c r="AW847" s="12"/>
      <c r="AX847" s="13"/>
    </row>
    <row r="848" spans="1:50" s="14" customFormat="1" ht="56">
      <c r="A848" s="11" t="s">
        <v>6863</v>
      </c>
      <c r="B848" s="12" t="s">
        <v>6864</v>
      </c>
      <c r="C848" s="12">
        <v>45</v>
      </c>
      <c r="D848" s="15" t="s">
        <v>6918</v>
      </c>
      <c r="E848" s="12" t="s">
        <v>6919</v>
      </c>
      <c r="F848" s="12">
        <v>10470</v>
      </c>
      <c r="G848" s="12" t="s">
        <v>6932</v>
      </c>
      <c r="H848" s="12">
        <v>2003</v>
      </c>
      <c r="I848" s="12" t="s">
        <v>6933</v>
      </c>
      <c r="J848" s="16">
        <v>20642.759999999998</v>
      </c>
      <c r="K848" s="147" t="s">
        <v>6913</v>
      </c>
      <c r="L848" s="12" t="s">
        <v>6934</v>
      </c>
      <c r="M848" s="12" t="s">
        <v>6935</v>
      </c>
      <c r="N848" s="12" t="s">
        <v>6936</v>
      </c>
      <c r="O848" s="12" t="s">
        <v>6937</v>
      </c>
      <c r="P848" s="12">
        <v>43509</v>
      </c>
      <c r="Q848" s="16" t="s">
        <v>6938</v>
      </c>
      <c r="R848" s="16">
        <v>0</v>
      </c>
      <c r="S848" s="16">
        <v>8.5</v>
      </c>
      <c r="T848" s="16">
        <v>22.4</v>
      </c>
      <c r="U848" s="16">
        <v>30.9</v>
      </c>
      <c r="V848" s="109">
        <v>100</v>
      </c>
      <c r="W848" s="109">
        <v>100</v>
      </c>
      <c r="X848" s="90" t="s">
        <v>6873</v>
      </c>
      <c r="Y848" s="12">
        <v>3</v>
      </c>
      <c r="Z848" s="12">
        <v>4</v>
      </c>
      <c r="AA848" s="12">
        <v>8</v>
      </c>
      <c r="AB848" s="12">
        <v>46</v>
      </c>
      <c r="AC848" s="12"/>
      <c r="AD848" s="12">
        <v>45</v>
      </c>
      <c r="AE848" s="12">
        <v>5</v>
      </c>
      <c r="AF848" s="236">
        <v>100</v>
      </c>
      <c r="AG848" s="11" t="s">
        <v>6918</v>
      </c>
      <c r="AH848" s="12" t="s">
        <v>6925</v>
      </c>
      <c r="AI848" s="13">
        <v>90</v>
      </c>
      <c r="AJ848" s="11" t="s">
        <v>6909</v>
      </c>
      <c r="AK848" s="12" t="s">
        <v>6909</v>
      </c>
      <c r="AL848" s="13">
        <v>10</v>
      </c>
      <c r="AM848" s="300"/>
      <c r="AN848" s="12"/>
      <c r="AO848" s="13"/>
      <c r="AP848" s="300"/>
      <c r="AQ848" s="12"/>
      <c r="AR848" s="13"/>
      <c r="AS848" s="300"/>
      <c r="AT848" s="12"/>
      <c r="AU848" s="13"/>
      <c r="AV848" s="300"/>
      <c r="AW848" s="12"/>
      <c r="AX848" s="13"/>
    </row>
    <row r="849" spans="1:50" s="14" customFormat="1" ht="56">
      <c r="A849" s="11" t="s">
        <v>6863</v>
      </c>
      <c r="B849" s="12" t="s">
        <v>6864</v>
      </c>
      <c r="C849" s="12">
        <v>45</v>
      </c>
      <c r="D849" s="15" t="s">
        <v>6918</v>
      </c>
      <c r="E849" s="12" t="s">
        <v>6919</v>
      </c>
      <c r="F849" s="12">
        <v>10470</v>
      </c>
      <c r="G849" s="12" t="s">
        <v>6939</v>
      </c>
      <c r="H849" s="12">
        <v>2017</v>
      </c>
      <c r="I849" s="12" t="s">
        <v>6940</v>
      </c>
      <c r="J849" s="16">
        <v>60560</v>
      </c>
      <c r="K849" s="147" t="s">
        <v>6913</v>
      </c>
      <c r="L849" s="12" t="s">
        <v>6934</v>
      </c>
      <c r="M849" s="12" t="s">
        <v>6935</v>
      </c>
      <c r="N849" s="12" t="s">
        <v>6941</v>
      </c>
      <c r="O849" s="12" t="s">
        <v>6942</v>
      </c>
      <c r="P849" s="12">
        <v>47523</v>
      </c>
      <c r="Q849" s="16">
        <v>46.4</v>
      </c>
      <c r="R849" s="16">
        <v>10.5</v>
      </c>
      <c r="S849" s="16">
        <v>10.9</v>
      </c>
      <c r="T849" s="16">
        <v>25</v>
      </c>
      <c r="U849" s="16">
        <v>46.4</v>
      </c>
      <c r="V849" s="109">
        <v>100</v>
      </c>
      <c r="W849" s="109">
        <v>82</v>
      </c>
      <c r="X849" s="90" t="s">
        <v>6873</v>
      </c>
      <c r="Y849" s="12">
        <v>3</v>
      </c>
      <c r="Z849" s="12">
        <v>10</v>
      </c>
      <c r="AA849" s="12">
        <v>6</v>
      </c>
      <c r="AB849" s="12">
        <v>46</v>
      </c>
      <c r="AC849" s="12"/>
      <c r="AD849" s="12">
        <v>40</v>
      </c>
      <c r="AE849" s="12">
        <v>5</v>
      </c>
      <c r="AF849" s="236">
        <v>100</v>
      </c>
      <c r="AG849" s="11" t="s">
        <v>6918</v>
      </c>
      <c r="AH849" s="12" t="s">
        <v>6925</v>
      </c>
      <c r="AI849" s="13">
        <v>90</v>
      </c>
      <c r="AJ849" s="11" t="s">
        <v>6909</v>
      </c>
      <c r="AK849" s="12" t="s">
        <v>6909</v>
      </c>
      <c r="AL849" s="13">
        <v>10</v>
      </c>
      <c r="AM849" s="300"/>
      <c r="AN849" s="12"/>
      <c r="AO849" s="13"/>
      <c r="AP849" s="300"/>
      <c r="AQ849" s="12"/>
      <c r="AR849" s="13"/>
      <c r="AS849" s="300"/>
      <c r="AT849" s="12"/>
      <c r="AU849" s="13"/>
      <c r="AV849" s="300"/>
      <c r="AW849" s="12"/>
      <c r="AX849" s="13"/>
    </row>
    <row r="850" spans="1:50" s="14" customFormat="1" ht="56">
      <c r="A850" s="11" t="s">
        <v>6863</v>
      </c>
      <c r="B850" s="12" t="s">
        <v>6864</v>
      </c>
      <c r="C850" s="12">
        <v>49</v>
      </c>
      <c r="D850" s="15" t="s">
        <v>6943</v>
      </c>
      <c r="E850" s="12" t="s">
        <v>6944</v>
      </c>
      <c r="F850" s="12">
        <v>15682</v>
      </c>
      <c r="G850" s="12" t="s">
        <v>6945</v>
      </c>
      <c r="H850" s="12">
        <v>2002</v>
      </c>
      <c r="I850" s="12" t="s">
        <v>6946</v>
      </c>
      <c r="J850" s="16">
        <v>28975.55</v>
      </c>
      <c r="K850" s="147" t="s">
        <v>6913</v>
      </c>
      <c r="L850" s="12" t="s">
        <v>6947</v>
      </c>
      <c r="M850" s="12" t="s">
        <v>6948</v>
      </c>
      <c r="N850" s="12" t="s">
        <v>6949</v>
      </c>
      <c r="O850" s="12" t="s">
        <v>6950</v>
      </c>
      <c r="P850" s="12" t="s">
        <v>6951</v>
      </c>
      <c r="Q850" s="16">
        <v>25.4</v>
      </c>
      <c r="R850" s="16">
        <v>0</v>
      </c>
      <c r="S850" s="16">
        <v>3</v>
      </c>
      <c r="T850" s="16">
        <v>22.35</v>
      </c>
      <c r="U850" s="16">
        <v>25.4</v>
      </c>
      <c r="V850" s="109">
        <v>100</v>
      </c>
      <c r="W850" s="109">
        <v>100</v>
      </c>
      <c r="X850" s="90" t="s">
        <v>6873</v>
      </c>
      <c r="Y850" s="12">
        <v>3</v>
      </c>
      <c r="Z850" s="12">
        <v>10</v>
      </c>
      <c r="AA850" s="12">
        <v>6</v>
      </c>
      <c r="AB850" s="12">
        <v>47</v>
      </c>
      <c r="AC850" s="12"/>
      <c r="AD850" s="12">
        <v>5</v>
      </c>
      <c r="AE850" s="12">
        <v>5</v>
      </c>
      <c r="AF850" s="236">
        <v>100</v>
      </c>
      <c r="AG850" s="11" t="s">
        <v>6952</v>
      </c>
      <c r="AH850" s="12" t="s">
        <v>6953</v>
      </c>
      <c r="AI850" s="13">
        <v>85</v>
      </c>
      <c r="AJ850" s="11" t="s">
        <v>6954</v>
      </c>
      <c r="AK850" s="12" t="s">
        <v>6955</v>
      </c>
      <c r="AL850" s="13">
        <v>15</v>
      </c>
      <c r="AM850" s="300"/>
      <c r="AN850" s="12"/>
      <c r="AO850" s="13"/>
      <c r="AP850" s="300"/>
      <c r="AQ850" s="12"/>
      <c r="AR850" s="13"/>
      <c r="AS850" s="300"/>
      <c r="AT850" s="12"/>
      <c r="AU850" s="13"/>
      <c r="AV850" s="300"/>
      <c r="AW850" s="12"/>
      <c r="AX850" s="13"/>
    </row>
    <row r="851" spans="1:50" s="14" customFormat="1" ht="70">
      <c r="A851" s="11" t="s">
        <v>6863</v>
      </c>
      <c r="B851" s="12" t="s">
        <v>6864</v>
      </c>
      <c r="C851" s="12">
        <v>49</v>
      </c>
      <c r="D851" s="15" t="s">
        <v>6943</v>
      </c>
      <c r="E851" s="12" t="s">
        <v>6956</v>
      </c>
      <c r="F851" s="12">
        <v>15682</v>
      </c>
      <c r="G851" s="12" t="s">
        <v>6957</v>
      </c>
      <c r="H851" s="12">
        <v>2010</v>
      </c>
      <c r="I851" s="12" t="s">
        <v>6958</v>
      </c>
      <c r="J851" s="16">
        <v>61045.97</v>
      </c>
      <c r="K851" s="147" t="s">
        <v>6913</v>
      </c>
      <c r="L851" s="12" t="s">
        <v>6947</v>
      </c>
      <c r="M851" s="12" t="s">
        <v>6948</v>
      </c>
      <c r="N851" s="12" t="s">
        <v>6959</v>
      </c>
      <c r="O851" s="12" t="s">
        <v>6960</v>
      </c>
      <c r="P851" s="12" t="s">
        <v>6961</v>
      </c>
      <c r="Q851" s="16" t="s">
        <v>6962</v>
      </c>
      <c r="R851" s="16">
        <v>0</v>
      </c>
      <c r="S851" s="16">
        <v>2</v>
      </c>
      <c r="T851" s="16">
        <v>22.4</v>
      </c>
      <c r="U851" s="16">
        <v>24.4</v>
      </c>
      <c r="V851" s="109">
        <v>100</v>
      </c>
      <c r="W851" s="109">
        <v>100</v>
      </c>
      <c r="X851" s="90" t="s">
        <v>6873</v>
      </c>
      <c r="Y851" s="12">
        <v>3</v>
      </c>
      <c r="Z851" s="12">
        <v>10</v>
      </c>
      <c r="AA851" s="12">
        <v>6</v>
      </c>
      <c r="AB851" s="12">
        <v>47</v>
      </c>
      <c r="AC851" s="12"/>
      <c r="AD851" s="12">
        <v>20</v>
      </c>
      <c r="AE851" s="12">
        <v>5</v>
      </c>
      <c r="AF851" s="236">
        <v>100</v>
      </c>
      <c r="AG851" s="11" t="s">
        <v>6952</v>
      </c>
      <c r="AH851" s="12" t="s">
        <v>6953</v>
      </c>
      <c r="AI851" s="13">
        <v>80</v>
      </c>
      <c r="AJ851" s="11" t="s">
        <v>6954</v>
      </c>
      <c r="AK851" s="12" t="s">
        <v>6955</v>
      </c>
      <c r="AL851" s="13">
        <v>20</v>
      </c>
      <c r="AM851" s="300"/>
      <c r="AN851" s="12"/>
      <c r="AO851" s="13"/>
      <c r="AP851" s="300"/>
      <c r="AQ851" s="12"/>
      <c r="AR851" s="13"/>
      <c r="AS851" s="300"/>
      <c r="AT851" s="12"/>
      <c r="AU851" s="13"/>
      <c r="AV851" s="300"/>
      <c r="AW851" s="12"/>
      <c r="AX851" s="13"/>
    </row>
    <row r="852" spans="1:50" s="14" customFormat="1" ht="336">
      <c r="A852" s="11" t="s">
        <v>6863</v>
      </c>
      <c r="B852" s="12" t="s">
        <v>6864</v>
      </c>
      <c r="C852" s="12">
        <v>44</v>
      </c>
      <c r="D852" s="15" t="s">
        <v>6963</v>
      </c>
      <c r="E852" s="12" t="s">
        <v>6964</v>
      </c>
      <c r="F852" s="12">
        <v>6673</v>
      </c>
      <c r="G852" s="12" t="s">
        <v>6965</v>
      </c>
      <c r="H852" s="12">
        <v>2005</v>
      </c>
      <c r="I852" s="12" t="s">
        <v>6966</v>
      </c>
      <c r="J852" s="16">
        <v>66766.820000000007</v>
      </c>
      <c r="K852" s="12" t="s">
        <v>149</v>
      </c>
      <c r="L852" s="12" t="s">
        <v>6967</v>
      </c>
      <c r="M852" s="12" t="s">
        <v>6870</v>
      </c>
      <c r="N852" s="12" t="s">
        <v>6968</v>
      </c>
      <c r="O852" s="12" t="s">
        <v>6969</v>
      </c>
      <c r="P852" s="12" t="s">
        <v>6970</v>
      </c>
      <c r="Q852" s="16">
        <v>83</v>
      </c>
      <c r="R852" s="16">
        <v>0</v>
      </c>
      <c r="S852" s="16">
        <v>60.65</v>
      </c>
      <c r="T852" s="16">
        <v>22.35</v>
      </c>
      <c r="U852" s="16">
        <v>83</v>
      </c>
      <c r="V852" s="109">
        <v>100</v>
      </c>
      <c r="W852" s="109">
        <v>100</v>
      </c>
      <c r="X852" s="90" t="s">
        <v>6873</v>
      </c>
      <c r="Y852" s="12">
        <v>1</v>
      </c>
      <c r="Z852" s="12">
        <v>6</v>
      </c>
      <c r="AA852" s="12">
        <v>2</v>
      </c>
      <c r="AB852" s="12">
        <v>46</v>
      </c>
      <c r="AC852" s="12">
        <v>12</v>
      </c>
      <c r="AD852" s="12"/>
      <c r="AE852" s="12">
        <v>5</v>
      </c>
      <c r="AF852" s="236">
        <v>100</v>
      </c>
      <c r="AG852" s="11" t="s">
        <v>6963</v>
      </c>
      <c r="AH852" s="12" t="s">
        <v>6971</v>
      </c>
      <c r="AI852" s="13">
        <v>70</v>
      </c>
      <c r="AJ852" s="11" t="s">
        <v>6972</v>
      </c>
      <c r="AK852" s="12" t="s">
        <v>6971</v>
      </c>
      <c r="AL852" s="13">
        <v>20</v>
      </c>
      <c r="AM852" s="300" t="s">
        <v>6909</v>
      </c>
      <c r="AN852" s="12" t="s">
        <v>6909</v>
      </c>
      <c r="AO852" s="13">
        <v>10</v>
      </c>
      <c r="AP852" s="300"/>
      <c r="AQ852" s="12"/>
      <c r="AR852" s="13"/>
      <c r="AS852" s="300"/>
      <c r="AT852" s="12"/>
      <c r="AU852" s="13"/>
      <c r="AV852" s="300"/>
      <c r="AW852" s="12"/>
      <c r="AX852" s="13"/>
    </row>
    <row r="853" spans="1:50" s="14" customFormat="1" ht="294">
      <c r="A853" s="11" t="s">
        <v>6863</v>
      </c>
      <c r="B853" s="12" t="s">
        <v>6864</v>
      </c>
      <c r="C853" s="12">
        <v>44</v>
      </c>
      <c r="D853" s="15" t="s">
        <v>6963</v>
      </c>
      <c r="E853" s="12" t="s">
        <v>6964</v>
      </c>
      <c r="F853" s="12">
        <v>6673</v>
      </c>
      <c r="G853" s="12" t="s">
        <v>6973</v>
      </c>
      <c r="H853" s="12">
        <v>2008</v>
      </c>
      <c r="I853" s="12" t="s">
        <v>6974</v>
      </c>
      <c r="J853" s="16">
        <v>33618.300000000003</v>
      </c>
      <c r="K853" s="12" t="s">
        <v>103</v>
      </c>
      <c r="L853" s="12" t="s">
        <v>6975</v>
      </c>
      <c r="M853" s="12" t="s">
        <v>6870</v>
      </c>
      <c r="N853" s="12" t="s">
        <v>6976</v>
      </c>
      <c r="O853" s="12" t="s">
        <v>6977</v>
      </c>
      <c r="P853" s="12">
        <v>45248</v>
      </c>
      <c r="Q853" s="16">
        <v>80</v>
      </c>
      <c r="R853" s="16">
        <v>0</v>
      </c>
      <c r="S853" s="16">
        <v>55</v>
      </c>
      <c r="T853" s="16">
        <v>25</v>
      </c>
      <c r="U853" s="16">
        <v>80</v>
      </c>
      <c r="V853" s="109">
        <v>100</v>
      </c>
      <c r="W853" s="109">
        <v>100</v>
      </c>
      <c r="X853" s="90" t="s">
        <v>6873</v>
      </c>
      <c r="Y853" s="12">
        <v>4</v>
      </c>
      <c r="Z853" s="12">
        <v>4</v>
      </c>
      <c r="AA853" s="12">
        <v>1</v>
      </c>
      <c r="AB853" s="12">
        <v>4</v>
      </c>
      <c r="AC853" s="12">
        <v>13</v>
      </c>
      <c r="AD853" s="12"/>
      <c r="AE853" s="12">
        <v>5</v>
      </c>
      <c r="AF853" s="236">
        <v>100</v>
      </c>
      <c r="AG853" s="11" t="s">
        <v>6963</v>
      </c>
      <c r="AH853" s="12" t="s">
        <v>6971</v>
      </c>
      <c r="AI853" s="13">
        <v>60</v>
      </c>
      <c r="AJ853" s="11" t="s">
        <v>6972</v>
      </c>
      <c r="AK853" s="12" t="s">
        <v>6978</v>
      </c>
      <c r="AL853" s="13">
        <v>30</v>
      </c>
      <c r="AM853" s="300" t="s">
        <v>6909</v>
      </c>
      <c r="AN853" s="12" t="s">
        <v>6909</v>
      </c>
      <c r="AO853" s="13">
        <v>10</v>
      </c>
      <c r="AP853" s="300"/>
      <c r="AQ853" s="12"/>
      <c r="AR853" s="13"/>
      <c r="AS853" s="300"/>
      <c r="AT853" s="12"/>
      <c r="AU853" s="13"/>
      <c r="AV853" s="300"/>
      <c r="AW853" s="12"/>
      <c r="AX853" s="13"/>
    </row>
    <row r="854" spans="1:50" s="14" customFormat="1" ht="336">
      <c r="A854" s="11" t="s">
        <v>6863</v>
      </c>
      <c r="B854" s="12" t="s">
        <v>6864</v>
      </c>
      <c r="C854" s="12">
        <v>44</v>
      </c>
      <c r="D854" s="15" t="s">
        <v>6963</v>
      </c>
      <c r="E854" s="12" t="s">
        <v>6964</v>
      </c>
      <c r="F854" s="12">
        <v>6673</v>
      </c>
      <c r="G854" s="12" t="s">
        <v>6979</v>
      </c>
      <c r="H854" s="12">
        <v>2007</v>
      </c>
      <c r="I854" s="12" t="s">
        <v>6980</v>
      </c>
      <c r="J854" s="16">
        <v>28663.13</v>
      </c>
      <c r="K854" s="12" t="s">
        <v>103</v>
      </c>
      <c r="L854" s="12" t="s">
        <v>6975</v>
      </c>
      <c r="M854" s="12" t="s">
        <v>6870</v>
      </c>
      <c r="N854" s="12" t="s">
        <v>6981</v>
      </c>
      <c r="O854" s="12" t="s">
        <v>6982</v>
      </c>
      <c r="P854" s="12">
        <v>45174</v>
      </c>
      <c r="Q854" s="16">
        <v>80</v>
      </c>
      <c r="R854" s="16">
        <v>0</v>
      </c>
      <c r="S854" s="16">
        <v>55</v>
      </c>
      <c r="T854" s="16">
        <v>25</v>
      </c>
      <c r="U854" s="16">
        <v>80</v>
      </c>
      <c r="V854" s="109">
        <v>100</v>
      </c>
      <c r="W854" s="109">
        <v>100</v>
      </c>
      <c r="X854" s="90" t="s">
        <v>6983</v>
      </c>
      <c r="Y854" s="12">
        <v>4</v>
      </c>
      <c r="Z854" s="12">
        <v>4</v>
      </c>
      <c r="AA854" s="12">
        <v>1</v>
      </c>
      <c r="AB854" s="12">
        <v>4</v>
      </c>
      <c r="AC854" s="12">
        <v>13</v>
      </c>
      <c r="AD854" s="12"/>
      <c r="AE854" s="12">
        <v>5</v>
      </c>
      <c r="AF854" s="236">
        <v>100</v>
      </c>
      <c r="AG854" s="11" t="s">
        <v>6963</v>
      </c>
      <c r="AH854" s="12" t="s">
        <v>6971</v>
      </c>
      <c r="AI854" s="13">
        <v>50</v>
      </c>
      <c r="AJ854" s="11" t="s">
        <v>6972</v>
      </c>
      <c r="AK854" s="12" t="s">
        <v>6978</v>
      </c>
      <c r="AL854" s="13">
        <v>40</v>
      </c>
      <c r="AM854" s="300" t="s">
        <v>6909</v>
      </c>
      <c r="AN854" s="12" t="s">
        <v>6909</v>
      </c>
      <c r="AO854" s="13">
        <v>10</v>
      </c>
      <c r="AP854" s="300"/>
      <c r="AQ854" s="12"/>
      <c r="AR854" s="13"/>
      <c r="AS854" s="300"/>
      <c r="AT854" s="12"/>
      <c r="AU854" s="13"/>
      <c r="AV854" s="300"/>
      <c r="AW854" s="12"/>
      <c r="AX854" s="13"/>
    </row>
    <row r="855" spans="1:50" s="14" customFormat="1" ht="350">
      <c r="A855" s="11" t="s">
        <v>6863</v>
      </c>
      <c r="B855" s="12" t="s">
        <v>6864</v>
      </c>
      <c r="C855" s="12">
        <v>56</v>
      </c>
      <c r="D855" s="15" t="s">
        <v>6984</v>
      </c>
      <c r="E855" s="12" t="s">
        <v>6985</v>
      </c>
      <c r="F855" s="12">
        <v>11594</v>
      </c>
      <c r="G855" s="12" t="s">
        <v>6986</v>
      </c>
      <c r="H855" s="12">
        <v>2007</v>
      </c>
      <c r="I855" s="12" t="s">
        <v>6986</v>
      </c>
      <c r="J855" s="16">
        <v>50619.93</v>
      </c>
      <c r="K855" s="12" t="s">
        <v>103</v>
      </c>
      <c r="L855" s="12" t="s">
        <v>6987</v>
      </c>
      <c r="M855" s="12" t="s">
        <v>6988</v>
      </c>
      <c r="N855" s="12" t="s">
        <v>6989</v>
      </c>
      <c r="O855" s="12" t="s">
        <v>6872</v>
      </c>
      <c r="P855" s="12">
        <v>44833.448340000003</v>
      </c>
      <c r="Q855" s="16">
        <v>40.5</v>
      </c>
      <c r="R855" s="16">
        <v>0</v>
      </c>
      <c r="S855" s="16">
        <v>12.5</v>
      </c>
      <c r="T855" s="16">
        <v>28</v>
      </c>
      <c r="U855" s="16">
        <v>40.5</v>
      </c>
      <c r="V855" s="109">
        <v>0</v>
      </c>
      <c r="W855" s="109">
        <v>100</v>
      </c>
      <c r="X855" s="90" t="s">
        <v>6873</v>
      </c>
      <c r="Y855" s="12">
        <v>3</v>
      </c>
      <c r="Z855" s="12">
        <v>12</v>
      </c>
      <c r="AA855" s="12">
        <v>1</v>
      </c>
      <c r="AB855" s="12">
        <v>4</v>
      </c>
      <c r="AC855" s="12">
        <v>13</v>
      </c>
      <c r="AD855" s="12"/>
      <c r="AE855" s="12">
        <v>5</v>
      </c>
      <c r="AF855" s="236">
        <v>0</v>
      </c>
      <c r="AG855" s="11"/>
      <c r="AH855" s="12"/>
      <c r="AI855" s="13"/>
      <c r="AJ855" s="11"/>
      <c r="AK855" s="12"/>
      <c r="AL855" s="13"/>
      <c r="AM855" s="300"/>
      <c r="AN855" s="12"/>
      <c r="AO855" s="13"/>
      <c r="AP855" s="300"/>
      <c r="AQ855" s="12"/>
      <c r="AR855" s="13"/>
      <c r="AS855" s="300"/>
      <c r="AT855" s="12"/>
      <c r="AU855" s="13"/>
      <c r="AV855" s="300"/>
      <c r="AW855" s="12"/>
      <c r="AX855" s="13"/>
    </row>
    <row r="856" spans="1:50" s="14" customFormat="1" ht="350">
      <c r="A856" s="11" t="s">
        <v>6863</v>
      </c>
      <c r="B856" s="12" t="s">
        <v>6864</v>
      </c>
      <c r="C856" s="12">
        <v>64</v>
      </c>
      <c r="D856" s="15" t="s">
        <v>6984</v>
      </c>
      <c r="E856" s="12" t="s">
        <v>6990</v>
      </c>
      <c r="F856" s="12">
        <v>8779</v>
      </c>
      <c r="G856" s="12" t="s">
        <v>6991</v>
      </c>
      <c r="H856" s="12">
        <v>2013</v>
      </c>
      <c r="I856" s="12" t="s">
        <v>6992</v>
      </c>
      <c r="J856" s="16">
        <v>120441.69</v>
      </c>
      <c r="K856" s="12" t="s">
        <v>846</v>
      </c>
      <c r="L856" s="12" t="s">
        <v>6993</v>
      </c>
      <c r="M856" s="12" t="s">
        <v>6994</v>
      </c>
      <c r="N856" s="12" t="s">
        <v>6995</v>
      </c>
      <c r="O856" s="12" t="s">
        <v>6996</v>
      </c>
      <c r="P856" s="12" t="s">
        <v>6997</v>
      </c>
      <c r="Q856" s="16">
        <v>3.41</v>
      </c>
      <c r="R856" s="16">
        <v>0</v>
      </c>
      <c r="S856" s="16">
        <v>2</v>
      </c>
      <c r="T856" s="16">
        <v>1.41</v>
      </c>
      <c r="U856" s="16">
        <v>3.41</v>
      </c>
      <c r="V856" s="109">
        <v>100</v>
      </c>
      <c r="W856" s="109">
        <v>100</v>
      </c>
      <c r="X856" s="90" t="s">
        <v>6873</v>
      </c>
      <c r="Y856" s="12"/>
      <c r="Z856" s="12">
        <v>1</v>
      </c>
      <c r="AA856" s="12">
        <v>1</v>
      </c>
      <c r="AB856" s="12">
        <v>26</v>
      </c>
      <c r="AC856" s="12"/>
      <c r="AD856" s="12"/>
      <c r="AE856" s="12">
        <v>2</v>
      </c>
      <c r="AF856" s="236">
        <v>100</v>
      </c>
      <c r="AG856" s="11" t="s">
        <v>6998</v>
      </c>
      <c r="AH856" s="12" t="s">
        <v>6999</v>
      </c>
      <c r="AI856" s="13">
        <v>10</v>
      </c>
      <c r="AJ856" s="11" t="s">
        <v>6984</v>
      </c>
      <c r="AK856" s="12" t="s">
        <v>6999</v>
      </c>
      <c r="AL856" s="13">
        <v>40</v>
      </c>
      <c r="AM856" s="300" t="s">
        <v>7000</v>
      </c>
      <c r="AN856" s="12" t="s">
        <v>7001</v>
      </c>
      <c r="AO856" s="13">
        <v>40</v>
      </c>
      <c r="AP856" s="300" t="s">
        <v>6909</v>
      </c>
      <c r="AQ856" s="12" t="s">
        <v>6909</v>
      </c>
      <c r="AR856" s="13">
        <v>10</v>
      </c>
      <c r="AS856" s="300"/>
      <c r="AT856" s="12"/>
      <c r="AU856" s="13"/>
      <c r="AV856" s="300"/>
      <c r="AW856" s="12"/>
      <c r="AX856" s="13"/>
    </row>
    <row r="857" spans="1:50" s="14" customFormat="1" ht="182">
      <c r="A857" s="11" t="s">
        <v>6863</v>
      </c>
      <c r="B857" s="12" t="s">
        <v>6864</v>
      </c>
      <c r="C857" s="12">
        <v>54</v>
      </c>
      <c r="D857" s="15" t="s">
        <v>6865</v>
      </c>
      <c r="E857" s="12" t="s">
        <v>7002</v>
      </c>
      <c r="F857" s="12">
        <v>15322</v>
      </c>
      <c r="G857" s="12" t="s">
        <v>7003</v>
      </c>
      <c r="H857" s="12">
        <v>2006</v>
      </c>
      <c r="I857" s="12" t="s">
        <v>7004</v>
      </c>
      <c r="J857" s="16">
        <v>36791.53</v>
      </c>
      <c r="K857" s="147" t="s">
        <v>6913</v>
      </c>
      <c r="L857" s="12" t="s">
        <v>7005</v>
      </c>
      <c r="M857" s="12" t="s">
        <v>7006</v>
      </c>
      <c r="N857" s="12" t="s">
        <v>7007</v>
      </c>
      <c r="O857" s="12" t="s">
        <v>7008</v>
      </c>
      <c r="P857" s="12" t="s">
        <v>7009</v>
      </c>
      <c r="Q857" s="16">
        <v>25</v>
      </c>
      <c r="R857" s="16">
        <v>0</v>
      </c>
      <c r="S857" s="16">
        <v>2</v>
      </c>
      <c r="T857" s="16">
        <v>23</v>
      </c>
      <c r="U857" s="16">
        <v>25</v>
      </c>
      <c r="V857" s="109">
        <v>100</v>
      </c>
      <c r="W857" s="109">
        <v>100</v>
      </c>
      <c r="X857" s="90" t="s">
        <v>6873</v>
      </c>
      <c r="Y857" s="12">
        <v>3</v>
      </c>
      <c r="Z857" s="12">
        <v>2</v>
      </c>
      <c r="AA857" s="12">
        <v>1</v>
      </c>
      <c r="AB857" s="12">
        <v>4</v>
      </c>
      <c r="AC857" s="12"/>
      <c r="AD857" s="12"/>
      <c r="AE857" s="12">
        <v>5</v>
      </c>
      <c r="AF857" s="236">
        <v>100</v>
      </c>
      <c r="AG857" s="11" t="s">
        <v>7010</v>
      </c>
      <c r="AH857" s="12" t="s">
        <v>7011</v>
      </c>
      <c r="AI857" s="13">
        <v>30</v>
      </c>
      <c r="AJ857" s="11" t="s">
        <v>7012</v>
      </c>
      <c r="AK857" s="12" t="s">
        <v>7011</v>
      </c>
      <c r="AL857" s="13">
        <v>50</v>
      </c>
      <c r="AM857" s="300" t="s">
        <v>7013</v>
      </c>
      <c r="AN857" s="12" t="s">
        <v>7011</v>
      </c>
      <c r="AO857" s="13">
        <v>5</v>
      </c>
      <c r="AP857" s="300" t="s">
        <v>7014</v>
      </c>
      <c r="AQ857" s="12" t="s">
        <v>7011</v>
      </c>
      <c r="AR857" s="13">
        <v>15</v>
      </c>
      <c r="AS857" s="300"/>
      <c r="AT857" s="12"/>
      <c r="AU857" s="13"/>
      <c r="AV857" s="300"/>
      <c r="AW857" s="12"/>
      <c r="AX857" s="13"/>
    </row>
    <row r="858" spans="1:50" s="14" customFormat="1" ht="336">
      <c r="A858" s="11" t="s">
        <v>6863</v>
      </c>
      <c r="B858" s="12" t="s">
        <v>6864</v>
      </c>
      <c r="C858" s="12">
        <v>54</v>
      </c>
      <c r="D858" s="15" t="s">
        <v>6865</v>
      </c>
      <c r="E858" s="12" t="s">
        <v>7002</v>
      </c>
      <c r="F858" s="12">
        <v>15322</v>
      </c>
      <c r="G858" s="12" t="s">
        <v>7015</v>
      </c>
      <c r="H858" s="12">
        <v>2006</v>
      </c>
      <c r="I858" s="12" t="s">
        <v>7016</v>
      </c>
      <c r="J858" s="16">
        <v>49021.64</v>
      </c>
      <c r="K858" s="12" t="s">
        <v>6913</v>
      </c>
      <c r="L858" s="12" t="s">
        <v>7005</v>
      </c>
      <c r="M858" s="12" t="s">
        <v>7006</v>
      </c>
      <c r="N858" s="12" t="s">
        <v>7017</v>
      </c>
      <c r="O858" s="12" t="s">
        <v>7018</v>
      </c>
      <c r="P858" s="12" t="s">
        <v>7019</v>
      </c>
      <c r="Q858" s="16">
        <v>43</v>
      </c>
      <c r="R858" s="16">
        <v>0</v>
      </c>
      <c r="S858" s="16">
        <v>20</v>
      </c>
      <c r="T858" s="16">
        <v>23</v>
      </c>
      <c r="U858" s="16">
        <v>43</v>
      </c>
      <c r="V858" s="109">
        <v>0</v>
      </c>
      <c r="W858" s="109">
        <v>100</v>
      </c>
      <c r="X858" s="90" t="s">
        <v>6873</v>
      </c>
      <c r="Y858" s="12">
        <v>3</v>
      </c>
      <c r="Z858" s="12">
        <v>11</v>
      </c>
      <c r="AA858" s="12">
        <v>7</v>
      </c>
      <c r="AB858" s="12">
        <v>4</v>
      </c>
      <c r="AC858" s="12"/>
      <c r="AD858" s="12"/>
      <c r="AE858" s="12">
        <v>5</v>
      </c>
      <c r="AF858" s="236">
        <v>0</v>
      </c>
      <c r="AG858" s="11"/>
      <c r="AH858" s="12"/>
      <c r="AI858" s="13"/>
      <c r="AJ858" s="11"/>
      <c r="AK858" s="12"/>
      <c r="AL858" s="13"/>
      <c r="AM858" s="300"/>
      <c r="AN858" s="12"/>
      <c r="AO858" s="13"/>
      <c r="AP858" s="300"/>
      <c r="AQ858" s="12"/>
      <c r="AR858" s="13"/>
      <c r="AS858" s="300"/>
      <c r="AT858" s="12"/>
      <c r="AU858" s="13"/>
      <c r="AV858" s="300"/>
      <c r="AW858" s="12"/>
      <c r="AX858" s="13"/>
    </row>
    <row r="859" spans="1:50" s="14" customFormat="1" ht="322">
      <c r="A859" s="11" t="s">
        <v>6863</v>
      </c>
      <c r="B859" s="12" t="s">
        <v>6864</v>
      </c>
      <c r="C859" s="12">
        <v>54</v>
      </c>
      <c r="D859" s="15" t="s">
        <v>6865</v>
      </c>
      <c r="E859" s="12" t="s">
        <v>7002</v>
      </c>
      <c r="F859" s="12">
        <v>15322</v>
      </c>
      <c r="G859" s="12" t="s">
        <v>7020</v>
      </c>
      <c r="H859" s="12">
        <v>2009</v>
      </c>
      <c r="I859" s="12" t="s">
        <v>7021</v>
      </c>
      <c r="J859" s="16">
        <v>41817.449999999997</v>
      </c>
      <c r="K859" s="12" t="s">
        <v>6913</v>
      </c>
      <c r="L859" s="12" t="s">
        <v>7005</v>
      </c>
      <c r="M859" s="12" t="s">
        <v>7006</v>
      </c>
      <c r="N859" s="12" t="s">
        <v>7022</v>
      </c>
      <c r="O859" s="12" t="s">
        <v>7023</v>
      </c>
      <c r="P859" s="12" t="s">
        <v>7024</v>
      </c>
      <c r="Q859" s="16">
        <v>43</v>
      </c>
      <c r="R859" s="16">
        <v>0</v>
      </c>
      <c r="S859" s="16">
        <v>20</v>
      </c>
      <c r="T859" s="16">
        <v>23</v>
      </c>
      <c r="U859" s="16">
        <v>43</v>
      </c>
      <c r="V859" s="109">
        <v>30</v>
      </c>
      <c r="W859" s="109">
        <v>100</v>
      </c>
      <c r="X859" s="90" t="s">
        <v>6873</v>
      </c>
      <c r="Y859" s="12">
        <v>3</v>
      </c>
      <c r="Z859" s="12">
        <v>11</v>
      </c>
      <c r="AA859" s="12">
        <v>5</v>
      </c>
      <c r="AB859" s="12">
        <v>4</v>
      </c>
      <c r="AC859" s="12"/>
      <c r="AD859" s="12"/>
      <c r="AE859" s="12">
        <v>5</v>
      </c>
      <c r="AF859" s="236">
        <v>40</v>
      </c>
      <c r="AG859" s="11" t="s">
        <v>7010</v>
      </c>
      <c r="AH859" s="12" t="s">
        <v>7011</v>
      </c>
      <c r="AI859" s="13">
        <v>10</v>
      </c>
      <c r="AJ859" s="11" t="s">
        <v>7013</v>
      </c>
      <c r="AK859" s="12" t="s">
        <v>7025</v>
      </c>
      <c r="AL859" s="13">
        <v>30</v>
      </c>
      <c r="AM859" s="300"/>
      <c r="AN859" s="12"/>
      <c r="AO859" s="13"/>
      <c r="AP859" s="300"/>
      <c r="AQ859" s="12"/>
      <c r="AR859" s="13"/>
      <c r="AS859" s="300"/>
      <c r="AT859" s="12"/>
      <c r="AU859" s="13"/>
      <c r="AV859" s="300"/>
      <c r="AW859" s="12"/>
      <c r="AX859" s="13"/>
    </row>
    <row r="860" spans="1:50" s="14" customFormat="1" ht="182">
      <c r="A860" s="11" t="s">
        <v>6863</v>
      </c>
      <c r="B860" s="12" t="s">
        <v>6864</v>
      </c>
      <c r="C860" s="12">
        <v>54</v>
      </c>
      <c r="D860" s="15" t="s">
        <v>6865</v>
      </c>
      <c r="E860" s="12" t="s">
        <v>7002</v>
      </c>
      <c r="F860" s="12">
        <v>15322</v>
      </c>
      <c r="G860" s="12" t="s">
        <v>7026</v>
      </c>
      <c r="H860" s="12">
        <v>2011</v>
      </c>
      <c r="I860" s="12" t="s">
        <v>7027</v>
      </c>
      <c r="J860" s="16">
        <v>46926</v>
      </c>
      <c r="K860" s="12" t="s">
        <v>6913</v>
      </c>
      <c r="L860" s="12" t="s">
        <v>7005</v>
      </c>
      <c r="M860" s="12" t="s">
        <v>7006</v>
      </c>
      <c r="N860" s="12" t="s">
        <v>7028</v>
      </c>
      <c r="O860" s="12" t="s">
        <v>7029</v>
      </c>
      <c r="P860" s="12" t="s">
        <v>7030</v>
      </c>
      <c r="Q860" s="16">
        <v>25</v>
      </c>
      <c r="R860" s="16">
        <v>0</v>
      </c>
      <c r="S860" s="16">
        <v>2</v>
      </c>
      <c r="T860" s="16">
        <v>23</v>
      </c>
      <c r="U860" s="16">
        <v>25</v>
      </c>
      <c r="V860" s="109">
        <v>0</v>
      </c>
      <c r="W860" s="109">
        <v>100</v>
      </c>
      <c r="X860" s="90" t="s">
        <v>6873</v>
      </c>
      <c r="Y860" s="12">
        <v>3</v>
      </c>
      <c r="Z860" s="12">
        <v>11</v>
      </c>
      <c r="AA860" s="12">
        <v>3</v>
      </c>
      <c r="AB860" s="12">
        <v>4</v>
      </c>
      <c r="AC860" s="12"/>
      <c r="AD860" s="12"/>
      <c r="AE860" s="12">
        <v>5</v>
      </c>
      <c r="AF860" s="236">
        <v>0</v>
      </c>
      <c r="AG860" s="11"/>
      <c r="AH860" s="12"/>
      <c r="AI860" s="13"/>
      <c r="AJ860" s="11"/>
      <c r="AK860" s="12"/>
      <c r="AL860" s="13"/>
      <c r="AM860" s="300"/>
      <c r="AN860" s="12"/>
      <c r="AO860" s="13"/>
      <c r="AP860" s="300"/>
      <c r="AQ860" s="12"/>
      <c r="AR860" s="13"/>
      <c r="AS860" s="300"/>
      <c r="AT860" s="12"/>
      <c r="AU860" s="13"/>
      <c r="AV860" s="300"/>
      <c r="AW860" s="12"/>
      <c r="AX860" s="13"/>
    </row>
    <row r="861" spans="1:50" s="14" customFormat="1" ht="182">
      <c r="A861" s="11" t="s">
        <v>6863</v>
      </c>
      <c r="B861" s="12" t="s">
        <v>6864</v>
      </c>
      <c r="C861" s="12">
        <v>54</v>
      </c>
      <c r="D861" s="15" t="s">
        <v>6865</v>
      </c>
      <c r="E861" s="12" t="s">
        <v>7002</v>
      </c>
      <c r="F861" s="12">
        <v>15322</v>
      </c>
      <c r="G861" s="12" t="s">
        <v>7031</v>
      </c>
      <c r="H861" s="12">
        <v>2014</v>
      </c>
      <c r="I861" s="12" t="s">
        <v>7032</v>
      </c>
      <c r="J861" s="16">
        <v>44777.11</v>
      </c>
      <c r="K861" s="12" t="s">
        <v>6913</v>
      </c>
      <c r="L861" s="12" t="s">
        <v>7005</v>
      </c>
      <c r="M861" s="12" t="s">
        <v>7006</v>
      </c>
      <c r="N861" s="12" t="s">
        <v>7033</v>
      </c>
      <c r="O861" s="12" t="s">
        <v>7034</v>
      </c>
      <c r="P861" s="12" t="s">
        <v>7035</v>
      </c>
      <c r="Q861" s="16">
        <v>33</v>
      </c>
      <c r="R861" s="16">
        <v>0</v>
      </c>
      <c r="S861" s="16">
        <v>10</v>
      </c>
      <c r="T861" s="16">
        <v>23</v>
      </c>
      <c r="U861" s="16">
        <v>33</v>
      </c>
      <c r="V861" s="109">
        <v>80</v>
      </c>
      <c r="W861" s="109">
        <v>100</v>
      </c>
      <c r="X861" s="90" t="s">
        <v>6873</v>
      </c>
      <c r="Y861" s="12">
        <v>3</v>
      </c>
      <c r="Z861" s="12">
        <v>11</v>
      </c>
      <c r="AA861" s="12">
        <v>4</v>
      </c>
      <c r="AB861" s="12">
        <v>4</v>
      </c>
      <c r="AC861" s="12"/>
      <c r="AD861" s="12"/>
      <c r="AE861" s="12">
        <v>5</v>
      </c>
      <c r="AF861" s="236">
        <v>70</v>
      </c>
      <c r="AG861" s="11" t="s">
        <v>6865</v>
      </c>
      <c r="AH861" s="12" t="s">
        <v>6874</v>
      </c>
      <c r="AI861" s="13">
        <v>30</v>
      </c>
      <c r="AJ861" s="11" t="s">
        <v>7036</v>
      </c>
      <c r="AK861" s="12" t="s">
        <v>7011</v>
      </c>
      <c r="AL861" s="13">
        <v>30</v>
      </c>
      <c r="AM861" s="300" t="s">
        <v>7010</v>
      </c>
      <c r="AN861" s="12" t="s">
        <v>7011</v>
      </c>
      <c r="AO861" s="13">
        <v>10</v>
      </c>
      <c r="AP861" s="300"/>
      <c r="AQ861" s="12"/>
      <c r="AR861" s="13"/>
      <c r="AS861" s="300"/>
      <c r="AT861" s="12"/>
      <c r="AU861" s="13"/>
      <c r="AV861" s="300"/>
      <c r="AW861" s="12"/>
      <c r="AX861" s="13"/>
    </row>
    <row r="862" spans="1:50" s="14" customFormat="1" ht="70">
      <c r="A862" s="11" t="s">
        <v>6863</v>
      </c>
      <c r="B862" s="12" t="s">
        <v>6864</v>
      </c>
      <c r="C862" s="12">
        <v>54</v>
      </c>
      <c r="D862" s="15" t="s">
        <v>6865</v>
      </c>
      <c r="E862" s="12" t="s">
        <v>7002</v>
      </c>
      <c r="F862" s="12">
        <v>15322</v>
      </c>
      <c r="G862" s="12" t="s">
        <v>7037</v>
      </c>
      <c r="H862" s="12">
        <v>2019</v>
      </c>
      <c r="I862" s="12" t="s">
        <v>7038</v>
      </c>
      <c r="J862" s="16">
        <v>31000.33</v>
      </c>
      <c r="K862" s="28" t="s">
        <v>9923</v>
      </c>
      <c r="L862" s="12" t="s">
        <v>7039</v>
      </c>
      <c r="M862" s="12" t="s">
        <v>7040</v>
      </c>
      <c r="N862" s="12" t="s">
        <v>7041</v>
      </c>
      <c r="O862" s="12" t="s">
        <v>7042</v>
      </c>
      <c r="P862" s="12">
        <v>47808</v>
      </c>
      <c r="Q862" s="16">
        <v>30.53</v>
      </c>
      <c r="R862" s="16">
        <v>5.53</v>
      </c>
      <c r="S862" s="16">
        <v>2</v>
      </c>
      <c r="T862" s="16">
        <v>23</v>
      </c>
      <c r="U862" s="16">
        <v>30.53</v>
      </c>
      <c r="V862" s="109">
        <v>40</v>
      </c>
      <c r="W862" s="109">
        <v>57</v>
      </c>
      <c r="X862" s="90" t="s">
        <v>6873</v>
      </c>
      <c r="Y862" s="12">
        <v>1</v>
      </c>
      <c r="Z862" s="12">
        <v>9</v>
      </c>
      <c r="AA862" s="12">
        <v>1</v>
      </c>
      <c r="AB862" s="12">
        <v>60</v>
      </c>
      <c r="AC862" s="12"/>
      <c r="AD862" s="12"/>
      <c r="AE862" s="12">
        <v>5</v>
      </c>
      <c r="AF862" s="236">
        <v>10</v>
      </c>
      <c r="AG862" s="11" t="s">
        <v>7010</v>
      </c>
      <c r="AH862" s="12" t="s">
        <v>7011</v>
      </c>
      <c r="AI862" s="13">
        <v>10</v>
      </c>
      <c r="AJ862" s="11"/>
      <c r="AK862" s="12"/>
      <c r="AL862" s="13"/>
      <c r="AM862" s="300"/>
      <c r="AN862" s="12"/>
      <c r="AO862" s="13"/>
      <c r="AP862" s="300"/>
      <c r="AQ862" s="12"/>
      <c r="AR862" s="13"/>
      <c r="AS862" s="300"/>
      <c r="AT862" s="12"/>
      <c r="AU862" s="13"/>
      <c r="AV862" s="300"/>
      <c r="AW862" s="12"/>
      <c r="AX862" s="13"/>
    </row>
    <row r="863" spans="1:50" s="14" customFormat="1" ht="140">
      <c r="A863" s="11" t="s">
        <v>6863</v>
      </c>
      <c r="B863" s="12" t="s">
        <v>6864</v>
      </c>
      <c r="C863" s="12">
        <v>55</v>
      </c>
      <c r="D863" s="15" t="s">
        <v>6865</v>
      </c>
      <c r="E863" s="12" t="s">
        <v>7043</v>
      </c>
      <c r="F863" s="12">
        <v>20238</v>
      </c>
      <c r="G863" s="12" t="s">
        <v>7044</v>
      </c>
      <c r="H863" s="12">
        <v>2005</v>
      </c>
      <c r="I863" s="12" t="s">
        <v>7045</v>
      </c>
      <c r="J863" s="16">
        <v>187440.66</v>
      </c>
      <c r="K863" s="12" t="s">
        <v>149</v>
      </c>
      <c r="L863" s="12" t="s">
        <v>6889</v>
      </c>
      <c r="M863" s="12" t="s">
        <v>6870</v>
      </c>
      <c r="N863" s="12" t="s">
        <v>7046</v>
      </c>
      <c r="O863" s="12" t="s">
        <v>6872</v>
      </c>
      <c r="P863" s="12">
        <v>43030</v>
      </c>
      <c r="Q863" s="16">
        <v>24</v>
      </c>
      <c r="R863" s="16">
        <v>0</v>
      </c>
      <c r="S863" s="16">
        <v>1.56</v>
      </c>
      <c r="T863" s="16">
        <v>22.4</v>
      </c>
      <c r="U863" s="16">
        <v>24</v>
      </c>
      <c r="V863" s="109">
        <v>100</v>
      </c>
      <c r="W863" s="109">
        <v>100</v>
      </c>
      <c r="X863" s="90" t="s">
        <v>6873</v>
      </c>
      <c r="Y863" s="12">
        <v>3</v>
      </c>
      <c r="Z863" s="12">
        <v>1</v>
      </c>
      <c r="AA863" s="12">
        <v>1</v>
      </c>
      <c r="AB863" s="12">
        <v>4</v>
      </c>
      <c r="AC863" s="12">
        <v>12</v>
      </c>
      <c r="AD863" s="12"/>
      <c r="AE863" s="12">
        <v>5</v>
      </c>
      <c r="AF863" s="236">
        <v>100</v>
      </c>
      <c r="AG863" s="83" t="s">
        <v>7047</v>
      </c>
      <c r="AH863" s="69" t="s">
        <v>7048</v>
      </c>
      <c r="AI863" s="107">
        <v>60</v>
      </c>
      <c r="AJ863" s="83" t="s">
        <v>6909</v>
      </c>
      <c r="AK863" s="69" t="s">
        <v>6909</v>
      </c>
      <c r="AL863" s="107">
        <v>40</v>
      </c>
      <c r="AM863" s="300"/>
      <c r="AN863" s="12"/>
      <c r="AO863" s="13"/>
      <c r="AP863" s="300"/>
      <c r="AQ863" s="12"/>
      <c r="AR863" s="13"/>
      <c r="AS863" s="300"/>
      <c r="AT863" s="12"/>
      <c r="AU863" s="13"/>
      <c r="AV863" s="300"/>
      <c r="AW863" s="12"/>
      <c r="AX863" s="13"/>
    </row>
    <row r="864" spans="1:50" s="14" customFormat="1" ht="70">
      <c r="A864" s="11" t="s">
        <v>6863</v>
      </c>
      <c r="B864" s="12" t="s">
        <v>6864</v>
      </c>
      <c r="C864" s="12">
        <v>55</v>
      </c>
      <c r="D864" s="15" t="s">
        <v>6865</v>
      </c>
      <c r="E864" s="12" t="s">
        <v>7043</v>
      </c>
      <c r="F864" s="12">
        <v>20238</v>
      </c>
      <c r="G864" s="12" t="s">
        <v>7049</v>
      </c>
      <c r="H864" s="12">
        <v>2009</v>
      </c>
      <c r="I864" s="12" t="s">
        <v>7050</v>
      </c>
      <c r="J864" s="16">
        <v>38185.879999999997</v>
      </c>
      <c r="K864" s="12" t="s">
        <v>6913</v>
      </c>
      <c r="L864" s="12" t="s">
        <v>6889</v>
      </c>
      <c r="M864" s="12" t="s">
        <v>6870</v>
      </c>
      <c r="N864" s="12" t="s">
        <v>7051</v>
      </c>
      <c r="O864" s="12" t="s">
        <v>7052</v>
      </c>
      <c r="P864" s="12">
        <v>45660</v>
      </c>
      <c r="Q864" s="16">
        <v>23.8</v>
      </c>
      <c r="R864" s="16">
        <v>0</v>
      </c>
      <c r="S864" s="16">
        <v>1.4</v>
      </c>
      <c r="T864" s="16">
        <v>22.4</v>
      </c>
      <c r="U864" s="16">
        <v>23.8</v>
      </c>
      <c r="V864" s="109">
        <v>100</v>
      </c>
      <c r="W864" s="109">
        <v>100</v>
      </c>
      <c r="X864" s="90" t="s">
        <v>6873</v>
      </c>
      <c r="Y864" s="12">
        <v>3</v>
      </c>
      <c r="Z864" s="12">
        <v>11</v>
      </c>
      <c r="AA864" s="12">
        <v>3</v>
      </c>
      <c r="AB864" s="12">
        <v>4</v>
      </c>
      <c r="AC864" s="12"/>
      <c r="AD864" s="12"/>
      <c r="AE864" s="12">
        <v>5</v>
      </c>
      <c r="AF864" s="236">
        <v>0</v>
      </c>
      <c r="AG864" s="11"/>
      <c r="AH864" s="12"/>
      <c r="AI864" s="13"/>
      <c r="AJ864" s="11"/>
      <c r="AK864" s="12"/>
      <c r="AL864" s="13"/>
      <c r="AM864" s="300"/>
      <c r="AN864" s="12"/>
      <c r="AO864" s="13"/>
      <c r="AP864" s="300"/>
      <c r="AQ864" s="12"/>
      <c r="AR864" s="13"/>
      <c r="AS864" s="300"/>
      <c r="AT864" s="12"/>
      <c r="AU864" s="13"/>
      <c r="AV864" s="300"/>
      <c r="AW864" s="12"/>
      <c r="AX864" s="13"/>
    </row>
    <row r="865" spans="1:50" s="14" customFormat="1" ht="56">
      <c r="A865" s="11" t="s">
        <v>6863</v>
      </c>
      <c r="B865" s="12" t="s">
        <v>6864</v>
      </c>
      <c r="C865" s="12">
        <v>54</v>
      </c>
      <c r="D865" s="15" t="s">
        <v>6865</v>
      </c>
      <c r="E865" s="12" t="s">
        <v>7043</v>
      </c>
      <c r="F865" s="12">
        <v>20238</v>
      </c>
      <c r="G865" s="12" t="s">
        <v>7053</v>
      </c>
      <c r="H865" s="12">
        <v>2016</v>
      </c>
      <c r="I865" s="12" t="s">
        <v>7054</v>
      </c>
      <c r="J865" s="16">
        <v>68340.47</v>
      </c>
      <c r="K865" s="12" t="s">
        <v>6913</v>
      </c>
      <c r="L865" s="12" t="s">
        <v>7055</v>
      </c>
      <c r="M865" s="12" t="s">
        <v>6870</v>
      </c>
      <c r="N865" s="12" t="s">
        <v>7056</v>
      </c>
      <c r="O865" s="12" t="s">
        <v>7057</v>
      </c>
      <c r="P865" s="12">
        <v>47232</v>
      </c>
      <c r="Q865" s="16">
        <v>32.9</v>
      </c>
      <c r="R865" s="16">
        <v>0</v>
      </c>
      <c r="S865" s="16">
        <v>2.5</v>
      </c>
      <c r="T865" s="16">
        <v>22.4</v>
      </c>
      <c r="U865" s="16">
        <v>32.9</v>
      </c>
      <c r="V865" s="109">
        <v>50</v>
      </c>
      <c r="W865" s="109">
        <v>100</v>
      </c>
      <c r="X865" s="90" t="s">
        <v>6873</v>
      </c>
      <c r="Y865" s="12">
        <v>1</v>
      </c>
      <c r="Z865" s="12">
        <v>7</v>
      </c>
      <c r="AA865" s="12">
        <v>6</v>
      </c>
      <c r="AB865" s="12">
        <v>60</v>
      </c>
      <c r="AC865" s="12"/>
      <c r="AD865" s="12"/>
      <c r="AE865" s="12">
        <v>5</v>
      </c>
      <c r="AF865" s="236">
        <v>10</v>
      </c>
      <c r="AG865" s="83" t="s">
        <v>7047</v>
      </c>
      <c r="AH865" s="69" t="s">
        <v>7048</v>
      </c>
      <c r="AI865" s="107">
        <v>20</v>
      </c>
      <c r="AJ865" s="83" t="s">
        <v>6909</v>
      </c>
      <c r="AK865" s="69" t="s">
        <v>6909</v>
      </c>
      <c r="AL865" s="107">
        <v>10</v>
      </c>
      <c r="AM865" s="300"/>
      <c r="AN865" s="12"/>
      <c r="AO865" s="13"/>
      <c r="AP865" s="300"/>
      <c r="AQ865" s="12"/>
      <c r="AR865" s="13"/>
      <c r="AS865" s="300"/>
      <c r="AT865" s="12"/>
      <c r="AU865" s="13"/>
      <c r="AV865" s="300"/>
      <c r="AW865" s="12"/>
      <c r="AX865" s="13"/>
    </row>
    <row r="866" spans="1:50" s="14" customFormat="1" ht="98">
      <c r="A866" s="11" t="s">
        <v>6863</v>
      </c>
      <c r="B866" s="12" t="s">
        <v>6864</v>
      </c>
      <c r="C866" s="12">
        <v>43</v>
      </c>
      <c r="D866" s="15" t="s">
        <v>7058</v>
      </c>
      <c r="E866" s="12" t="s">
        <v>7059</v>
      </c>
      <c r="F866" s="12">
        <v>11943</v>
      </c>
      <c r="G866" s="12" t="s">
        <v>7060</v>
      </c>
      <c r="H866" s="12">
        <v>2006</v>
      </c>
      <c r="I866" s="12" t="s">
        <v>7061</v>
      </c>
      <c r="J866" s="16">
        <v>136705.06</v>
      </c>
      <c r="K866" s="12" t="s">
        <v>149</v>
      </c>
      <c r="L866" s="12" t="s">
        <v>7062</v>
      </c>
      <c r="M866" s="12" t="s">
        <v>6870</v>
      </c>
      <c r="N866" s="12" t="s">
        <v>7063</v>
      </c>
      <c r="O866" s="12" t="s">
        <v>7064</v>
      </c>
      <c r="P866" s="12">
        <v>44876</v>
      </c>
      <c r="Q866" s="16">
        <v>26.9</v>
      </c>
      <c r="R866" s="16">
        <v>0</v>
      </c>
      <c r="S866" s="16">
        <v>4.49</v>
      </c>
      <c r="T866" s="16">
        <v>22.4</v>
      </c>
      <c r="U866" s="16">
        <v>26.9</v>
      </c>
      <c r="V866" s="109">
        <v>100</v>
      </c>
      <c r="W866" s="109">
        <v>100</v>
      </c>
      <c r="X866" s="90" t="s">
        <v>6873</v>
      </c>
      <c r="Y866" s="12">
        <v>4</v>
      </c>
      <c r="Z866" s="12">
        <v>5</v>
      </c>
      <c r="AA866" s="12">
        <v>5</v>
      </c>
      <c r="AB866" s="12">
        <v>46</v>
      </c>
      <c r="AC866" s="12">
        <v>12</v>
      </c>
      <c r="AD866" s="12"/>
      <c r="AE866" s="12">
        <v>5</v>
      </c>
      <c r="AF866" s="236">
        <v>100</v>
      </c>
      <c r="AG866" s="11" t="s">
        <v>7058</v>
      </c>
      <c r="AH866" s="12" t="s">
        <v>7065</v>
      </c>
      <c r="AI866" s="13">
        <v>80</v>
      </c>
      <c r="AJ866" s="11" t="s">
        <v>6909</v>
      </c>
      <c r="AK866" s="12" t="s">
        <v>6909</v>
      </c>
      <c r="AL866" s="13">
        <v>20</v>
      </c>
      <c r="AM866" s="300"/>
      <c r="AN866" s="12"/>
      <c r="AO866" s="13"/>
      <c r="AP866" s="300"/>
      <c r="AQ866" s="12"/>
      <c r="AR866" s="13"/>
      <c r="AS866" s="300"/>
      <c r="AT866" s="12"/>
      <c r="AU866" s="13"/>
      <c r="AV866" s="300"/>
      <c r="AW866" s="12"/>
      <c r="AX866" s="13"/>
    </row>
    <row r="867" spans="1:50" s="14" customFormat="1" ht="56">
      <c r="A867" s="11" t="s">
        <v>6863</v>
      </c>
      <c r="B867" s="12" t="s">
        <v>6864</v>
      </c>
      <c r="C867" s="12">
        <v>43</v>
      </c>
      <c r="D867" s="15" t="s">
        <v>7058</v>
      </c>
      <c r="E867" s="12" t="s">
        <v>7059</v>
      </c>
      <c r="F867" s="12">
        <v>11943</v>
      </c>
      <c r="G867" s="12" t="s">
        <v>7066</v>
      </c>
      <c r="H867" s="12">
        <v>2006</v>
      </c>
      <c r="I867" s="12" t="s">
        <v>7067</v>
      </c>
      <c r="J867" s="16">
        <v>69132.47</v>
      </c>
      <c r="K867" s="28" t="s">
        <v>9923</v>
      </c>
      <c r="L867" s="12" t="s">
        <v>7062</v>
      </c>
      <c r="M867" s="12" t="s">
        <v>7068</v>
      </c>
      <c r="N867" s="12" t="s">
        <v>7069</v>
      </c>
      <c r="O867" s="12" t="s">
        <v>7070</v>
      </c>
      <c r="P867" s="12" t="s">
        <v>7071</v>
      </c>
      <c r="Q867" s="16">
        <v>26.9</v>
      </c>
      <c r="R867" s="16">
        <v>0</v>
      </c>
      <c r="S867" s="16">
        <v>4.5</v>
      </c>
      <c r="T867" s="16">
        <v>22.4</v>
      </c>
      <c r="U867" s="16">
        <v>26.9</v>
      </c>
      <c r="V867" s="109">
        <v>100</v>
      </c>
      <c r="W867" s="109">
        <v>100</v>
      </c>
      <c r="X867" s="90" t="s">
        <v>6873</v>
      </c>
      <c r="Y867" s="12">
        <v>4</v>
      </c>
      <c r="Z867" s="12">
        <v>5</v>
      </c>
      <c r="AA867" s="12">
        <v>5</v>
      </c>
      <c r="AB867" s="12">
        <v>60</v>
      </c>
      <c r="AC867" s="12"/>
      <c r="AD867" s="12"/>
      <c r="AE867" s="12">
        <v>5</v>
      </c>
      <c r="AF867" s="236">
        <v>100</v>
      </c>
      <c r="AG867" s="11" t="s">
        <v>7058</v>
      </c>
      <c r="AH867" s="12" t="s">
        <v>7065</v>
      </c>
      <c r="AI867" s="13">
        <v>75</v>
      </c>
      <c r="AJ867" s="11" t="s">
        <v>6909</v>
      </c>
      <c r="AK867" s="12" t="s">
        <v>6909</v>
      </c>
      <c r="AL867" s="13">
        <v>25</v>
      </c>
      <c r="AM867" s="300"/>
      <c r="AN867" s="12"/>
      <c r="AO867" s="13"/>
      <c r="AP867" s="300"/>
      <c r="AQ867" s="12"/>
      <c r="AR867" s="13"/>
      <c r="AS867" s="300"/>
      <c r="AT867" s="12"/>
      <c r="AU867" s="13"/>
      <c r="AV867" s="300"/>
      <c r="AW867" s="12"/>
      <c r="AX867" s="13"/>
    </row>
    <row r="868" spans="1:50" s="14" customFormat="1" ht="56">
      <c r="A868" s="11" t="s">
        <v>6863</v>
      </c>
      <c r="B868" s="12" t="s">
        <v>6864</v>
      </c>
      <c r="C868" s="12">
        <v>43</v>
      </c>
      <c r="D868" s="15" t="s">
        <v>7058</v>
      </c>
      <c r="E868" s="12" t="s">
        <v>7059</v>
      </c>
      <c r="F868" s="12">
        <v>11943</v>
      </c>
      <c r="G868" s="12" t="s">
        <v>7072</v>
      </c>
      <c r="H868" s="12">
        <v>2006</v>
      </c>
      <c r="I868" s="12" t="s">
        <v>7067</v>
      </c>
      <c r="J868" s="16">
        <v>30737.33</v>
      </c>
      <c r="K868" s="28" t="s">
        <v>9923</v>
      </c>
      <c r="L868" s="12" t="s">
        <v>7062</v>
      </c>
      <c r="M868" s="12" t="s">
        <v>7068</v>
      </c>
      <c r="N868" s="12" t="s">
        <v>7069</v>
      </c>
      <c r="O868" s="12" t="s">
        <v>7070</v>
      </c>
      <c r="P868" s="12" t="s">
        <v>7073</v>
      </c>
      <c r="Q868" s="16">
        <v>26.7</v>
      </c>
      <c r="R868" s="16">
        <v>0</v>
      </c>
      <c r="S868" s="16">
        <v>4.3</v>
      </c>
      <c r="T868" s="16">
        <v>22.4</v>
      </c>
      <c r="U868" s="16">
        <v>26.7</v>
      </c>
      <c r="V868" s="109">
        <v>100</v>
      </c>
      <c r="W868" s="109">
        <v>100</v>
      </c>
      <c r="X868" s="90" t="s">
        <v>6873</v>
      </c>
      <c r="Y868" s="12">
        <v>4</v>
      </c>
      <c r="Z868" s="12">
        <v>5</v>
      </c>
      <c r="AA868" s="12">
        <v>5</v>
      </c>
      <c r="AB868" s="12">
        <v>60</v>
      </c>
      <c r="AC868" s="12"/>
      <c r="AD868" s="12"/>
      <c r="AE868" s="12">
        <v>2</v>
      </c>
      <c r="AF868" s="236">
        <v>100</v>
      </c>
      <c r="AG868" s="11" t="s">
        <v>7058</v>
      </c>
      <c r="AH868" s="12" t="s">
        <v>7065</v>
      </c>
      <c r="AI868" s="13">
        <v>80</v>
      </c>
      <c r="AJ868" s="11" t="s">
        <v>6909</v>
      </c>
      <c r="AK868" s="12" t="s">
        <v>6909</v>
      </c>
      <c r="AL868" s="13">
        <v>20</v>
      </c>
      <c r="AM868" s="300"/>
      <c r="AN868" s="12"/>
      <c r="AO868" s="13"/>
      <c r="AP868" s="300"/>
      <c r="AQ868" s="12"/>
      <c r="AR868" s="13"/>
      <c r="AS868" s="300"/>
      <c r="AT868" s="12"/>
      <c r="AU868" s="13"/>
      <c r="AV868" s="300"/>
      <c r="AW868" s="12"/>
      <c r="AX868" s="13"/>
    </row>
    <row r="869" spans="1:50" s="14" customFormat="1" ht="56">
      <c r="A869" s="11" t="s">
        <v>6863</v>
      </c>
      <c r="B869" s="12" t="s">
        <v>6864</v>
      </c>
      <c r="C869" s="12">
        <v>43</v>
      </c>
      <c r="D869" s="15" t="s">
        <v>7058</v>
      </c>
      <c r="E869" s="12" t="s">
        <v>7059</v>
      </c>
      <c r="F869" s="12">
        <v>11943</v>
      </c>
      <c r="G869" s="12" t="s">
        <v>7074</v>
      </c>
      <c r="H869" s="12">
        <v>2006</v>
      </c>
      <c r="I869" s="12" t="s">
        <v>7067</v>
      </c>
      <c r="J869" s="16">
        <v>30342.880000000001</v>
      </c>
      <c r="K869" s="28" t="s">
        <v>9923</v>
      </c>
      <c r="L869" s="12" t="s">
        <v>7062</v>
      </c>
      <c r="M869" s="12" t="s">
        <v>7068</v>
      </c>
      <c r="N869" s="12" t="s">
        <v>7069</v>
      </c>
      <c r="O869" s="12" t="s">
        <v>7070</v>
      </c>
      <c r="P869" s="12" t="s">
        <v>7075</v>
      </c>
      <c r="Q869" s="16">
        <v>26.6</v>
      </c>
      <c r="R869" s="16">
        <v>0</v>
      </c>
      <c r="S869" s="16">
        <v>4.2</v>
      </c>
      <c r="T869" s="16">
        <v>22.4</v>
      </c>
      <c r="U869" s="16">
        <v>26.6</v>
      </c>
      <c r="V869" s="109">
        <v>100</v>
      </c>
      <c r="W869" s="109">
        <v>100</v>
      </c>
      <c r="X869" s="90" t="s">
        <v>6873</v>
      </c>
      <c r="Y869" s="12">
        <v>4</v>
      </c>
      <c r="Z869" s="12">
        <v>5</v>
      </c>
      <c r="AA869" s="12">
        <v>5</v>
      </c>
      <c r="AB869" s="12">
        <v>60</v>
      </c>
      <c r="AC869" s="12"/>
      <c r="AD869" s="12"/>
      <c r="AE869" s="12">
        <v>2</v>
      </c>
      <c r="AF869" s="236">
        <v>100</v>
      </c>
      <c r="AG869" s="11" t="s">
        <v>7058</v>
      </c>
      <c r="AH869" s="12" t="s">
        <v>7065</v>
      </c>
      <c r="AI869" s="13">
        <v>70</v>
      </c>
      <c r="AJ869" s="11" t="s">
        <v>6909</v>
      </c>
      <c r="AK869" s="12" t="s">
        <v>6909</v>
      </c>
      <c r="AL869" s="13">
        <v>30</v>
      </c>
      <c r="AM869" s="300"/>
      <c r="AN869" s="12"/>
      <c r="AO869" s="13"/>
      <c r="AP869" s="300"/>
      <c r="AQ869" s="12"/>
      <c r="AR869" s="13"/>
      <c r="AS869" s="300"/>
      <c r="AT869" s="12"/>
      <c r="AU869" s="13"/>
      <c r="AV869" s="300"/>
      <c r="AW869" s="12"/>
      <c r="AX869" s="13"/>
    </row>
    <row r="870" spans="1:50" s="14" customFormat="1" ht="56">
      <c r="A870" s="11" t="s">
        <v>6863</v>
      </c>
      <c r="B870" s="12" t="s">
        <v>6864</v>
      </c>
      <c r="C870" s="12">
        <v>43</v>
      </c>
      <c r="D870" s="15" t="s">
        <v>7058</v>
      </c>
      <c r="E870" s="12" t="s">
        <v>7076</v>
      </c>
      <c r="F870" s="12">
        <v>11943</v>
      </c>
      <c r="G870" s="12" t="s">
        <v>7077</v>
      </c>
      <c r="H870" s="12">
        <v>2005</v>
      </c>
      <c r="I870" s="12" t="s">
        <v>7078</v>
      </c>
      <c r="J870" s="16">
        <v>148801.51</v>
      </c>
      <c r="K870" s="12" t="s">
        <v>149</v>
      </c>
      <c r="L870" s="12" t="s">
        <v>7062</v>
      </c>
      <c r="M870" s="12" t="s">
        <v>6870</v>
      </c>
      <c r="N870" s="12" t="s">
        <v>7079</v>
      </c>
      <c r="O870" s="12" t="s">
        <v>7080</v>
      </c>
      <c r="P870" s="12">
        <v>44512</v>
      </c>
      <c r="Q870" s="16">
        <v>25.6</v>
      </c>
      <c r="R870" s="16">
        <v>0</v>
      </c>
      <c r="S870" s="16">
        <v>3.2</v>
      </c>
      <c r="T870" s="16">
        <v>22.4</v>
      </c>
      <c r="U870" s="16">
        <v>25.6</v>
      </c>
      <c r="V870" s="109">
        <v>100</v>
      </c>
      <c r="W870" s="109">
        <v>100</v>
      </c>
      <c r="X870" s="90" t="s">
        <v>6873</v>
      </c>
      <c r="Y870" s="12">
        <v>1</v>
      </c>
      <c r="Z870" s="12">
        <v>4</v>
      </c>
      <c r="AA870" s="12">
        <v>1</v>
      </c>
      <c r="AB870" s="12">
        <v>46</v>
      </c>
      <c r="AC870" s="12">
        <v>12</v>
      </c>
      <c r="AD870" s="12"/>
      <c r="AE870" s="12">
        <v>5</v>
      </c>
      <c r="AF870" s="236">
        <v>100</v>
      </c>
      <c r="AG870" s="11" t="s">
        <v>7058</v>
      </c>
      <c r="AH870" s="12" t="s">
        <v>7065</v>
      </c>
      <c r="AI870" s="13">
        <v>90</v>
      </c>
      <c r="AJ870" s="11" t="s">
        <v>6909</v>
      </c>
      <c r="AK870" s="12" t="s">
        <v>6909</v>
      </c>
      <c r="AL870" s="13">
        <v>10</v>
      </c>
      <c r="AM870" s="300"/>
      <c r="AN870" s="12"/>
      <c r="AO870" s="13"/>
      <c r="AP870" s="300"/>
      <c r="AQ870" s="12"/>
      <c r="AR870" s="13"/>
      <c r="AS870" s="300"/>
      <c r="AT870" s="12"/>
      <c r="AU870" s="13"/>
      <c r="AV870" s="300"/>
      <c r="AW870" s="12"/>
      <c r="AX870" s="13"/>
    </row>
    <row r="871" spans="1:50" s="14" customFormat="1" ht="112">
      <c r="A871" s="11" t="s">
        <v>6863</v>
      </c>
      <c r="B871" s="12" t="s">
        <v>6864</v>
      </c>
      <c r="C871" s="12">
        <v>57</v>
      </c>
      <c r="D871" s="15" t="s">
        <v>7081</v>
      </c>
      <c r="E871" s="12" t="s">
        <v>7082</v>
      </c>
      <c r="F871" s="12">
        <v>4628</v>
      </c>
      <c r="G871" s="12" t="s">
        <v>7083</v>
      </c>
      <c r="H871" s="12">
        <v>2008</v>
      </c>
      <c r="I871" s="12" t="s">
        <v>7084</v>
      </c>
      <c r="J871" s="16">
        <v>20463.3</v>
      </c>
      <c r="K871" s="12" t="s">
        <v>6913</v>
      </c>
      <c r="L871" s="12" t="s">
        <v>7085</v>
      </c>
      <c r="M871" s="12" t="s">
        <v>6935</v>
      </c>
      <c r="N871" s="12" t="s">
        <v>7086</v>
      </c>
      <c r="O871" s="12" t="s">
        <v>7087</v>
      </c>
      <c r="P871" s="12">
        <v>45399</v>
      </c>
      <c r="Q871" s="16">
        <v>29.3</v>
      </c>
      <c r="R871" s="16">
        <v>0</v>
      </c>
      <c r="S871" s="16">
        <v>2.9</v>
      </c>
      <c r="T871" s="16">
        <v>26.4</v>
      </c>
      <c r="U871" s="16">
        <v>29.3</v>
      </c>
      <c r="V871" s="109">
        <v>35</v>
      </c>
      <c r="W871" s="109">
        <v>100</v>
      </c>
      <c r="X871" s="90" t="s">
        <v>6873</v>
      </c>
      <c r="Y871" s="12">
        <v>3</v>
      </c>
      <c r="Z871" s="12">
        <v>3</v>
      </c>
      <c r="AA871" s="12">
        <v>3</v>
      </c>
      <c r="AB871" s="12">
        <v>4</v>
      </c>
      <c r="AC871" s="12"/>
      <c r="AD871" s="12"/>
      <c r="AE871" s="12">
        <v>5</v>
      </c>
      <c r="AF871" s="236">
        <v>35</v>
      </c>
      <c r="AG871" s="11" t="s">
        <v>7088</v>
      </c>
      <c r="AH871" s="12" t="s">
        <v>7089</v>
      </c>
      <c r="AI871" s="13">
        <v>20</v>
      </c>
      <c r="AJ871" s="11" t="s">
        <v>7090</v>
      </c>
      <c r="AK871" s="12" t="s">
        <v>7091</v>
      </c>
      <c r="AL871" s="13">
        <v>15</v>
      </c>
      <c r="AM871" s="300"/>
      <c r="AN871" s="12"/>
      <c r="AO871" s="13"/>
      <c r="AP871" s="300"/>
      <c r="AQ871" s="12"/>
      <c r="AR871" s="13"/>
      <c r="AS871" s="300"/>
      <c r="AT871" s="12"/>
      <c r="AU871" s="13"/>
      <c r="AV871" s="300"/>
      <c r="AW871" s="12"/>
      <c r="AX871" s="13"/>
    </row>
    <row r="872" spans="1:50" s="14" customFormat="1" ht="56">
      <c r="A872" s="11" t="s">
        <v>6863</v>
      </c>
      <c r="B872" s="12" t="s">
        <v>6864</v>
      </c>
      <c r="C872" s="12">
        <v>63</v>
      </c>
      <c r="D872" s="15" t="s">
        <v>7000</v>
      </c>
      <c r="E872" s="12" t="s">
        <v>7092</v>
      </c>
      <c r="F872" s="12">
        <v>8584</v>
      </c>
      <c r="G872" s="12" t="s">
        <v>7093</v>
      </c>
      <c r="H872" s="12">
        <v>2002</v>
      </c>
      <c r="I872" s="12" t="s">
        <v>7094</v>
      </c>
      <c r="J872" s="16">
        <v>28504.74</v>
      </c>
      <c r="K872" s="12" t="s">
        <v>6913</v>
      </c>
      <c r="L872" s="12" t="s">
        <v>6889</v>
      </c>
      <c r="M872" s="12" t="s">
        <v>6870</v>
      </c>
      <c r="N872" s="12" t="s">
        <v>7095</v>
      </c>
      <c r="O872" s="12" t="s">
        <v>7096</v>
      </c>
      <c r="P872" s="12" t="s">
        <v>7097</v>
      </c>
      <c r="Q872" s="16">
        <v>24.6</v>
      </c>
      <c r="R872" s="16">
        <v>0</v>
      </c>
      <c r="S872" s="16">
        <v>2.15</v>
      </c>
      <c r="T872" s="16">
        <v>22.35</v>
      </c>
      <c r="U872" s="16">
        <v>24.6</v>
      </c>
      <c r="V872" s="109">
        <v>100</v>
      </c>
      <c r="W872" s="109">
        <v>100</v>
      </c>
      <c r="X872" s="90" t="s">
        <v>6873</v>
      </c>
      <c r="Y872" s="12">
        <v>4</v>
      </c>
      <c r="Z872" s="12">
        <v>3</v>
      </c>
      <c r="AA872" s="12">
        <v>4</v>
      </c>
      <c r="AB872" s="12">
        <v>46</v>
      </c>
      <c r="AC872" s="12"/>
      <c r="AD872" s="12"/>
      <c r="AE872" s="12">
        <v>5</v>
      </c>
      <c r="AF872" s="236">
        <v>100</v>
      </c>
      <c r="AG872" s="11" t="s">
        <v>7000</v>
      </c>
      <c r="AH872" s="12" t="s">
        <v>7098</v>
      </c>
      <c r="AI872" s="13">
        <v>80</v>
      </c>
      <c r="AJ872" s="11" t="s">
        <v>6909</v>
      </c>
      <c r="AK872" s="12" t="s">
        <v>6909</v>
      </c>
      <c r="AL872" s="13">
        <v>20</v>
      </c>
      <c r="AM872" s="300"/>
      <c r="AN872" s="12"/>
      <c r="AO872" s="13"/>
      <c r="AP872" s="300"/>
      <c r="AQ872" s="12"/>
      <c r="AR872" s="13"/>
      <c r="AS872" s="300"/>
      <c r="AT872" s="12"/>
      <c r="AU872" s="13"/>
      <c r="AV872" s="300"/>
      <c r="AW872" s="12"/>
      <c r="AX872" s="13"/>
    </row>
    <row r="873" spans="1:50" s="14" customFormat="1" ht="56">
      <c r="A873" s="11" t="s">
        <v>6863</v>
      </c>
      <c r="B873" s="12" t="s">
        <v>6864</v>
      </c>
      <c r="C873" s="12">
        <v>63</v>
      </c>
      <c r="D873" s="15" t="s">
        <v>7000</v>
      </c>
      <c r="E873" s="12" t="s">
        <v>7092</v>
      </c>
      <c r="F873" s="12">
        <v>8584</v>
      </c>
      <c r="G873" s="12" t="s">
        <v>7099</v>
      </c>
      <c r="H873" s="12">
        <v>2002</v>
      </c>
      <c r="I873" s="12" t="s">
        <v>7100</v>
      </c>
      <c r="J873" s="16">
        <v>25436.19</v>
      </c>
      <c r="K873" s="12" t="s">
        <v>6913</v>
      </c>
      <c r="L873" s="12" t="s">
        <v>6889</v>
      </c>
      <c r="M873" s="12" t="s">
        <v>6870</v>
      </c>
      <c r="N873" s="12" t="s">
        <v>7095</v>
      </c>
      <c r="O873" s="12" t="s">
        <v>7096</v>
      </c>
      <c r="P873" s="12" t="s">
        <v>7101</v>
      </c>
      <c r="Q873" s="16">
        <v>24.9</v>
      </c>
      <c r="R873" s="16">
        <v>0</v>
      </c>
      <c r="S873" s="16">
        <v>2.5</v>
      </c>
      <c r="T873" s="16">
        <v>22.35</v>
      </c>
      <c r="U873" s="16">
        <v>24.9</v>
      </c>
      <c r="V873" s="109">
        <v>100</v>
      </c>
      <c r="W873" s="109">
        <v>100</v>
      </c>
      <c r="X873" s="90" t="s">
        <v>6873</v>
      </c>
      <c r="Y873" s="12">
        <v>4</v>
      </c>
      <c r="Z873" s="12">
        <v>3</v>
      </c>
      <c r="AA873" s="12">
        <v>4</v>
      </c>
      <c r="AB873" s="12">
        <v>46</v>
      </c>
      <c r="AC873" s="12"/>
      <c r="AD873" s="12"/>
      <c r="AE873" s="12">
        <v>5</v>
      </c>
      <c r="AF873" s="236">
        <v>100</v>
      </c>
      <c r="AG873" s="11" t="s">
        <v>7000</v>
      </c>
      <c r="AH873" s="12" t="s">
        <v>7098</v>
      </c>
      <c r="AI873" s="13">
        <v>75</v>
      </c>
      <c r="AJ873" s="11" t="s">
        <v>6909</v>
      </c>
      <c r="AK873" s="12" t="s">
        <v>6909</v>
      </c>
      <c r="AL873" s="13">
        <v>25</v>
      </c>
      <c r="AM873" s="300"/>
      <c r="AN873" s="12"/>
      <c r="AO873" s="13"/>
      <c r="AP873" s="300"/>
      <c r="AQ873" s="12"/>
      <c r="AR873" s="13"/>
      <c r="AS873" s="300"/>
      <c r="AT873" s="12"/>
      <c r="AU873" s="13"/>
      <c r="AV873" s="300"/>
      <c r="AW873" s="12"/>
      <c r="AX873" s="13"/>
    </row>
    <row r="874" spans="1:50" s="14" customFormat="1" ht="154">
      <c r="A874" s="11" t="s">
        <v>6863</v>
      </c>
      <c r="B874" s="12" t="s">
        <v>6864</v>
      </c>
      <c r="C874" s="12">
        <v>63</v>
      </c>
      <c r="D874" s="15" t="s">
        <v>7000</v>
      </c>
      <c r="E874" s="12" t="s">
        <v>7102</v>
      </c>
      <c r="F874" s="12">
        <v>25797</v>
      </c>
      <c r="G874" s="12" t="s">
        <v>7103</v>
      </c>
      <c r="H874" s="12">
        <v>2016</v>
      </c>
      <c r="I874" s="12" t="s">
        <v>7104</v>
      </c>
      <c r="J874" s="16">
        <v>45236</v>
      </c>
      <c r="K874" s="12" t="s">
        <v>271</v>
      </c>
      <c r="L874" s="12" t="s">
        <v>6889</v>
      </c>
      <c r="M874" s="12" t="s">
        <v>6870</v>
      </c>
      <c r="N874" s="69" t="s">
        <v>7105</v>
      </c>
      <c r="O874" s="69" t="s">
        <v>7106</v>
      </c>
      <c r="P874" s="12">
        <v>47261</v>
      </c>
      <c r="Q874" s="16">
        <v>31.73</v>
      </c>
      <c r="R874" s="16">
        <v>0</v>
      </c>
      <c r="S874" s="16">
        <v>5</v>
      </c>
      <c r="T874" s="16">
        <v>22.4</v>
      </c>
      <c r="U874" s="16">
        <v>31.7</v>
      </c>
      <c r="V874" s="109">
        <v>100</v>
      </c>
      <c r="W874" s="109">
        <v>100</v>
      </c>
      <c r="X874" s="90" t="s">
        <v>6873</v>
      </c>
      <c r="Y874" s="12">
        <v>1</v>
      </c>
      <c r="Z874" s="12">
        <v>4</v>
      </c>
      <c r="AA874" s="12">
        <v>4</v>
      </c>
      <c r="AB874" s="12">
        <v>46</v>
      </c>
      <c r="AC874" s="12">
        <v>16</v>
      </c>
      <c r="AD874" s="12"/>
      <c r="AE874" s="12">
        <v>5</v>
      </c>
      <c r="AF874" s="236">
        <v>100</v>
      </c>
      <c r="AG874" s="11" t="s">
        <v>7000</v>
      </c>
      <c r="AH874" s="12" t="s">
        <v>7098</v>
      </c>
      <c r="AI874" s="13">
        <v>50</v>
      </c>
      <c r="AJ874" s="11" t="s">
        <v>6909</v>
      </c>
      <c r="AK874" s="12" t="s">
        <v>7107</v>
      </c>
      <c r="AL874" s="13">
        <v>50</v>
      </c>
      <c r="AM874" s="300"/>
      <c r="AN874" s="12"/>
      <c r="AO874" s="13"/>
      <c r="AP874" s="300"/>
      <c r="AQ874" s="12"/>
      <c r="AR874" s="13"/>
      <c r="AS874" s="300"/>
      <c r="AT874" s="12"/>
      <c r="AU874" s="13"/>
      <c r="AV874" s="300"/>
      <c r="AW874" s="12"/>
      <c r="AX874" s="13"/>
    </row>
    <row r="875" spans="1:50" s="14" customFormat="1" ht="364">
      <c r="A875" s="11" t="s">
        <v>6863</v>
      </c>
      <c r="B875" s="12" t="s">
        <v>6864</v>
      </c>
      <c r="C875" s="12">
        <v>63</v>
      </c>
      <c r="D875" s="15" t="s">
        <v>7000</v>
      </c>
      <c r="E875" s="12" t="s">
        <v>7102</v>
      </c>
      <c r="F875" s="12">
        <v>25797</v>
      </c>
      <c r="G875" s="12" t="s">
        <v>7108</v>
      </c>
      <c r="H875" s="12">
        <v>2021</v>
      </c>
      <c r="I875" s="12" t="s">
        <v>7109</v>
      </c>
      <c r="J875" s="16">
        <v>33474.86</v>
      </c>
      <c r="K875" s="12" t="s">
        <v>332</v>
      </c>
      <c r="L875" s="69" t="s">
        <v>7105</v>
      </c>
      <c r="M875" s="69" t="s">
        <v>7106</v>
      </c>
      <c r="N875" s="12" t="s">
        <v>7110</v>
      </c>
      <c r="O875" s="12" t="s">
        <v>7111</v>
      </c>
      <c r="P875" s="12">
        <v>48275</v>
      </c>
      <c r="Q875" s="16">
        <v>57</v>
      </c>
      <c r="R875" s="16">
        <v>3.28</v>
      </c>
      <c r="S875" s="16"/>
      <c r="T875" s="16"/>
      <c r="U875" s="16"/>
      <c r="V875" s="109"/>
      <c r="W875" s="109">
        <v>5</v>
      </c>
      <c r="X875" s="90" t="s">
        <v>7112</v>
      </c>
      <c r="Y875" s="12"/>
      <c r="Z875" s="12"/>
      <c r="AA875" s="12"/>
      <c r="AB875" s="12"/>
      <c r="AC875" s="12">
        <v>19</v>
      </c>
      <c r="AD875" s="12"/>
      <c r="AE875" s="12">
        <v>5</v>
      </c>
      <c r="AF875" s="236">
        <v>20</v>
      </c>
      <c r="AG875" s="83" t="s">
        <v>7000</v>
      </c>
      <c r="AH875" s="69" t="s">
        <v>7098</v>
      </c>
      <c r="AI875" s="107">
        <v>100</v>
      </c>
      <c r="AJ875" s="11"/>
      <c r="AK875" s="12"/>
      <c r="AL875" s="13"/>
      <c r="AM875" s="300"/>
      <c r="AN875" s="12"/>
      <c r="AO875" s="13"/>
      <c r="AP875" s="300"/>
      <c r="AQ875" s="12"/>
      <c r="AR875" s="13"/>
      <c r="AS875" s="300"/>
      <c r="AT875" s="12"/>
      <c r="AU875" s="13"/>
      <c r="AV875" s="300"/>
      <c r="AW875" s="12"/>
      <c r="AX875" s="13"/>
    </row>
    <row r="876" spans="1:50" s="14" customFormat="1" ht="70">
      <c r="A876" s="11" t="s">
        <v>6863</v>
      </c>
      <c r="B876" s="12" t="s">
        <v>6864</v>
      </c>
      <c r="C876" s="12">
        <v>63</v>
      </c>
      <c r="D876" s="15" t="s">
        <v>7000</v>
      </c>
      <c r="E876" s="12" t="s">
        <v>7113</v>
      </c>
      <c r="F876" s="12">
        <v>29573</v>
      </c>
      <c r="G876" s="12" t="s">
        <v>7114</v>
      </c>
      <c r="H876" s="12">
        <v>2016</v>
      </c>
      <c r="I876" s="12" t="s">
        <v>7115</v>
      </c>
      <c r="J876" s="16">
        <v>41345</v>
      </c>
      <c r="K876" s="12" t="s">
        <v>271</v>
      </c>
      <c r="L876" s="12" t="s">
        <v>6889</v>
      </c>
      <c r="M876" s="12" t="s">
        <v>6870</v>
      </c>
      <c r="N876" s="12" t="s">
        <v>7116</v>
      </c>
      <c r="O876" s="12" t="s">
        <v>7117</v>
      </c>
      <c r="P876" s="12" t="s">
        <v>7118</v>
      </c>
      <c r="Q876" s="16">
        <v>28.86</v>
      </c>
      <c r="R876" s="16">
        <v>0</v>
      </c>
      <c r="S876" s="16">
        <v>2.5</v>
      </c>
      <c r="T876" s="16">
        <v>22.4</v>
      </c>
      <c r="U876" s="16">
        <v>28.86</v>
      </c>
      <c r="V876" s="109">
        <v>100</v>
      </c>
      <c r="W876" s="109">
        <v>100</v>
      </c>
      <c r="X876" s="90" t="s">
        <v>6873</v>
      </c>
      <c r="Y876" s="12">
        <v>3</v>
      </c>
      <c r="Z876" s="12">
        <v>1</v>
      </c>
      <c r="AA876" s="12">
        <v>2</v>
      </c>
      <c r="AB876" s="12">
        <v>46</v>
      </c>
      <c r="AC876" s="12">
        <v>16</v>
      </c>
      <c r="AD876" s="12"/>
      <c r="AE876" s="12">
        <v>5</v>
      </c>
      <c r="AF876" s="236">
        <v>100</v>
      </c>
      <c r="AG876" s="11" t="s">
        <v>7000</v>
      </c>
      <c r="AH876" s="12" t="s">
        <v>7098</v>
      </c>
      <c r="AI876" s="13">
        <v>80</v>
      </c>
      <c r="AJ876" s="11" t="s">
        <v>6909</v>
      </c>
      <c r="AK876" s="12" t="s">
        <v>6909</v>
      </c>
      <c r="AL876" s="13">
        <v>20</v>
      </c>
      <c r="AM876" s="300"/>
      <c r="AN876" s="12"/>
      <c r="AO876" s="13"/>
      <c r="AP876" s="300"/>
      <c r="AQ876" s="12"/>
      <c r="AR876" s="13"/>
      <c r="AS876" s="300"/>
      <c r="AT876" s="12"/>
      <c r="AU876" s="13"/>
      <c r="AV876" s="300"/>
      <c r="AW876" s="12"/>
      <c r="AX876" s="13"/>
    </row>
    <row r="877" spans="1:50" s="14" customFormat="1" ht="98">
      <c r="A877" s="11" t="s">
        <v>6863</v>
      </c>
      <c r="B877" s="12" t="s">
        <v>6864</v>
      </c>
      <c r="C877" s="12">
        <v>59</v>
      </c>
      <c r="D877" s="15" t="s">
        <v>6952</v>
      </c>
      <c r="E877" s="12" t="s">
        <v>7119</v>
      </c>
      <c r="F877" s="12">
        <v>10369</v>
      </c>
      <c r="G877" s="12" t="s">
        <v>7120</v>
      </c>
      <c r="H877" s="12">
        <v>2003</v>
      </c>
      <c r="I877" s="12" t="s">
        <v>7121</v>
      </c>
      <c r="J877" s="16">
        <v>23994</v>
      </c>
      <c r="K877" s="12" t="s">
        <v>156</v>
      </c>
      <c r="L877" s="12" t="s">
        <v>7062</v>
      </c>
      <c r="M877" s="12" t="s">
        <v>6870</v>
      </c>
      <c r="N877" s="12" t="s">
        <v>7122</v>
      </c>
      <c r="O877" s="12" t="s">
        <v>7123</v>
      </c>
      <c r="P877" s="12" t="s">
        <v>7124</v>
      </c>
      <c r="Q877" s="16">
        <v>26.6</v>
      </c>
      <c r="R877" s="16">
        <v>0</v>
      </c>
      <c r="S877" s="16">
        <v>4.2</v>
      </c>
      <c r="T877" s="16">
        <v>22.4</v>
      </c>
      <c r="U877" s="16">
        <v>26.6</v>
      </c>
      <c r="V877" s="109">
        <v>100</v>
      </c>
      <c r="W877" s="109">
        <v>100</v>
      </c>
      <c r="X877" s="90" t="s">
        <v>6873</v>
      </c>
      <c r="Y877" s="12">
        <v>3</v>
      </c>
      <c r="Z877" s="12">
        <v>4</v>
      </c>
      <c r="AA877" s="12">
        <v>4</v>
      </c>
      <c r="AB877" s="12">
        <v>44</v>
      </c>
      <c r="AC877" s="12">
        <v>11</v>
      </c>
      <c r="AD877" s="12"/>
      <c r="AE877" s="12">
        <v>5</v>
      </c>
      <c r="AF877" s="236">
        <v>100</v>
      </c>
      <c r="AG877" s="11" t="s">
        <v>6952</v>
      </c>
      <c r="AH877" s="12" t="s">
        <v>7125</v>
      </c>
      <c r="AI877" s="13">
        <v>60</v>
      </c>
      <c r="AJ877" s="11" t="s">
        <v>7126</v>
      </c>
      <c r="AK877" s="12" t="s">
        <v>7127</v>
      </c>
      <c r="AL877" s="13">
        <v>25</v>
      </c>
      <c r="AM877" s="300" t="s">
        <v>6909</v>
      </c>
      <c r="AN877" s="12" t="s">
        <v>6909</v>
      </c>
      <c r="AO877" s="13">
        <v>15</v>
      </c>
      <c r="AP877" s="300"/>
      <c r="AQ877" s="12"/>
      <c r="AR877" s="13"/>
      <c r="AS877" s="300"/>
      <c r="AT877" s="12"/>
      <c r="AU877" s="13"/>
      <c r="AV877" s="300"/>
      <c r="AW877" s="12"/>
      <c r="AX877" s="13"/>
    </row>
    <row r="878" spans="1:50" s="14" customFormat="1" ht="409.5">
      <c r="A878" s="11" t="s">
        <v>6863</v>
      </c>
      <c r="B878" s="12" t="s">
        <v>6864</v>
      </c>
      <c r="C878" s="12">
        <v>59</v>
      </c>
      <c r="D878" s="15" t="s">
        <v>6952</v>
      </c>
      <c r="E878" s="12" t="s">
        <v>7128</v>
      </c>
      <c r="F878" s="12">
        <v>12295</v>
      </c>
      <c r="G878" s="12" t="s">
        <v>7129</v>
      </c>
      <c r="H878" s="12">
        <v>2005</v>
      </c>
      <c r="I878" s="12" t="s">
        <v>7130</v>
      </c>
      <c r="J878" s="16">
        <v>296952.18</v>
      </c>
      <c r="K878" s="12" t="s">
        <v>149</v>
      </c>
      <c r="L878" s="12" t="s">
        <v>7131</v>
      </c>
      <c r="M878" s="12" t="s">
        <v>6870</v>
      </c>
      <c r="N878" s="12" t="s">
        <v>7132</v>
      </c>
      <c r="O878" s="12" t="s">
        <v>7133</v>
      </c>
      <c r="P878" s="12" t="s">
        <v>7134</v>
      </c>
      <c r="Q878" s="16">
        <v>47.4</v>
      </c>
      <c r="R878" s="16">
        <v>0</v>
      </c>
      <c r="S878" s="16">
        <v>25</v>
      </c>
      <c r="T878" s="16">
        <v>22.4</v>
      </c>
      <c r="U878" s="16">
        <v>47.4</v>
      </c>
      <c r="V878" s="109">
        <v>100</v>
      </c>
      <c r="W878" s="109">
        <v>100</v>
      </c>
      <c r="X878" s="90" t="s">
        <v>6873</v>
      </c>
      <c r="Y878" s="12">
        <v>3</v>
      </c>
      <c r="Z878" s="12">
        <v>4</v>
      </c>
      <c r="AA878" s="12">
        <v>4</v>
      </c>
      <c r="AB878" s="12">
        <v>44</v>
      </c>
      <c r="AC878" s="12">
        <v>12</v>
      </c>
      <c r="AD878" s="12"/>
      <c r="AE878" s="12">
        <v>5</v>
      </c>
      <c r="AF878" s="236">
        <v>100</v>
      </c>
      <c r="AG878" s="11" t="s">
        <v>6952</v>
      </c>
      <c r="AH878" s="12" t="s">
        <v>7135</v>
      </c>
      <c r="AI878" s="13">
        <v>70</v>
      </c>
      <c r="AJ878" s="11" t="s">
        <v>7126</v>
      </c>
      <c r="AK878" s="12" t="s">
        <v>7127</v>
      </c>
      <c r="AL878" s="13">
        <v>15</v>
      </c>
      <c r="AM878" s="300" t="s">
        <v>6909</v>
      </c>
      <c r="AN878" s="12" t="s">
        <v>6909</v>
      </c>
      <c r="AO878" s="13">
        <v>15</v>
      </c>
      <c r="AP878" s="300"/>
      <c r="AQ878" s="12"/>
      <c r="AR878" s="13"/>
      <c r="AS878" s="300"/>
      <c r="AT878" s="12"/>
      <c r="AU878" s="13"/>
      <c r="AV878" s="300"/>
      <c r="AW878" s="12"/>
      <c r="AX878" s="13"/>
    </row>
    <row r="879" spans="1:50" s="14" customFormat="1" ht="409.5">
      <c r="A879" s="11" t="s">
        <v>6863</v>
      </c>
      <c r="B879" s="12" t="s">
        <v>6864</v>
      </c>
      <c r="C879" s="12">
        <v>59</v>
      </c>
      <c r="D879" s="15" t="s">
        <v>6952</v>
      </c>
      <c r="E879" s="12" t="s">
        <v>7128</v>
      </c>
      <c r="F879" s="12">
        <v>12295</v>
      </c>
      <c r="G879" s="12" t="s">
        <v>7136</v>
      </c>
      <c r="H879" s="12">
        <v>2005</v>
      </c>
      <c r="I879" s="12" t="s">
        <v>7137</v>
      </c>
      <c r="J879" s="16">
        <v>296952.18</v>
      </c>
      <c r="K879" s="12" t="s">
        <v>149</v>
      </c>
      <c r="L879" s="12" t="s">
        <v>7131</v>
      </c>
      <c r="M879" s="12" t="s">
        <v>6870</v>
      </c>
      <c r="N879" s="12" t="s">
        <v>7138</v>
      </c>
      <c r="O879" s="12" t="s">
        <v>7139</v>
      </c>
      <c r="P879" s="12" t="s">
        <v>7140</v>
      </c>
      <c r="Q879" s="16">
        <v>47.4</v>
      </c>
      <c r="R879" s="16">
        <v>0</v>
      </c>
      <c r="S879" s="16">
        <v>25</v>
      </c>
      <c r="T879" s="16">
        <v>22.4</v>
      </c>
      <c r="U879" s="16">
        <v>47.4</v>
      </c>
      <c r="V879" s="109">
        <v>100</v>
      </c>
      <c r="W879" s="109">
        <v>100</v>
      </c>
      <c r="X879" s="90" t="s">
        <v>6873</v>
      </c>
      <c r="Y879" s="12">
        <v>3</v>
      </c>
      <c r="Z879" s="12">
        <v>4</v>
      </c>
      <c r="AA879" s="12">
        <v>4</v>
      </c>
      <c r="AB879" s="12">
        <v>44</v>
      </c>
      <c r="AC879" s="12">
        <v>12</v>
      </c>
      <c r="AD879" s="12"/>
      <c r="AE879" s="12">
        <v>5</v>
      </c>
      <c r="AF879" s="236">
        <v>100</v>
      </c>
      <c r="AG879" s="11" t="s">
        <v>6952</v>
      </c>
      <c r="AH879" s="12" t="s">
        <v>7135</v>
      </c>
      <c r="AI879" s="13">
        <v>80</v>
      </c>
      <c r="AJ879" s="11" t="s">
        <v>6909</v>
      </c>
      <c r="AK879" s="12" t="s">
        <v>6909</v>
      </c>
      <c r="AL879" s="13">
        <v>20</v>
      </c>
      <c r="AM879" s="300"/>
      <c r="AN879" s="12"/>
      <c r="AO879" s="13"/>
      <c r="AP879" s="300"/>
      <c r="AQ879" s="12"/>
      <c r="AR879" s="13"/>
      <c r="AS879" s="300"/>
      <c r="AT879" s="12"/>
      <c r="AU879" s="13"/>
      <c r="AV879" s="300"/>
      <c r="AW879" s="12"/>
      <c r="AX879" s="13"/>
    </row>
    <row r="880" spans="1:50" s="14" customFormat="1" ht="154">
      <c r="A880" s="11" t="s">
        <v>6863</v>
      </c>
      <c r="B880" s="12" t="s">
        <v>6864</v>
      </c>
      <c r="C880" s="12">
        <v>43</v>
      </c>
      <c r="D880" s="15" t="s">
        <v>7058</v>
      </c>
      <c r="E880" s="12" t="s">
        <v>7141</v>
      </c>
      <c r="F880" s="12">
        <v>4169</v>
      </c>
      <c r="G880" s="12" t="s">
        <v>7142</v>
      </c>
      <c r="H880" s="12">
        <v>2014</v>
      </c>
      <c r="I880" s="12" t="s">
        <v>7143</v>
      </c>
      <c r="J880" s="16">
        <v>62884.480000000003</v>
      </c>
      <c r="K880" s="12" t="s">
        <v>6913</v>
      </c>
      <c r="L880" s="12" t="s">
        <v>7144</v>
      </c>
      <c r="M880" s="12" t="s">
        <v>7145</v>
      </c>
      <c r="N880" s="12" t="s">
        <v>7146</v>
      </c>
      <c r="O880" s="12" t="s">
        <v>7147</v>
      </c>
      <c r="P880" s="12" t="s">
        <v>7148</v>
      </c>
      <c r="Q880" s="16">
        <v>32.9</v>
      </c>
      <c r="R880" s="16">
        <v>6</v>
      </c>
      <c r="S880" s="16">
        <v>4.5</v>
      </c>
      <c r="T880" s="16">
        <v>22.4</v>
      </c>
      <c r="U880" s="16">
        <v>32.9</v>
      </c>
      <c r="V880" s="109">
        <v>100</v>
      </c>
      <c r="W880" s="109">
        <v>100</v>
      </c>
      <c r="X880" s="90" t="s">
        <v>6873</v>
      </c>
      <c r="Y880" s="12">
        <v>1</v>
      </c>
      <c r="Z880" s="12">
        <v>8</v>
      </c>
      <c r="AA880" s="12">
        <v>2</v>
      </c>
      <c r="AB880" s="12">
        <v>46</v>
      </c>
      <c r="AC880" s="12"/>
      <c r="AD880" s="12"/>
      <c r="AE880" s="12">
        <v>5</v>
      </c>
      <c r="AF880" s="236">
        <v>100</v>
      </c>
      <c r="AG880" s="11" t="s">
        <v>7058</v>
      </c>
      <c r="AH880" s="12" t="s">
        <v>7149</v>
      </c>
      <c r="AI880" s="13">
        <v>85</v>
      </c>
      <c r="AJ880" s="11" t="s">
        <v>6909</v>
      </c>
      <c r="AK880" s="12" t="s">
        <v>6909</v>
      </c>
      <c r="AL880" s="13">
        <v>15</v>
      </c>
      <c r="AM880" s="300"/>
      <c r="AN880" s="12"/>
      <c r="AO880" s="13"/>
      <c r="AP880" s="300"/>
      <c r="AQ880" s="12"/>
      <c r="AR880" s="13"/>
      <c r="AS880" s="300"/>
      <c r="AT880" s="12"/>
      <c r="AU880" s="13"/>
      <c r="AV880" s="300"/>
      <c r="AW880" s="12"/>
      <c r="AX880" s="13"/>
    </row>
    <row r="881" spans="1:50" s="14" customFormat="1" ht="196">
      <c r="A881" s="11" t="s">
        <v>6863</v>
      </c>
      <c r="B881" s="12" t="s">
        <v>6864</v>
      </c>
      <c r="C881" s="12">
        <v>54</v>
      </c>
      <c r="D881" s="15" t="s">
        <v>6865</v>
      </c>
      <c r="E881" s="12" t="s">
        <v>7150</v>
      </c>
      <c r="F881" s="12">
        <v>24332</v>
      </c>
      <c r="G881" s="12" t="s">
        <v>7151</v>
      </c>
      <c r="H881" s="12">
        <v>2017</v>
      </c>
      <c r="I881" s="12" t="s">
        <v>7152</v>
      </c>
      <c r="J881" s="16">
        <v>71150.05</v>
      </c>
      <c r="K881" s="28" t="s">
        <v>9923</v>
      </c>
      <c r="L881" s="12" t="s">
        <v>7153</v>
      </c>
      <c r="M881" s="12" t="s">
        <v>7154</v>
      </c>
      <c r="N881" s="12" t="s">
        <v>7155</v>
      </c>
      <c r="O881" s="12" t="s">
        <v>7156</v>
      </c>
      <c r="P881" s="12">
        <v>47552</v>
      </c>
      <c r="Q881" s="16">
        <v>100.77</v>
      </c>
      <c r="R881" s="16">
        <v>8.3699999999999992</v>
      </c>
      <c r="S881" s="16">
        <v>70</v>
      </c>
      <c r="T881" s="16">
        <v>22.4</v>
      </c>
      <c r="U881" s="16">
        <v>100.77</v>
      </c>
      <c r="V881" s="109">
        <v>100</v>
      </c>
      <c r="W881" s="109">
        <v>80</v>
      </c>
      <c r="X881" s="90" t="s">
        <v>6873</v>
      </c>
      <c r="Y881" s="12">
        <v>3</v>
      </c>
      <c r="Z881" s="12">
        <v>11</v>
      </c>
      <c r="AA881" s="12">
        <v>5</v>
      </c>
      <c r="AB881" s="12">
        <v>44</v>
      </c>
      <c r="AC881" s="12"/>
      <c r="AD881" s="12"/>
      <c r="AE881" s="12">
        <v>5</v>
      </c>
      <c r="AF881" s="236">
        <v>100</v>
      </c>
      <c r="AG881" s="11" t="s">
        <v>6865</v>
      </c>
      <c r="AH881" s="12" t="s">
        <v>7157</v>
      </c>
      <c r="AI881" s="13">
        <v>100</v>
      </c>
      <c r="AJ881" s="11"/>
      <c r="AK881" s="12"/>
      <c r="AL881" s="13"/>
      <c r="AM881" s="300"/>
      <c r="AN881" s="12"/>
      <c r="AO881" s="13"/>
      <c r="AP881" s="300"/>
      <c r="AQ881" s="12"/>
      <c r="AR881" s="13"/>
      <c r="AS881" s="300"/>
      <c r="AT881" s="12"/>
      <c r="AU881" s="13"/>
      <c r="AV881" s="300"/>
      <c r="AW881" s="12"/>
      <c r="AX881" s="13"/>
    </row>
    <row r="882" spans="1:50" s="14" customFormat="1" ht="308">
      <c r="A882" s="11" t="s">
        <v>7158</v>
      </c>
      <c r="B882" s="12" t="s">
        <v>7159</v>
      </c>
      <c r="C882" s="12">
        <v>5</v>
      </c>
      <c r="D882" s="15" t="s">
        <v>7160</v>
      </c>
      <c r="E882" s="12" t="s">
        <v>7161</v>
      </c>
      <c r="F882" s="12">
        <v>2077</v>
      </c>
      <c r="G882" s="12" t="s">
        <v>7162</v>
      </c>
      <c r="H882" s="12">
        <v>2004</v>
      </c>
      <c r="I882" s="12" t="s">
        <v>7163</v>
      </c>
      <c r="J882" s="16">
        <v>43202.64</v>
      </c>
      <c r="K882" s="12" t="s">
        <v>149</v>
      </c>
      <c r="L882" s="12" t="s">
        <v>7164</v>
      </c>
      <c r="M882" s="12" t="s">
        <v>7165</v>
      </c>
      <c r="N882" s="12" t="s">
        <v>7166</v>
      </c>
      <c r="O882" s="12" t="s">
        <v>7167</v>
      </c>
      <c r="P882" s="12" t="s">
        <v>7168</v>
      </c>
      <c r="Q882" s="16">
        <v>50</v>
      </c>
      <c r="R882" s="16">
        <v>0</v>
      </c>
      <c r="S882" s="16">
        <v>10</v>
      </c>
      <c r="T882" s="16">
        <v>40</v>
      </c>
      <c r="U882" s="16">
        <v>50</v>
      </c>
      <c r="V882" s="109">
        <v>33</v>
      </c>
      <c r="W882" s="109">
        <v>100</v>
      </c>
      <c r="X882" s="18" t="s">
        <v>7169</v>
      </c>
      <c r="Y882" s="12">
        <v>4</v>
      </c>
      <c r="Z882" s="12">
        <v>2</v>
      </c>
      <c r="AA882" s="12">
        <v>2</v>
      </c>
      <c r="AB882" s="12">
        <v>30</v>
      </c>
      <c r="AC882" s="12">
        <v>12</v>
      </c>
      <c r="AD882" s="12"/>
      <c r="AE882" s="12"/>
      <c r="AF882" s="236">
        <v>33</v>
      </c>
      <c r="AG882" s="11" t="s">
        <v>7160</v>
      </c>
      <c r="AH882" s="12" t="s">
        <v>7161</v>
      </c>
      <c r="AI882" s="13">
        <v>33</v>
      </c>
      <c r="AJ882" s="11"/>
      <c r="AK882" s="12"/>
      <c r="AL882" s="13"/>
      <c r="AM882" s="300"/>
      <c r="AN882" s="12"/>
      <c r="AO882" s="13"/>
      <c r="AP882" s="300"/>
      <c r="AQ882" s="12"/>
      <c r="AR882" s="13"/>
      <c r="AS882" s="300"/>
      <c r="AT882" s="12"/>
      <c r="AU882" s="13"/>
      <c r="AV882" s="300"/>
      <c r="AW882" s="12"/>
      <c r="AX882" s="13"/>
    </row>
    <row r="883" spans="1:50" s="14" customFormat="1" ht="84">
      <c r="A883" s="11" t="s">
        <v>7158</v>
      </c>
      <c r="B883" s="12" t="s">
        <v>7159</v>
      </c>
      <c r="C883" s="12">
        <v>3</v>
      </c>
      <c r="D883" s="15" t="s">
        <v>7170</v>
      </c>
      <c r="E883" s="12" t="s">
        <v>7171</v>
      </c>
      <c r="F883" s="12">
        <v>3869</v>
      </c>
      <c r="G883" s="12" t="s">
        <v>7172</v>
      </c>
      <c r="H883" s="12">
        <v>2004</v>
      </c>
      <c r="I883" s="12" t="s">
        <v>7173</v>
      </c>
      <c r="J883" s="16">
        <v>146970.46</v>
      </c>
      <c r="K883" s="12" t="s">
        <v>149</v>
      </c>
      <c r="L883" s="12" t="s">
        <v>7174</v>
      </c>
      <c r="M883" s="12" t="s">
        <v>7175</v>
      </c>
      <c r="N883" s="12" t="s">
        <v>7176</v>
      </c>
      <c r="O883" s="12" t="s">
        <v>7177</v>
      </c>
      <c r="P883" s="12">
        <v>46201.465340000002</v>
      </c>
      <c r="Q883" s="16">
        <v>0</v>
      </c>
      <c r="R883" s="16">
        <v>0</v>
      </c>
      <c r="S883" s="16">
        <v>0</v>
      </c>
      <c r="T883" s="16">
        <v>0</v>
      </c>
      <c r="U883" s="16">
        <v>0</v>
      </c>
      <c r="V883" s="109">
        <v>100</v>
      </c>
      <c r="W883" s="109">
        <v>100</v>
      </c>
      <c r="X883" s="12" t="s">
        <v>7169</v>
      </c>
      <c r="Y883" s="12">
        <v>1</v>
      </c>
      <c r="Z883" s="12">
        <v>8</v>
      </c>
      <c r="AA883" s="12">
        <v>2</v>
      </c>
      <c r="AB883" s="12">
        <v>60</v>
      </c>
      <c r="AC883" s="12">
        <v>12</v>
      </c>
      <c r="AD883" s="12"/>
      <c r="AE883" s="12"/>
      <c r="AF883" s="236">
        <v>100</v>
      </c>
      <c r="AG883" s="11" t="s">
        <v>7170</v>
      </c>
      <c r="AH883" s="12" t="s">
        <v>7171</v>
      </c>
      <c r="AI883" s="13">
        <v>100</v>
      </c>
      <c r="AJ883" s="11"/>
      <c r="AK883" s="12"/>
      <c r="AL883" s="13"/>
      <c r="AM883" s="300"/>
      <c r="AN883" s="12"/>
      <c r="AO883" s="13"/>
      <c r="AP883" s="300"/>
      <c r="AQ883" s="12"/>
      <c r="AR883" s="13"/>
      <c r="AS883" s="300"/>
      <c r="AT883" s="12"/>
      <c r="AU883" s="13"/>
      <c r="AV883" s="300"/>
      <c r="AW883" s="12"/>
      <c r="AX883" s="13"/>
    </row>
    <row r="884" spans="1:50" s="130" customFormat="1" ht="90.9" customHeight="1">
      <c r="A884" s="11" t="s">
        <v>7158</v>
      </c>
      <c r="B884" s="115" t="s">
        <v>7159</v>
      </c>
      <c r="C884" s="115">
        <v>7</v>
      </c>
      <c r="D884" s="76" t="s">
        <v>7178</v>
      </c>
      <c r="E884" s="76" t="s">
        <v>7179</v>
      </c>
      <c r="F884" s="115">
        <v>10814</v>
      </c>
      <c r="G884" s="76" t="s">
        <v>7180</v>
      </c>
      <c r="H884" s="115">
        <v>2002</v>
      </c>
      <c r="I884" s="76" t="s">
        <v>7181</v>
      </c>
      <c r="J884" s="71">
        <v>62593.89</v>
      </c>
      <c r="K884" s="118" t="s">
        <v>156</v>
      </c>
      <c r="L884" s="76" t="s">
        <v>7182</v>
      </c>
      <c r="M884" s="76" t="s">
        <v>7183</v>
      </c>
      <c r="N884" s="76" t="s">
        <v>7184</v>
      </c>
      <c r="O884" s="76" t="s">
        <v>7185</v>
      </c>
      <c r="P884" s="115">
        <v>42215.458570000003</v>
      </c>
      <c r="Q884" s="71">
        <v>35</v>
      </c>
      <c r="R884" s="71">
        <v>0</v>
      </c>
      <c r="S884" s="71">
        <v>10</v>
      </c>
      <c r="T884" s="71">
        <v>25</v>
      </c>
      <c r="U884" s="71">
        <v>35</v>
      </c>
      <c r="V884" s="115">
        <v>100</v>
      </c>
      <c r="W884" s="115">
        <v>100</v>
      </c>
      <c r="X884" s="76" t="s">
        <v>7169</v>
      </c>
      <c r="Y884" s="115">
        <v>1</v>
      </c>
      <c r="Z884" s="115">
        <v>8</v>
      </c>
      <c r="AA884" s="115">
        <v>2</v>
      </c>
      <c r="AB884" s="115">
        <v>30</v>
      </c>
      <c r="AC884" s="115">
        <v>11</v>
      </c>
      <c r="AD884" s="76"/>
      <c r="AE884" s="115"/>
      <c r="AF884" s="279">
        <v>100</v>
      </c>
      <c r="AG884" s="174" t="s">
        <v>7186</v>
      </c>
      <c r="AH884" s="76" t="s">
        <v>7179</v>
      </c>
      <c r="AI884" s="85">
        <v>100</v>
      </c>
      <c r="AJ884" s="129"/>
      <c r="AK884" s="115"/>
      <c r="AL884" s="85"/>
      <c r="AM884" s="313"/>
      <c r="AN884" s="115"/>
      <c r="AO884" s="85"/>
      <c r="AP884" s="313"/>
      <c r="AQ884" s="115"/>
      <c r="AR884" s="85"/>
      <c r="AS884" s="313"/>
      <c r="AT884" s="115"/>
      <c r="AU884" s="85"/>
      <c r="AV884" s="313"/>
      <c r="AW884" s="115"/>
      <c r="AX884" s="85"/>
    </row>
    <row r="885" spans="1:50" s="14" customFormat="1" ht="280">
      <c r="A885" s="11" t="s">
        <v>7158</v>
      </c>
      <c r="B885" s="12" t="s">
        <v>7159</v>
      </c>
      <c r="C885" s="12">
        <v>3</v>
      </c>
      <c r="D885" s="15" t="s">
        <v>7187</v>
      </c>
      <c r="E885" s="12" t="s">
        <v>7188</v>
      </c>
      <c r="F885" s="12">
        <v>15006</v>
      </c>
      <c r="G885" s="12" t="s">
        <v>7189</v>
      </c>
      <c r="H885" s="12">
        <v>2016</v>
      </c>
      <c r="I885" s="12" t="s">
        <v>7190</v>
      </c>
      <c r="J885" s="16">
        <v>39906.6</v>
      </c>
      <c r="K885" s="12" t="s">
        <v>271</v>
      </c>
      <c r="L885" s="12" t="s">
        <v>7191</v>
      </c>
      <c r="M885" s="12" t="s">
        <v>7192</v>
      </c>
      <c r="N885" s="12" t="s">
        <v>7193</v>
      </c>
      <c r="O885" s="12" t="s">
        <v>7194</v>
      </c>
      <c r="P885" s="12" t="s">
        <v>7195</v>
      </c>
      <c r="Q885" s="16">
        <v>50</v>
      </c>
      <c r="R885" s="16">
        <v>5</v>
      </c>
      <c r="S885" s="16">
        <v>20</v>
      </c>
      <c r="T885" s="16">
        <v>25</v>
      </c>
      <c r="U885" s="16">
        <v>50</v>
      </c>
      <c r="V885" s="109">
        <v>0</v>
      </c>
      <c r="W885" s="109">
        <v>88</v>
      </c>
      <c r="X885" s="12" t="s">
        <v>7169</v>
      </c>
      <c r="Y885" s="12">
        <v>4</v>
      </c>
      <c r="Z885" s="12">
        <v>4</v>
      </c>
      <c r="AA885" s="12">
        <v>4</v>
      </c>
      <c r="AB885" s="12">
        <v>30</v>
      </c>
      <c r="AC885" s="12" t="s">
        <v>7196</v>
      </c>
      <c r="AD885" s="12"/>
      <c r="AE885" s="12"/>
      <c r="AF885" s="236">
        <v>100</v>
      </c>
      <c r="AG885" s="11" t="s">
        <v>7187</v>
      </c>
      <c r="AH885" s="12" t="s">
        <v>7188</v>
      </c>
      <c r="AI885" s="13">
        <v>80</v>
      </c>
      <c r="AJ885" s="11" t="s">
        <v>7170</v>
      </c>
      <c r="AK885" s="12" t="s">
        <v>7171</v>
      </c>
      <c r="AL885" s="13">
        <v>10</v>
      </c>
      <c r="AM885" s="300" t="s">
        <v>7197</v>
      </c>
      <c r="AN885" s="12" t="s">
        <v>7198</v>
      </c>
      <c r="AO885" s="13">
        <v>5</v>
      </c>
      <c r="AP885" s="300" t="s">
        <v>7199</v>
      </c>
      <c r="AQ885" s="12" t="s">
        <v>7188</v>
      </c>
      <c r="AR885" s="13">
        <v>5</v>
      </c>
      <c r="AS885" s="300"/>
      <c r="AT885" s="12"/>
      <c r="AU885" s="13"/>
      <c r="AV885" s="300"/>
      <c r="AW885" s="12"/>
      <c r="AX885" s="13"/>
    </row>
    <row r="886" spans="1:50" s="14" customFormat="1" ht="266">
      <c r="A886" s="11" t="s">
        <v>7158</v>
      </c>
      <c r="B886" s="12" t="s">
        <v>7159</v>
      </c>
      <c r="C886" s="12">
        <v>3</v>
      </c>
      <c r="D886" s="15" t="s">
        <v>7187</v>
      </c>
      <c r="E886" s="12" t="s">
        <v>7188</v>
      </c>
      <c r="F886" s="12">
        <v>15006</v>
      </c>
      <c r="G886" s="12" t="s">
        <v>7200</v>
      </c>
      <c r="H886" s="12">
        <v>2018</v>
      </c>
      <c r="I886" s="12" t="s">
        <v>7201</v>
      </c>
      <c r="J886" s="16">
        <v>87230.36</v>
      </c>
      <c r="K886" s="12" t="s">
        <v>69</v>
      </c>
      <c r="L886" s="12" t="s">
        <v>7191</v>
      </c>
      <c r="M886" s="12" t="s">
        <v>7192</v>
      </c>
      <c r="N886" s="12" t="s">
        <v>7202</v>
      </c>
      <c r="O886" s="12" t="s">
        <v>7203</v>
      </c>
      <c r="P886" s="12">
        <v>57523</v>
      </c>
      <c r="Q886" s="16"/>
      <c r="R886" s="16"/>
      <c r="S886" s="16"/>
      <c r="T886" s="16"/>
      <c r="U886" s="16"/>
      <c r="V886" s="109"/>
      <c r="W886" s="109">
        <v>22</v>
      </c>
      <c r="X886" s="12"/>
      <c r="Y886" s="12"/>
      <c r="Z886" s="12"/>
      <c r="AA886" s="12"/>
      <c r="AB886" s="12"/>
      <c r="AC886" s="12"/>
      <c r="AD886" s="12"/>
      <c r="AE886" s="12"/>
      <c r="AF886" s="236"/>
      <c r="AG886" s="11"/>
      <c r="AH886" s="12"/>
      <c r="AI886" s="13"/>
      <c r="AJ886" s="11"/>
      <c r="AK886" s="12"/>
      <c r="AL886" s="13"/>
      <c r="AM886" s="300"/>
      <c r="AN886" s="12"/>
      <c r="AO886" s="13"/>
      <c r="AP886" s="300"/>
      <c r="AQ886" s="12"/>
      <c r="AR886" s="13"/>
      <c r="AS886" s="300"/>
      <c r="AT886" s="12"/>
      <c r="AU886" s="13"/>
      <c r="AV886" s="300"/>
      <c r="AW886" s="12"/>
      <c r="AX886" s="13"/>
    </row>
    <row r="887" spans="1:50" s="14" customFormat="1" ht="224">
      <c r="A887" s="11" t="s">
        <v>7158</v>
      </c>
      <c r="B887" s="12" t="s">
        <v>7159</v>
      </c>
      <c r="C887" s="12">
        <v>3</v>
      </c>
      <c r="D887" s="15" t="s">
        <v>7187</v>
      </c>
      <c r="E887" s="12" t="s">
        <v>7188</v>
      </c>
      <c r="F887" s="12">
        <v>15006</v>
      </c>
      <c r="G887" s="12" t="s">
        <v>7204</v>
      </c>
      <c r="H887" s="12">
        <v>2019</v>
      </c>
      <c r="I887" s="12" t="s">
        <v>7205</v>
      </c>
      <c r="J887" s="16">
        <v>115657.59</v>
      </c>
      <c r="K887" s="12" t="s">
        <v>328</v>
      </c>
      <c r="L887" s="12" t="s">
        <v>7206</v>
      </c>
      <c r="M887" s="12" t="s">
        <v>7207</v>
      </c>
      <c r="N887" s="12" t="s">
        <v>7208</v>
      </c>
      <c r="O887" s="12" t="s">
        <v>7209</v>
      </c>
      <c r="P887" s="12">
        <v>57666</v>
      </c>
      <c r="Q887" s="16">
        <v>50</v>
      </c>
      <c r="R887" s="16">
        <v>5</v>
      </c>
      <c r="S887" s="16">
        <v>20</v>
      </c>
      <c r="T887" s="16">
        <v>25</v>
      </c>
      <c r="U887" s="16">
        <v>50</v>
      </c>
      <c r="V887" s="109">
        <v>0</v>
      </c>
      <c r="W887" s="109">
        <v>17</v>
      </c>
      <c r="X887" s="12" t="s">
        <v>7169</v>
      </c>
      <c r="Y887" s="12">
        <v>4</v>
      </c>
      <c r="Z887" s="12">
        <v>4</v>
      </c>
      <c r="AA887" s="12">
        <v>4</v>
      </c>
      <c r="AB887" s="12">
        <v>30</v>
      </c>
      <c r="AC887" s="12">
        <v>18</v>
      </c>
      <c r="AD887" s="12"/>
      <c r="AE887" s="12"/>
      <c r="AF887" s="236">
        <v>100</v>
      </c>
      <c r="AG887" s="11" t="s">
        <v>7197</v>
      </c>
      <c r="AH887" s="12" t="s">
        <v>7198</v>
      </c>
      <c r="AI887" s="13">
        <v>80</v>
      </c>
      <c r="AJ887" s="11" t="s">
        <v>7170</v>
      </c>
      <c r="AK887" s="12" t="s">
        <v>7171</v>
      </c>
      <c r="AL887" s="13">
        <v>10</v>
      </c>
      <c r="AM887" s="300" t="s">
        <v>7187</v>
      </c>
      <c r="AN887" s="12" t="s">
        <v>7188</v>
      </c>
      <c r="AO887" s="13">
        <v>5</v>
      </c>
      <c r="AP887" s="300" t="s">
        <v>7210</v>
      </c>
      <c r="AQ887" s="12" t="s">
        <v>7188</v>
      </c>
      <c r="AR887" s="13">
        <v>5</v>
      </c>
      <c r="AS887" s="300"/>
      <c r="AT887" s="12"/>
      <c r="AU887" s="13"/>
      <c r="AV887" s="300"/>
      <c r="AW887" s="12"/>
      <c r="AX887" s="13"/>
    </row>
    <row r="888" spans="1:50" s="14" customFormat="1" ht="154">
      <c r="A888" s="11" t="s">
        <v>7158</v>
      </c>
      <c r="B888" s="12" t="s">
        <v>7159</v>
      </c>
      <c r="C888" s="12">
        <v>3</v>
      </c>
      <c r="D888" s="15" t="s">
        <v>7187</v>
      </c>
      <c r="E888" s="12" t="s">
        <v>7188</v>
      </c>
      <c r="F888" s="12">
        <v>15006</v>
      </c>
      <c r="G888" s="12" t="s">
        <v>7211</v>
      </c>
      <c r="H888" s="12">
        <v>2020</v>
      </c>
      <c r="I888" s="12" t="s">
        <v>7212</v>
      </c>
      <c r="J888" s="16">
        <v>62277.1</v>
      </c>
      <c r="K888" s="12" t="s">
        <v>328</v>
      </c>
      <c r="L888" s="12" t="s">
        <v>7191</v>
      </c>
      <c r="M888" s="12" t="s">
        <v>7192</v>
      </c>
      <c r="N888" s="12" t="s">
        <v>7213</v>
      </c>
      <c r="O888" s="12" t="s">
        <v>7214</v>
      </c>
      <c r="P888" s="12">
        <v>58355</v>
      </c>
      <c r="Q888" s="16">
        <v>50</v>
      </c>
      <c r="R888" s="16">
        <v>5</v>
      </c>
      <c r="S888" s="16">
        <v>20</v>
      </c>
      <c r="T888" s="16">
        <v>25</v>
      </c>
      <c r="U888" s="16">
        <v>50</v>
      </c>
      <c r="V888" s="109">
        <v>0</v>
      </c>
      <c r="W888" s="109">
        <v>8</v>
      </c>
      <c r="X888" s="12" t="s">
        <v>7169</v>
      </c>
      <c r="Y888" s="12">
        <v>4</v>
      </c>
      <c r="Z888" s="12">
        <v>4</v>
      </c>
      <c r="AA888" s="12">
        <v>4</v>
      </c>
      <c r="AB888" s="12">
        <v>30</v>
      </c>
      <c r="AC888" s="12">
        <v>18</v>
      </c>
      <c r="AD888" s="12"/>
      <c r="AE888" s="12"/>
      <c r="AF888" s="236">
        <v>100</v>
      </c>
      <c r="AG888" s="11" t="s">
        <v>7187</v>
      </c>
      <c r="AH888" s="12" t="s">
        <v>7188</v>
      </c>
      <c r="AI888" s="13">
        <v>80</v>
      </c>
      <c r="AJ888" s="11" t="s">
        <v>7170</v>
      </c>
      <c r="AK888" s="12" t="s">
        <v>7171</v>
      </c>
      <c r="AL888" s="13">
        <v>10</v>
      </c>
      <c r="AM888" s="300" t="s">
        <v>7197</v>
      </c>
      <c r="AN888" s="12" t="s">
        <v>7198</v>
      </c>
      <c r="AO888" s="13">
        <v>5</v>
      </c>
      <c r="AP888" s="300" t="s">
        <v>7215</v>
      </c>
      <c r="AQ888" s="12" t="s">
        <v>7216</v>
      </c>
      <c r="AR888" s="13">
        <v>5</v>
      </c>
      <c r="AS888" s="300"/>
      <c r="AT888" s="12"/>
      <c r="AU888" s="13"/>
      <c r="AV888" s="300"/>
      <c r="AW888" s="12"/>
      <c r="AX888" s="13"/>
    </row>
    <row r="889" spans="1:50" s="14" customFormat="1" ht="168">
      <c r="A889" s="11" t="s">
        <v>7158</v>
      </c>
      <c r="B889" s="12" t="s">
        <v>7159</v>
      </c>
      <c r="C889" s="12">
        <v>3</v>
      </c>
      <c r="D889" s="15" t="s">
        <v>7187</v>
      </c>
      <c r="E889" s="12" t="s">
        <v>7188</v>
      </c>
      <c r="F889" s="12">
        <v>15006</v>
      </c>
      <c r="G889" s="12" t="s">
        <v>7217</v>
      </c>
      <c r="H889" s="12">
        <v>2021</v>
      </c>
      <c r="I889" s="12" t="s">
        <v>7218</v>
      </c>
      <c r="J889" s="16">
        <v>57005.53</v>
      </c>
      <c r="K889" s="12" t="s">
        <v>332</v>
      </c>
      <c r="L889" s="12" t="s">
        <v>7191</v>
      </c>
      <c r="M889" s="12" t="s">
        <v>7192</v>
      </c>
      <c r="N889" s="12" t="s">
        <v>7219</v>
      </c>
      <c r="O889" s="12" t="s">
        <v>7220</v>
      </c>
      <c r="P889" s="12">
        <v>58943</v>
      </c>
      <c r="Q889" s="16">
        <v>50</v>
      </c>
      <c r="R889" s="16"/>
      <c r="S889" s="16"/>
      <c r="T889" s="16"/>
      <c r="U889" s="16"/>
      <c r="V889" s="109"/>
      <c r="W889" s="109">
        <v>0</v>
      </c>
      <c r="X889" s="12" t="s">
        <v>7169</v>
      </c>
      <c r="Y889" s="12">
        <v>4</v>
      </c>
      <c r="Z889" s="12">
        <v>4</v>
      </c>
      <c r="AA889" s="12">
        <v>4</v>
      </c>
      <c r="AB889" s="12">
        <v>30</v>
      </c>
      <c r="AC889" s="12">
        <v>19</v>
      </c>
      <c r="AD889" s="12"/>
      <c r="AE889" s="12"/>
      <c r="AF889" s="236">
        <v>100</v>
      </c>
      <c r="AG889" s="11" t="s">
        <v>7187</v>
      </c>
      <c r="AH889" s="12" t="s">
        <v>7188</v>
      </c>
      <c r="AI889" s="13">
        <v>80</v>
      </c>
      <c r="AJ889" s="11" t="s">
        <v>7170</v>
      </c>
      <c r="AK889" s="12" t="s">
        <v>7171</v>
      </c>
      <c r="AL889" s="13">
        <v>10</v>
      </c>
      <c r="AM889" s="300" t="s">
        <v>7197</v>
      </c>
      <c r="AN889" s="12" t="s">
        <v>7198</v>
      </c>
      <c r="AO889" s="13">
        <v>5</v>
      </c>
      <c r="AP889" s="300" t="s">
        <v>7215</v>
      </c>
      <c r="AQ889" s="12" t="s">
        <v>7216</v>
      </c>
      <c r="AR889" s="13">
        <v>5</v>
      </c>
      <c r="AS889" s="300"/>
      <c r="AT889" s="12"/>
      <c r="AU889" s="13"/>
      <c r="AV889" s="300"/>
      <c r="AW889" s="12"/>
      <c r="AX889" s="13"/>
    </row>
    <row r="890" spans="1:50" s="14" customFormat="1" ht="154">
      <c r="A890" s="11" t="s">
        <v>7158</v>
      </c>
      <c r="B890" s="12" t="s">
        <v>7159</v>
      </c>
      <c r="C890" s="12">
        <v>3</v>
      </c>
      <c r="D890" s="15" t="s">
        <v>7197</v>
      </c>
      <c r="E890" s="12" t="s">
        <v>7198</v>
      </c>
      <c r="F890" s="12">
        <v>20862</v>
      </c>
      <c r="G890" s="12" t="s">
        <v>7221</v>
      </c>
      <c r="H890" s="12">
        <v>2021</v>
      </c>
      <c r="I890" s="12" t="s">
        <v>7222</v>
      </c>
      <c r="J890" s="16">
        <v>48489.89</v>
      </c>
      <c r="K890" s="12" t="s">
        <v>332</v>
      </c>
      <c r="L890" s="12" t="s">
        <v>7223</v>
      </c>
      <c r="M890" s="12" t="s">
        <v>7224</v>
      </c>
      <c r="N890" s="12" t="s">
        <v>7225</v>
      </c>
      <c r="O890" s="12" t="s">
        <v>7226</v>
      </c>
      <c r="P890" s="12">
        <v>58881</v>
      </c>
      <c r="Q890" s="16">
        <v>50</v>
      </c>
      <c r="R890" s="16">
        <v>5</v>
      </c>
      <c r="S890" s="16">
        <v>20</v>
      </c>
      <c r="T890" s="16">
        <v>25</v>
      </c>
      <c r="U890" s="16">
        <v>50</v>
      </c>
      <c r="V890" s="109">
        <v>0</v>
      </c>
      <c r="W890" s="109">
        <v>8</v>
      </c>
      <c r="X890" s="12" t="s">
        <v>7169</v>
      </c>
      <c r="Y890" s="12">
        <v>4</v>
      </c>
      <c r="Z890" s="12">
        <v>2</v>
      </c>
      <c r="AA890" s="12">
        <v>3</v>
      </c>
      <c r="AB890" s="12">
        <v>32</v>
      </c>
      <c r="AC890" s="12">
        <v>19</v>
      </c>
      <c r="AD890" s="12"/>
      <c r="AE890" s="12"/>
      <c r="AF890" s="236">
        <v>100</v>
      </c>
      <c r="AG890" s="11" t="s">
        <v>7197</v>
      </c>
      <c r="AH890" s="12" t="s">
        <v>7198</v>
      </c>
      <c r="AI890" s="88">
        <v>80</v>
      </c>
      <c r="AJ890" s="11" t="s">
        <v>7187</v>
      </c>
      <c r="AK890" s="12" t="s">
        <v>7188</v>
      </c>
      <c r="AL890" s="13">
        <v>10</v>
      </c>
      <c r="AM890" s="300" t="s">
        <v>7227</v>
      </c>
      <c r="AN890" s="12" t="s">
        <v>7228</v>
      </c>
      <c r="AO890" s="13">
        <v>10</v>
      </c>
      <c r="AP890" s="300"/>
      <c r="AQ890" s="12"/>
      <c r="AR890" s="13"/>
      <c r="AS890" s="300"/>
      <c r="AT890" s="12"/>
      <c r="AU890" s="13"/>
      <c r="AV890" s="300"/>
      <c r="AW890" s="12"/>
      <c r="AX890" s="13"/>
    </row>
    <row r="891" spans="1:50" s="14" customFormat="1" ht="210">
      <c r="A891" s="11">
        <v>1500</v>
      </c>
      <c r="B891" s="12" t="s">
        <v>7229</v>
      </c>
      <c r="C891" s="12" t="s">
        <v>7230</v>
      </c>
      <c r="D891" s="15"/>
      <c r="E891" s="12" t="s">
        <v>7231</v>
      </c>
      <c r="F891" s="12">
        <v>26112</v>
      </c>
      <c r="G891" s="12" t="s">
        <v>7232</v>
      </c>
      <c r="H891" s="12">
        <v>2005</v>
      </c>
      <c r="I891" s="12" t="s">
        <v>7233</v>
      </c>
      <c r="J891" s="16">
        <v>124770.49</v>
      </c>
      <c r="K891" s="28" t="s">
        <v>9852</v>
      </c>
      <c r="L891" s="12" t="s">
        <v>7234</v>
      </c>
      <c r="M891" s="12" t="s">
        <v>7235</v>
      </c>
      <c r="N891" s="12" t="s">
        <v>7236</v>
      </c>
      <c r="O891" s="12" t="s">
        <v>7237</v>
      </c>
      <c r="P891" s="12">
        <v>101698</v>
      </c>
      <c r="Q891" s="16">
        <v>44.06</v>
      </c>
      <c r="R891" s="16"/>
      <c r="S891" s="16">
        <v>14.36</v>
      </c>
      <c r="T891" s="16">
        <v>29.7</v>
      </c>
      <c r="U891" s="16">
        <v>44.06</v>
      </c>
      <c r="V891" s="109">
        <v>40</v>
      </c>
      <c r="W891" s="109">
        <v>100</v>
      </c>
      <c r="X891" s="18" t="s">
        <v>7238</v>
      </c>
      <c r="Y891" s="12">
        <v>6</v>
      </c>
      <c r="Z891" s="12">
        <v>4</v>
      </c>
      <c r="AA891" s="12">
        <v>1</v>
      </c>
      <c r="AB891" s="12">
        <v>16</v>
      </c>
      <c r="AC891" s="12" t="s">
        <v>7239</v>
      </c>
      <c r="AD891" s="12">
        <v>47</v>
      </c>
      <c r="AE891" s="12">
        <v>5</v>
      </c>
      <c r="AF891" s="236">
        <v>15</v>
      </c>
      <c r="AG891" s="11" t="s">
        <v>6620</v>
      </c>
      <c r="AH891" s="12" t="s">
        <v>7240</v>
      </c>
      <c r="AI891" s="13">
        <v>5</v>
      </c>
      <c r="AJ891" s="11" t="s">
        <v>7241</v>
      </c>
      <c r="AK891" s="12" t="s">
        <v>7240</v>
      </c>
      <c r="AL891" s="13">
        <v>10</v>
      </c>
      <c r="AM891" s="300"/>
      <c r="AN891" s="12"/>
      <c r="AO891" s="13"/>
      <c r="AP891" s="300"/>
      <c r="AQ891" s="12"/>
      <c r="AR891" s="13"/>
      <c r="AS891" s="300"/>
      <c r="AT891" s="12"/>
      <c r="AU891" s="13"/>
      <c r="AV891" s="300"/>
      <c r="AW891" s="12"/>
      <c r="AX891" s="13"/>
    </row>
    <row r="892" spans="1:50" s="14" customFormat="1" ht="224">
      <c r="A892" s="11">
        <v>1500</v>
      </c>
      <c r="B892" s="12" t="s">
        <v>7229</v>
      </c>
      <c r="C892" s="12" t="s">
        <v>7242</v>
      </c>
      <c r="D892" s="15"/>
      <c r="E892" s="12" t="s">
        <v>7243</v>
      </c>
      <c r="F892" s="12">
        <v>11013</v>
      </c>
      <c r="G892" s="12" t="s">
        <v>7244</v>
      </c>
      <c r="H892" s="12">
        <v>2015</v>
      </c>
      <c r="I892" s="12" t="s">
        <v>7245</v>
      </c>
      <c r="J892" s="16">
        <v>49769.46</v>
      </c>
      <c r="K892" s="69" t="s">
        <v>9853</v>
      </c>
      <c r="L892" s="12" t="s">
        <v>7246</v>
      </c>
      <c r="M892" s="12" t="s">
        <v>7247</v>
      </c>
      <c r="N892" s="12" t="s">
        <v>7248</v>
      </c>
      <c r="O892" s="12" t="s">
        <v>7249</v>
      </c>
      <c r="P892" s="12" t="s">
        <v>7250</v>
      </c>
      <c r="Q892" s="16">
        <v>9.64</v>
      </c>
      <c r="R892" s="16">
        <v>1.46</v>
      </c>
      <c r="S892" s="16">
        <v>8.18</v>
      </c>
      <c r="T892" s="16"/>
      <c r="U892" s="16">
        <v>9.64</v>
      </c>
      <c r="V892" s="109">
        <v>60</v>
      </c>
      <c r="W892" s="109">
        <v>5</v>
      </c>
      <c r="X892" s="18" t="s">
        <v>7238</v>
      </c>
      <c r="Y892" s="12">
        <v>6</v>
      </c>
      <c r="Z892" s="12">
        <v>4</v>
      </c>
      <c r="AA892" s="12">
        <v>1</v>
      </c>
      <c r="AB892" s="12">
        <v>16</v>
      </c>
      <c r="AC892" s="70"/>
      <c r="AD892" s="12"/>
      <c r="AE892" s="12">
        <v>20</v>
      </c>
      <c r="AF892" s="236">
        <v>70</v>
      </c>
      <c r="AG892" s="11" t="s">
        <v>6620</v>
      </c>
      <c r="AH892" s="12" t="s">
        <v>7240</v>
      </c>
      <c r="AI892" s="13">
        <v>50</v>
      </c>
      <c r="AJ892" s="11"/>
      <c r="AK892" s="12"/>
      <c r="AL892" s="13"/>
      <c r="AM892" s="300"/>
      <c r="AN892" s="12"/>
      <c r="AO892" s="13"/>
      <c r="AP892" s="300"/>
      <c r="AQ892" s="12"/>
      <c r="AR892" s="13"/>
      <c r="AS892" s="300"/>
      <c r="AT892" s="12"/>
      <c r="AU892" s="13"/>
      <c r="AV892" s="300"/>
      <c r="AW892" s="12"/>
      <c r="AX892" s="13"/>
    </row>
    <row r="893" spans="1:50" s="14" customFormat="1" ht="70">
      <c r="A893" s="11">
        <v>1502</v>
      </c>
      <c r="B893" s="12" t="s">
        <v>7251</v>
      </c>
      <c r="C893" s="12" t="s">
        <v>7252</v>
      </c>
      <c r="D893" s="15"/>
      <c r="E893" s="12" t="s">
        <v>7253</v>
      </c>
      <c r="F893" s="12">
        <v>5703</v>
      </c>
      <c r="G893" s="12" t="s">
        <v>7254</v>
      </c>
      <c r="H893" s="12">
        <v>2014</v>
      </c>
      <c r="I893" s="12" t="s">
        <v>7255</v>
      </c>
      <c r="J893" s="16">
        <v>25056.17</v>
      </c>
      <c r="K893" s="28" t="s">
        <v>9852</v>
      </c>
      <c r="L893" s="12" t="s">
        <v>7256</v>
      </c>
      <c r="M893" s="12" t="s">
        <v>7257</v>
      </c>
      <c r="N893" s="12" t="s">
        <v>7258</v>
      </c>
      <c r="O893" s="12" t="s">
        <v>7259</v>
      </c>
      <c r="P893" s="12">
        <v>2902000</v>
      </c>
      <c r="Q893" s="16">
        <f>U893</f>
        <v>21.99</v>
      </c>
      <c r="R893" s="359">
        <v>0</v>
      </c>
      <c r="S893" s="16">
        <v>0.61</v>
      </c>
      <c r="T893" s="16">
        <v>21.38</v>
      </c>
      <c r="U893" s="43">
        <f>SUM(R893:T893)</f>
        <v>21.99</v>
      </c>
      <c r="V893" s="371">
        <v>100</v>
      </c>
      <c r="W893" s="371">
        <v>100</v>
      </c>
      <c r="X893" s="203" t="s">
        <v>7260</v>
      </c>
      <c r="Y893" s="12">
        <v>4</v>
      </c>
      <c r="Z893" s="12">
        <v>8</v>
      </c>
      <c r="AA893" s="12">
        <v>3</v>
      </c>
      <c r="AB893" s="12">
        <v>16</v>
      </c>
      <c r="AC893" s="12"/>
      <c r="AD893" s="12">
        <v>21.38</v>
      </c>
      <c r="AE893" s="12">
        <v>5</v>
      </c>
      <c r="AF893" s="236">
        <v>100</v>
      </c>
      <c r="AG893" s="11" t="s">
        <v>7261</v>
      </c>
      <c r="AH893" s="12" t="s">
        <v>7262</v>
      </c>
      <c r="AI893" s="13">
        <v>25</v>
      </c>
      <c r="AJ893" s="11" t="s">
        <v>7263</v>
      </c>
      <c r="AK893" s="12" t="s">
        <v>7262</v>
      </c>
      <c r="AL893" s="13">
        <v>25</v>
      </c>
      <c r="AM893" s="300"/>
      <c r="AN893" s="12"/>
      <c r="AO893" s="13"/>
      <c r="AP893" s="300"/>
      <c r="AQ893" s="12"/>
      <c r="AR893" s="13"/>
      <c r="AS893" s="300" t="s">
        <v>7264</v>
      </c>
      <c r="AT893" s="12" t="s">
        <v>7262</v>
      </c>
      <c r="AU893" s="13">
        <v>25</v>
      </c>
      <c r="AV893" s="300" t="s">
        <v>7265</v>
      </c>
      <c r="AW893" s="12" t="s">
        <v>7262</v>
      </c>
      <c r="AX893" s="13">
        <v>25</v>
      </c>
    </row>
    <row r="894" spans="1:50" s="14" customFormat="1" ht="112">
      <c r="A894" s="11">
        <v>1502</v>
      </c>
      <c r="B894" s="12" t="s">
        <v>7251</v>
      </c>
      <c r="C894" s="12" t="s">
        <v>7266</v>
      </c>
      <c r="D894" s="15"/>
      <c r="E894" s="12" t="s">
        <v>7267</v>
      </c>
      <c r="F894" s="12">
        <v>21593</v>
      </c>
      <c r="G894" s="12" t="s">
        <v>7268</v>
      </c>
      <c r="H894" s="12">
        <v>2008</v>
      </c>
      <c r="I894" s="12" t="s">
        <v>7269</v>
      </c>
      <c r="J894" s="16">
        <v>175533.63</v>
      </c>
      <c r="K894" s="12" t="s">
        <v>103</v>
      </c>
      <c r="L894" s="12" t="s">
        <v>7270</v>
      </c>
      <c r="M894" s="12" t="s">
        <v>7271</v>
      </c>
      <c r="N894" s="12" t="s">
        <v>7272</v>
      </c>
      <c r="O894" s="12" t="s">
        <v>7273</v>
      </c>
      <c r="P894" s="12" t="s">
        <v>7274</v>
      </c>
      <c r="Q894" s="16">
        <f t="shared" ref="Q894:Q943" si="39">U894</f>
        <v>28.529999999999998</v>
      </c>
      <c r="R894" s="359">
        <v>0</v>
      </c>
      <c r="S894" s="16">
        <v>4.29</v>
      </c>
      <c r="T894" s="16">
        <v>24.24</v>
      </c>
      <c r="U894" s="43">
        <f t="shared" ref="U894:U943" si="40">SUM(R894:T894)</f>
        <v>28.529999999999998</v>
      </c>
      <c r="V894" s="371">
        <v>100</v>
      </c>
      <c r="W894" s="371">
        <v>100</v>
      </c>
      <c r="X894" s="12" t="s">
        <v>7275</v>
      </c>
      <c r="Y894" s="12">
        <v>3</v>
      </c>
      <c r="Z894" s="12">
        <v>10</v>
      </c>
      <c r="AA894" s="12">
        <v>4</v>
      </c>
      <c r="AB894" s="12">
        <v>16</v>
      </c>
      <c r="AC894" s="12">
        <v>77</v>
      </c>
      <c r="AD894" s="12">
        <v>24.24</v>
      </c>
      <c r="AE894" s="12">
        <v>5</v>
      </c>
      <c r="AF894" s="236">
        <v>0</v>
      </c>
      <c r="AG894" s="11"/>
      <c r="AH894" s="12"/>
      <c r="AI894" s="13"/>
      <c r="AJ894" s="11"/>
      <c r="AK894" s="12"/>
      <c r="AL894" s="13"/>
      <c r="AM894" s="300"/>
      <c r="AN894" s="12"/>
      <c r="AO894" s="13"/>
      <c r="AP894" s="300"/>
      <c r="AQ894" s="12"/>
      <c r="AR894" s="13"/>
      <c r="AS894" s="300" t="s">
        <v>7264</v>
      </c>
      <c r="AT894" s="12" t="s">
        <v>7262</v>
      </c>
      <c r="AU894" s="13">
        <v>100</v>
      </c>
      <c r="AV894" s="300"/>
      <c r="AW894" s="12"/>
      <c r="AX894" s="13"/>
    </row>
    <row r="895" spans="1:50" s="14" customFormat="1" ht="140">
      <c r="A895" s="11">
        <v>1502</v>
      </c>
      <c r="B895" s="12" t="s">
        <v>7251</v>
      </c>
      <c r="C895" s="12" t="s">
        <v>7252</v>
      </c>
      <c r="D895" s="15" t="s">
        <v>7263</v>
      </c>
      <c r="E895" s="12" t="s">
        <v>7276</v>
      </c>
      <c r="F895" s="12">
        <v>13411</v>
      </c>
      <c r="G895" s="12" t="s">
        <v>7277</v>
      </c>
      <c r="H895" s="12">
        <v>2011</v>
      </c>
      <c r="I895" s="12" t="s">
        <v>7278</v>
      </c>
      <c r="J895" s="16">
        <v>287826</v>
      </c>
      <c r="K895" s="12" t="s">
        <v>81</v>
      </c>
      <c r="L895" s="12" t="s">
        <v>7279</v>
      </c>
      <c r="M895" s="12" t="s">
        <v>7280</v>
      </c>
      <c r="N895" s="12" t="s">
        <v>7281</v>
      </c>
      <c r="O895" s="12" t="s">
        <v>7282</v>
      </c>
      <c r="P895" s="12" t="s">
        <v>7283</v>
      </c>
      <c r="Q895" s="16">
        <f t="shared" si="39"/>
        <v>35.659999999999997</v>
      </c>
      <c r="R895" s="359">
        <v>0</v>
      </c>
      <c r="S895" s="16">
        <v>9.51</v>
      </c>
      <c r="T895" s="16">
        <v>26.15</v>
      </c>
      <c r="U895" s="43">
        <f t="shared" si="40"/>
        <v>35.659999999999997</v>
      </c>
      <c r="V895" s="371">
        <v>100</v>
      </c>
      <c r="W895" s="371">
        <v>100</v>
      </c>
      <c r="X895" s="12" t="s">
        <v>7284</v>
      </c>
      <c r="Y895" s="12">
        <v>3</v>
      </c>
      <c r="Z895" s="12">
        <v>12</v>
      </c>
      <c r="AA895" s="12">
        <v>3</v>
      </c>
      <c r="AB895" s="12">
        <v>16</v>
      </c>
      <c r="AC895" s="12">
        <v>62</v>
      </c>
      <c r="AD895" s="12">
        <v>26.15</v>
      </c>
      <c r="AE895" s="12">
        <v>5</v>
      </c>
      <c r="AF895" s="236">
        <v>100</v>
      </c>
      <c r="AG895" s="11" t="s">
        <v>7261</v>
      </c>
      <c r="AH895" s="12" t="s">
        <v>7262</v>
      </c>
      <c r="AI895" s="13">
        <v>10</v>
      </c>
      <c r="AJ895" s="11" t="s">
        <v>7263</v>
      </c>
      <c r="AK895" s="12" t="s">
        <v>7262</v>
      </c>
      <c r="AL895" s="13">
        <v>10</v>
      </c>
      <c r="AM895" s="300"/>
      <c r="AN895" s="12"/>
      <c r="AO895" s="13"/>
      <c r="AP895" s="300"/>
      <c r="AQ895" s="12"/>
      <c r="AR895" s="13"/>
      <c r="AS895" s="300" t="s">
        <v>7264</v>
      </c>
      <c r="AT895" s="12" t="s">
        <v>7262</v>
      </c>
      <c r="AU895" s="13">
        <v>80</v>
      </c>
      <c r="AV895" s="300"/>
      <c r="AW895" s="12"/>
      <c r="AX895" s="13"/>
    </row>
    <row r="896" spans="1:50" s="14" customFormat="1" ht="196">
      <c r="A896" s="11">
        <v>1502</v>
      </c>
      <c r="B896" s="12" t="s">
        <v>7251</v>
      </c>
      <c r="C896" s="12" t="s">
        <v>7285</v>
      </c>
      <c r="D896" s="15"/>
      <c r="E896" s="12" t="s">
        <v>7286</v>
      </c>
      <c r="F896" s="12">
        <v>20631</v>
      </c>
      <c r="G896" s="12" t="s">
        <v>7287</v>
      </c>
      <c r="H896" s="12">
        <v>2005</v>
      </c>
      <c r="I896" s="12" t="s">
        <v>7288</v>
      </c>
      <c r="J896" s="16">
        <v>94863.58</v>
      </c>
      <c r="K896" s="12" t="s">
        <v>149</v>
      </c>
      <c r="L896" s="12" t="s">
        <v>7289</v>
      </c>
      <c r="M896" s="12" t="s">
        <v>7290</v>
      </c>
      <c r="N896" s="12" t="s">
        <v>7291</v>
      </c>
      <c r="O896" s="12" t="s">
        <v>7292</v>
      </c>
      <c r="P896" s="12" t="s">
        <v>7293</v>
      </c>
      <c r="Q896" s="16">
        <f t="shared" si="39"/>
        <v>23.67</v>
      </c>
      <c r="R896" s="359">
        <v>0</v>
      </c>
      <c r="S896" s="16">
        <v>3.12</v>
      </c>
      <c r="T896" s="16">
        <v>20.55</v>
      </c>
      <c r="U896" s="43">
        <f t="shared" si="40"/>
        <v>23.67</v>
      </c>
      <c r="V896" s="371">
        <v>100</v>
      </c>
      <c r="W896" s="371">
        <v>100</v>
      </c>
      <c r="X896" s="24" t="s">
        <v>7294</v>
      </c>
      <c r="Y896" s="12">
        <v>4</v>
      </c>
      <c r="Z896" s="12">
        <v>9</v>
      </c>
      <c r="AA896" s="12">
        <v>1</v>
      </c>
      <c r="AB896" s="12">
        <v>16</v>
      </c>
      <c r="AC896" s="12">
        <v>106</v>
      </c>
      <c r="AD896" s="12">
        <v>20.55</v>
      </c>
      <c r="AE896" s="12">
        <v>5</v>
      </c>
      <c r="AF896" s="236" t="s">
        <v>7295</v>
      </c>
      <c r="AG896" s="11"/>
      <c r="AH896" s="12"/>
      <c r="AI896" s="13"/>
      <c r="AJ896" s="11"/>
      <c r="AK896" s="12"/>
      <c r="AL896" s="13"/>
      <c r="AM896" s="300"/>
      <c r="AN896" s="12"/>
      <c r="AO896" s="13"/>
      <c r="AP896" s="300"/>
      <c r="AQ896" s="12"/>
      <c r="AR896" s="13"/>
      <c r="AS896" s="300"/>
      <c r="AT896" s="12"/>
      <c r="AU896" s="13"/>
      <c r="AV896" s="300"/>
      <c r="AW896" s="12"/>
      <c r="AX896" s="13"/>
    </row>
    <row r="897" spans="1:50" s="14" customFormat="1" ht="196">
      <c r="A897" s="11">
        <v>1502</v>
      </c>
      <c r="B897" s="12" t="s">
        <v>7251</v>
      </c>
      <c r="C897" s="12" t="s">
        <v>7285</v>
      </c>
      <c r="D897" s="15"/>
      <c r="E897" s="12" t="s">
        <v>7286</v>
      </c>
      <c r="F897" s="12">
        <v>20631</v>
      </c>
      <c r="G897" s="12" t="s">
        <v>7296</v>
      </c>
      <c r="H897" s="12">
        <v>2003</v>
      </c>
      <c r="I897" s="12" t="s">
        <v>7297</v>
      </c>
      <c r="J897" s="16">
        <v>50581.04</v>
      </c>
      <c r="K897" s="12" t="s">
        <v>156</v>
      </c>
      <c r="L897" s="12" t="s">
        <v>7298</v>
      </c>
      <c r="M897" s="12" t="s">
        <v>7290</v>
      </c>
      <c r="N897" s="12" t="s">
        <v>7299</v>
      </c>
      <c r="O897" s="12" t="s">
        <v>7300</v>
      </c>
      <c r="P897" s="12" t="s">
        <v>7301</v>
      </c>
      <c r="Q897" s="16">
        <f t="shared" si="39"/>
        <v>22.150000000000002</v>
      </c>
      <c r="R897" s="359">
        <v>0</v>
      </c>
      <c r="S897" s="16">
        <v>1.6</v>
      </c>
      <c r="T897" s="16">
        <v>20.55</v>
      </c>
      <c r="U897" s="43">
        <f t="shared" si="40"/>
        <v>22.150000000000002</v>
      </c>
      <c r="V897" s="371">
        <v>100</v>
      </c>
      <c r="W897" s="371">
        <v>100</v>
      </c>
      <c r="X897" s="24" t="s">
        <v>7302</v>
      </c>
      <c r="Y897" s="12">
        <v>4</v>
      </c>
      <c r="Z897" s="12">
        <v>9</v>
      </c>
      <c r="AA897" s="12">
        <v>1</v>
      </c>
      <c r="AB897" s="12">
        <v>16</v>
      </c>
      <c r="AC897" s="12">
        <v>148</v>
      </c>
      <c r="AD897" s="12">
        <v>20.55</v>
      </c>
      <c r="AE897" s="12">
        <v>5</v>
      </c>
      <c r="AF897" s="236">
        <v>100</v>
      </c>
      <c r="AG897" s="11" t="s">
        <v>7261</v>
      </c>
      <c r="AH897" s="12" t="s">
        <v>7262</v>
      </c>
      <c r="AI897" s="13">
        <v>10</v>
      </c>
      <c r="AJ897" s="11" t="s">
        <v>7263</v>
      </c>
      <c r="AK897" s="12" t="s">
        <v>7262</v>
      </c>
      <c r="AL897" s="13">
        <v>5</v>
      </c>
      <c r="AM897" s="300"/>
      <c r="AN897" s="12"/>
      <c r="AO897" s="13"/>
      <c r="AP897" s="300"/>
      <c r="AQ897" s="12"/>
      <c r="AR897" s="13"/>
      <c r="AS897" s="300" t="s">
        <v>7264</v>
      </c>
      <c r="AT897" s="12" t="s">
        <v>7262</v>
      </c>
      <c r="AU897" s="13">
        <v>70</v>
      </c>
      <c r="AV897" s="300" t="s">
        <v>7265</v>
      </c>
      <c r="AW897" s="12" t="s">
        <v>7262</v>
      </c>
      <c r="AX897" s="13">
        <v>15</v>
      </c>
    </row>
    <row r="898" spans="1:50" s="14" customFormat="1" ht="154">
      <c r="A898" s="11">
        <v>1502</v>
      </c>
      <c r="B898" s="12" t="s">
        <v>7251</v>
      </c>
      <c r="C898" s="12" t="s">
        <v>7285</v>
      </c>
      <c r="D898" s="15"/>
      <c r="E898" s="12" t="s">
        <v>7286</v>
      </c>
      <c r="F898" s="12">
        <v>20631</v>
      </c>
      <c r="G898" s="12" t="s">
        <v>7303</v>
      </c>
      <c r="H898" s="12">
        <v>2002</v>
      </c>
      <c r="I898" s="12" t="s">
        <v>7304</v>
      </c>
      <c r="J898" s="16">
        <v>76231.03</v>
      </c>
      <c r="K898" s="12" t="s">
        <v>51</v>
      </c>
      <c r="L898" s="12" t="s">
        <v>7305</v>
      </c>
      <c r="M898" s="12" t="s">
        <v>7306</v>
      </c>
      <c r="N898" s="12" t="s">
        <v>7307</v>
      </c>
      <c r="O898" s="12" t="s">
        <v>7308</v>
      </c>
      <c r="P898" s="12" t="s">
        <v>7309</v>
      </c>
      <c r="Q898" s="16">
        <f t="shared" si="39"/>
        <v>37.369999999999997</v>
      </c>
      <c r="R898" s="359">
        <v>0</v>
      </c>
      <c r="S898" s="16">
        <v>2.54</v>
      </c>
      <c r="T898" s="16">
        <v>34.83</v>
      </c>
      <c r="U898" s="43">
        <f t="shared" si="40"/>
        <v>37.369999999999997</v>
      </c>
      <c r="V898" s="371">
        <v>100</v>
      </c>
      <c r="W898" s="371">
        <v>100</v>
      </c>
      <c r="X898" s="12" t="s">
        <v>7310</v>
      </c>
      <c r="Y898" s="12">
        <v>3</v>
      </c>
      <c r="Z898" s="12">
        <v>10</v>
      </c>
      <c r="AA898" s="12">
        <v>3</v>
      </c>
      <c r="AB898" s="12">
        <v>16</v>
      </c>
      <c r="AC898" s="12"/>
      <c r="AD898" s="12">
        <v>34.83</v>
      </c>
      <c r="AE898" s="12">
        <v>5</v>
      </c>
      <c r="AF898" s="236" t="s">
        <v>7310</v>
      </c>
      <c r="AG898" s="11"/>
      <c r="AH898" s="12"/>
      <c r="AI898" s="13"/>
      <c r="AJ898" s="11"/>
      <c r="AK898" s="12"/>
      <c r="AL898" s="13"/>
      <c r="AM898" s="300"/>
      <c r="AN898" s="12"/>
      <c r="AO898" s="13"/>
      <c r="AP898" s="300"/>
      <c r="AQ898" s="12"/>
      <c r="AR898" s="13"/>
      <c r="AS898" s="300"/>
      <c r="AT898" s="12"/>
      <c r="AU898" s="13"/>
      <c r="AV898" s="300"/>
      <c r="AW898" s="12"/>
      <c r="AX898" s="13"/>
    </row>
    <row r="899" spans="1:50" s="14" customFormat="1" ht="140">
      <c r="A899" s="11">
        <v>1502</v>
      </c>
      <c r="B899" s="12" t="s">
        <v>7251</v>
      </c>
      <c r="C899" s="12" t="s">
        <v>7311</v>
      </c>
      <c r="D899" s="15" t="s">
        <v>7261</v>
      </c>
      <c r="E899" s="12" t="s">
        <v>7312</v>
      </c>
      <c r="F899" s="12">
        <v>22315</v>
      </c>
      <c r="G899" s="12" t="s">
        <v>7313</v>
      </c>
      <c r="H899" s="12">
        <v>2010</v>
      </c>
      <c r="I899" s="12" t="s">
        <v>7314</v>
      </c>
      <c r="J899" s="16">
        <v>19184.349999999999</v>
      </c>
      <c r="K899" s="12" t="s">
        <v>81</v>
      </c>
      <c r="L899" s="12" t="s">
        <v>7315</v>
      </c>
      <c r="M899" s="12" t="s">
        <v>7280</v>
      </c>
      <c r="N899" s="12" t="s">
        <v>7316</v>
      </c>
      <c r="O899" s="12" t="s">
        <v>7317</v>
      </c>
      <c r="P899" s="12" t="s">
        <v>7318</v>
      </c>
      <c r="Q899" s="16">
        <f t="shared" si="39"/>
        <v>26.580000000000002</v>
      </c>
      <c r="R899" s="359">
        <v>0</v>
      </c>
      <c r="S899" s="16">
        <v>0.53</v>
      </c>
      <c r="T899" s="16">
        <v>26.05</v>
      </c>
      <c r="U899" s="43">
        <f t="shared" si="40"/>
        <v>26.580000000000002</v>
      </c>
      <c r="V899" s="371">
        <v>100</v>
      </c>
      <c r="W899" s="371">
        <v>100</v>
      </c>
      <c r="X899" s="24" t="s">
        <v>7319</v>
      </c>
      <c r="Y899" s="12">
        <v>3</v>
      </c>
      <c r="Z899" s="12">
        <v>12</v>
      </c>
      <c r="AA899" s="12"/>
      <c r="AB899" s="12">
        <v>44</v>
      </c>
      <c r="AC899" s="12">
        <v>61</v>
      </c>
      <c r="AD899" s="12">
        <v>26.05</v>
      </c>
      <c r="AE899" s="12">
        <v>5</v>
      </c>
      <c r="AF899" s="236">
        <v>100</v>
      </c>
      <c r="AG899" s="11" t="s">
        <v>7261</v>
      </c>
      <c r="AH899" s="12" t="s">
        <v>7262</v>
      </c>
      <c r="AI899" s="13">
        <v>5</v>
      </c>
      <c r="AJ899" s="11" t="s">
        <v>7263</v>
      </c>
      <c r="AK899" s="12" t="s">
        <v>7262</v>
      </c>
      <c r="AL899" s="13">
        <v>10</v>
      </c>
      <c r="AM899" s="300"/>
      <c r="AN899" s="12"/>
      <c r="AO899" s="13"/>
      <c r="AP899" s="300"/>
      <c r="AQ899" s="12"/>
      <c r="AR899" s="13"/>
      <c r="AS899" s="300" t="s">
        <v>7264</v>
      </c>
      <c r="AT899" s="12" t="s">
        <v>7262</v>
      </c>
      <c r="AU899" s="13">
        <v>75</v>
      </c>
      <c r="AV899" s="300" t="s">
        <v>7265</v>
      </c>
      <c r="AW899" s="12" t="s">
        <v>7262</v>
      </c>
      <c r="AX899" s="13">
        <v>10</v>
      </c>
    </row>
    <row r="900" spans="1:50" s="14" customFormat="1" ht="70">
      <c r="A900" s="11">
        <v>1502</v>
      </c>
      <c r="B900" s="12" t="s">
        <v>7251</v>
      </c>
      <c r="C900" s="12" t="s">
        <v>7320</v>
      </c>
      <c r="D900" s="15"/>
      <c r="E900" s="12" t="s">
        <v>7321</v>
      </c>
      <c r="F900" s="12">
        <v>2669</v>
      </c>
      <c r="G900" s="12" t="s">
        <v>7322</v>
      </c>
      <c r="H900" s="12">
        <v>2012</v>
      </c>
      <c r="I900" s="12" t="s">
        <v>7323</v>
      </c>
      <c r="J900" s="16">
        <v>208746.56</v>
      </c>
      <c r="K900" s="28" t="s">
        <v>9852</v>
      </c>
      <c r="L900" s="12" t="s">
        <v>7324</v>
      </c>
      <c r="M900" s="12" t="s">
        <v>7325</v>
      </c>
      <c r="N900" s="12" t="s">
        <v>7326</v>
      </c>
      <c r="O900" s="12" t="s">
        <v>7327</v>
      </c>
      <c r="P900" s="12" t="s">
        <v>7328</v>
      </c>
      <c r="Q900" s="16">
        <f t="shared" si="39"/>
        <v>27.23</v>
      </c>
      <c r="R900" s="359">
        <v>0</v>
      </c>
      <c r="S900" s="16">
        <v>6.14</v>
      </c>
      <c r="T900" s="16">
        <v>21.09</v>
      </c>
      <c r="U900" s="43">
        <f t="shared" si="40"/>
        <v>27.23</v>
      </c>
      <c r="V900" s="371">
        <v>100</v>
      </c>
      <c r="W900" s="371">
        <v>100</v>
      </c>
      <c r="X900" s="24" t="s">
        <v>7329</v>
      </c>
      <c r="Y900" s="12">
        <v>3</v>
      </c>
      <c r="Z900" s="12">
        <v>10</v>
      </c>
      <c r="AA900" s="12">
        <v>3</v>
      </c>
      <c r="AB900" s="12">
        <v>16</v>
      </c>
      <c r="AC900" s="12"/>
      <c r="AD900" s="12">
        <v>21.09</v>
      </c>
      <c r="AE900" s="12">
        <v>5</v>
      </c>
      <c r="AF900" s="236">
        <v>100</v>
      </c>
      <c r="AG900" s="11" t="s">
        <v>7261</v>
      </c>
      <c r="AH900" s="12" t="s">
        <v>7262</v>
      </c>
      <c r="AI900" s="13">
        <v>10</v>
      </c>
      <c r="AJ900" s="11" t="s">
        <v>7263</v>
      </c>
      <c r="AK900" s="12" t="s">
        <v>7262</v>
      </c>
      <c r="AL900" s="13">
        <v>5</v>
      </c>
      <c r="AM900" s="300"/>
      <c r="AN900" s="12"/>
      <c r="AO900" s="13"/>
      <c r="AP900" s="300"/>
      <c r="AQ900" s="12"/>
      <c r="AR900" s="13"/>
      <c r="AS900" s="300" t="s">
        <v>7264</v>
      </c>
      <c r="AT900" s="12" t="s">
        <v>7262</v>
      </c>
      <c r="AU900" s="13">
        <v>80</v>
      </c>
      <c r="AV900" s="300" t="s">
        <v>7265</v>
      </c>
      <c r="AW900" s="12" t="s">
        <v>7262</v>
      </c>
      <c r="AX900" s="13">
        <v>5</v>
      </c>
    </row>
    <row r="901" spans="1:50" s="14" customFormat="1" ht="70">
      <c r="A901" s="11">
        <v>1502</v>
      </c>
      <c r="B901" s="12" t="s">
        <v>7251</v>
      </c>
      <c r="C901" s="12" t="s">
        <v>7330</v>
      </c>
      <c r="D901" s="15"/>
      <c r="E901" s="12" t="s">
        <v>7331</v>
      </c>
      <c r="F901" s="12">
        <v>13200</v>
      </c>
      <c r="G901" s="12" t="s">
        <v>7332</v>
      </c>
      <c r="H901" s="12">
        <v>2012</v>
      </c>
      <c r="I901" s="12" t="s">
        <v>7333</v>
      </c>
      <c r="J901" s="16">
        <v>39270.36</v>
      </c>
      <c r="K901" s="28" t="s">
        <v>9852</v>
      </c>
      <c r="L901" s="12" t="s">
        <v>7334</v>
      </c>
      <c r="M901" s="12" t="s">
        <v>7257</v>
      </c>
      <c r="N901" s="12" t="s">
        <v>7335</v>
      </c>
      <c r="O901" s="12" t="s">
        <v>7336</v>
      </c>
      <c r="P901" s="12">
        <v>2843300</v>
      </c>
      <c r="Q901" s="16">
        <f t="shared" si="39"/>
        <v>28.04</v>
      </c>
      <c r="R901" s="359">
        <v>0</v>
      </c>
      <c r="S901" s="16">
        <v>1.1599999999999999</v>
      </c>
      <c r="T901" s="16">
        <v>26.88</v>
      </c>
      <c r="U901" s="43">
        <f t="shared" si="40"/>
        <v>28.04</v>
      </c>
      <c r="V901" s="371">
        <v>100</v>
      </c>
      <c r="W901" s="371">
        <v>100</v>
      </c>
      <c r="X901" s="24" t="s">
        <v>7337</v>
      </c>
      <c r="Y901" s="12">
        <v>4</v>
      </c>
      <c r="Z901" s="12">
        <v>8</v>
      </c>
      <c r="AA901" s="12">
        <v>2</v>
      </c>
      <c r="AB901" s="12">
        <v>16</v>
      </c>
      <c r="AC901" s="12"/>
      <c r="AD901" s="12">
        <v>26.88</v>
      </c>
      <c r="AE901" s="12">
        <v>5</v>
      </c>
      <c r="AF901" s="236">
        <v>100</v>
      </c>
      <c r="AG901" s="11" t="s">
        <v>7261</v>
      </c>
      <c r="AH901" s="12" t="s">
        <v>7262</v>
      </c>
      <c r="AI901" s="13">
        <v>5</v>
      </c>
      <c r="AJ901" s="11"/>
      <c r="AK901" s="12"/>
      <c r="AL901" s="13"/>
      <c r="AM901" s="300"/>
      <c r="AN901" s="12"/>
      <c r="AO901" s="13"/>
      <c r="AP901" s="300"/>
      <c r="AQ901" s="12"/>
      <c r="AR901" s="13"/>
      <c r="AS901" s="300" t="s">
        <v>7264</v>
      </c>
      <c r="AT901" s="12" t="s">
        <v>7262</v>
      </c>
      <c r="AU901" s="13">
        <v>85</v>
      </c>
      <c r="AV901" s="300" t="s">
        <v>7265</v>
      </c>
      <c r="AW901" s="12" t="s">
        <v>7262</v>
      </c>
      <c r="AX901" s="13">
        <v>10</v>
      </c>
    </row>
    <row r="902" spans="1:50" s="14" customFormat="1" ht="213" customHeight="1">
      <c r="A902" s="11">
        <v>1502</v>
      </c>
      <c r="B902" s="12" t="s">
        <v>7251</v>
      </c>
      <c r="C902" s="12" t="s">
        <v>7311</v>
      </c>
      <c r="D902" s="15" t="s">
        <v>7263</v>
      </c>
      <c r="E902" s="12" t="s">
        <v>7312</v>
      </c>
      <c r="F902" s="12">
        <v>22315</v>
      </c>
      <c r="G902" s="12" t="s">
        <v>7338</v>
      </c>
      <c r="H902" s="12" t="s">
        <v>7339</v>
      </c>
      <c r="I902" s="12" t="s">
        <v>7340</v>
      </c>
      <c r="J902" s="16">
        <v>289735.31</v>
      </c>
      <c r="K902" s="12" t="s">
        <v>9850</v>
      </c>
      <c r="L902" s="12" t="s">
        <v>7341</v>
      </c>
      <c r="M902" s="12" t="s">
        <v>7280</v>
      </c>
      <c r="N902" s="12" t="s">
        <v>7342</v>
      </c>
      <c r="O902" s="12" t="s">
        <v>7343</v>
      </c>
      <c r="P902" s="12" t="s">
        <v>7344</v>
      </c>
      <c r="Q902" s="16">
        <f t="shared" si="39"/>
        <v>39.230000000000004</v>
      </c>
      <c r="R902" s="359">
        <v>6.59</v>
      </c>
      <c r="S902" s="16">
        <v>6.59</v>
      </c>
      <c r="T902" s="16">
        <v>26.05</v>
      </c>
      <c r="U902" s="43">
        <f t="shared" si="40"/>
        <v>39.230000000000004</v>
      </c>
      <c r="V902" s="371">
        <v>100</v>
      </c>
      <c r="W902" s="371">
        <v>75.19</v>
      </c>
      <c r="X902" s="12" t="s">
        <v>7345</v>
      </c>
      <c r="Y902" s="12">
        <v>6</v>
      </c>
      <c r="Z902" s="12">
        <v>4</v>
      </c>
      <c r="AA902" s="12">
        <v>3</v>
      </c>
      <c r="AB902" s="12">
        <v>44</v>
      </c>
      <c r="AC902" s="12" t="s">
        <v>7346</v>
      </c>
      <c r="AD902" s="12">
        <v>26.05</v>
      </c>
      <c r="AE902" s="12">
        <v>5</v>
      </c>
      <c r="AF902" s="236">
        <v>100</v>
      </c>
      <c r="AG902" s="11" t="s">
        <v>7261</v>
      </c>
      <c r="AH902" s="12" t="s">
        <v>7262</v>
      </c>
      <c r="AI902" s="13">
        <v>30</v>
      </c>
      <c r="AJ902" s="11" t="s">
        <v>7263</v>
      </c>
      <c r="AK902" s="12" t="s">
        <v>7262</v>
      </c>
      <c r="AL902" s="13">
        <v>20</v>
      </c>
      <c r="AM902" s="300"/>
      <c r="AN902" s="12"/>
      <c r="AO902" s="13"/>
      <c r="AP902" s="300"/>
      <c r="AQ902" s="12"/>
      <c r="AR902" s="13"/>
      <c r="AS902" s="300" t="s">
        <v>7264</v>
      </c>
      <c r="AT902" s="12" t="s">
        <v>7262</v>
      </c>
      <c r="AU902" s="13">
        <v>30</v>
      </c>
      <c r="AV902" s="300" t="s">
        <v>7265</v>
      </c>
      <c r="AW902" s="12" t="s">
        <v>7262</v>
      </c>
      <c r="AX902" s="13">
        <v>20</v>
      </c>
    </row>
    <row r="903" spans="1:50" s="14" customFormat="1" ht="238">
      <c r="A903" s="11">
        <v>1502</v>
      </c>
      <c r="B903" s="12" t="s">
        <v>7251</v>
      </c>
      <c r="C903" s="12" t="s">
        <v>7330</v>
      </c>
      <c r="D903" s="15" t="s">
        <v>7263</v>
      </c>
      <c r="E903" s="12" t="s">
        <v>7347</v>
      </c>
      <c r="F903" s="12">
        <v>33198</v>
      </c>
      <c r="G903" s="12" t="s">
        <v>7348</v>
      </c>
      <c r="H903" s="12" t="s">
        <v>7349</v>
      </c>
      <c r="I903" s="12" t="s">
        <v>7350</v>
      </c>
      <c r="J903" s="43">
        <v>567725.01</v>
      </c>
      <c r="K903" s="12" t="s">
        <v>332</v>
      </c>
      <c r="L903" s="12" t="s">
        <v>7351</v>
      </c>
      <c r="M903" s="12" t="s">
        <v>7352</v>
      </c>
      <c r="N903" s="12" t="s">
        <v>7353</v>
      </c>
      <c r="O903" s="12" t="s">
        <v>7354</v>
      </c>
      <c r="P903" s="12" t="s">
        <v>7355</v>
      </c>
      <c r="Q903" s="16">
        <f t="shared" si="39"/>
        <v>70</v>
      </c>
      <c r="R903" s="359">
        <v>5.66</v>
      </c>
      <c r="S903" s="16">
        <v>36.78</v>
      </c>
      <c r="T903" s="16">
        <v>27.56</v>
      </c>
      <c r="U903" s="43">
        <f t="shared" si="40"/>
        <v>70</v>
      </c>
      <c r="V903" s="371">
        <v>100</v>
      </c>
      <c r="W903" s="371">
        <v>98.82</v>
      </c>
      <c r="X903" s="24" t="s">
        <v>7356</v>
      </c>
      <c r="Y903" s="12">
        <v>3</v>
      </c>
      <c r="Z903" s="12">
        <v>3</v>
      </c>
      <c r="AA903" s="12">
        <v>2</v>
      </c>
      <c r="AB903" s="12">
        <v>4</v>
      </c>
      <c r="AC903" s="12" t="s">
        <v>7357</v>
      </c>
      <c r="AD903" s="12">
        <v>27.56</v>
      </c>
      <c r="AE903" s="12">
        <v>5</v>
      </c>
      <c r="AF903" s="236">
        <v>100</v>
      </c>
      <c r="AG903" s="11" t="s">
        <v>7261</v>
      </c>
      <c r="AH903" s="12" t="s">
        <v>7262</v>
      </c>
      <c r="AI903" s="13">
        <v>40</v>
      </c>
      <c r="AJ903" s="11" t="s">
        <v>7263</v>
      </c>
      <c r="AK903" s="12" t="s">
        <v>7262</v>
      </c>
      <c r="AL903" s="13">
        <v>10</v>
      </c>
      <c r="AM903" s="300"/>
      <c r="AN903" s="12"/>
      <c r="AO903" s="13"/>
      <c r="AP903" s="300"/>
      <c r="AQ903" s="12"/>
      <c r="AR903" s="13"/>
      <c r="AS903" s="300" t="s">
        <v>7264</v>
      </c>
      <c r="AT903" s="12" t="s">
        <v>7262</v>
      </c>
      <c r="AU903" s="13">
        <v>20</v>
      </c>
      <c r="AV903" s="300" t="s">
        <v>7265</v>
      </c>
      <c r="AW903" s="12" t="s">
        <v>7262</v>
      </c>
      <c r="AX903" s="13">
        <v>30</v>
      </c>
    </row>
    <row r="904" spans="1:50" s="14" customFormat="1" ht="154">
      <c r="A904" s="11">
        <v>1502</v>
      </c>
      <c r="B904" s="12" t="s">
        <v>7251</v>
      </c>
      <c r="C904" s="12" t="s">
        <v>7266</v>
      </c>
      <c r="D904" s="15"/>
      <c r="E904" s="12" t="s">
        <v>7267</v>
      </c>
      <c r="F904" s="12">
        <v>21593</v>
      </c>
      <c r="G904" s="12" t="s">
        <v>7358</v>
      </c>
      <c r="H904" s="12">
        <v>2009</v>
      </c>
      <c r="I904" s="12" t="s">
        <v>7359</v>
      </c>
      <c r="J904" s="16">
        <v>24514.23</v>
      </c>
      <c r="K904" s="28" t="s">
        <v>9852</v>
      </c>
      <c r="L904" s="12" t="s">
        <v>7270</v>
      </c>
      <c r="M904" s="12" t="s">
        <v>7271</v>
      </c>
      <c r="N904" s="12" t="s">
        <v>7360</v>
      </c>
      <c r="O904" s="12" t="s">
        <v>7361</v>
      </c>
      <c r="P904" s="12">
        <v>2767500</v>
      </c>
      <c r="Q904" s="16">
        <f t="shared" si="39"/>
        <v>26.88</v>
      </c>
      <c r="R904" s="359">
        <v>0</v>
      </c>
      <c r="S904" s="16">
        <v>0.72</v>
      </c>
      <c r="T904" s="16">
        <v>26.16</v>
      </c>
      <c r="U904" s="43">
        <f t="shared" si="40"/>
        <v>26.88</v>
      </c>
      <c r="V904" s="371">
        <v>100</v>
      </c>
      <c r="W904" s="371">
        <v>100</v>
      </c>
      <c r="X904" s="24" t="s">
        <v>7362</v>
      </c>
      <c r="Y904" s="12">
        <v>3</v>
      </c>
      <c r="Z904" s="12">
        <v>10</v>
      </c>
      <c r="AA904" s="12">
        <v>4</v>
      </c>
      <c r="AB904" s="12">
        <v>16</v>
      </c>
      <c r="AC904" s="12"/>
      <c r="AD904" s="12">
        <v>26.16</v>
      </c>
      <c r="AE904" s="12">
        <v>5</v>
      </c>
      <c r="AF904" s="236">
        <v>100</v>
      </c>
      <c r="AG904" s="84"/>
      <c r="AH904" s="12"/>
      <c r="AI904" s="13"/>
      <c r="AJ904" s="11"/>
      <c r="AK904" s="12"/>
      <c r="AL904" s="13"/>
      <c r="AM904" s="300"/>
      <c r="AN904" s="12"/>
      <c r="AO904" s="13"/>
      <c r="AP904" s="300"/>
      <c r="AQ904" s="12"/>
      <c r="AR904" s="13"/>
      <c r="AS904" s="300" t="s">
        <v>7264</v>
      </c>
      <c r="AT904" s="12" t="s">
        <v>7262</v>
      </c>
      <c r="AU904" s="13">
        <v>100</v>
      </c>
      <c r="AV904" s="300"/>
      <c r="AW904" s="12"/>
      <c r="AX904" s="13"/>
    </row>
    <row r="905" spans="1:50" s="14" customFormat="1" ht="140">
      <c r="A905" s="11">
        <v>1502</v>
      </c>
      <c r="B905" s="12" t="s">
        <v>7251</v>
      </c>
      <c r="C905" s="12" t="s">
        <v>7311</v>
      </c>
      <c r="D905" s="15"/>
      <c r="E905" s="12" t="s">
        <v>7312</v>
      </c>
      <c r="F905" s="12">
        <v>22315</v>
      </c>
      <c r="G905" s="12" t="s">
        <v>7363</v>
      </c>
      <c r="H905" s="12">
        <v>2012</v>
      </c>
      <c r="I905" s="12" t="s">
        <v>7364</v>
      </c>
      <c r="J905" s="16">
        <v>53775.17</v>
      </c>
      <c r="K905" s="28" t="s">
        <v>9852</v>
      </c>
      <c r="L905" s="12" t="s">
        <v>7351</v>
      </c>
      <c r="M905" s="12" t="s">
        <v>7352</v>
      </c>
      <c r="N905" s="12" t="s">
        <v>7365</v>
      </c>
      <c r="O905" s="12" t="s">
        <v>7366</v>
      </c>
      <c r="P905" s="12">
        <v>2847800</v>
      </c>
      <c r="Q905" s="16">
        <f t="shared" si="39"/>
        <v>26.67</v>
      </c>
      <c r="R905" s="359">
        <v>0</v>
      </c>
      <c r="S905" s="16">
        <v>1.58</v>
      </c>
      <c r="T905" s="16">
        <v>25.09</v>
      </c>
      <c r="U905" s="43">
        <f t="shared" si="40"/>
        <v>26.67</v>
      </c>
      <c r="V905" s="371">
        <v>100</v>
      </c>
      <c r="W905" s="371">
        <v>100</v>
      </c>
      <c r="X905" s="24" t="s">
        <v>7367</v>
      </c>
      <c r="Y905" s="12">
        <v>3</v>
      </c>
      <c r="Z905" s="12">
        <v>11</v>
      </c>
      <c r="AA905" s="12">
        <v>4</v>
      </c>
      <c r="AB905" s="12">
        <v>44</v>
      </c>
      <c r="AC905" s="12"/>
      <c r="AD905" s="12">
        <v>25.09</v>
      </c>
      <c r="AE905" s="12">
        <v>5</v>
      </c>
      <c r="AF905" s="236">
        <v>100</v>
      </c>
      <c r="AG905" s="11" t="s">
        <v>7261</v>
      </c>
      <c r="AH905" s="12" t="s">
        <v>7262</v>
      </c>
      <c r="AI905" s="13">
        <v>25</v>
      </c>
      <c r="AJ905" s="11" t="s">
        <v>7263</v>
      </c>
      <c r="AK905" s="12" t="s">
        <v>7262</v>
      </c>
      <c r="AL905" s="13">
        <v>25</v>
      </c>
      <c r="AM905" s="300"/>
      <c r="AN905" s="12"/>
      <c r="AO905" s="13"/>
      <c r="AP905" s="300"/>
      <c r="AQ905" s="12"/>
      <c r="AR905" s="13"/>
      <c r="AS905" s="300" t="s">
        <v>7264</v>
      </c>
      <c r="AT905" s="12" t="s">
        <v>7262</v>
      </c>
      <c r="AU905" s="13">
        <v>25</v>
      </c>
      <c r="AV905" s="300" t="s">
        <v>7265</v>
      </c>
      <c r="AW905" s="12" t="s">
        <v>7262</v>
      </c>
      <c r="AX905" s="13">
        <v>25</v>
      </c>
    </row>
    <row r="906" spans="1:50" s="14" customFormat="1" ht="224">
      <c r="A906" s="11">
        <v>1502</v>
      </c>
      <c r="B906" s="12" t="s">
        <v>7251</v>
      </c>
      <c r="C906" s="12" t="s">
        <v>7311</v>
      </c>
      <c r="D906" s="15" t="s">
        <v>7261</v>
      </c>
      <c r="E906" s="12" t="s">
        <v>7312</v>
      </c>
      <c r="F906" s="12">
        <v>22315</v>
      </c>
      <c r="G906" s="12" t="s">
        <v>7368</v>
      </c>
      <c r="H906" s="12">
        <v>2009</v>
      </c>
      <c r="I906" s="12" t="s">
        <v>7369</v>
      </c>
      <c r="J906" s="16">
        <v>40978.730000000003</v>
      </c>
      <c r="K906" s="12" t="s">
        <v>81</v>
      </c>
      <c r="L906" s="12" t="s">
        <v>7341</v>
      </c>
      <c r="M906" s="12" t="s">
        <v>7370</v>
      </c>
      <c r="N906" s="12" t="s">
        <v>7371</v>
      </c>
      <c r="O906" s="12" t="s">
        <v>7372</v>
      </c>
      <c r="P906" s="12" t="s">
        <v>7373</v>
      </c>
      <c r="Q906" s="16">
        <f t="shared" si="39"/>
        <v>27.23</v>
      </c>
      <c r="R906" s="359">
        <v>0</v>
      </c>
      <c r="S906" s="16">
        <v>1.18</v>
      </c>
      <c r="T906" s="16">
        <v>26.05</v>
      </c>
      <c r="U906" s="43">
        <f t="shared" si="40"/>
        <v>27.23</v>
      </c>
      <c r="V906" s="371">
        <v>100</v>
      </c>
      <c r="W906" s="371">
        <v>100</v>
      </c>
      <c r="X906" s="24" t="s">
        <v>7374</v>
      </c>
      <c r="Y906" s="12">
        <v>3</v>
      </c>
      <c r="Z906" s="12">
        <v>10</v>
      </c>
      <c r="AA906" s="12">
        <v>5</v>
      </c>
      <c r="AB906" s="12">
        <v>44</v>
      </c>
      <c r="AC906" s="12">
        <v>61</v>
      </c>
      <c r="AD906" s="12">
        <v>26.05</v>
      </c>
      <c r="AE906" s="12">
        <v>5</v>
      </c>
      <c r="AF906" s="236">
        <v>100</v>
      </c>
      <c r="AG906" s="11" t="s">
        <v>7375</v>
      </c>
      <c r="AH906" s="12" t="s">
        <v>7262</v>
      </c>
      <c r="AI906" s="13">
        <v>10</v>
      </c>
      <c r="AJ906" s="11" t="s">
        <v>7263</v>
      </c>
      <c r="AK906" s="12" t="s">
        <v>7262</v>
      </c>
      <c r="AL906" s="13">
        <v>20</v>
      </c>
      <c r="AM906" s="300"/>
      <c r="AN906" s="12"/>
      <c r="AO906" s="13"/>
      <c r="AP906" s="300"/>
      <c r="AQ906" s="12"/>
      <c r="AR906" s="13"/>
      <c r="AS906" s="300" t="s">
        <v>7264</v>
      </c>
      <c r="AT906" s="12" t="s">
        <v>7262</v>
      </c>
      <c r="AU906" s="13">
        <v>40</v>
      </c>
      <c r="AV906" s="300" t="s">
        <v>7265</v>
      </c>
      <c r="AW906" s="12" t="s">
        <v>7262</v>
      </c>
      <c r="AX906" s="13">
        <v>30</v>
      </c>
    </row>
    <row r="907" spans="1:50" s="14" customFormat="1" ht="322">
      <c r="A907" s="11">
        <v>1502</v>
      </c>
      <c r="B907" s="12" t="s">
        <v>7251</v>
      </c>
      <c r="C907" s="12" t="s">
        <v>7311</v>
      </c>
      <c r="D907" s="15"/>
      <c r="E907" s="12" t="s">
        <v>7376</v>
      </c>
      <c r="F907" s="12">
        <v>17970</v>
      </c>
      <c r="G907" s="12" t="s">
        <v>7377</v>
      </c>
      <c r="H907" s="12" t="s">
        <v>7378</v>
      </c>
      <c r="I907" s="12" t="s">
        <v>7379</v>
      </c>
      <c r="J907" s="16" t="s">
        <v>7380</v>
      </c>
      <c r="K907" s="12" t="s">
        <v>156</v>
      </c>
      <c r="L907" s="12" t="s">
        <v>7381</v>
      </c>
      <c r="M907" s="12" t="s">
        <v>7382</v>
      </c>
      <c r="N907" s="12" t="s">
        <v>7383</v>
      </c>
      <c r="O907" s="12" t="s">
        <v>7384</v>
      </c>
      <c r="P907" s="12" t="s">
        <v>7385</v>
      </c>
      <c r="Q907" s="16">
        <f t="shared" si="39"/>
        <v>51.820000000000007</v>
      </c>
      <c r="R907" s="359">
        <v>20.62</v>
      </c>
      <c r="S907" s="16">
        <v>5.15</v>
      </c>
      <c r="T907" s="16">
        <v>26.05</v>
      </c>
      <c r="U907" s="43">
        <f t="shared" si="40"/>
        <v>51.820000000000007</v>
      </c>
      <c r="V907" s="371">
        <v>100</v>
      </c>
      <c r="W907" s="371">
        <v>92.25</v>
      </c>
      <c r="X907" s="24" t="s">
        <v>7386</v>
      </c>
      <c r="Y907" s="12">
        <v>3</v>
      </c>
      <c r="Z907" s="12">
        <v>10</v>
      </c>
      <c r="AA907" s="12">
        <v>4</v>
      </c>
      <c r="AB907" s="12">
        <v>16</v>
      </c>
      <c r="AC907" s="12">
        <v>147</v>
      </c>
      <c r="AD907" s="12">
        <v>26.05</v>
      </c>
      <c r="AE907" s="12">
        <v>5</v>
      </c>
      <c r="AF907" s="236">
        <v>100</v>
      </c>
      <c r="AG907" s="11" t="s">
        <v>7387</v>
      </c>
      <c r="AH907" s="12" t="s">
        <v>7262</v>
      </c>
      <c r="AI907" s="13">
        <v>25</v>
      </c>
      <c r="AJ907" s="11" t="s">
        <v>7263</v>
      </c>
      <c r="AK907" s="12" t="s">
        <v>7262</v>
      </c>
      <c r="AL907" s="13">
        <v>10</v>
      </c>
      <c r="AM907" s="300" t="s">
        <v>7388</v>
      </c>
      <c r="AN907" s="12" t="s">
        <v>7262</v>
      </c>
      <c r="AO907" s="13">
        <v>5</v>
      </c>
      <c r="AP907" s="300" t="s">
        <v>7389</v>
      </c>
      <c r="AQ907" s="12" t="s">
        <v>7390</v>
      </c>
      <c r="AR907" s="13" t="s">
        <v>7391</v>
      </c>
      <c r="AS907" s="300" t="s">
        <v>7264</v>
      </c>
      <c r="AT907" s="12" t="s">
        <v>7262</v>
      </c>
      <c r="AU907" s="13">
        <v>35</v>
      </c>
      <c r="AV907" s="300"/>
      <c r="AW907" s="12"/>
      <c r="AX907" s="13"/>
    </row>
    <row r="908" spans="1:50" s="14" customFormat="1" ht="280">
      <c r="A908" s="11">
        <v>1502</v>
      </c>
      <c r="B908" s="12" t="s">
        <v>7251</v>
      </c>
      <c r="C908" s="12" t="s">
        <v>7392</v>
      </c>
      <c r="D908" s="15"/>
      <c r="E908" s="12" t="s">
        <v>7393</v>
      </c>
      <c r="F908" s="12">
        <v>11292</v>
      </c>
      <c r="G908" s="12" t="s">
        <v>7394</v>
      </c>
      <c r="H908" s="12">
        <v>2007</v>
      </c>
      <c r="I908" s="12" t="s">
        <v>7395</v>
      </c>
      <c r="J908" s="16">
        <v>56503.77</v>
      </c>
      <c r="K908" s="12" t="s">
        <v>103</v>
      </c>
      <c r="L908" s="12" t="s">
        <v>7396</v>
      </c>
      <c r="M908" s="12" t="s">
        <v>7397</v>
      </c>
      <c r="N908" s="12" t="s">
        <v>7398</v>
      </c>
      <c r="O908" s="12" t="s">
        <v>7399</v>
      </c>
      <c r="P908" s="12" t="s">
        <v>7400</v>
      </c>
      <c r="Q908" s="16">
        <f t="shared" si="39"/>
        <v>32.21</v>
      </c>
      <c r="R908" s="359">
        <v>1.66</v>
      </c>
      <c r="S908" s="16">
        <v>2.25</v>
      </c>
      <c r="T908" s="16">
        <v>28.3</v>
      </c>
      <c r="U908" s="43">
        <f t="shared" si="40"/>
        <v>32.21</v>
      </c>
      <c r="V908" s="371">
        <v>100</v>
      </c>
      <c r="W908" s="371">
        <v>75.099999999999994</v>
      </c>
      <c r="X908" s="24" t="s">
        <v>7401</v>
      </c>
      <c r="Y908" s="12">
        <v>3</v>
      </c>
      <c r="Z908" s="12">
        <v>12</v>
      </c>
      <c r="AA908" s="12">
        <v>4</v>
      </c>
      <c r="AB908" s="12">
        <v>16</v>
      </c>
      <c r="AC908" s="12">
        <v>75</v>
      </c>
      <c r="AD908" s="12">
        <v>28.3</v>
      </c>
      <c r="AE908" s="12">
        <v>5</v>
      </c>
      <c r="AF908" s="236">
        <v>100</v>
      </c>
      <c r="AG908" s="11" t="s">
        <v>7402</v>
      </c>
      <c r="AH908" s="12" t="s">
        <v>7262</v>
      </c>
      <c r="AI908" s="13">
        <v>25</v>
      </c>
      <c r="AJ908" s="11" t="s">
        <v>7263</v>
      </c>
      <c r="AK908" s="12" t="s">
        <v>7262</v>
      </c>
      <c r="AL908" s="13">
        <v>25</v>
      </c>
      <c r="AM908" s="302"/>
      <c r="AN908" s="12"/>
      <c r="AO908" s="13"/>
      <c r="AP908" s="300"/>
      <c r="AQ908" s="12"/>
      <c r="AR908" s="13"/>
      <c r="AS908" s="300" t="s">
        <v>7264</v>
      </c>
      <c r="AT908" s="12" t="s">
        <v>7262</v>
      </c>
      <c r="AU908" s="13">
        <v>25</v>
      </c>
      <c r="AV908" s="300" t="s">
        <v>7265</v>
      </c>
      <c r="AW908" s="12" t="s">
        <v>7262</v>
      </c>
      <c r="AX908" s="13">
        <v>25</v>
      </c>
    </row>
    <row r="909" spans="1:50" s="14" customFormat="1" ht="84">
      <c r="A909" s="11">
        <v>1502</v>
      </c>
      <c r="B909" s="12" t="s">
        <v>7251</v>
      </c>
      <c r="C909" s="12" t="s">
        <v>7252</v>
      </c>
      <c r="D909" s="15"/>
      <c r="E909" s="12" t="s">
        <v>7403</v>
      </c>
      <c r="F909" s="12">
        <v>14926</v>
      </c>
      <c r="G909" s="12" t="s">
        <v>7404</v>
      </c>
      <c r="H909" s="12">
        <v>2015</v>
      </c>
      <c r="I909" s="12" t="s">
        <v>7405</v>
      </c>
      <c r="J909" s="16">
        <v>179104.36</v>
      </c>
      <c r="K909" s="28" t="s">
        <v>9852</v>
      </c>
      <c r="L909" s="12" t="s">
        <v>7406</v>
      </c>
      <c r="M909" s="12" t="s">
        <v>7407</v>
      </c>
      <c r="N909" s="12" t="s">
        <v>7408</v>
      </c>
      <c r="O909" s="12" t="s">
        <v>7409</v>
      </c>
      <c r="P909" s="12">
        <v>2959700</v>
      </c>
      <c r="Q909" s="16">
        <f t="shared" si="39"/>
        <v>35.989999999999995</v>
      </c>
      <c r="R909" s="359">
        <v>0</v>
      </c>
      <c r="S909" s="16">
        <v>4.68</v>
      </c>
      <c r="T909" s="16">
        <v>31.31</v>
      </c>
      <c r="U909" s="43">
        <f t="shared" si="40"/>
        <v>35.989999999999995</v>
      </c>
      <c r="V909" s="371">
        <v>100</v>
      </c>
      <c r="W909" s="371">
        <v>99.82</v>
      </c>
      <c r="X909" s="24" t="s">
        <v>7410</v>
      </c>
      <c r="Y909" s="12">
        <v>3</v>
      </c>
      <c r="Z909" s="12">
        <v>1</v>
      </c>
      <c r="AA909" s="12">
        <v>2</v>
      </c>
      <c r="AB909" s="12">
        <v>44</v>
      </c>
      <c r="AC909" s="12"/>
      <c r="AD909" s="12">
        <v>31.31</v>
      </c>
      <c r="AE909" s="12">
        <v>5</v>
      </c>
      <c r="AF909" s="236">
        <v>100</v>
      </c>
      <c r="AG909" s="11" t="s">
        <v>7411</v>
      </c>
      <c r="AH909" s="12" t="s">
        <v>7262</v>
      </c>
      <c r="AI909" s="13">
        <v>30</v>
      </c>
      <c r="AJ909" s="11" t="s">
        <v>7263</v>
      </c>
      <c r="AK909" s="12" t="s">
        <v>7262</v>
      </c>
      <c r="AL909" s="13">
        <v>10</v>
      </c>
      <c r="AM909" s="300"/>
      <c r="AN909" s="12"/>
      <c r="AO909" s="13"/>
      <c r="AP909" s="300"/>
      <c r="AQ909" s="12"/>
      <c r="AR909" s="13"/>
      <c r="AS909" s="300" t="s">
        <v>7264</v>
      </c>
      <c r="AT909" s="12" t="s">
        <v>7262</v>
      </c>
      <c r="AU909" s="13">
        <v>50</v>
      </c>
      <c r="AV909" s="300" t="s">
        <v>7265</v>
      </c>
      <c r="AW909" s="12" t="s">
        <v>7262</v>
      </c>
      <c r="AX909" s="13">
        <v>10</v>
      </c>
    </row>
    <row r="910" spans="1:50" s="14" customFormat="1" ht="238">
      <c r="A910" s="11">
        <v>1502</v>
      </c>
      <c r="B910" s="12" t="s">
        <v>7251</v>
      </c>
      <c r="C910" s="12" t="s">
        <v>7252</v>
      </c>
      <c r="D910" s="15"/>
      <c r="E910" s="12" t="s">
        <v>7403</v>
      </c>
      <c r="F910" s="12">
        <v>14926</v>
      </c>
      <c r="G910" s="12" t="s">
        <v>7412</v>
      </c>
      <c r="H910" s="12" t="s">
        <v>7413</v>
      </c>
      <c r="I910" s="12" t="s">
        <v>7414</v>
      </c>
      <c r="J910" s="16">
        <v>106279.26</v>
      </c>
      <c r="K910" s="28" t="s">
        <v>9852</v>
      </c>
      <c r="L910" s="12" t="s">
        <v>7406</v>
      </c>
      <c r="M910" s="12" t="s">
        <v>7407</v>
      </c>
      <c r="N910" s="12" t="s">
        <v>7415</v>
      </c>
      <c r="O910" s="12" t="s">
        <v>7416</v>
      </c>
      <c r="P910" s="12" t="s">
        <v>7417</v>
      </c>
      <c r="Q910" s="16">
        <f t="shared" si="39"/>
        <v>34.54</v>
      </c>
      <c r="R910" s="359">
        <v>0.2</v>
      </c>
      <c r="S910" s="16">
        <v>3.03</v>
      </c>
      <c r="T910" s="16">
        <v>31.31</v>
      </c>
      <c r="U910" s="43">
        <f t="shared" si="40"/>
        <v>34.54</v>
      </c>
      <c r="V910" s="371">
        <v>100</v>
      </c>
      <c r="W910" s="371">
        <v>98.8</v>
      </c>
      <c r="X910" s="24" t="s">
        <v>7418</v>
      </c>
      <c r="Y910" s="12">
        <v>5</v>
      </c>
      <c r="Z910" s="12">
        <v>1</v>
      </c>
      <c r="AA910" s="12">
        <v>2</v>
      </c>
      <c r="AB910" s="12">
        <v>44</v>
      </c>
      <c r="AC910" s="12"/>
      <c r="AD910" s="12">
        <v>31.31</v>
      </c>
      <c r="AE910" s="12">
        <v>5</v>
      </c>
      <c r="AF910" s="236">
        <v>100</v>
      </c>
      <c r="AG910" s="11" t="s">
        <v>7419</v>
      </c>
      <c r="AH910" s="12" t="s">
        <v>7262</v>
      </c>
      <c r="AI910" s="13">
        <v>30</v>
      </c>
      <c r="AJ910" s="11" t="s">
        <v>7263</v>
      </c>
      <c r="AK910" s="12" t="s">
        <v>7262</v>
      </c>
      <c r="AL910" s="13">
        <v>10</v>
      </c>
      <c r="AM910" s="300"/>
      <c r="AN910" s="12"/>
      <c r="AO910" s="13"/>
      <c r="AP910" s="300"/>
      <c r="AQ910" s="12"/>
      <c r="AR910" s="13"/>
      <c r="AS910" s="300" t="s">
        <v>7264</v>
      </c>
      <c r="AT910" s="12" t="s">
        <v>7262</v>
      </c>
      <c r="AU910" s="13">
        <v>50</v>
      </c>
      <c r="AV910" s="300" t="s">
        <v>7265</v>
      </c>
      <c r="AW910" s="12" t="s">
        <v>7262</v>
      </c>
      <c r="AX910" s="13">
        <v>10</v>
      </c>
    </row>
    <row r="911" spans="1:50" s="14" customFormat="1" ht="140">
      <c r="A911" s="11">
        <v>1502</v>
      </c>
      <c r="B911" s="12" t="s">
        <v>7251</v>
      </c>
      <c r="C911" s="12" t="s">
        <v>7252</v>
      </c>
      <c r="D911" s="15"/>
      <c r="E911" s="12" t="s">
        <v>7403</v>
      </c>
      <c r="F911" s="12">
        <v>14926</v>
      </c>
      <c r="G911" s="204" t="s">
        <v>7420</v>
      </c>
      <c r="H911" s="12">
        <v>2015</v>
      </c>
      <c r="I911" s="12" t="s">
        <v>7421</v>
      </c>
      <c r="J911" s="16">
        <v>70594.759999999995</v>
      </c>
      <c r="K911" s="28" t="s">
        <v>9852</v>
      </c>
      <c r="L911" s="12" t="s">
        <v>7406</v>
      </c>
      <c r="M911" s="12" t="s">
        <v>7407</v>
      </c>
      <c r="N911" s="12" t="s">
        <v>7422</v>
      </c>
      <c r="O911" s="12" t="s">
        <v>7423</v>
      </c>
      <c r="P911" s="12">
        <v>2959600</v>
      </c>
      <c r="Q911" s="16">
        <f t="shared" si="39"/>
        <v>33.39</v>
      </c>
      <c r="R911" s="359">
        <v>0</v>
      </c>
      <c r="S911" s="16">
        <v>2.08</v>
      </c>
      <c r="T911" s="16">
        <v>31.31</v>
      </c>
      <c r="U911" s="43">
        <f t="shared" si="40"/>
        <v>33.39</v>
      </c>
      <c r="V911" s="371">
        <v>100</v>
      </c>
      <c r="W911" s="371">
        <v>100</v>
      </c>
      <c r="X911" s="24" t="s">
        <v>7424</v>
      </c>
      <c r="Y911" s="12">
        <v>5</v>
      </c>
      <c r="Z911" s="12">
        <v>1</v>
      </c>
      <c r="AA911" s="12">
        <v>2</v>
      </c>
      <c r="AB911" s="12">
        <v>44</v>
      </c>
      <c r="AC911" s="12"/>
      <c r="AD911" s="12">
        <v>31.31</v>
      </c>
      <c r="AE911" s="12">
        <v>5</v>
      </c>
      <c r="AF911" s="236">
        <v>100</v>
      </c>
      <c r="AG911" s="11" t="s">
        <v>7425</v>
      </c>
      <c r="AH911" s="12" t="s">
        <v>7262</v>
      </c>
      <c r="AI911" s="13">
        <v>30</v>
      </c>
      <c r="AJ911" s="11" t="s">
        <v>7263</v>
      </c>
      <c r="AK911" s="12" t="s">
        <v>7262</v>
      </c>
      <c r="AL911" s="13">
        <v>10</v>
      </c>
      <c r="AM911" s="300"/>
      <c r="AN911" s="12"/>
      <c r="AO911" s="13"/>
      <c r="AP911" s="300"/>
      <c r="AQ911" s="12"/>
      <c r="AR911" s="13"/>
      <c r="AS911" s="300" t="s">
        <v>7264</v>
      </c>
      <c r="AT911" s="12" t="s">
        <v>7262</v>
      </c>
      <c r="AU911" s="13">
        <v>50</v>
      </c>
      <c r="AV911" s="300" t="s">
        <v>7265</v>
      </c>
      <c r="AW911" s="12" t="s">
        <v>7262</v>
      </c>
      <c r="AX911" s="13">
        <v>10</v>
      </c>
    </row>
    <row r="912" spans="1:50" s="14" customFormat="1" ht="98">
      <c r="A912" s="11">
        <v>1502</v>
      </c>
      <c r="B912" s="12" t="s">
        <v>7251</v>
      </c>
      <c r="C912" s="12" t="s">
        <v>7426</v>
      </c>
      <c r="D912" s="15"/>
      <c r="E912" s="12" t="s">
        <v>7427</v>
      </c>
      <c r="F912" s="12">
        <v>32104</v>
      </c>
      <c r="G912" s="204" t="s">
        <v>7428</v>
      </c>
      <c r="H912" s="12">
        <v>2015</v>
      </c>
      <c r="I912" s="12" t="s">
        <v>7429</v>
      </c>
      <c r="J912" s="16">
        <v>48812.800000000003</v>
      </c>
      <c r="K912" s="28" t="s">
        <v>9852</v>
      </c>
      <c r="L912" s="12" t="s">
        <v>7430</v>
      </c>
      <c r="M912" s="12" t="s">
        <v>7431</v>
      </c>
      <c r="N912" s="12" t="s">
        <v>7432</v>
      </c>
      <c r="O912" s="12" t="s">
        <v>7433</v>
      </c>
      <c r="P912" s="12">
        <v>2922300</v>
      </c>
      <c r="Q912" s="16">
        <f t="shared" si="39"/>
        <v>43</v>
      </c>
      <c r="R912" s="359">
        <v>0</v>
      </c>
      <c r="S912" s="16">
        <v>1.23</v>
      </c>
      <c r="T912" s="16">
        <v>41.77</v>
      </c>
      <c r="U912" s="43">
        <f t="shared" si="40"/>
        <v>43</v>
      </c>
      <c r="V912" s="371">
        <v>100</v>
      </c>
      <c r="W912" s="371">
        <v>100</v>
      </c>
      <c r="X912" s="24" t="s">
        <v>7434</v>
      </c>
      <c r="Y912" s="12">
        <v>3</v>
      </c>
      <c r="Z912" s="12">
        <v>12</v>
      </c>
      <c r="AA912" s="12">
        <v>1.2</v>
      </c>
      <c r="AB912" s="12">
        <v>44</v>
      </c>
      <c r="AC912" s="12"/>
      <c r="AD912" s="12">
        <v>41.77</v>
      </c>
      <c r="AE912" s="12">
        <v>5</v>
      </c>
      <c r="AF912" s="236">
        <v>100</v>
      </c>
      <c r="AG912" s="11" t="s">
        <v>7261</v>
      </c>
      <c r="AH912" s="12" t="s">
        <v>7262</v>
      </c>
      <c r="AI912" s="13">
        <v>45</v>
      </c>
      <c r="AJ912" s="11" t="s">
        <v>7263</v>
      </c>
      <c r="AK912" s="12" t="s">
        <v>7262</v>
      </c>
      <c r="AL912" s="13">
        <v>20</v>
      </c>
      <c r="AM912" s="300"/>
      <c r="AN912" s="12"/>
      <c r="AO912" s="13"/>
      <c r="AP912" s="300"/>
      <c r="AQ912" s="12"/>
      <c r="AR912" s="13"/>
      <c r="AS912" s="300" t="s">
        <v>7264</v>
      </c>
      <c r="AT912" s="12" t="s">
        <v>7262</v>
      </c>
      <c r="AU912" s="13">
        <v>15</v>
      </c>
      <c r="AV912" s="300" t="s">
        <v>7265</v>
      </c>
      <c r="AW912" s="12" t="s">
        <v>7262</v>
      </c>
      <c r="AX912" s="13">
        <v>20</v>
      </c>
    </row>
    <row r="913" spans="1:50" s="14" customFormat="1" ht="70">
      <c r="A913" s="11">
        <v>1502</v>
      </c>
      <c r="B913" s="12" t="s">
        <v>7251</v>
      </c>
      <c r="C913" s="12" t="s">
        <v>7330</v>
      </c>
      <c r="D913" s="15"/>
      <c r="E913" s="12" t="s">
        <v>7435</v>
      </c>
      <c r="F913" s="12">
        <v>18494</v>
      </c>
      <c r="G913" s="12" t="s">
        <v>7436</v>
      </c>
      <c r="H913" s="12">
        <v>2015</v>
      </c>
      <c r="I913" s="12" t="s">
        <v>7437</v>
      </c>
      <c r="J913" s="16">
        <v>32563.84</v>
      </c>
      <c r="K913" s="28" t="s">
        <v>9852</v>
      </c>
      <c r="L913" s="12" t="s">
        <v>7438</v>
      </c>
      <c r="M913" s="12" t="s">
        <v>7439</v>
      </c>
      <c r="N913" s="12" t="s">
        <v>7440</v>
      </c>
      <c r="O913" s="12" t="s">
        <v>7441</v>
      </c>
      <c r="P913" s="12">
        <v>2910600</v>
      </c>
      <c r="Q913" s="16">
        <f t="shared" si="39"/>
        <v>23.880000000000003</v>
      </c>
      <c r="R913" s="359">
        <v>0</v>
      </c>
      <c r="S913" s="16">
        <v>0.96</v>
      </c>
      <c r="T913" s="16">
        <v>22.92</v>
      </c>
      <c r="U913" s="43">
        <f t="shared" si="40"/>
        <v>23.880000000000003</v>
      </c>
      <c r="V913" s="371">
        <v>100</v>
      </c>
      <c r="W913" s="371">
        <v>100</v>
      </c>
      <c r="X913" s="24" t="s">
        <v>7442</v>
      </c>
      <c r="Y913" s="12">
        <v>1</v>
      </c>
      <c r="Z913" s="12">
        <v>4</v>
      </c>
      <c r="AA913" s="12">
        <v>2</v>
      </c>
      <c r="AB913" s="12">
        <v>44</v>
      </c>
      <c r="AC913" s="12"/>
      <c r="AD913" s="12">
        <v>22.92</v>
      </c>
      <c r="AE913" s="12">
        <v>5</v>
      </c>
      <c r="AF913" s="236">
        <v>100</v>
      </c>
      <c r="AG913" s="11"/>
      <c r="AH913" s="12"/>
      <c r="AI913" s="13"/>
      <c r="AJ913" s="11"/>
      <c r="AK913" s="12"/>
      <c r="AL913" s="13"/>
      <c r="AM913" s="300"/>
      <c r="AN913" s="12"/>
      <c r="AO913" s="13"/>
      <c r="AP913" s="300"/>
      <c r="AQ913" s="12"/>
      <c r="AR913" s="13"/>
      <c r="AS913" s="300" t="s">
        <v>7264</v>
      </c>
      <c r="AT913" s="12" t="s">
        <v>7262</v>
      </c>
      <c r="AU913" s="13">
        <v>100</v>
      </c>
      <c r="AV913" s="300"/>
      <c r="AW913" s="12"/>
      <c r="AX913" s="13"/>
    </row>
    <row r="914" spans="1:50" s="14" customFormat="1" ht="70">
      <c r="A914" s="11">
        <v>1502</v>
      </c>
      <c r="B914" s="12" t="s">
        <v>7251</v>
      </c>
      <c r="C914" s="12" t="s">
        <v>7426</v>
      </c>
      <c r="D914" s="15"/>
      <c r="E914" s="12" t="s">
        <v>7427</v>
      </c>
      <c r="F914" s="12">
        <v>32104</v>
      </c>
      <c r="G914" s="12" t="s">
        <v>7443</v>
      </c>
      <c r="H914" s="12">
        <v>2015</v>
      </c>
      <c r="I914" s="12" t="s">
        <v>7444</v>
      </c>
      <c r="J914" s="16">
        <v>55037.7</v>
      </c>
      <c r="K914" s="28" t="s">
        <v>9852</v>
      </c>
      <c r="L914" s="12" t="s">
        <v>7430</v>
      </c>
      <c r="M914" s="12" t="s">
        <v>7431</v>
      </c>
      <c r="N914" s="12" t="s">
        <v>7445</v>
      </c>
      <c r="O914" s="12" t="s">
        <v>7446</v>
      </c>
      <c r="P914" s="12" t="s">
        <v>7447</v>
      </c>
      <c r="Q914" s="16">
        <f t="shared" si="39"/>
        <v>43.39</v>
      </c>
      <c r="R914" s="359">
        <v>0</v>
      </c>
      <c r="S914" s="16">
        <v>1.62</v>
      </c>
      <c r="T914" s="16">
        <v>41.77</v>
      </c>
      <c r="U914" s="43">
        <f t="shared" si="40"/>
        <v>43.39</v>
      </c>
      <c r="V914" s="371">
        <v>100</v>
      </c>
      <c r="W914" s="371">
        <v>100</v>
      </c>
      <c r="X914" s="24" t="s">
        <v>7448</v>
      </c>
      <c r="Y914" s="12">
        <v>6</v>
      </c>
      <c r="Z914" s="12">
        <v>4</v>
      </c>
      <c r="AA914" s="12">
        <v>1</v>
      </c>
      <c r="AB914" s="12">
        <v>44</v>
      </c>
      <c r="AC914" s="12"/>
      <c r="AD914" s="12">
        <v>41.77</v>
      </c>
      <c r="AE914" s="12">
        <v>5</v>
      </c>
      <c r="AF914" s="236">
        <v>100</v>
      </c>
      <c r="AG914" s="11" t="s">
        <v>7261</v>
      </c>
      <c r="AH914" s="12" t="s">
        <v>7262</v>
      </c>
      <c r="AI914" s="13">
        <v>25</v>
      </c>
      <c r="AJ914" s="11" t="s">
        <v>7263</v>
      </c>
      <c r="AK914" s="12" t="s">
        <v>7262</v>
      </c>
      <c r="AL914" s="13">
        <v>50</v>
      </c>
      <c r="AM914" s="300"/>
      <c r="AN914" s="12"/>
      <c r="AO914" s="13"/>
      <c r="AP914" s="300"/>
      <c r="AQ914" s="12"/>
      <c r="AR914" s="13"/>
      <c r="AS914" s="300"/>
      <c r="AT914" s="12"/>
      <c r="AU914" s="13"/>
      <c r="AV914" s="300" t="s">
        <v>7265</v>
      </c>
      <c r="AW914" s="12" t="s">
        <v>7262</v>
      </c>
      <c r="AX914" s="13">
        <v>25</v>
      </c>
    </row>
    <row r="915" spans="1:50" s="14" customFormat="1" ht="308">
      <c r="A915" s="11">
        <v>1502</v>
      </c>
      <c r="B915" s="12" t="s">
        <v>7251</v>
      </c>
      <c r="C915" s="12" t="s">
        <v>7392</v>
      </c>
      <c r="D915" s="15"/>
      <c r="E915" s="12" t="s">
        <v>7449</v>
      </c>
      <c r="F915" s="12">
        <v>35413</v>
      </c>
      <c r="G915" s="12" t="s">
        <v>7450</v>
      </c>
      <c r="H915" s="12">
        <v>2016</v>
      </c>
      <c r="I915" s="12" t="s">
        <v>7451</v>
      </c>
      <c r="J915" s="16">
        <v>68252.289999999994</v>
      </c>
      <c r="K915" s="28" t="s">
        <v>9852</v>
      </c>
      <c r="L915" s="12" t="s">
        <v>7452</v>
      </c>
      <c r="M915" s="12" t="s">
        <v>7453</v>
      </c>
      <c r="N915" s="12" t="s">
        <v>7454</v>
      </c>
      <c r="O915" s="12" t="s">
        <v>7455</v>
      </c>
      <c r="P915" s="12" t="s">
        <v>7456</v>
      </c>
      <c r="Q915" s="16">
        <f t="shared" si="39"/>
        <v>30.330000000000002</v>
      </c>
      <c r="R915" s="359">
        <v>0</v>
      </c>
      <c r="S915" s="16">
        <v>2.0299999999999998</v>
      </c>
      <c r="T915" s="16">
        <v>28.3</v>
      </c>
      <c r="U915" s="43">
        <f t="shared" si="40"/>
        <v>30.330000000000002</v>
      </c>
      <c r="V915" s="371">
        <v>100</v>
      </c>
      <c r="W915" s="371">
        <v>95.18</v>
      </c>
      <c r="X915" s="24" t="s">
        <v>7457</v>
      </c>
      <c r="Y915" s="12">
        <v>3</v>
      </c>
      <c r="Z915" s="12">
        <v>10</v>
      </c>
      <c r="AA915" s="12">
        <v>2</v>
      </c>
      <c r="AB915" s="12">
        <v>16</v>
      </c>
      <c r="AC915" s="12"/>
      <c r="AD915" s="12">
        <v>28.3</v>
      </c>
      <c r="AE915" s="12">
        <v>5</v>
      </c>
      <c r="AF915" s="236">
        <v>100</v>
      </c>
      <c r="AG915" s="11" t="s">
        <v>7261</v>
      </c>
      <c r="AH915" s="12" t="s">
        <v>7262</v>
      </c>
      <c r="AI915" s="13">
        <v>36.700000000000003</v>
      </c>
      <c r="AJ915" s="11" t="s">
        <v>7263</v>
      </c>
      <c r="AK915" s="12" t="s">
        <v>7262</v>
      </c>
      <c r="AL915" s="13">
        <v>16.600000000000001</v>
      </c>
      <c r="AM915" s="300"/>
      <c r="AN915" s="12"/>
      <c r="AO915" s="13"/>
      <c r="AP915" s="300" t="s">
        <v>7458</v>
      </c>
      <c r="AQ915" s="12" t="s">
        <v>7262</v>
      </c>
      <c r="AR915" s="13">
        <v>20</v>
      </c>
      <c r="AS915" s="300" t="s">
        <v>7264</v>
      </c>
      <c r="AT915" s="12" t="s">
        <v>7262</v>
      </c>
      <c r="AU915" s="13">
        <v>16.7</v>
      </c>
      <c r="AV915" s="300" t="s">
        <v>7265</v>
      </c>
      <c r="AW915" s="12" t="s">
        <v>7262</v>
      </c>
      <c r="AX915" s="13">
        <v>10</v>
      </c>
    </row>
    <row r="916" spans="1:50" s="14" customFormat="1" ht="140">
      <c r="A916" s="11">
        <v>1502</v>
      </c>
      <c r="B916" s="12" t="s">
        <v>7251</v>
      </c>
      <c r="C916" s="12" t="s">
        <v>7426</v>
      </c>
      <c r="D916" s="15"/>
      <c r="E916" s="12" t="s">
        <v>7459</v>
      </c>
      <c r="F916" s="12">
        <v>51145</v>
      </c>
      <c r="G916" s="12" t="s">
        <v>7460</v>
      </c>
      <c r="H916" s="12">
        <v>2016</v>
      </c>
      <c r="I916" s="12" t="s">
        <v>7461</v>
      </c>
      <c r="J916" s="16">
        <v>36119.730000000003</v>
      </c>
      <c r="K916" s="28" t="s">
        <v>9852</v>
      </c>
      <c r="L916" s="12" t="s">
        <v>7462</v>
      </c>
      <c r="M916" s="12" t="s">
        <v>7463</v>
      </c>
      <c r="N916" s="12" t="s">
        <v>7464</v>
      </c>
      <c r="O916" s="12" t="s">
        <v>7465</v>
      </c>
      <c r="P916" s="12">
        <v>3001300</v>
      </c>
      <c r="Q916" s="16">
        <f t="shared" si="39"/>
        <v>0.98</v>
      </c>
      <c r="R916" s="359">
        <v>0</v>
      </c>
      <c r="S916" s="16">
        <v>0.36</v>
      </c>
      <c r="T916" s="16">
        <v>0.62</v>
      </c>
      <c r="U916" s="43">
        <f t="shared" si="40"/>
        <v>0.98</v>
      </c>
      <c r="V916" s="371">
        <v>100</v>
      </c>
      <c r="W916" s="371">
        <v>86.75</v>
      </c>
      <c r="X916" s="24" t="s">
        <v>7466</v>
      </c>
      <c r="Y916" s="12">
        <v>1</v>
      </c>
      <c r="Z916" s="12">
        <v>4</v>
      </c>
      <c r="AA916" s="12">
        <v>4</v>
      </c>
      <c r="AB916" s="12">
        <v>44</v>
      </c>
      <c r="AC916" s="12"/>
      <c r="AD916" s="12">
        <v>0.62</v>
      </c>
      <c r="AE916" s="12">
        <v>5</v>
      </c>
      <c r="AF916" s="236">
        <v>100</v>
      </c>
      <c r="AG916" s="11"/>
      <c r="AH916" s="12"/>
      <c r="AI916" s="13"/>
      <c r="AJ916" s="11"/>
      <c r="AK916" s="12"/>
      <c r="AL916" s="13"/>
      <c r="AM916" s="300" t="s">
        <v>7467</v>
      </c>
      <c r="AN916" s="12" t="s">
        <v>7262</v>
      </c>
      <c r="AO916" s="13">
        <v>25</v>
      </c>
      <c r="AP916" s="300" t="s">
        <v>7468</v>
      </c>
      <c r="AQ916" s="12" t="s">
        <v>7469</v>
      </c>
      <c r="AR916" s="13" t="s">
        <v>7470</v>
      </c>
      <c r="AS916" s="300"/>
      <c r="AT916" s="12"/>
      <c r="AU916" s="13"/>
      <c r="AV916" s="300"/>
      <c r="AW916" s="12"/>
      <c r="AX916" s="13"/>
    </row>
    <row r="917" spans="1:50" s="14" customFormat="1" ht="168">
      <c r="A917" s="11">
        <v>1502</v>
      </c>
      <c r="B917" s="12" t="s">
        <v>7251</v>
      </c>
      <c r="C917" s="12" t="s">
        <v>7392</v>
      </c>
      <c r="D917" s="15"/>
      <c r="E917" s="12" t="s">
        <v>7471</v>
      </c>
      <c r="F917" s="12">
        <v>27655</v>
      </c>
      <c r="G917" s="12" t="s">
        <v>7472</v>
      </c>
      <c r="H917" s="12">
        <v>2017</v>
      </c>
      <c r="I917" s="12" t="s">
        <v>7473</v>
      </c>
      <c r="J917" s="16">
        <v>47530.31</v>
      </c>
      <c r="K917" s="28" t="s">
        <v>9852</v>
      </c>
      <c r="L917" s="12" t="s">
        <v>7452</v>
      </c>
      <c r="M917" s="12" t="s">
        <v>7453</v>
      </c>
      <c r="N917" s="12" t="s">
        <v>7474</v>
      </c>
      <c r="O917" s="12" t="s">
        <v>7475</v>
      </c>
      <c r="P917" s="12" t="s">
        <v>7476</v>
      </c>
      <c r="Q917" s="16">
        <f t="shared" si="39"/>
        <v>34.86</v>
      </c>
      <c r="R917" s="359">
        <v>5.59</v>
      </c>
      <c r="S917" s="16">
        <v>0.97</v>
      </c>
      <c r="T917" s="16">
        <v>28.3</v>
      </c>
      <c r="U917" s="43">
        <f t="shared" si="40"/>
        <v>34.86</v>
      </c>
      <c r="V917" s="371">
        <v>100</v>
      </c>
      <c r="W917" s="371">
        <v>69.45</v>
      </c>
      <c r="X917" s="24" t="s">
        <v>7477</v>
      </c>
      <c r="Y917" s="12">
        <v>3</v>
      </c>
      <c r="Z917" s="12">
        <v>12</v>
      </c>
      <c r="AA917" s="12">
        <v>3</v>
      </c>
      <c r="AB917" s="12">
        <v>16</v>
      </c>
      <c r="AC917" s="12"/>
      <c r="AD917" s="12">
        <v>28.3</v>
      </c>
      <c r="AE917" s="12">
        <v>5</v>
      </c>
      <c r="AF917" s="236">
        <v>100</v>
      </c>
      <c r="AG917" s="11" t="s">
        <v>7261</v>
      </c>
      <c r="AH917" s="12" t="s">
        <v>7262</v>
      </c>
      <c r="AI917" s="13">
        <v>55</v>
      </c>
      <c r="AJ917" s="11" t="s">
        <v>7263</v>
      </c>
      <c r="AK917" s="12" t="s">
        <v>7262</v>
      </c>
      <c r="AL917" s="13">
        <v>35</v>
      </c>
      <c r="AM917" s="300"/>
      <c r="AN917" s="12"/>
      <c r="AO917" s="13"/>
      <c r="AP917" s="300"/>
      <c r="AQ917" s="12"/>
      <c r="AR917" s="13"/>
      <c r="AS917" s="300" t="s">
        <v>7264</v>
      </c>
      <c r="AT917" s="12" t="s">
        <v>7262</v>
      </c>
      <c r="AU917" s="13">
        <v>5</v>
      </c>
      <c r="AV917" s="300" t="s">
        <v>7265</v>
      </c>
      <c r="AW917" s="12" t="s">
        <v>7262</v>
      </c>
      <c r="AX917" s="13">
        <v>5</v>
      </c>
    </row>
    <row r="918" spans="1:50" s="14" customFormat="1" ht="98">
      <c r="A918" s="11">
        <v>1502</v>
      </c>
      <c r="B918" s="12" t="s">
        <v>7251</v>
      </c>
      <c r="C918" s="12" t="s">
        <v>7266</v>
      </c>
      <c r="D918" s="15"/>
      <c r="E918" s="12" t="s">
        <v>7478</v>
      </c>
      <c r="F918" s="12">
        <v>39821</v>
      </c>
      <c r="G918" s="12" t="s">
        <v>7479</v>
      </c>
      <c r="H918" s="12">
        <v>2017</v>
      </c>
      <c r="I918" s="12" t="s">
        <v>7480</v>
      </c>
      <c r="J918" s="16">
        <v>19008.509999999998</v>
      </c>
      <c r="K918" s="28" t="s">
        <v>9852</v>
      </c>
      <c r="L918" s="12" t="s">
        <v>7452</v>
      </c>
      <c r="M918" s="12" t="s">
        <v>7453</v>
      </c>
      <c r="N918" s="12" t="s">
        <v>7481</v>
      </c>
      <c r="O918" s="12" t="s">
        <v>7482</v>
      </c>
      <c r="P918" s="12">
        <v>3020100</v>
      </c>
      <c r="Q918" s="16">
        <f t="shared" si="39"/>
        <v>49.44</v>
      </c>
      <c r="R918" s="359">
        <v>2.2400000000000002</v>
      </c>
      <c r="S918" s="16">
        <v>0.56000000000000005</v>
      </c>
      <c r="T918" s="16">
        <v>46.64</v>
      </c>
      <c r="U918" s="43">
        <f t="shared" si="40"/>
        <v>49.44</v>
      </c>
      <c r="V918" s="371">
        <v>100</v>
      </c>
      <c r="W918" s="371">
        <v>71.569999999999993</v>
      </c>
      <c r="X918" s="12" t="s">
        <v>7483</v>
      </c>
      <c r="Y918" s="12">
        <v>3</v>
      </c>
      <c r="Z918" s="12">
        <v>12</v>
      </c>
      <c r="AA918" s="12"/>
      <c r="AB918" s="12">
        <v>16</v>
      </c>
      <c r="AC918" s="12"/>
      <c r="AD918" s="12">
        <v>46.64</v>
      </c>
      <c r="AE918" s="12">
        <v>5</v>
      </c>
      <c r="AF918" s="236">
        <v>100</v>
      </c>
      <c r="AG918" s="11"/>
      <c r="AH918" s="12"/>
      <c r="AI918" s="13"/>
      <c r="AJ918" s="11"/>
      <c r="AK918" s="12"/>
      <c r="AL918" s="13"/>
      <c r="AM918" s="300"/>
      <c r="AN918" s="12"/>
      <c r="AO918" s="13"/>
      <c r="AP918" s="300"/>
      <c r="AQ918" s="12"/>
      <c r="AR918" s="13"/>
      <c r="AS918" s="300" t="s">
        <v>7264</v>
      </c>
      <c r="AT918" s="12" t="s">
        <v>7262</v>
      </c>
      <c r="AU918" s="13">
        <v>100</v>
      </c>
      <c r="AV918" s="300"/>
      <c r="AW918" s="12"/>
      <c r="AX918" s="13"/>
    </row>
    <row r="919" spans="1:50" s="14" customFormat="1" ht="98">
      <c r="A919" s="11">
        <v>1502</v>
      </c>
      <c r="B919" s="12" t="s">
        <v>7251</v>
      </c>
      <c r="C919" s="12" t="s">
        <v>7285</v>
      </c>
      <c r="D919" s="15"/>
      <c r="E919" s="12" t="s">
        <v>7286</v>
      </c>
      <c r="F919" s="12">
        <v>20631</v>
      </c>
      <c r="G919" s="12" t="s">
        <v>7484</v>
      </c>
      <c r="H919" s="12">
        <v>2017</v>
      </c>
      <c r="I919" s="12" t="s">
        <v>7485</v>
      </c>
      <c r="J919" s="16">
        <v>91997.64</v>
      </c>
      <c r="K919" s="28" t="s">
        <v>9852</v>
      </c>
      <c r="L919" s="105" t="s">
        <v>7452</v>
      </c>
      <c r="M919" s="105" t="s">
        <v>7453</v>
      </c>
      <c r="N919" s="105" t="s">
        <v>7486</v>
      </c>
      <c r="O919" s="105" t="s">
        <v>7487</v>
      </c>
      <c r="P919" s="12">
        <v>3016900</v>
      </c>
      <c r="Q919" s="16">
        <f t="shared" si="39"/>
        <v>55.300000000000004</v>
      </c>
      <c r="R919" s="359">
        <v>10.82</v>
      </c>
      <c r="S919" s="16">
        <v>2.71</v>
      </c>
      <c r="T919" s="16">
        <v>41.77</v>
      </c>
      <c r="U919" s="43">
        <f t="shared" si="40"/>
        <v>55.300000000000004</v>
      </c>
      <c r="V919" s="371">
        <v>100</v>
      </c>
      <c r="W919" s="371">
        <v>74.88</v>
      </c>
      <c r="X919" s="12" t="s">
        <v>7488</v>
      </c>
      <c r="Y919" s="12">
        <v>3</v>
      </c>
      <c r="Z919" s="12">
        <v>10</v>
      </c>
      <c r="AA919" s="12">
        <v>3</v>
      </c>
      <c r="AB919" s="12">
        <v>16</v>
      </c>
      <c r="AC919" s="12"/>
      <c r="AD919" s="12">
        <v>41.77</v>
      </c>
      <c r="AE919" s="12">
        <v>5</v>
      </c>
      <c r="AF919" s="236">
        <v>100</v>
      </c>
      <c r="AG919" s="11" t="s">
        <v>7261</v>
      </c>
      <c r="AH919" s="12" t="s">
        <v>7262</v>
      </c>
      <c r="AI919" s="13">
        <v>50</v>
      </c>
      <c r="AJ919" s="11" t="s">
        <v>7263</v>
      </c>
      <c r="AK919" s="12" t="s">
        <v>7262</v>
      </c>
      <c r="AL919" s="13">
        <v>25</v>
      </c>
      <c r="AM919" s="300"/>
      <c r="AN919" s="12"/>
      <c r="AO919" s="13"/>
      <c r="AP919" s="300" t="s">
        <v>7489</v>
      </c>
      <c r="AQ919" s="12" t="s">
        <v>7262</v>
      </c>
      <c r="AR919" s="13">
        <v>5</v>
      </c>
      <c r="AS919" s="300" t="s">
        <v>7264</v>
      </c>
      <c r="AT919" s="12" t="s">
        <v>7262</v>
      </c>
      <c r="AU919" s="13">
        <v>10</v>
      </c>
      <c r="AV919" s="300" t="s">
        <v>7265</v>
      </c>
      <c r="AW919" s="12" t="s">
        <v>7262</v>
      </c>
      <c r="AX919" s="13">
        <v>10</v>
      </c>
    </row>
    <row r="920" spans="1:50" s="14" customFormat="1" ht="196">
      <c r="A920" s="11">
        <v>1502</v>
      </c>
      <c r="B920" s="12" t="s">
        <v>7251</v>
      </c>
      <c r="C920" s="12" t="s">
        <v>7252</v>
      </c>
      <c r="D920" s="15"/>
      <c r="E920" s="12" t="s">
        <v>7276</v>
      </c>
      <c r="F920" s="12">
        <v>13411</v>
      </c>
      <c r="G920" s="12" t="s">
        <v>7490</v>
      </c>
      <c r="H920" s="12">
        <v>2017</v>
      </c>
      <c r="I920" s="12" t="s">
        <v>7491</v>
      </c>
      <c r="J920" s="16">
        <v>53096.4</v>
      </c>
      <c r="K920" s="28" t="s">
        <v>9852</v>
      </c>
      <c r="L920" s="12" t="s">
        <v>7334</v>
      </c>
      <c r="M920" s="12" t="s">
        <v>7257</v>
      </c>
      <c r="N920" s="12" t="s">
        <v>7492</v>
      </c>
      <c r="O920" s="12" t="s">
        <v>7493</v>
      </c>
      <c r="P920" s="12">
        <v>3016500</v>
      </c>
      <c r="Q920" s="16">
        <f t="shared" si="39"/>
        <v>36.11</v>
      </c>
      <c r="R920" s="359">
        <v>6.25</v>
      </c>
      <c r="S920" s="16">
        <v>1.56</v>
      </c>
      <c r="T920" s="16">
        <v>28.3</v>
      </c>
      <c r="U920" s="43">
        <f t="shared" si="40"/>
        <v>36.11</v>
      </c>
      <c r="V920" s="371">
        <v>100</v>
      </c>
      <c r="W920" s="371">
        <v>73.23</v>
      </c>
      <c r="X920" s="12" t="s">
        <v>7494</v>
      </c>
      <c r="Y920" s="12">
        <v>6</v>
      </c>
      <c r="Z920" s="12">
        <v>4</v>
      </c>
      <c r="AA920" s="12">
        <v>3</v>
      </c>
      <c r="AB920" s="12">
        <v>16</v>
      </c>
      <c r="AC920" s="12"/>
      <c r="AD920" s="12">
        <v>28.3</v>
      </c>
      <c r="AE920" s="12">
        <v>5</v>
      </c>
      <c r="AF920" s="236">
        <v>100</v>
      </c>
      <c r="AG920" s="11" t="s">
        <v>7261</v>
      </c>
      <c r="AH920" s="12" t="s">
        <v>7262</v>
      </c>
      <c r="AI920" s="13">
        <v>35</v>
      </c>
      <c r="AJ920" s="11" t="s">
        <v>7263</v>
      </c>
      <c r="AK920" s="12" t="s">
        <v>7262</v>
      </c>
      <c r="AL920" s="13">
        <v>10</v>
      </c>
      <c r="AM920" s="300"/>
      <c r="AN920" s="12"/>
      <c r="AO920" s="13"/>
      <c r="AP920" s="300"/>
      <c r="AQ920" s="12"/>
      <c r="AR920" s="13"/>
      <c r="AS920" s="300" t="s">
        <v>7264</v>
      </c>
      <c r="AT920" s="12" t="s">
        <v>7262</v>
      </c>
      <c r="AU920" s="13">
        <v>50</v>
      </c>
      <c r="AV920" s="300" t="s">
        <v>7265</v>
      </c>
      <c r="AW920" s="12" t="s">
        <v>7262</v>
      </c>
      <c r="AX920" s="13">
        <v>5</v>
      </c>
    </row>
    <row r="921" spans="1:50" s="14" customFormat="1" ht="98">
      <c r="A921" s="11">
        <v>1502</v>
      </c>
      <c r="B921" s="12" t="s">
        <v>7251</v>
      </c>
      <c r="C921" s="12" t="s">
        <v>7426</v>
      </c>
      <c r="D921" s="15"/>
      <c r="E921" s="12" t="s">
        <v>7495</v>
      </c>
      <c r="F921" s="12" t="s">
        <v>7496</v>
      </c>
      <c r="G921" s="12" t="s">
        <v>9864</v>
      </c>
      <c r="H921" s="12" t="s">
        <v>7497</v>
      </c>
      <c r="I921" s="12" t="s">
        <v>7498</v>
      </c>
      <c r="J921" s="16" t="s">
        <v>7499</v>
      </c>
      <c r="K921" s="28" t="s">
        <v>9852</v>
      </c>
      <c r="L921" s="12" t="s">
        <v>7334</v>
      </c>
      <c r="M921" s="12" t="s">
        <v>7257</v>
      </c>
      <c r="N921" s="12" t="s">
        <v>7500</v>
      </c>
      <c r="O921" s="12" t="s">
        <v>7501</v>
      </c>
      <c r="P921" s="12" t="s">
        <v>7502</v>
      </c>
      <c r="Q921" s="16">
        <f t="shared" si="39"/>
        <v>43.150000000000006</v>
      </c>
      <c r="R921" s="359">
        <v>13.68</v>
      </c>
      <c r="S921" s="16">
        <v>3.42</v>
      </c>
      <c r="T921" s="16">
        <v>26.05</v>
      </c>
      <c r="U921" s="43">
        <f t="shared" si="40"/>
        <v>43.150000000000006</v>
      </c>
      <c r="V921" s="371">
        <v>100</v>
      </c>
      <c r="W921" s="371">
        <v>82.23</v>
      </c>
      <c r="X921" s="12" t="s">
        <v>7503</v>
      </c>
      <c r="Y921" s="12">
        <v>3</v>
      </c>
      <c r="Z921" s="12">
        <v>10</v>
      </c>
      <c r="AA921" s="12">
        <v>4</v>
      </c>
      <c r="AB921" s="12">
        <v>16</v>
      </c>
      <c r="AC921" s="12"/>
      <c r="AD921" s="12">
        <v>26.05</v>
      </c>
      <c r="AE921" s="12">
        <v>5</v>
      </c>
      <c r="AF921" s="236">
        <v>100</v>
      </c>
      <c r="AG921" s="11" t="s">
        <v>7261</v>
      </c>
      <c r="AH921" s="12" t="s">
        <v>7262</v>
      </c>
      <c r="AI921" s="13">
        <v>30</v>
      </c>
      <c r="AJ921" s="11"/>
      <c r="AK921" s="12"/>
      <c r="AL921" s="13"/>
      <c r="AM921" s="300"/>
      <c r="AN921" s="12"/>
      <c r="AO921" s="13"/>
      <c r="AP921" s="300"/>
      <c r="AQ921" s="12"/>
      <c r="AR921" s="13"/>
      <c r="AS921" s="300" t="s">
        <v>7264</v>
      </c>
      <c r="AT921" s="12" t="s">
        <v>7262</v>
      </c>
      <c r="AU921" s="13">
        <v>70</v>
      </c>
      <c r="AV921" s="300"/>
      <c r="AW921" s="12"/>
      <c r="AX921" s="13"/>
    </row>
    <row r="922" spans="1:50" s="14" customFormat="1" ht="70">
      <c r="A922" s="11">
        <v>1502</v>
      </c>
      <c r="B922" s="12" t="s">
        <v>7251</v>
      </c>
      <c r="C922" s="12" t="s">
        <v>7252</v>
      </c>
      <c r="D922" s="15"/>
      <c r="E922" s="12" t="s">
        <v>7403</v>
      </c>
      <c r="F922" s="12">
        <v>14926</v>
      </c>
      <c r="G922" s="12" t="s">
        <v>7504</v>
      </c>
      <c r="H922" s="12">
        <v>2017</v>
      </c>
      <c r="I922" s="12" t="s">
        <v>7505</v>
      </c>
      <c r="J922" s="16">
        <v>21614.75</v>
      </c>
      <c r="K922" s="28" t="s">
        <v>9852</v>
      </c>
      <c r="L922" s="12" t="s">
        <v>7334</v>
      </c>
      <c r="M922" s="12" t="s">
        <v>7257</v>
      </c>
      <c r="N922" s="12" t="s">
        <v>7506</v>
      </c>
      <c r="O922" s="12" t="s">
        <v>7507</v>
      </c>
      <c r="P922" s="12">
        <v>3010300</v>
      </c>
      <c r="Q922" s="16">
        <f t="shared" si="39"/>
        <v>34.49</v>
      </c>
      <c r="R922" s="359">
        <v>2.54</v>
      </c>
      <c r="S922" s="16">
        <v>0.64</v>
      </c>
      <c r="T922" s="16">
        <v>31.31</v>
      </c>
      <c r="U922" s="43">
        <f t="shared" si="40"/>
        <v>34.49</v>
      </c>
      <c r="V922" s="371">
        <v>100</v>
      </c>
      <c r="W922" s="371">
        <v>78.33</v>
      </c>
      <c r="X922" s="12" t="s">
        <v>7508</v>
      </c>
      <c r="Y922" s="12">
        <v>3</v>
      </c>
      <c r="Z922" s="12">
        <v>12</v>
      </c>
      <c r="AA922" s="12">
        <v>3</v>
      </c>
      <c r="AB922" s="12">
        <v>16</v>
      </c>
      <c r="AC922" s="12"/>
      <c r="AD922" s="12">
        <v>31.31</v>
      </c>
      <c r="AE922" s="12">
        <v>5</v>
      </c>
      <c r="AF922" s="236">
        <v>100</v>
      </c>
      <c r="AG922" s="11" t="s">
        <v>7261</v>
      </c>
      <c r="AH922" s="12" t="s">
        <v>7262</v>
      </c>
      <c r="AI922" s="13">
        <v>30</v>
      </c>
      <c r="AJ922" s="11" t="s">
        <v>7263</v>
      </c>
      <c r="AK922" s="12" t="s">
        <v>7262</v>
      </c>
      <c r="AL922" s="13">
        <v>10</v>
      </c>
      <c r="AM922" s="300"/>
      <c r="AN922" s="12"/>
      <c r="AO922" s="13"/>
      <c r="AP922" s="300"/>
      <c r="AQ922" s="12"/>
      <c r="AR922" s="13"/>
      <c r="AS922" s="300" t="s">
        <v>7264</v>
      </c>
      <c r="AT922" s="12" t="s">
        <v>7262</v>
      </c>
      <c r="AU922" s="13">
        <v>50</v>
      </c>
      <c r="AV922" s="300" t="s">
        <v>7265</v>
      </c>
      <c r="AW922" s="12" t="s">
        <v>7262</v>
      </c>
      <c r="AX922" s="13">
        <v>10</v>
      </c>
    </row>
    <row r="923" spans="1:50" s="14" customFormat="1" ht="70">
      <c r="A923" s="11">
        <v>1502</v>
      </c>
      <c r="B923" s="12" t="s">
        <v>7251</v>
      </c>
      <c r="C923" s="12" t="s">
        <v>7311</v>
      </c>
      <c r="D923" s="15"/>
      <c r="E923" s="12" t="s">
        <v>7509</v>
      </c>
      <c r="F923" s="12">
        <v>31345</v>
      </c>
      <c r="G923" s="12" t="s">
        <v>7510</v>
      </c>
      <c r="H923" s="12" t="s">
        <v>7511</v>
      </c>
      <c r="I923" s="12" t="s">
        <v>7512</v>
      </c>
      <c r="J923" s="16" t="s">
        <v>7513</v>
      </c>
      <c r="K923" s="28" t="s">
        <v>9852</v>
      </c>
      <c r="L923" s="12" t="s">
        <v>7334</v>
      </c>
      <c r="M923" s="12" t="s">
        <v>7257</v>
      </c>
      <c r="N923" s="12" t="s">
        <v>7514</v>
      </c>
      <c r="O923" s="12" t="s">
        <v>7515</v>
      </c>
      <c r="P923" s="12" t="s">
        <v>7516</v>
      </c>
      <c r="Q923" s="16">
        <f t="shared" si="39"/>
        <v>32.11</v>
      </c>
      <c r="R923" s="359">
        <v>5.05</v>
      </c>
      <c r="S923" s="16">
        <v>1.26</v>
      </c>
      <c r="T923" s="16">
        <v>25.8</v>
      </c>
      <c r="U923" s="43">
        <f t="shared" si="40"/>
        <v>32.11</v>
      </c>
      <c r="V923" s="371">
        <v>100</v>
      </c>
      <c r="W923" s="371">
        <v>88.03</v>
      </c>
      <c r="X923" s="12" t="s">
        <v>7517</v>
      </c>
      <c r="Y923" s="12">
        <v>3</v>
      </c>
      <c r="Z923" s="12">
        <v>10</v>
      </c>
      <c r="AA923" s="12">
        <v>6</v>
      </c>
      <c r="AB923" s="12">
        <v>44</v>
      </c>
      <c r="AC923" s="12"/>
      <c r="AD923" s="12">
        <v>25.08</v>
      </c>
      <c r="AE923" s="12">
        <v>5</v>
      </c>
      <c r="AF923" s="236">
        <v>100</v>
      </c>
      <c r="AG923" s="11" t="s">
        <v>7261</v>
      </c>
      <c r="AH923" s="12" t="s">
        <v>7262</v>
      </c>
      <c r="AI923" s="13">
        <v>40</v>
      </c>
      <c r="AJ923" s="11" t="s">
        <v>7263</v>
      </c>
      <c r="AK923" s="12" t="s">
        <v>7262</v>
      </c>
      <c r="AL923" s="13">
        <v>25</v>
      </c>
      <c r="AM923" s="302" t="s">
        <v>2950</v>
      </c>
      <c r="AN923" s="12" t="s">
        <v>7262</v>
      </c>
      <c r="AO923" s="13">
        <v>10</v>
      </c>
      <c r="AP923" s="300" t="s">
        <v>7518</v>
      </c>
      <c r="AQ923" s="12" t="s">
        <v>7519</v>
      </c>
      <c r="AR923" s="13">
        <v>15</v>
      </c>
      <c r="AS923" s="300" t="s">
        <v>7264</v>
      </c>
      <c r="AT923" s="12" t="s">
        <v>7262</v>
      </c>
      <c r="AU923" s="13">
        <v>5</v>
      </c>
      <c r="AV923" s="300" t="s">
        <v>7265</v>
      </c>
      <c r="AW923" s="12" t="s">
        <v>7262</v>
      </c>
      <c r="AX923" s="13">
        <v>5</v>
      </c>
    </row>
    <row r="924" spans="1:50" s="14" customFormat="1" ht="392">
      <c r="A924" s="11">
        <v>1502</v>
      </c>
      <c r="B924" s="12" t="s">
        <v>7251</v>
      </c>
      <c r="C924" s="12" t="s">
        <v>7392</v>
      </c>
      <c r="D924" s="15"/>
      <c r="E924" s="12" t="s">
        <v>7520</v>
      </c>
      <c r="F924" s="12">
        <v>18452</v>
      </c>
      <c r="G924" s="181" t="s">
        <v>7521</v>
      </c>
      <c r="H924" s="12">
        <v>2019</v>
      </c>
      <c r="I924" s="12" t="s">
        <v>7522</v>
      </c>
      <c r="J924" s="16">
        <v>37479.839999999997</v>
      </c>
      <c r="K924" s="28" t="s">
        <v>9852</v>
      </c>
      <c r="L924" s="12" t="s">
        <v>7452</v>
      </c>
      <c r="M924" s="12" t="s">
        <v>7453</v>
      </c>
      <c r="N924" s="12" t="s">
        <v>7523</v>
      </c>
      <c r="O924" s="12" t="s">
        <v>7524</v>
      </c>
      <c r="P924" s="12">
        <v>3116000</v>
      </c>
      <c r="Q924" s="16">
        <f t="shared" si="39"/>
        <v>22.009999999999998</v>
      </c>
      <c r="R924" s="359">
        <v>4.41</v>
      </c>
      <c r="S924" s="16">
        <v>1.1000000000000001</v>
      </c>
      <c r="T924" s="16">
        <v>16.5</v>
      </c>
      <c r="U924" s="43">
        <f t="shared" si="40"/>
        <v>22.009999999999998</v>
      </c>
      <c r="V924" s="371">
        <v>100</v>
      </c>
      <c r="W924" s="371">
        <v>36.53</v>
      </c>
      <c r="X924" s="12" t="s">
        <v>7525</v>
      </c>
      <c r="Y924" s="12">
        <v>1</v>
      </c>
      <c r="Z924" s="12">
        <v>4</v>
      </c>
      <c r="AA924" s="12">
        <v>2</v>
      </c>
      <c r="AB924" s="12">
        <v>44</v>
      </c>
      <c r="AC924" s="12"/>
      <c r="AD924" s="12">
        <v>16.5</v>
      </c>
      <c r="AE924" s="12">
        <v>5</v>
      </c>
      <c r="AF924" s="236">
        <v>100</v>
      </c>
      <c r="AG924" s="11" t="s">
        <v>7261</v>
      </c>
      <c r="AH924" s="12" t="s">
        <v>7262</v>
      </c>
      <c r="AI924" s="13">
        <v>20</v>
      </c>
      <c r="AJ924" s="11" t="s">
        <v>7263</v>
      </c>
      <c r="AK924" s="12" t="s">
        <v>7262</v>
      </c>
      <c r="AL924" s="13">
        <v>20</v>
      </c>
      <c r="AM924" s="300" t="s">
        <v>7526</v>
      </c>
      <c r="AN924" s="12" t="s">
        <v>7262</v>
      </c>
      <c r="AO924" s="13">
        <v>50</v>
      </c>
      <c r="AP924" s="300"/>
      <c r="AQ924" s="12"/>
      <c r="AR924" s="205"/>
      <c r="AS924" s="300" t="s">
        <v>7264</v>
      </c>
      <c r="AT924" s="12" t="s">
        <v>7262</v>
      </c>
      <c r="AU924" s="13">
        <v>5</v>
      </c>
      <c r="AV924" s="300" t="s">
        <v>7265</v>
      </c>
      <c r="AW924" s="12" t="s">
        <v>7262</v>
      </c>
      <c r="AX924" s="13">
        <v>5</v>
      </c>
    </row>
    <row r="925" spans="1:50" s="14" customFormat="1" ht="308">
      <c r="A925" s="11">
        <v>1502</v>
      </c>
      <c r="B925" s="12" t="s">
        <v>7251</v>
      </c>
      <c r="C925" s="12" t="s">
        <v>7266</v>
      </c>
      <c r="D925" s="15"/>
      <c r="E925" s="12" t="s">
        <v>7527</v>
      </c>
      <c r="F925" s="12">
        <v>35376</v>
      </c>
      <c r="G925" s="12" t="s">
        <v>7528</v>
      </c>
      <c r="H925" s="12">
        <v>2019</v>
      </c>
      <c r="I925" s="12" t="s">
        <v>7451</v>
      </c>
      <c r="J925" s="16">
        <v>30305.599999999999</v>
      </c>
      <c r="K925" s="28" t="s">
        <v>9852</v>
      </c>
      <c r="L925" s="12" t="s">
        <v>7452</v>
      </c>
      <c r="M925" s="12" t="s">
        <v>7453</v>
      </c>
      <c r="N925" s="12" t="s">
        <v>7454</v>
      </c>
      <c r="O925" s="12" t="s">
        <v>7455</v>
      </c>
      <c r="P925" s="12" t="s">
        <v>7529</v>
      </c>
      <c r="Q925" s="16">
        <f t="shared" si="39"/>
        <v>32.74</v>
      </c>
      <c r="R925" s="359">
        <v>3.57</v>
      </c>
      <c r="S925" s="16">
        <v>0.87</v>
      </c>
      <c r="T925" s="16">
        <v>28.3</v>
      </c>
      <c r="U925" s="43">
        <f t="shared" si="40"/>
        <v>32.74</v>
      </c>
      <c r="V925" s="371">
        <v>100</v>
      </c>
      <c r="W925" s="371">
        <v>30.77</v>
      </c>
      <c r="X925" s="12" t="s">
        <v>7457</v>
      </c>
      <c r="Y925" s="12">
        <v>3</v>
      </c>
      <c r="Z925" s="12">
        <v>10</v>
      </c>
      <c r="AA925" s="12">
        <v>2</v>
      </c>
      <c r="AB925" s="12">
        <v>16</v>
      </c>
      <c r="AC925" s="12"/>
      <c r="AD925" s="12">
        <v>28.3</v>
      </c>
      <c r="AE925" s="12">
        <v>5</v>
      </c>
      <c r="AF925" s="236">
        <v>100</v>
      </c>
      <c r="AG925" s="11" t="s">
        <v>7261</v>
      </c>
      <c r="AH925" s="12" t="s">
        <v>7262</v>
      </c>
      <c r="AI925" s="13">
        <v>10</v>
      </c>
      <c r="AJ925" s="11" t="s">
        <v>7263</v>
      </c>
      <c r="AK925" s="12" t="s">
        <v>7262</v>
      </c>
      <c r="AL925" s="13">
        <v>10</v>
      </c>
      <c r="AM925" s="300"/>
      <c r="AN925" s="12"/>
      <c r="AO925" s="13"/>
      <c r="AP925" s="300"/>
      <c r="AQ925" s="12"/>
      <c r="AR925" s="13"/>
      <c r="AS925" s="300" t="s">
        <v>7264</v>
      </c>
      <c r="AT925" s="12" t="s">
        <v>7262</v>
      </c>
      <c r="AU925" s="13">
        <v>80</v>
      </c>
      <c r="AV925" s="300"/>
      <c r="AW925" s="12"/>
      <c r="AX925" s="13"/>
    </row>
    <row r="926" spans="1:50" s="14" customFormat="1" ht="168">
      <c r="A926" s="11">
        <v>1502</v>
      </c>
      <c r="B926" s="12" t="s">
        <v>7251</v>
      </c>
      <c r="C926" s="12" t="s">
        <v>7392</v>
      </c>
      <c r="D926" s="15"/>
      <c r="E926" s="12" t="s">
        <v>7471</v>
      </c>
      <c r="F926" s="12">
        <v>27655</v>
      </c>
      <c r="G926" s="12" t="s">
        <v>7530</v>
      </c>
      <c r="H926" s="12">
        <v>2017</v>
      </c>
      <c r="I926" s="12" t="s">
        <v>7531</v>
      </c>
      <c r="J926" s="16">
        <v>45383.02</v>
      </c>
      <c r="K926" s="28" t="s">
        <v>9852</v>
      </c>
      <c r="L926" s="12" t="s">
        <v>7452</v>
      </c>
      <c r="M926" s="12" t="s">
        <v>7453</v>
      </c>
      <c r="N926" s="12" t="s">
        <v>7474</v>
      </c>
      <c r="O926" s="12" t="s">
        <v>7475</v>
      </c>
      <c r="P926" s="12">
        <v>3020900</v>
      </c>
      <c r="Q926" s="16">
        <f t="shared" si="39"/>
        <v>34.980000000000004</v>
      </c>
      <c r="R926" s="359">
        <v>5.34</v>
      </c>
      <c r="S926" s="16">
        <v>1.34</v>
      </c>
      <c r="T926" s="16">
        <v>28.3</v>
      </c>
      <c r="U926" s="43">
        <f t="shared" si="40"/>
        <v>34.980000000000004</v>
      </c>
      <c r="V926" s="371">
        <v>100</v>
      </c>
      <c r="W926" s="371">
        <v>71.569999999999993</v>
      </c>
      <c r="X926" s="24" t="s">
        <v>7477</v>
      </c>
      <c r="Y926" s="12">
        <v>3</v>
      </c>
      <c r="Z926" s="12">
        <v>12</v>
      </c>
      <c r="AA926" s="12">
        <v>3</v>
      </c>
      <c r="AB926" s="12">
        <v>16</v>
      </c>
      <c r="AC926" s="12"/>
      <c r="AD926" s="12">
        <v>28.3</v>
      </c>
      <c r="AE926" s="12">
        <v>5</v>
      </c>
      <c r="AF926" s="236">
        <v>100</v>
      </c>
      <c r="AG926" s="11" t="s">
        <v>7261</v>
      </c>
      <c r="AH926" s="12" t="s">
        <v>7262</v>
      </c>
      <c r="AI926" s="13">
        <v>60</v>
      </c>
      <c r="AJ926" s="11" t="s">
        <v>7263</v>
      </c>
      <c r="AK926" s="12" t="s">
        <v>7262</v>
      </c>
      <c r="AL926" s="13">
        <v>30</v>
      </c>
      <c r="AM926" s="300"/>
      <c r="AN926" s="12"/>
      <c r="AO926" s="13"/>
      <c r="AP926" s="300"/>
      <c r="AQ926" s="12"/>
      <c r="AR926" s="13"/>
      <c r="AS926" s="300" t="s">
        <v>7264</v>
      </c>
      <c r="AT926" s="12" t="s">
        <v>7262</v>
      </c>
      <c r="AU926" s="13">
        <v>5</v>
      </c>
      <c r="AV926" s="300" t="s">
        <v>7265</v>
      </c>
      <c r="AW926" s="12" t="s">
        <v>7262</v>
      </c>
      <c r="AX926" s="13">
        <v>5</v>
      </c>
    </row>
    <row r="927" spans="1:50" s="14" customFormat="1" ht="126">
      <c r="A927" s="11">
        <v>1502</v>
      </c>
      <c r="B927" s="12" t="s">
        <v>7251</v>
      </c>
      <c r="C927" s="12" t="s">
        <v>7392</v>
      </c>
      <c r="D927" s="15" t="s">
        <v>7261</v>
      </c>
      <c r="E927" s="12" t="s">
        <v>7532</v>
      </c>
      <c r="F927" s="12">
        <v>5930</v>
      </c>
      <c r="G927" s="12" t="s">
        <v>7533</v>
      </c>
      <c r="H927" s="12">
        <v>2019</v>
      </c>
      <c r="I927" s="12" t="s">
        <v>7534</v>
      </c>
      <c r="J927" s="16">
        <v>244142.1</v>
      </c>
      <c r="K927" s="12" t="s">
        <v>69</v>
      </c>
      <c r="L927" s="12" t="s">
        <v>7452</v>
      </c>
      <c r="M927" s="12" t="s">
        <v>7453</v>
      </c>
      <c r="N927" s="12" t="s">
        <v>7535</v>
      </c>
      <c r="O927" s="12" t="s">
        <v>7536</v>
      </c>
      <c r="P927" s="12" t="s">
        <v>7537</v>
      </c>
      <c r="Q927" s="16">
        <f t="shared" si="39"/>
        <v>60.269999999999996</v>
      </c>
      <c r="R927" s="359">
        <v>17.32</v>
      </c>
      <c r="S927" s="16">
        <v>4.33</v>
      </c>
      <c r="T927" s="16">
        <v>38.619999999999997</v>
      </c>
      <c r="U927" s="43">
        <f t="shared" si="40"/>
        <v>60.269999999999996</v>
      </c>
      <c r="V927" s="371">
        <v>100</v>
      </c>
      <c r="W927" s="371">
        <v>20</v>
      </c>
      <c r="X927" s="24" t="s">
        <v>7538</v>
      </c>
      <c r="Y927" s="12">
        <v>3</v>
      </c>
      <c r="Z927" s="12">
        <v>2</v>
      </c>
      <c r="AA927" s="12">
        <v>3</v>
      </c>
      <c r="AB927" s="12">
        <v>4</v>
      </c>
      <c r="AC927" s="12">
        <v>204</v>
      </c>
      <c r="AD927" s="12">
        <v>38.619999999999997</v>
      </c>
      <c r="AE927" s="12">
        <v>5</v>
      </c>
      <c r="AF927" s="236">
        <v>100</v>
      </c>
      <c r="AG927" s="11" t="s">
        <v>7261</v>
      </c>
      <c r="AH927" s="12" t="s">
        <v>7262</v>
      </c>
      <c r="AI927" s="13">
        <v>10</v>
      </c>
      <c r="AJ927" s="11"/>
      <c r="AK927" s="12"/>
      <c r="AL927" s="13"/>
      <c r="AM927" s="300" t="s">
        <v>7539</v>
      </c>
      <c r="AN927" s="12" t="s">
        <v>7540</v>
      </c>
      <c r="AO927" s="13">
        <v>20</v>
      </c>
      <c r="AP927" s="300" t="s">
        <v>7541</v>
      </c>
      <c r="AQ927" s="12" t="s">
        <v>7542</v>
      </c>
      <c r="AR927" s="13" t="s">
        <v>7543</v>
      </c>
      <c r="AS927" s="300" t="s">
        <v>7264</v>
      </c>
      <c r="AT927" s="12" t="s">
        <v>7262</v>
      </c>
      <c r="AU927" s="13">
        <v>5</v>
      </c>
      <c r="AV927" s="300" t="s">
        <v>7265</v>
      </c>
      <c r="AW927" s="12" t="s">
        <v>7262</v>
      </c>
      <c r="AX927" s="13">
        <v>5</v>
      </c>
    </row>
    <row r="928" spans="1:50" s="14" customFormat="1" ht="409.5">
      <c r="A928" s="11">
        <v>1502</v>
      </c>
      <c r="B928" s="12" t="s">
        <v>7251</v>
      </c>
      <c r="C928" s="12" t="s">
        <v>7392</v>
      </c>
      <c r="D928" s="15"/>
      <c r="E928" s="12" t="s">
        <v>7544</v>
      </c>
      <c r="F928" s="12">
        <v>18452</v>
      </c>
      <c r="G928" s="181" t="s">
        <v>7545</v>
      </c>
      <c r="H928" s="12">
        <v>2020</v>
      </c>
      <c r="I928" s="12" t="s">
        <v>7546</v>
      </c>
      <c r="J928" s="16">
        <v>65288.31</v>
      </c>
      <c r="K928" s="28" t="s">
        <v>9852</v>
      </c>
      <c r="L928" s="12" t="s">
        <v>7452</v>
      </c>
      <c r="M928" s="12" t="s">
        <v>7453</v>
      </c>
      <c r="N928" s="12" t="s">
        <v>7547</v>
      </c>
      <c r="O928" s="12" t="s">
        <v>7548</v>
      </c>
      <c r="P928" s="12">
        <v>3175700</v>
      </c>
      <c r="Q928" s="16">
        <f t="shared" si="39"/>
        <v>26.1</v>
      </c>
      <c r="R928" s="359">
        <v>7.68</v>
      </c>
      <c r="S928" s="16">
        <v>1.92</v>
      </c>
      <c r="T928" s="16">
        <v>16.5</v>
      </c>
      <c r="U928" s="43">
        <f t="shared" si="40"/>
        <v>26.1</v>
      </c>
      <c r="V928" s="371">
        <v>100</v>
      </c>
      <c r="W928" s="371">
        <v>11.55</v>
      </c>
      <c r="X928" s="12" t="s">
        <v>7549</v>
      </c>
      <c r="Y928" s="12">
        <v>3</v>
      </c>
      <c r="Z928" s="12">
        <v>10</v>
      </c>
      <c r="AA928" s="12">
        <v>6</v>
      </c>
      <c r="AB928" s="12">
        <v>44</v>
      </c>
      <c r="AC928" s="12"/>
      <c r="AD928" s="12">
        <v>16.5</v>
      </c>
      <c r="AE928" s="12">
        <v>5</v>
      </c>
      <c r="AF928" s="236">
        <v>100</v>
      </c>
      <c r="AG928" s="11" t="s">
        <v>7261</v>
      </c>
      <c r="AH928" s="12" t="s">
        <v>7262</v>
      </c>
      <c r="AI928" s="13">
        <v>10</v>
      </c>
      <c r="AJ928" s="11"/>
      <c r="AK928" s="12"/>
      <c r="AL928" s="13"/>
      <c r="AM928" s="300" t="s">
        <v>7539</v>
      </c>
      <c r="AN928" s="12" t="s">
        <v>7540</v>
      </c>
      <c r="AO928" s="13">
        <v>10</v>
      </c>
      <c r="AP928" s="300" t="s">
        <v>7550</v>
      </c>
      <c r="AQ928" s="12" t="s">
        <v>7551</v>
      </c>
      <c r="AR928" s="13" t="s">
        <v>7552</v>
      </c>
      <c r="AS928" s="300"/>
      <c r="AT928" s="12"/>
      <c r="AU928" s="13"/>
      <c r="AV928" s="300"/>
      <c r="AW928" s="12"/>
      <c r="AX928" s="13"/>
    </row>
    <row r="929" spans="1:59" s="14" customFormat="1" ht="112">
      <c r="A929" s="11">
        <v>1502</v>
      </c>
      <c r="B929" s="12" t="s">
        <v>7251</v>
      </c>
      <c r="C929" s="12" t="s">
        <v>7266</v>
      </c>
      <c r="D929" s="15"/>
      <c r="E929" s="12" t="s">
        <v>7527</v>
      </c>
      <c r="F929" s="12">
        <v>35376</v>
      </c>
      <c r="G929" s="181" t="s">
        <v>7553</v>
      </c>
      <c r="H929" s="12">
        <v>2020</v>
      </c>
      <c r="I929" s="12" t="s">
        <v>7554</v>
      </c>
      <c r="J929" s="16">
        <v>69100.009999999995</v>
      </c>
      <c r="K929" s="28" t="s">
        <v>9852</v>
      </c>
      <c r="L929" s="12" t="s">
        <v>7452</v>
      </c>
      <c r="M929" s="12" t="s">
        <v>7453</v>
      </c>
      <c r="N929" s="12" t="s">
        <v>7555</v>
      </c>
      <c r="O929" s="12" t="s">
        <v>7556</v>
      </c>
      <c r="P929" s="12">
        <v>3178000</v>
      </c>
      <c r="Q929" s="16">
        <f t="shared" si="39"/>
        <v>38.46</v>
      </c>
      <c r="R929" s="359">
        <v>8.1300000000000008</v>
      </c>
      <c r="S929" s="16">
        <v>2.0299999999999998</v>
      </c>
      <c r="T929" s="16">
        <v>28.3</v>
      </c>
      <c r="U929" s="43">
        <f t="shared" si="40"/>
        <v>38.46</v>
      </c>
      <c r="V929" s="371">
        <v>100</v>
      </c>
      <c r="W929" s="371">
        <v>9.9</v>
      </c>
      <c r="X929" s="12" t="s">
        <v>7557</v>
      </c>
      <c r="Y929" s="12">
        <v>3</v>
      </c>
      <c r="Z929" s="12">
        <v>12</v>
      </c>
      <c r="AA929" s="12">
        <v>1</v>
      </c>
      <c r="AB929" s="12">
        <v>16</v>
      </c>
      <c r="AC929" s="12"/>
      <c r="AD929" s="12">
        <v>28.3</v>
      </c>
      <c r="AE929" s="12">
        <v>5</v>
      </c>
      <c r="AF929" s="236">
        <v>100</v>
      </c>
      <c r="AG929" s="11" t="s">
        <v>7261</v>
      </c>
      <c r="AH929" s="12" t="s">
        <v>7262</v>
      </c>
      <c r="AI929" s="13">
        <v>10</v>
      </c>
      <c r="AJ929" s="11" t="s">
        <v>7263</v>
      </c>
      <c r="AK929" s="12" t="s">
        <v>7262</v>
      </c>
      <c r="AL929" s="13">
        <v>10</v>
      </c>
      <c r="AM929" s="300"/>
      <c r="AN929" s="12"/>
      <c r="AO929" s="13"/>
      <c r="AP929" s="300"/>
      <c r="AQ929" s="12"/>
      <c r="AR929" s="13"/>
      <c r="AS929" s="300" t="s">
        <v>7264</v>
      </c>
      <c r="AT929" s="12" t="s">
        <v>7262</v>
      </c>
      <c r="AU929" s="13">
        <v>80</v>
      </c>
      <c r="AV929" s="300"/>
      <c r="AW929" s="12"/>
      <c r="AX929" s="13"/>
    </row>
    <row r="930" spans="1:59" s="14" customFormat="1" ht="140">
      <c r="A930" s="11">
        <v>1502</v>
      </c>
      <c r="B930" s="12" t="s">
        <v>7251</v>
      </c>
      <c r="C930" s="12" t="s">
        <v>7285</v>
      </c>
      <c r="D930" s="15" t="s">
        <v>7261</v>
      </c>
      <c r="E930" s="12" t="s">
        <v>7286</v>
      </c>
      <c r="F930" s="12">
        <v>20631</v>
      </c>
      <c r="G930" s="181" t="s">
        <v>7558</v>
      </c>
      <c r="H930" s="12">
        <v>2020</v>
      </c>
      <c r="I930" s="12" t="s">
        <v>7559</v>
      </c>
      <c r="J930" s="16">
        <v>124101.16</v>
      </c>
      <c r="K930" s="12" t="s">
        <v>328</v>
      </c>
      <c r="L930" s="12" t="s">
        <v>7452</v>
      </c>
      <c r="M930" s="12" t="s">
        <v>7453</v>
      </c>
      <c r="N930" s="12" t="s">
        <v>7560</v>
      </c>
      <c r="O930" s="12" t="s">
        <v>7561</v>
      </c>
      <c r="P930" s="12" t="s">
        <v>7562</v>
      </c>
      <c r="Q930" s="16">
        <f t="shared" si="39"/>
        <v>54.774467647058827</v>
      </c>
      <c r="R930" s="359">
        <v>10.403574117647059</v>
      </c>
      <c r="S930" s="16">
        <v>2.6008935294117648</v>
      </c>
      <c r="T930" s="16">
        <v>41.77</v>
      </c>
      <c r="U930" s="43">
        <f t="shared" si="40"/>
        <v>54.774467647058827</v>
      </c>
      <c r="V930" s="371">
        <v>100</v>
      </c>
      <c r="W930" s="371">
        <v>9.9</v>
      </c>
      <c r="X930" s="12" t="s">
        <v>7563</v>
      </c>
      <c r="Y930" s="12">
        <v>3</v>
      </c>
      <c r="Z930" s="12">
        <v>10</v>
      </c>
      <c r="AA930" s="12">
        <v>1</v>
      </c>
      <c r="AB930" s="12">
        <v>16</v>
      </c>
      <c r="AC930" s="12">
        <v>164</v>
      </c>
      <c r="AD930" s="12">
        <f>+T930</f>
        <v>41.77</v>
      </c>
      <c r="AE930" s="12">
        <v>5</v>
      </c>
      <c r="AF930" s="236">
        <v>100</v>
      </c>
      <c r="AG930" s="11" t="s">
        <v>7261</v>
      </c>
      <c r="AH930" s="12" t="s">
        <v>7262</v>
      </c>
      <c r="AI930" s="13">
        <v>60</v>
      </c>
      <c r="AJ930" s="11" t="s">
        <v>7263</v>
      </c>
      <c r="AK930" s="12" t="s">
        <v>7262</v>
      </c>
      <c r="AL930" s="13">
        <v>20</v>
      </c>
      <c r="AM930" s="300" t="s">
        <v>7388</v>
      </c>
      <c r="AN930" s="12" t="s">
        <v>7262</v>
      </c>
      <c r="AO930" s="13">
        <v>5</v>
      </c>
      <c r="AP930" s="300"/>
      <c r="AQ930" s="12"/>
      <c r="AR930" s="13"/>
      <c r="AS930" s="300" t="s">
        <v>7264</v>
      </c>
      <c r="AT930" s="12" t="s">
        <v>7262</v>
      </c>
      <c r="AU930" s="13">
        <v>10</v>
      </c>
      <c r="AV930" s="300" t="s">
        <v>7265</v>
      </c>
      <c r="AW930" s="12" t="s">
        <v>7262</v>
      </c>
      <c r="AX930" s="13">
        <v>5</v>
      </c>
    </row>
    <row r="931" spans="1:59" s="14" customFormat="1" ht="98">
      <c r="A931" s="11">
        <v>1502</v>
      </c>
      <c r="B931" s="12" t="s">
        <v>7251</v>
      </c>
      <c r="C931" s="12" t="s">
        <v>7392</v>
      </c>
      <c r="D931" s="15" t="s">
        <v>7261</v>
      </c>
      <c r="E931" s="12" t="s">
        <v>7532</v>
      </c>
      <c r="F931" s="12">
        <v>5930</v>
      </c>
      <c r="G931" s="181" t="s">
        <v>7564</v>
      </c>
      <c r="H931" s="12">
        <v>2020</v>
      </c>
      <c r="I931" s="12" t="s">
        <v>7565</v>
      </c>
      <c r="J931" s="16">
        <v>45565.08</v>
      </c>
      <c r="K931" s="12" t="s">
        <v>328</v>
      </c>
      <c r="L931" s="12" t="s">
        <v>7452</v>
      </c>
      <c r="M931" s="12" t="s">
        <v>7453</v>
      </c>
      <c r="N931" s="12" t="s">
        <v>7566</v>
      </c>
      <c r="O931" s="12" t="s">
        <v>7567</v>
      </c>
      <c r="P931" s="12" t="s">
        <v>7568</v>
      </c>
      <c r="Q931" s="16">
        <f t="shared" si="39"/>
        <v>43.310464705882353</v>
      </c>
      <c r="R931" s="359">
        <v>3.7523717647058823</v>
      </c>
      <c r="S931" s="16">
        <v>0.93809294117647057</v>
      </c>
      <c r="T931" s="16">
        <v>38.619999999999997</v>
      </c>
      <c r="U931" s="43">
        <f t="shared" si="40"/>
        <v>43.310464705882353</v>
      </c>
      <c r="V931" s="371">
        <v>100</v>
      </c>
      <c r="W931" s="371">
        <v>9.9</v>
      </c>
      <c r="X931" s="12" t="s">
        <v>7569</v>
      </c>
      <c r="Y931" s="12">
        <v>3</v>
      </c>
      <c r="Z931" s="12">
        <v>11</v>
      </c>
      <c r="AA931" s="12">
        <v>4</v>
      </c>
      <c r="AB931" s="12">
        <v>4</v>
      </c>
      <c r="AC931" s="12">
        <v>166</v>
      </c>
      <c r="AD931" s="12">
        <v>38.619999999999997</v>
      </c>
      <c r="AE931" s="12">
        <v>5</v>
      </c>
      <c r="AF931" s="236">
        <v>100</v>
      </c>
      <c r="AG931" s="11" t="s">
        <v>7261</v>
      </c>
      <c r="AH931" s="12" t="s">
        <v>7262</v>
      </c>
      <c r="AI931" s="13">
        <v>45</v>
      </c>
      <c r="AJ931" s="11" t="s">
        <v>7263</v>
      </c>
      <c r="AK931" s="12" t="s">
        <v>7262</v>
      </c>
      <c r="AL931" s="13">
        <v>20</v>
      </c>
      <c r="AM931" s="300" t="s">
        <v>7570</v>
      </c>
      <c r="AN931" s="12" t="s">
        <v>7262</v>
      </c>
      <c r="AO931" s="13">
        <v>5</v>
      </c>
      <c r="AP931" s="300" t="s">
        <v>7571</v>
      </c>
      <c r="AQ931" s="12" t="s">
        <v>7262</v>
      </c>
      <c r="AR931" s="13">
        <v>20</v>
      </c>
      <c r="AS931" s="300" t="s">
        <v>7264</v>
      </c>
      <c r="AT931" s="12" t="s">
        <v>7262</v>
      </c>
      <c r="AU931" s="13">
        <v>5</v>
      </c>
      <c r="AV931" s="300" t="s">
        <v>7265</v>
      </c>
      <c r="AW931" s="12" t="s">
        <v>7262</v>
      </c>
      <c r="AX931" s="13">
        <v>5</v>
      </c>
    </row>
    <row r="932" spans="1:59" s="14" customFormat="1" ht="126">
      <c r="A932" s="11">
        <v>1502</v>
      </c>
      <c r="B932" s="12" t="s">
        <v>7251</v>
      </c>
      <c r="C932" s="12" t="s">
        <v>7392</v>
      </c>
      <c r="D932" s="15" t="s">
        <v>7261</v>
      </c>
      <c r="E932" s="12" t="s">
        <v>7471</v>
      </c>
      <c r="F932" s="12">
        <v>27655</v>
      </c>
      <c r="G932" s="181" t="s">
        <v>7572</v>
      </c>
      <c r="H932" s="12">
        <v>2020</v>
      </c>
      <c r="I932" s="12" t="s">
        <v>7573</v>
      </c>
      <c r="J932" s="16">
        <v>80627.86</v>
      </c>
      <c r="K932" s="12" t="s">
        <v>328</v>
      </c>
      <c r="L932" s="12" t="s">
        <v>7452</v>
      </c>
      <c r="M932" s="12" t="s">
        <v>7453</v>
      </c>
      <c r="N932" s="12" t="s">
        <v>7574</v>
      </c>
      <c r="O932" s="181" t="s">
        <v>7575</v>
      </c>
      <c r="P932" s="12" t="s">
        <v>7576</v>
      </c>
      <c r="Q932" s="16">
        <f t="shared" si="39"/>
        <v>36.837810294117645</v>
      </c>
      <c r="R932" s="359">
        <v>6.8302482352941176</v>
      </c>
      <c r="S932" s="16">
        <v>1.7075620588235294</v>
      </c>
      <c r="T932" s="16">
        <v>28.3</v>
      </c>
      <c r="U932" s="43">
        <f t="shared" si="40"/>
        <v>36.837810294117645</v>
      </c>
      <c r="V932" s="371">
        <v>100</v>
      </c>
      <c r="W932" s="371">
        <v>6.6</v>
      </c>
      <c r="X932" s="12" t="s">
        <v>7577</v>
      </c>
      <c r="Y932" s="12">
        <v>3</v>
      </c>
      <c r="Z932" s="12">
        <v>12</v>
      </c>
      <c r="AA932" s="12">
        <v>1</v>
      </c>
      <c r="AB932" s="12">
        <v>4</v>
      </c>
      <c r="AC932" s="12">
        <v>165</v>
      </c>
      <c r="AD932" s="12">
        <v>28.3</v>
      </c>
      <c r="AE932" s="12">
        <v>5</v>
      </c>
      <c r="AF932" s="236">
        <v>100</v>
      </c>
      <c r="AG932" s="11" t="s">
        <v>7261</v>
      </c>
      <c r="AH932" s="12" t="s">
        <v>7262</v>
      </c>
      <c r="AI932" s="13">
        <v>55</v>
      </c>
      <c r="AJ932" s="11" t="s">
        <v>7263</v>
      </c>
      <c r="AK932" s="12" t="s">
        <v>7262</v>
      </c>
      <c r="AL932" s="13">
        <v>35</v>
      </c>
      <c r="AM932" s="300"/>
      <c r="AN932" s="12"/>
      <c r="AO932" s="13"/>
      <c r="AP932" s="300"/>
      <c r="AQ932" s="12"/>
      <c r="AR932" s="13"/>
      <c r="AS932" s="300" t="s">
        <v>7264</v>
      </c>
      <c r="AT932" s="12" t="s">
        <v>7262</v>
      </c>
      <c r="AU932" s="13">
        <v>5</v>
      </c>
      <c r="AV932" s="300" t="s">
        <v>7265</v>
      </c>
      <c r="AW932" s="12" t="s">
        <v>7262</v>
      </c>
      <c r="AX932" s="13">
        <v>5</v>
      </c>
    </row>
    <row r="933" spans="1:59" s="14" customFormat="1" ht="210">
      <c r="A933" s="11">
        <v>1502</v>
      </c>
      <c r="B933" s="12" t="s">
        <v>7251</v>
      </c>
      <c r="C933" s="12" t="s">
        <v>7426</v>
      </c>
      <c r="D933" s="15" t="s">
        <v>7261</v>
      </c>
      <c r="E933" s="12" t="s">
        <v>7578</v>
      </c>
      <c r="F933" s="12">
        <v>35412</v>
      </c>
      <c r="G933" s="181" t="s">
        <v>7579</v>
      </c>
      <c r="H933" s="12">
        <v>2020</v>
      </c>
      <c r="I933" s="12" t="s">
        <v>7580</v>
      </c>
      <c r="J933" s="16">
        <v>54143.93</v>
      </c>
      <c r="K933" s="12" t="s">
        <v>328</v>
      </c>
      <c r="L933" s="12" t="s">
        <v>7452</v>
      </c>
      <c r="M933" s="12" t="s">
        <v>7453</v>
      </c>
      <c r="N933" s="12" t="s">
        <v>7581</v>
      </c>
      <c r="O933" s="12" t="s">
        <v>7582</v>
      </c>
      <c r="P933" s="12" t="s">
        <v>7583</v>
      </c>
      <c r="Q933" s="16">
        <f t="shared" si="39"/>
        <v>45.158142647058824</v>
      </c>
      <c r="R933" s="359">
        <v>2.7105141176470586</v>
      </c>
      <c r="S933" s="16">
        <v>0.67762852941176466</v>
      </c>
      <c r="T933" s="16">
        <v>41.77</v>
      </c>
      <c r="U933" s="43">
        <f t="shared" si="40"/>
        <v>45.158142647058824</v>
      </c>
      <c r="V933" s="371">
        <v>100</v>
      </c>
      <c r="W933" s="371">
        <v>4.95</v>
      </c>
      <c r="X933" s="12" t="s">
        <v>7584</v>
      </c>
      <c r="Y933" s="12">
        <v>1</v>
      </c>
      <c r="Z933" s="12">
        <v>7</v>
      </c>
      <c r="AA933" s="12">
        <v>6</v>
      </c>
      <c r="AB933" s="12">
        <v>16</v>
      </c>
      <c r="AC933" s="12">
        <v>108</v>
      </c>
      <c r="AD933" s="12">
        <f>+T933</f>
        <v>41.77</v>
      </c>
      <c r="AE933" s="12">
        <v>5</v>
      </c>
      <c r="AF933" s="236">
        <v>100</v>
      </c>
      <c r="AG933" s="11" t="s">
        <v>7261</v>
      </c>
      <c r="AH933" s="12" t="s">
        <v>7262</v>
      </c>
      <c r="AI933" s="13">
        <v>65</v>
      </c>
      <c r="AJ933" s="11" t="s">
        <v>7263</v>
      </c>
      <c r="AK933" s="12" t="s">
        <v>7262</v>
      </c>
      <c r="AL933" s="13">
        <v>25</v>
      </c>
      <c r="AM933" s="300"/>
      <c r="AN933" s="12"/>
      <c r="AO933" s="13"/>
      <c r="AP933" s="300"/>
      <c r="AQ933" s="12"/>
      <c r="AR933" s="13"/>
      <c r="AS933" s="300"/>
      <c r="AT933" s="12"/>
      <c r="AU933" s="13"/>
      <c r="AV933" s="300" t="s">
        <v>7265</v>
      </c>
      <c r="AW933" s="12" t="s">
        <v>7262</v>
      </c>
      <c r="AX933" s="13">
        <v>10</v>
      </c>
    </row>
    <row r="934" spans="1:59" s="14" customFormat="1" ht="409.5">
      <c r="A934" s="11">
        <v>1502</v>
      </c>
      <c r="B934" s="12" t="s">
        <v>7251</v>
      </c>
      <c r="C934" s="12" t="s">
        <v>7311</v>
      </c>
      <c r="D934" s="15" t="s">
        <v>7261</v>
      </c>
      <c r="E934" s="12" t="s">
        <v>7509</v>
      </c>
      <c r="F934" s="12">
        <v>31345</v>
      </c>
      <c r="G934" s="181" t="s">
        <v>7585</v>
      </c>
      <c r="H934" s="12">
        <v>2020</v>
      </c>
      <c r="I934" s="12" t="s">
        <v>7586</v>
      </c>
      <c r="J934" s="16">
        <v>42430.8</v>
      </c>
      <c r="K934" s="12" t="s">
        <v>328</v>
      </c>
      <c r="L934" s="12" t="s">
        <v>7452</v>
      </c>
      <c r="M934" s="12" t="s">
        <v>7453</v>
      </c>
      <c r="N934" s="12" t="s">
        <v>7587</v>
      </c>
      <c r="O934" s="12" t="s">
        <v>7588</v>
      </c>
      <c r="P934" s="12" t="s">
        <v>7589</v>
      </c>
      <c r="Q934" s="16">
        <f t="shared" si="39"/>
        <v>30.32938529411765</v>
      </c>
      <c r="R934" s="359">
        <v>3.6235082352941177</v>
      </c>
      <c r="S934" s="16">
        <v>0.90587705882352942</v>
      </c>
      <c r="T934" s="16">
        <v>25.8</v>
      </c>
      <c r="U934" s="43">
        <f t="shared" si="40"/>
        <v>30.32938529411765</v>
      </c>
      <c r="V934" s="371">
        <v>100</v>
      </c>
      <c r="W934" s="371">
        <v>3.62</v>
      </c>
      <c r="X934" s="12" t="s">
        <v>7590</v>
      </c>
      <c r="Y934" s="12">
        <v>3</v>
      </c>
      <c r="Z934" s="12">
        <v>12</v>
      </c>
      <c r="AA934" s="12">
        <v>4</v>
      </c>
      <c r="AB934" s="12">
        <v>16</v>
      </c>
      <c r="AC934" s="12">
        <v>152</v>
      </c>
      <c r="AD934" s="12">
        <v>25.08</v>
      </c>
      <c r="AE934" s="12">
        <v>5</v>
      </c>
      <c r="AF934" s="236">
        <v>100</v>
      </c>
      <c r="AG934" s="11" t="s">
        <v>7261</v>
      </c>
      <c r="AH934" s="12" t="s">
        <v>7262</v>
      </c>
      <c r="AI934" s="13">
        <v>30</v>
      </c>
      <c r="AJ934" s="11" t="s">
        <v>7263</v>
      </c>
      <c r="AK934" s="12" t="s">
        <v>7262</v>
      </c>
      <c r="AL934" s="13">
        <v>60</v>
      </c>
      <c r="AM934" s="300"/>
      <c r="AN934" s="12"/>
      <c r="AO934" s="13"/>
      <c r="AP934" s="300"/>
      <c r="AQ934" s="12"/>
      <c r="AR934" s="13"/>
      <c r="AS934" s="300" t="s">
        <v>7264</v>
      </c>
      <c r="AT934" s="12" t="s">
        <v>7262</v>
      </c>
      <c r="AU934" s="13">
        <v>5</v>
      </c>
      <c r="AV934" s="300" t="s">
        <v>7265</v>
      </c>
      <c r="AW934" s="12" t="s">
        <v>7262</v>
      </c>
      <c r="AX934" s="13">
        <v>5</v>
      </c>
    </row>
    <row r="935" spans="1:59" s="14" customFormat="1" ht="112">
      <c r="A935" s="11">
        <v>1502</v>
      </c>
      <c r="B935" s="12" t="s">
        <v>7251</v>
      </c>
      <c r="C935" s="12" t="s">
        <v>7252</v>
      </c>
      <c r="D935" s="15" t="s">
        <v>7261</v>
      </c>
      <c r="E935" s="12" t="s">
        <v>7403</v>
      </c>
      <c r="F935" s="12">
        <v>14926</v>
      </c>
      <c r="G935" s="181" t="s">
        <v>7591</v>
      </c>
      <c r="H935" s="12">
        <v>2020</v>
      </c>
      <c r="I935" s="12" t="s">
        <v>7592</v>
      </c>
      <c r="J935" s="16">
        <v>63568.04</v>
      </c>
      <c r="K935" s="12" t="s">
        <v>328</v>
      </c>
      <c r="L935" s="12" t="s">
        <v>7452</v>
      </c>
      <c r="M935" s="12" t="s">
        <v>7453</v>
      </c>
      <c r="N935" s="12" t="s">
        <v>7593</v>
      </c>
      <c r="O935" s="12" t="s">
        <v>7594</v>
      </c>
      <c r="P935" s="12" t="s">
        <v>7595</v>
      </c>
      <c r="Q935" s="16">
        <f t="shared" si="39"/>
        <v>35.286976470588236</v>
      </c>
      <c r="R935" s="359">
        <v>3.1815811764705884</v>
      </c>
      <c r="S935" s="16">
        <v>0.79539529411764709</v>
      </c>
      <c r="T935" s="16">
        <v>31.31</v>
      </c>
      <c r="U935" s="43">
        <f t="shared" si="40"/>
        <v>35.286976470588236</v>
      </c>
      <c r="V935" s="371">
        <v>100</v>
      </c>
      <c r="W935" s="371">
        <v>3.3</v>
      </c>
      <c r="X935" s="12" t="s">
        <v>7596</v>
      </c>
      <c r="Y935" s="12">
        <v>5</v>
      </c>
      <c r="Z935" s="12">
        <v>1</v>
      </c>
      <c r="AA935" s="12">
        <v>2</v>
      </c>
      <c r="AB935" s="12">
        <v>4</v>
      </c>
      <c r="AC935" s="12">
        <v>173</v>
      </c>
      <c r="AD935" s="12">
        <v>31.31</v>
      </c>
      <c r="AE935" s="12">
        <v>5</v>
      </c>
      <c r="AF935" s="236">
        <v>100</v>
      </c>
      <c r="AG935" s="11" t="s">
        <v>7261</v>
      </c>
      <c r="AH935" s="12" t="s">
        <v>7262</v>
      </c>
      <c r="AI935" s="13">
        <v>30</v>
      </c>
      <c r="AJ935" s="11" t="s">
        <v>7263</v>
      </c>
      <c r="AK935" s="12" t="s">
        <v>7262</v>
      </c>
      <c r="AL935" s="13">
        <v>10</v>
      </c>
      <c r="AM935" s="300"/>
      <c r="AN935" s="12"/>
      <c r="AO935" s="13"/>
      <c r="AP935" s="300"/>
      <c r="AQ935" s="12"/>
      <c r="AR935" s="13"/>
      <c r="AS935" s="300" t="s">
        <v>7264</v>
      </c>
      <c r="AT935" s="12" t="s">
        <v>7262</v>
      </c>
      <c r="AU935" s="13">
        <v>50</v>
      </c>
      <c r="AV935" s="300" t="s">
        <v>7265</v>
      </c>
      <c r="AW935" s="12" t="s">
        <v>7262</v>
      </c>
      <c r="AX935" s="13">
        <v>10</v>
      </c>
    </row>
    <row r="936" spans="1:59" s="14" customFormat="1" ht="126">
      <c r="A936" s="11">
        <v>1502</v>
      </c>
      <c r="B936" s="12" t="s">
        <v>7251</v>
      </c>
      <c r="C936" s="12" t="s">
        <v>7426</v>
      </c>
      <c r="D936" s="15" t="s">
        <v>7261</v>
      </c>
      <c r="E936" s="12" t="s">
        <v>7597</v>
      </c>
      <c r="F936" s="12">
        <v>32022</v>
      </c>
      <c r="G936" s="181" t="s">
        <v>7598</v>
      </c>
      <c r="H936" s="12">
        <v>2020</v>
      </c>
      <c r="I936" s="12" t="s">
        <v>7599</v>
      </c>
      <c r="J936" s="16">
        <v>88088.06</v>
      </c>
      <c r="K936" s="12" t="s">
        <v>328</v>
      </c>
      <c r="L936" s="12" t="s">
        <v>7452</v>
      </c>
      <c r="M936" s="12" t="s">
        <v>7453</v>
      </c>
      <c r="N936" s="12" t="s">
        <v>7600</v>
      </c>
      <c r="O936" s="12" t="s">
        <v>7601</v>
      </c>
      <c r="P936" s="12" t="s">
        <v>7602</v>
      </c>
      <c r="Q936" s="16">
        <f t="shared" si="39"/>
        <v>46.951651470588239</v>
      </c>
      <c r="R936" s="359">
        <v>4.1453211764705884</v>
      </c>
      <c r="S936" s="16">
        <v>1.0363302941176471</v>
      </c>
      <c r="T936" s="16">
        <v>41.77</v>
      </c>
      <c r="U936" s="43">
        <f t="shared" si="40"/>
        <v>46.951651470588239</v>
      </c>
      <c r="V936" s="371">
        <v>100</v>
      </c>
      <c r="W936" s="371">
        <v>1.65</v>
      </c>
      <c r="X936" s="12" t="s">
        <v>7603</v>
      </c>
      <c r="Y936" s="12">
        <v>3</v>
      </c>
      <c r="Z936" s="12">
        <v>2</v>
      </c>
      <c r="AA936" s="12">
        <v>1</v>
      </c>
      <c r="AB936" s="12">
        <v>4</v>
      </c>
      <c r="AC936" s="12">
        <v>52</v>
      </c>
      <c r="AD936" s="12">
        <v>41.77</v>
      </c>
      <c r="AE936" s="12">
        <v>5</v>
      </c>
      <c r="AF936" s="236">
        <v>100</v>
      </c>
      <c r="AG936" s="11" t="s">
        <v>7261</v>
      </c>
      <c r="AH936" s="12" t="s">
        <v>7262</v>
      </c>
      <c r="AI936" s="13">
        <v>15</v>
      </c>
      <c r="AJ936" s="11" t="s">
        <v>7263</v>
      </c>
      <c r="AK936" s="12" t="s">
        <v>7262</v>
      </c>
      <c r="AL936" s="13">
        <v>5</v>
      </c>
      <c r="AM936" s="300" t="s">
        <v>7604</v>
      </c>
      <c r="AN936" s="12" t="s">
        <v>7262</v>
      </c>
      <c r="AO936" s="13">
        <v>40</v>
      </c>
      <c r="AP936" s="300" t="s">
        <v>7605</v>
      </c>
      <c r="AQ936" s="12" t="s">
        <v>7262</v>
      </c>
      <c r="AR936" s="13">
        <v>40</v>
      </c>
      <c r="AS936" s="300"/>
      <c r="AT936" s="12"/>
      <c r="AU936" s="13"/>
      <c r="AV936" s="300"/>
      <c r="AW936" s="12"/>
      <c r="AX936" s="13"/>
    </row>
    <row r="937" spans="1:59" s="14" customFormat="1" ht="294">
      <c r="A937" s="11">
        <v>1502</v>
      </c>
      <c r="B937" s="12" t="s">
        <v>7251</v>
      </c>
      <c r="C937" s="12" t="s">
        <v>7392</v>
      </c>
      <c r="D937" s="15"/>
      <c r="E937" s="12" t="s">
        <v>7606</v>
      </c>
      <c r="F937" s="12">
        <v>31344</v>
      </c>
      <c r="G937" s="181" t="s">
        <v>7607</v>
      </c>
      <c r="H937" s="12">
        <v>2020</v>
      </c>
      <c r="I937" s="12" t="s">
        <v>7608</v>
      </c>
      <c r="J937" s="16">
        <v>24899.82</v>
      </c>
      <c r="K937" s="28" t="s">
        <v>9852</v>
      </c>
      <c r="L937" s="12" t="s">
        <v>7452</v>
      </c>
      <c r="M937" s="12" t="s">
        <v>7453</v>
      </c>
      <c r="N937" s="12" t="s">
        <v>7609</v>
      </c>
      <c r="O937" s="12" t="s">
        <v>7610</v>
      </c>
      <c r="P937" s="12">
        <v>3210200</v>
      </c>
      <c r="Q937" s="16">
        <f>U937</f>
        <v>25</v>
      </c>
      <c r="R937" s="359">
        <v>0</v>
      </c>
      <c r="S937" s="16">
        <v>0</v>
      </c>
      <c r="T937" s="16">
        <v>25</v>
      </c>
      <c r="U937" s="43">
        <f t="shared" si="40"/>
        <v>25</v>
      </c>
      <c r="V937" s="371">
        <v>0</v>
      </c>
      <c r="W937" s="371">
        <v>0</v>
      </c>
      <c r="X937" s="12" t="s">
        <v>7611</v>
      </c>
      <c r="Y937" s="12">
        <v>3</v>
      </c>
      <c r="Z937" s="12">
        <v>11</v>
      </c>
      <c r="AA937" s="12">
        <v>4</v>
      </c>
      <c r="AB937" s="12">
        <v>4</v>
      </c>
      <c r="AC937" s="12"/>
      <c r="AD937" s="12" t="e">
        <f>#N/A</f>
        <v>#N/A</v>
      </c>
      <c r="AE937" s="12">
        <v>5</v>
      </c>
      <c r="AF937" s="236">
        <v>100</v>
      </c>
      <c r="AG937" s="11" t="s">
        <v>7261</v>
      </c>
      <c r="AH937" s="12" t="s">
        <v>7262</v>
      </c>
      <c r="AI937" s="13">
        <v>20</v>
      </c>
      <c r="AJ937" s="11" t="s">
        <v>7263</v>
      </c>
      <c r="AK937" s="12" t="s">
        <v>7262</v>
      </c>
      <c r="AL937" s="13">
        <v>10</v>
      </c>
      <c r="AM937" s="300" t="s">
        <v>7539</v>
      </c>
      <c r="AN937" s="12" t="s">
        <v>7540</v>
      </c>
      <c r="AO937" s="13">
        <v>10</v>
      </c>
      <c r="AP937" s="300" t="s">
        <v>7526</v>
      </c>
      <c r="AQ937" s="12" t="s">
        <v>7262</v>
      </c>
      <c r="AR937" s="13">
        <v>40</v>
      </c>
      <c r="AS937" s="300" t="s">
        <v>7264</v>
      </c>
      <c r="AT937" s="12" t="s">
        <v>7262</v>
      </c>
      <c r="AU937" s="13">
        <v>10</v>
      </c>
      <c r="AV937" s="300" t="s">
        <v>7265</v>
      </c>
      <c r="AW937" s="12" t="s">
        <v>7262</v>
      </c>
      <c r="AX937" s="13">
        <v>10</v>
      </c>
    </row>
    <row r="938" spans="1:59" s="14" customFormat="1" ht="168">
      <c r="A938" s="11">
        <v>1502</v>
      </c>
      <c r="B938" s="12" t="s">
        <v>7251</v>
      </c>
      <c r="C938" s="12" t="s">
        <v>7392</v>
      </c>
      <c r="D938" s="15"/>
      <c r="E938" s="12" t="s">
        <v>7612</v>
      </c>
      <c r="F938" s="12">
        <v>34345</v>
      </c>
      <c r="G938" s="12" t="s">
        <v>7613</v>
      </c>
      <c r="H938" s="12">
        <v>2021</v>
      </c>
      <c r="I938" s="12" t="s">
        <v>7614</v>
      </c>
      <c r="J938" s="16">
        <v>49776.01</v>
      </c>
      <c r="K938" s="28" t="s">
        <v>9852</v>
      </c>
      <c r="L938" s="12" t="s">
        <v>7452</v>
      </c>
      <c r="M938" s="12" t="s">
        <v>7453</v>
      </c>
      <c r="N938" s="12" t="s">
        <v>7615</v>
      </c>
      <c r="O938" s="12" t="s">
        <v>7616</v>
      </c>
      <c r="P938" s="12">
        <v>3248800</v>
      </c>
      <c r="Q938" s="16">
        <f>U938</f>
        <v>22.75</v>
      </c>
      <c r="R938" s="360">
        <v>0</v>
      </c>
      <c r="S938" s="43">
        <v>0</v>
      </c>
      <c r="T938" s="16">
        <v>22.75</v>
      </c>
      <c r="U938" s="43">
        <f t="shared" si="40"/>
        <v>22.75</v>
      </c>
      <c r="V938" s="371">
        <v>0</v>
      </c>
      <c r="W938" s="371">
        <v>0</v>
      </c>
      <c r="X938" s="12" t="s">
        <v>7617</v>
      </c>
      <c r="Y938" s="12">
        <v>3</v>
      </c>
      <c r="Z938" s="12">
        <v>11</v>
      </c>
      <c r="AA938" s="12">
        <v>3</v>
      </c>
      <c r="AB938" s="12">
        <v>4</v>
      </c>
      <c r="AC938" s="12"/>
      <c r="AD938" s="44" t="e">
        <f>#N/A</f>
        <v>#N/A</v>
      </c>
      <c r="AE938" s="12">
        <v>5</v>
      </c>
      <c r="AF938" s="236">
        <v>100</v>
      </c>
      <c r="AG938" s="11" t="s">
        <v>7261</v>
      </c>
      <c r="AH938" s="12" t="s">
        <v>7262</v>
      </c>
      <c r="AI938" s="13">
        <v>40</v>
      </c>
      <c r="AJ938" s="11" t="s">
        <v>7263</v>
      </c>
      <c r="AK938" s="12" t="s">
        <v>7262</v>
      </c>
      <c r="AL938" s="13">
        <v>20</v>
      </c>
      <c r="AM938" s="300" t="s">
        <v>7571</v>
      </c>
      <c r="AN938" s="12" t="s">
        <v>7262</v>
      </c>
      <c r="AO938" s="13">
        <v>20</v>
      </c>
      <c r="AP938" s="300"/>
      <c r="AQ938" s="12"/>
      <c r="AR938" s="13"/>
      <c r="AS938" s="300" t="s">
        <v>7264</v>
      </c>
      <c r="AT938" s="12" t="s">
        <v>7262</v>
      </c>
      <c r="AU938" s="13">
        <v>10</v>
      </c>
      <c r="AV938" s="300" t="s">
        <v>7265</v>
      </c>
      <c r="AW938" s="12" t="s">
        <v>7262</v>
      </c>
      <c r="AX938" s="13">
        <v>10</v>
      </c>
    </row>
    <row r="939" spans="1:59" s="14" customFormat="1" ht="140">
      <c r="A939" s="11">
        <v>1502</v>
      </c>
      <c r="B939" s="12" t="s">
        <v>7251</v>
      </c>
      <c r="C939" s="12" t="s">
        <v>7426</v>
      </c>
      <c r="D939" s="15" t="s">
        <v>7261</v>
      </c>
      <c r="E939" s="12" t="s">
        <v>7618</v>
      </c>
      <c r="F939" s="12">
        <v>32022</v>
      </c>
      <c r="G939" s="12" t="s">
        <v>7619</v>
      </c>
      <c r="H939" s="12">
        <v>2021</v>
      </c>
      <c r="I939" s="12" t="s">
        <v>7620</v>
      </c>
      <c r="J939" s="16">
        <v>52376.800000000003</v>
      </c>
      <c r="K939" s="12" t="s">
        <v>332</v>
      </c>
      <c r="L939" s="12" t="s">
        <v>7452</v>
      </c>
      <c r="M939" s="12" t="s">
        <v>7453</v>
      </c>
      <c r="N939" s="12" t="s">
        <v>7621</v>
      </c>
      <c r="O939" s="12" t="s">
        <v>7622</v>
      </c>
      <c r="P939" s="12" t="s">
        <v>7623</v>
      </c>
      <c r="Q939" s="16" t="e">
        <f t="shared" si="39"/>
        <v>#N/A</v>
      </c>
      <c r="R939" s="360">
        <v>4.3099999999999996</v>
      </c>
      <c r="S939" s="43" t="e">
        <f>#N/A</f>
        <v>#N/A</v>
      </c>
      <c r="T939" s="16">
        <v>24.502849999999999</v>
      </c>
      <c r="U939" s="43" t="e">
        <f t="shared" si="40"/>
        <v>#N/A</v>
      </c>
      <c r="V939" s="371">
        <v>0</v>
      </c>
      <c r="W939" s="371">
        <v>0</v>
      </c>
      <c r="X939" s="12" t="s">
        <v>7624</v>
      </c>
      <c r="Y939" s="12">
        <v>3</v>
      </c>
      <c r="Z939" s="12">
        <v>5</v>
      </c>
      <c r="AA939" s="12">
        <v>5</v>
      </c>
      <c r="AB939" s="12">
        <v>60</v>
      </c>
      <c r="AC939" s="12">
        <v>121</v>
      </c>
      <c r="AD939" s="44" t="e">
        <f>#N/A</f>
        <v>#N/A</v>
      </c>
      <c r="AE939" s="12">
        <v>5</v>
      </c>
      <c r="AF939" s="236">
        <v>100</v>
      </c>
      <c r="AG939" s="11" t="s">
        <v>7261</v>
      </c>
      <c r="AH939" s="12" t="s">
        <v>7262</v>
      </c>
      <c r="AI939" s="13">
        <v>65</v>
      </c>
      <c r="AJ939" s="11" t="s">
        <v>7263</v>
      </c>
      <c r="AK939" s="12" t="s">
        <v>7262</v>
      </c>
      <c r="AL939" s="13">
        <v>25</v>
      </c>
      <c r="AM939" s="300"/>
      <c r="AN939" s="12"/>
      <c r="AO939" s="13"/>
      <c r="AP939" s="300"/>
      <c r="AQ939" s="12"/>
      <c r="AR939" s="13"/>
      <c r="AS939" s="300" t="s">
        <v>7264</v>
      </c>
      <c r="AT939" s="12" t="s">
        <v>7262</v>
      </c>
      <c r="AU939" s="13">
        <v>5</v>
      </c>
      <c r="AV939" s="300" t="s">
        <v>7265</v>
      </c>
      <c r="AW939" s="12" t="s">
        <v>7262</v>
      </c>
      <c r="AX939" s="13">
        <v>5</v>
      </c>
    </row>
    <row r="940" spans="1:59" s="14" customFormat="1" ht="409.5">
      <c r="A940" s="11">
        <v>1502</v>
      </c>
      <c r="B940" s="12" t="s">
        <v>7251</v>
      </c>
      <c r="C940" s="12" t="s">
        <v>7266</v>
      </c>
      <c r="D940" s="15" t="s">
        <v>7261</v>
      </c>
      <c r="E940" s="12" t="s">
        <v>7625</v>
      </c>
      <c r="F940" s="12">
        <v>28775</v>
      </c>
      <c r="G940" s="12" t="s">
        <v>7626</v>
      </c>
      <c r="H940" s="12">
        <v>2021</v>
      </c>
      <c r="I940" s="12" t="s">
        <v>7627</v>
      </c>
      <c r="J940" s="16">
        <v>74373.919999999998</v>
      </c>
      <c r="K940" s="12" t="s">
        <v>332</v>
      </c>
      <c r="L940" s="12" t="s">
        <v>7452</v>
      </c>
      <c r="M940" s="12" t="s">
        <v>7453</v>
      </c>
      <c r="N940" s="206" t="s">
        <v>7628</v>
      </c>
      <c r="O940" s="12" t="s">
        <v>7629</v>
      </c>
      <c r="P940" s="12" t="s">
        <v>7630</v>
      </c>
      <c r="Q940" s="16" t="e">
        <f t="shared" si="39"/>
        <v>#N/A</v>
      </c>
      <c r="R940" s="360">
        <v>5.25</v>
      </c>
      <c r="S940" s="43" t="e">
        <f>#N/A</f>
        <v>#N/A</v>
      </c>
      <c r="T940" s="16">
        <v>22.584599999999998</v>
      </c>
      <c r="U940" s="43" t="e">
        <f t="shared" si="40"/>
        <v>#N/A</v>
      </c>
      <c r="V940" s="371">
        <v>0</v>
      </c>
      <c r="W940" s="371">
        <v>0</v>
      </c>
      <c r="X940" s="12" t="s">
        <v>7631</v>
      </c>
      <c r="Y940" s="12">
        <v>4</v>
      </c>
      <c r="Z940" s="12">
        <v>4</v>
      </c>
      <c r="AA940" s="12">
        <v>6</v>
      </c>
      <c r="AB940" s="12">
        <v>16</v>
      </c>
      <c r="AC940" s="12">
        <v>113</v>
      </c>
      <c r="AD940" s="44" t="e">
        <f>#N/A</f>
        <v>#N/A</v>
      </c>
      <c r="AE940" s="12">
        <v>5</v>
      </c>
      <c r="AF940" s="236">
        <v>100</v>
      </c>
      <c r="AG940" s="11" t="s">
        <v>7261</v>
      </c>
      <c r="AH940" s="12" t="s">
        <v>7262</v>
      </c>
      <c r="AI940" s="13">
        <v>35</v>
      </c>
      <c r="AJ940" s="11" t="s">
        <v>7263</v>
      </c>
      <c r="AK940" s="12" t="s">
        <v>7262</v>
      </c>
      <c r="AL940" s="13">
        <v>25</v>
      </c>
      <c r="AM940" s="300"/>
      <c r="AN940" s="12"/>
      <c r="AO940" s="13"/>
      <c r="AP940" s="300"/>
      <c r="AQ940" s="12"/>
      <c r="AR940" s="13"/>
      <c r="AS940" s="300" t="s">
        <v>7264</v>
      </c>
      <c r="AT940" s="12" t="s">
        <v>7262</v>
      </c>
      <c r="AU940" s="13">
        <v>10</v>
      </c>
      <c r="AV940" s="300" t="s">
        <v>7265</v>
      </c>
      <c r="AW940" s="12" t="s">
        <v>7262</v>
      </c>
      <c r="AX940" s="13">
        <v>30</v>
      </c>
    </row>
    <row r="941" spans="1:59" s="14" customFormat="1" ht="114.75" customHeight="1">
      <c r="A941" s="11">
        <v>1502</v>
      </c>
      <c r="B941" s="12" t="s">
        <v>7251</v>
      </c>
      <c r="C941" s="12" t="s">
        <v>7392</v>
      </c>
      <c r="D941" s="15"/>
      <c r="E941" s="12" t="s">
        <v>7540</v>
      </c>
      <c r="F941" s="12">
        <v>35473</v>
      </c>
      <c r="G941" s="12" t="s">
        <v>7632</v>
      </c>
      <c r="H941" s="12">
        <v>2021</v>
      </c>
      <c r="I941" s="12" t="s">
        <v>7633</v>
      </c>
      <c r="J941" s="16">
        <v>30036.79</v>
      </c>
      <c r="K941" s="28" t="s">
        <v>9852</v>
      </c>
      <c r="L941" s="12" t="s">
        <v>7452</v>
      </c>
      <c r="M941" s="12" t="s">
        <v>7453</v>
      </c>
      <c r="N941" s="12" t="s">
        <v>7634</v>
      </c>
      <c r="O941" s="12" t="s">
        <v>7635</v>
      </c>
      <c r="P941" s="12">
        <v>3259800</v>
      </c>
      <c r="Q941" s="16">
        <f>U941</f>
        <v>20.98</v>
      </c>
      <c r="R941" s="360">
        <v>0</v>
      </c>
      <c r="S941" s="43">
        <v>0</v>
      </c>
      <c r="T941" s="16">
        <v>20.98</v>
      </c>
      <c r="U941" s="43">
        <f t="shared" si="40"/>
        <v>20.98</v>
      </c>
      <c r="V941" s="371">
        <v>0</v>
      </c>
      <c r="W941" s="371">
        <v>0</v>
      </c>
      <c r="X941" s="12" t="s">
        <v>7557</v>
      </c>
      <c r="Y941" s="12">
        <v>1</v>
      </c>
      <c r="Z941" s="12">
        <v>7</v>
      </c>
      <c r="AA941" s="12">
        <v>5</v>
      </c>
      <c r="AB941" s="12">
        <v>32</v>
      </c>
      <c r="AC941" s="12"/>
      <c r="AD941" s="44" t="e">
        <f>#N/A</f>
        <v>#N/A</v>
      </c>
      <c r="AE941" s="12">
        <v>5</v>
      </c>
      <c r="AF941" s="236">
        <v>100</v>
      </c>
      <c r="AG941" s="11" t="s">
        <v>7261</v>
      </c>
      <c r="AH941" s="12" t="s">
        <v>7262</v>
      </c>
      <c r="AI941" s="13">
        <v>55</v>
      </c>
      <c r="AJ941" s="11" t="s">
        <v>7263</v>
      </c>
      <c r="AK941" s="12" t="s">
        <v>7262</v>
      </c>
      <c r="AL941" s="13">
        <v>35</v>
      </c>
      <c r="AM941" s="300"/>
      <c r="AN941" s="12"/>
      <c r="AO941" s="13"/>
      <c r="AP941" s="300"/>
      <c r="AQ941" s="12"/>
      <c r="AR941" s="13"/>
      <c r="AS941" s="300" t="s">
        <v>7264</v>
      </c>
      <c r="AT941" s="12" t="s">
        <v>7262</v>
      </c>
      <c r="AU941" s="13">
        <v>5</v>
      </c>
      <c r="AV941" s="300" t="s">
        <v>7265</v>
      </c>
      <c r="AW941" s="12" t="s">
        <v>7262</v>
      </c>
      <c r="AX941" s="13">
        <v>5</v>
      </c>
    </row>
    <row r="942" spans="1:59" s="14" customFormat="1" ht="114.75" customHeight="1">
      <c r="A942" s="11">
        <v>1502</v>
      </c>
      <c r="B942" s="12" t="s">
        <v>7251</v>
      </c>
      <c r="C942" s="12" t="s">
        <v>7330</v>
      </c>
      <c r="D942" s="15"/>
      <c r="E942" s="12" t="s">
        <v>7435</v>
      </c>
      <c r="F942" s="12">
        <v>18494</v>
      </c>
      <c r="G942" s="12" t="s">
        <v>7636</v>
      </c>
      <c r="H942" s="12">
        <v>2021</v>
      </c>
      <c r="I942" s="12" t="s">
        <v>7437</v>
      </c>
      <c r="J942" s="16">
        <v>44353.120000000003</v>
      </c>
      <c r="K942" s="28" t="s">
        <v>9852</v>
      </c>
      <c r="L942" s="12" t="s">
        <v>7452</v>
      </c>
      <c r="M942" s="12" t="s">
        <v>7453</v>
      </c>
      <c r="N942" s="12" t="s">
        <v>7440</v>
      </c>
      <c r="O942" s="12" t="s">
        <v>7441</v>
      </c>
      <c r="P942" s="12">
        <v>3267900</v>
      </c>
      <c r="Q942" s="16">
        <f>U942</f>
        <v>17.170000000000002</v>
      </c>
      <c r="R942" s="360">
        <v>0</v>
      </c>
      <c r="S942" s="43">
        <v>0</v>
      </c>
      <c r="T942" s="16">
        <v>17.170000000000002</v>
      </c>
      <c r="U942" s="43">
        <f t="shared" si="40"/>
        <v>17.170000000000002</v>
      </c>
      <c r="V942" s="371">
        <v>0</v>
      </c>
      <c r="W942" s="371">
        <v>0</v>
      </c>
      <c r="X942" s="12" t="s">
        <v>7557</v>
      </c>
      <c r="Y942" s="12">
        <v>1</v>
      </c>
      <c r="Z942" s="12">
        <v>4</v>
      </c>
      <c r="AA942" s="12">
        <v>2</v>
      </c>
      <c r="AB942" s="12">
        <v>44</v>
      </c>
      <c r="AC942" s="12"/>
      <c r="AD942" s="44" t="e">
        <f>#N/A</f>
        <v>#N/A</v>
      </c>
      <c r="AE942" s="12">
        <v>5</v>
      </c>
      <c r="AF942" s="236">
        <v>100</v>
      </c>
      <c r="AG942" s="11" t="s">
        <v>7261</v>
      </c>
      <c r="AH942" s="12" t="s">
        <v>7262</v>
      </c>
      <c r="AI942" s="13">
        <v>40</v>
      </c>
      <c r="AJ942" s="11" t="s">
        <v>7263</v>
      </c>
      <c r="AK942" s="12" t="s">
        <v>7262</v>
      </c>
      <c r="AL942" s="13">
        <v>20</v>
      </c>
      <c r="AM942" s="300"/>
      <c r="AN942" s="12"/>
      <c r="AO942" s="13"/>
      <c r="AP942" s="300"/>
      <c r="AQ942" s="12"/>
      <c r="AR942" s="13"/>
      <c r="AS942" s="300" t="s">
        <v>7264</v>
      </c>
      <c r="AT942" s="12" t="s">
        <v>7262</v>
      </c>
      <c r="AU942" s="13">
        <v>25</v>
      </c>
      <c r="AV942" s="300" t="s">
        <v>7265</v>
      </c>
      <c r="AW942" s="12" t="s">
        <v>7262</v>
      </c>
      <c r="AX942" s="13">
        <v>15</v>
      </c>
    </row>
    <row r="943" spans="1:59" s="14" customFormat="1" ht="114.75" customHeight="1">
      <c r="A943" s="11">
        <v>1502</v>
      </c>
      <c r="B943" s="12" t="s">
        <v>7251</v>
      </c>
      <c r="C943" s="12" t="s">
        <v>7392</v>
      </c>
      <c r="D943" s="15" t="s">
        <v>7261</v>
      </c>
      <c r="E943" s="12" t="s">
        <v>7637</v>
      </c>
      <c r="F943" s="12">
        <v>52916</v>
      </c>
      <c r="G943" s="12" t="s">
        <v>7638</v>
      </c>
      <c r="H943" s="12">
        <v>2021</v>
      </c>
      <c r="I943" s="12" t="s">
        <v>7639</v>
      </c>
      <c r="J943" s="16">
        <v>34323.519999999997</v>
      </c>
      <c r="K943" s="12" t="s">
        <v>332</v>
      </c>
      <c r="L943" s="12" t="s">
        <v>7452</v>
      </c>
      <c r="M943" s="12" t="s">
        <v>7453</v>
      </c>
      <c r="N943" s="12" t="s">
        <v>7640</v>
      </c>
      <c r="O943" s="12" t="s">
        <v>7641</v>
      </c>
      <c r="P943" s="12" t="s">
        <v>7642</v>
      </c>
      <c r="Q943" s="16" t="e">
        <f t="shared" si="39"/>
        <v>#N/A</v>
      </c>
      <c r="R943" s="360">
        <v>2.2599999999999998</v>
      </c>
      <c r="S943" s="43" t="e">
        <f>#N/A</f>
        <v>#N/A</v>
      </c>
      <c r="T943" s="16">
        <v>14.509980000000001</v>
      </c>
      <c r="U943" s="43" t="e">
        <f t="shared" si="40"/>
        <v>#N/A</v>
      </c>
      <c r="V943" s="371">
        <v>0</v>
      </c>
      <c r="W943" s="371">
        <v>0</v>
      </c>
      <c r="X943" s="12" t="s">
        <v>7643</v>
      </c>
      <c r="Y943" s="12">
        <v>1</v>
      </c>
      <c r="Z943" s="12">
        <v>4</v>
      </c>
      <c r="AA943" s="12">
        <v>1</v>
      </c>
      <c r="AB943" s="12">
        <v>16</v>
      </c>
      <c r="AC943" s="12">
        <v>133</v>
      </c>
      <c r="AD943" s="44" t="e">
        <f>#N/A</f>
        <v>#N/A</v>
      </c>
      <c r="AE943" s="12">
        <v>5</v>
      </c>
      <c r="AF943" s="236">
        <v>100</v>
      </c>
      <c r="AG943" s="11" t="s">
        <v>7261</v>
      </c>
      <c r="AH943" s="12" t="s">
        <v>7262</v>
      </c>
      <c r="AI943" s="13">
        <v>70</v>
      </c>
      <c r="AJ943" s="11" t="s">
        <v>7263</v>
      </c>
      <c r="AK943" s="12" t="s">
        <v>7262</v>
      </c>
      <c r="AL943" s="13">
        <v>25</v>
      </c>
      <c r="AM943" s="300"/>
      <c r="AN943" s="12"/>
      <c r="AO943" s="13"/>
      <c r="AP943" s="300"/>
      <c r="AQ943" s="12"/>
      <c r="AR943" s="13"/>
      <c r="AS943" s="300"/>
      <c r="AT943" s="12"/>
      <c r="AU943" s="13"/>
      <c r="AV943" s="300" t="s">
        <v>7265</v>
      </c>
      <c r="AW943" s="12" t="s">
        <v>7262</v>
      </c>
      <c r="AX943" s="13">
        <v>5</v>
      </c>
    </row>
    <row r="944" spans="1:59" s="14" customFormat="1" ht="98">
      <c r="A944" s="11">
        <v>1510</v>
      </c>
      <c r="B944" s="12" t="s">
        <v>7644</v>
      </c>
      <c r="C944" s="12">
        <v>8</v>
      </c>
      <c r="D944" s="15" t="s">
        <v>7645</v>
      </c>
      <c r="E944" s="12" t="s">
        <v>7646</v>
      </c>
      <c r="F944" s="12">
        <v>10756</v>
      </c>
      <c r="G944" s="12" t="s">
        <v>7647</v>
      </c>
      <c r="H944" s="12">
        <v>2018</v>
      </c>
      <c r="I944" s="12" t="s">
        <v>7648</v>
      </c>
      <c r="J944" s="16">
        <v>66270.86</v>
      </c>
      <c r="K944" s="12" t="s">
        <v>69</v>
      </c>
      <c r="L944" s="12" t="s">
        <v>7649</v>
      </c>
      <c r="M944" s="12" t="s">
        <v>7650</v>
      </c>
      <c r="N944" s="12" t="s">
        <v>7651</v>
      </c>
      <c r="O944" s="12" t="s">
        <v>7652</v>
      </c>
      <c r="P944" s="12">
        <v>1180026</v>
      </c>
      <c r="Q944" s="16">
        <v>0</v>
      </c>
      <c r="R944" s="16">
        <v>0</v>
      </c>
      <c r="S944" s="16">
        <v>0</v>
      </c>
      <c r="T944" s="16">
        <v>13.11</v>
      </c>
      <c r="U944" s="16">
        <f>SUM(R944:T944)</f>
        <v>13.11</v>
      </c>
      <c r="V944" s="109">
        <v>100</v>
      </c>
      <c r="W944" s="109">
        <v>84</v>
      </c>
      <c r="X944" s="18" t="s">
        <v>7653</v>
      </c>
      <c r="Y944" s="12">
        <v>6</v>
      </c>
      <c r="Z944" s="12">
        <v>1</v>
      </c>
      <c r="AA944" s="12">
        <v>1</v>
      </c>
      <c r="AB944" s="12">
        <v>23</v>
      </c>
      <c r="AC944" s="12">
        <v>80</v>
      </c>
      <c r="AD944" s="12">
        <v>13.11</v>
      </c>
      <c r="AE944" s="12">
        <v>5</v>
      </c>
      <c r="AF944" s="236">
        <v>100</v>
      </c>
      <c r="AG944" s="11" t="s">
        <v>7654</v>
      </c>
      <c r="AH944" s="12" t="s">
        <v>7655</v>
      </c>
      <c r="AI944" s="13">
        <v>20</v>
      </c>
      <c r="AJ944" s="11" t="s">
        <v>7656</v>
      </c>
      <c r="AK944" s="12" t="s">
        <v>7657</v>
      </c>
      <c r="AL944" s="13">
        <v>20</v>
      </c>
      <c r="AM944" s="300" t="s">
        <v>7658</v>
      </c>
      <c r="AN944" s="12" t="s">
        <v>7659</v>
      </c>
      <c r="AO944" s="13">
        <v>10</v>
      </c>
      <c r="AP944" s="300" t="s">
        <v>7660</v>
      </c>
      <c r="AQ944" s="12" t="s">
        <v>7661</v>
      </c>
      <c r="AR944" s="13">
        <v>10</v>
      </c>
      <c r="AS944" s="300" t="s">
        <v>7645</v>
      </c>
      <c r="AT944" s="12" t="s">
        <v>7646</v>
      </c>
      <c r="AU944" s="13">
        <v>20</v>
      </c>
      <c r="AV944" s="300" t="s">
        <v>7662</v>
      </c>
      <c r="AW944" s="12"/>
      <c r="AX944" s="13">
        <v>20</v>
      </c>
      <c r="AY944" s="104"/>
      <c r="AZ944" s="104"/>
      <c r="BA944" s="104"/>
      <c r="BB944" s="104"/>
      <c r="BC944" s="104"/>
      <c r="BD944" s="104"/>
      <c r="BE944" s="104"/>
      <c r="BF944" s="104"/>
      <c r="BG944" s="104"/>
    </row>
    <row r="945" spans="1:60" s="14" customFormat="1" ht="154">
      <c r="A945" s="11">
        <v>1510</v>
      </c>
      <c r="B945" s="12" t="s">
        <v>7644</v>
      </c>
      <c r="C945" s="12">
        <v>7</v>
      </c>
      <c r="D945" s="15" t="s">
        <v>7645</v>
      </c>
      <c r="E945" s="12" t="s">
        <v>7663</v>
      </c>
      <c r="F945" s="12">
        <v>18697</v>
      </c>
      <c r="G945" s="12" t="s">
        <v>7664</v>
      </c>
      <c r="H945" s="12">
        <v>2002</v>
      </c>
      <c r="I945" s="12" t="s">
        <v>7665</v>
      </c>
      <c r="J945" s="16">
        <v>75112.67</v>
      </c>
      <c r="K945" s="12" t="s">
        <v>156</v>
      </c>
      <c r="L945" s="12" t="s">
        <v>7666</v>
      </c>
      <c r="M945" s="12" t="s">
        <v>7667</v>
      </c>
      <c r="N945" s="12" t="s">
        <v>7668</v>
      </c>
      <c r="O945" s="12" t="s">
        <v>7669</v>
      </c>
      <c r="P945" s="12">
        <v>1020020</v>
      </c>
      <c r="Q945" s="16">
        <v>2.3529411764705883</v>
      </c>
      <c r="R945" s="16">
        <v>0</v>
      </c>
      <c r="S945" s="16">
        <v>2.35</v>
      </c>
      <c r="T945" s="16">
        <v>18.829999999999998</v>
      </c>
      <c r="U945" s="16">
        <v>21.18</v>
      </c>
      <c r="V945" s="109">
        <v>72</v>
      </c>
      <c r="W945" s="109">
        <v>100</v>
      </c>
      <c r="X945" s="18" t="s">
        <v>7653</v>
      </c>
      <c r="Y945" s="12">
        <v>3</v>
      </c>
      <c r="Z945" s="12">
        <v>11</v>
      </c>
      <c r="AA945" s="12">
        <v>5</v>
      </c>
      <c r="AB945" s="12">
        <v>4</v>
      </c>
      <c r="AC945" s="12">
        <v>298</v>
      </c>
      <c r="AD945" s="12">
        <v>18.829999999999998</v>
      </c>
      <c r="AE945" s="12">
        <v>5</v>
      </c>
      <c r="AF945" s="236">
        <v>0</v>
      </c>
      <c r="AG945" s="11"/>
      <c r="AH945" s="12"/>
      <c r="AI945" s="13"/>
      <c r="AJ945" s="11"/>
      <c r="AK945" s="12"/>
      <c r="AL945" s="13"/>
      <c r="AM945" s="300"/>
      <c r="AN945" s="12"/>
      <c r="AO945" s="13"/>
      <c r="AP945" s="300"/>
      <c r="AQ945" s="12"/>
      <c r="AR945" s="13"/>
      <c r="AS945" s="300"/>
      <c r="AT945" s="12"/>
      <c r="AU945" s="13"/>
      <c r="AV945" s="300"/>
      <c r="AW945" s="12"/>
      <c r="AX945" s="13"/>
      <c r="AY945" s="104"/>
      <c r="AZ945" s="104"/>
      <c r="BA945" s="104"/>
      <c r="BB945" s="104"/>
      <c r="BC945" s="104"/>
      <c r="BD945" s="104"/>
      <c r="BE945" s="104"/>
      <c r="BF945" s="104"/>
      <c r="BG945" s="104"/>
    </row>
    <row r="946" spans="1:60" s="14" customFormat="1" ht="252">
      <c r="A946" s="11">
        <v>1510</v>
      </c>
      <c r="B946" s="12" t="s">
        <v>7644</v>
      </c>
      <c r="C946" s="12">
        <v>3</v>
      </c>
      <c r="D946" s="15" t="s">
        <v>7656</v>
      </c>
      <c r="E946" s="12" t="s">
        <v>7670</v>
      </c>
      <c r="F946" s="12">
        <v>50196</v>
      </c>
      <c r="G946" s="12" t="s">
        <v>7671</v>
      </c>
      <c r="H946" s="12">
        <v>2006</v>
      </c>
      <c r="I946" s="12" t="s">
        <v>7672</v>
      </c>
      <c r="J946" s="16">
        <v>50492.4</v>
      </c>
      <c r="K946" s="12" t="s">
        <v>103</v>
      </c>
      <c r="L946" s="12" t="s">
        <v>7673</v>
      </c>
      <c r="M946" s="12" t="s">
        <v>7674</v>
      </c>
      <c r="N946" s="12" t="s">
        <v>7675</v>
      </c>
      <c r="O946" s="12" t="s">
        <v>7676</v>
      </c>
      <c r="P946" s="12">
        <v>1070007</v>
      </c>
      <c r="Q946" s="16">
        <v>17</v>
      </c>
      <c r="R946" s="16">
        <v>0</v>
      </c>
      <c r="S946" s="16">
        <v>17</v>
      </c>
      <c r="T946" s="16">
        <v>14.41</v>
      </c>
      <c r="U946" s="16">
        <v>31.41</v>
      </c>
      <c r="V946" s="109">
        <v>0</v>
      </c>
      <c r="W946" s="109">
        <v>100</v>
      </c>
      <c r="X946" s="18" t="s">
        <v>7653</v>
      </c>
      <c r="Y946" s="12">
        <v>4</v>
      </c>
      <c r="Z946" s="12">
        <v>3</v>
      </c>
      <c r="AA946" s="12">
        <v>3</v>
      </c>
      <c r="AB946" s="12">
        <v>17</v>
      </c>
      <c r="AC946" s="12">
        <v>72</v>
      </c>
      <c r="AD946" s="12">
        <v>14.41</v>
      </c>
      <c r="AE946" s="12">
        <v>5</v>
      </c>
      <c r="AF946" s="236">
        <v>0</v>
      </c>
      <c r="AG946" s="11"/>
      <c r="AH946" s="12"/>
      <c r="AI946" s="13"/>
      <c r="AJ946" s="11"/>
      <c r="AK946" s="12"/>
      <c r="AL946" s="13"/>
      <c r="AM946" s="300"/>
      <c r="AN946" s="12"/>
      <c r="AO946" s="13"/>
      <c r="AP946" s="300"/>
      <c r="AQ946" s="12"/>
      <c r="AR946" s="13"/>
      <c r="AS946" s="300"/>
      <c r="AT946" s="12"/>
      <c r="AU946" s="13"/>
      <c r="AV946" s="300"/>
      <c r="AW946" s="12"/>
      <c r="AX946" s="13"/>
      <c r="AY946" s="104"/>
      <c r="AZ946" s="104"/>
      <c r="BA946" s="104"/>
      <c r="BB946" s="104"/>
      <c r="BC946" s="104"/>
      <c r="BD946" s="104"/>
      <c r="BE946" s="104"/>
      <c r="BF946" s="104"/>
      <c r="BG946" s="104"/>
    </row>
    <row r="947" spans="1:60" s="14" customFormat="1" ht="252">
      <c r="A947" s="11">
        <v>1510</v>
      </c>
      <c r="B947" s="12" t="s">
        <v>7644</v>
      </c>
      <c r="C947" s="12">
        <v>3</v>
      </c>
      <c r="D947" s="15" t="s">
        <v>7656</v>
      </c>
      <c r="E947" s="12" t="s">
        <v>7670</v>
      </c>
      <c r="F947" s="12">
        <v>50196</v>
      </c>
      <c r="G947" s="12" t="s">
        <v>7677</v>
      </c>
      <c r="H947" s="12">
        <v>2008</v>
      </c>
      <c r="I947" s="12" t="s">
        <v>7678</v>
      </c>
      <c r="J947" s="16">
        <v>28315</v>
      </c>
      <c r="K947" s="12" t="s">
        <v>81</v>
      </c>
      <c r="L947" s="12" t="s">
        <v>7673</v>
      </c>
      <c r="M947" s="12" t="s">
        <v>7674</v>
      </c>
      <c r="N947" s="12" t="s">
        <v>7679</v>
      </c>
      <c r="O947" s="12" t="s">
        <v>7680</v>
      </c>
      <c r="P947" s="12">
        <v>1080098</v>
      </c>
      <c r="Q947" s="16">
        <v>1.5</v>
      </c>
      <c r="R947" s="16">
        <v>0</v>
      </c>
      <c r="S947" s="16">
        <v>1.5</v>
      </c>
      <c r="T947" s="16">
        <v>20.78</v>
      </c>
      <c r="U947" s="16">
        <v>22.28</v>
      </c>
      <c r="V947" s="109">
        <v>0</v>
      </c>
      <c r="W947" s="109">
        <v>100</v>
      </c>
      <c r="X947" s="18" t="s">
        <v>7653</v>
      </c>
      <c r="Y947" s="12">
        <v>4</v>
      </c>
      <c r="Z947" s="12">
        <v>3</v>
      </c>
      <c r="AA947" s="12">
        <v>3</v>
      </c>
      <c r="AB947" s="12">
        <v>60</v>
      </c>
      <c r="AC947" s="12">
        <v>45</v>
      </c>
      <c r="AD947" s="12">
        <v>20.78</v>
      </c>
      <c r="AE947" s="12">
        <v>5</v>
      </c>
      <c r="AF947" s="236">
        <v>0</v>
      </c>
      <c r="AG947" s="84"/>
      <c r="AH947" s="12"/>
      <c r="AI947" s="89"/>
      <c r="AJ947" s="11"/>
      <c r="AK947" s="12"/>
      <c r="AL947" s="13"/>
      <c r="AM947" s="300"/>
      <c r="AN947" s="12"/>
      <c r="AO947" s="13"/>
      <c r="AP947" s="300"/>
      <c r="AQ947" s="12"/>
      <c r="AR947" s="13"/>
      <c r="AS947" s="300"/>
      <c r="AT947" s="12"/>
      <c r="AU947" s="13"/>
      <c r="AV947" s="300"/>
      <c r="AW947" s="12"/>
      <c r="AX947" s="13"/>
      <c r="AY947" s="104"/>
      <c r="AZ947" s="104"/>
      <c r="BA947" s="104"/>
      <c r="BB947" s="104"/>
      <c r="BC947" s="104"/>
      <c r="BD947" s="104"/>
      <c r="BE947" s="104"/>
      <c r="BF947" s="104"/>
      <c r="BG947" s="104"/>
    </row>
    <row r="948" spans="1:60" s="14" customFormat="1" ht="252">
      <c r="A948" s="11">
        <v>1510</v>
      </c>
      <c r="B948" s="12" t="s">
        <v>7644</v>
      </c>
      <c r="C948" s="12">
        <v>3</v>
      </c>
      <c r="D948" s="15" t="s">
        <v>7656</v>
      </c>
      <c r="E948" s="12" t="s">
        <v>7670</v>
      </c>
      <c r="F948" s="12">
        <v>50196</v>
      </c>
      <c r="G948" s="12" t="s">
        <v>7681</v>
      </c>
      <c r="H948" s="12">
        <v>2008</v>
      </c>
      <c r="I948" s="12" t="s">
        <v>7682</v>
      </c>
      <c r="J948" s="16">
        <v>41563</v>
      </c>
      <c r="K948" s="12" t="s">
        <v>81</v>
      </c>
      <c r="L948" s="12" t="s">
        <v>7673</v>
      </c>
      <c r="M948" s="12" t="s">
        <v>7674</v>
      </c>
      <c r="N948" s="12" t="s">
        <v>7683</v>
      </c>
      <c r="O948" s="12" t="s">
        <v>7684</v>
      </c>
      <c r="P948" s="12">
        <v>1080099</v>
      </c>
      <c r="Q948" s="16">
        <v>0.88</v>
      </c>
      <c r="R948" s="16">
        <v>0</v>
      </c>
      <c r="S948" s="16">
        <v>0.88</v>
      </c>
      <c r="T948" s="16">
        <v>14.41</v>
      </c>
      <c r="U948" s="16">
        <v>15.290000000000001</v>
      </c>
      <c r="V948" s="109">
        <v>0</v>
      </c>
      <c r="W948" s="109">
        <v>100</v>
      </c>
      <c r="X948" s="18" t="s">
        <v>7653</v>
      </c>
      <c r="Y948" s="12">
        <v>4</v>
      </c>
      <c r="Z948" s="12">
        <v>7</v>
      </c>
      <c r="AA948" s="12">
        <v>2</v>
      </c>
      <c r="AB948" s="12">
        <v>60</v>
      </c>
      <c r="AC948" s="12">
        <v>45</v>
      </c>
      <c r="AD948" s="12">
        <v>14.41</v>
      </c>
      <c r="AE948" s="12">
        <v>5</v>
      </c>
      <c r="AF948" s="236">
        <v>0</v>
      </c>
      <c r="AG948" s="11"/>
      <c r="AH948" s="12"/>
      <c r="AI948" s="13"/>
      <c r="AJ948" s="84"/>
      <c r="AK948" s="24"/>
      <c r="AL948" s="89"/>
      <c r="AM948" s="300"/>
      <c r="AN948" s="12"/>
      <c r="AO948" s="13"/>
      <c r="AP948" s="300"/>
      <c r="AQ948" s="12"/>
      <c r="AR948" s="13"/>
      <c r="AS948" s="300"/>
      <c r="AT948" s="12"/>
      <c r="AU948" s="13"/>
      <c r="AV948" s="300"/>
      <c r="AW948" s="12"/>
      <c r="AX948" s="13"/>
      <c r="AY948" s="104"/>
      <c r="AZ948" s="104"/>
      <c r="BA948" s="104"/>
      <c r="BB948" s="104"/>
      <c r="BC948" s="104"/>
      <c r="BD948" s="104"/>
      <c r="BE948" s="104"/>
      <c r="BF948" s="104"/>
      <c r="BG948" s="104"/>
    </row>
    <row r="949" spans="1:60" s="14" customFormat="1" ht="252">
      <c r="A949" s="11">
        <v>1510</v>
      </c>
      <c r="B949" s="12" t="s">
        <v>7644</v>
      </c>
      <c r="C949" s="12">
        <v>3</v>
      </c>
      <c r="D949" s="15" t="s">
        <v>7656</v>
      </c>
      <c r="E949" s="12" t="s">
        <v>7670</v>
      </c>
      <c r="F949" s="12">
        <v>50196</v>
      </c>
      <c r="G949" s="12" t="s">
        <v>7685</v>
      </c>
      <c r="H949" s="12">
        <v>2008</v>
      </c>
      <c r="I949" s="12" t="s">
        <v>7686</v>
      </c>
      <c r="J949" s="16">
        <v>46847</v>
      </c>
      <c r="K949" s="12" t="s">
        <v>81</v>
      </c>
      <c r="L949" s="12" t="s">
        <v>7673</v>
      </c>
      <c r="M949" s="12" t="s">
        <v>7674</v>
      </c>
      <c r="N949" s="12" t="s">
        <v>7687</v>
      </c>
      <c r="O949" s="12" t="s">
        <v>7688</v>
      </c>
      <c r="P949" s="12">
        <v>1080100</v>
      </c>
      <c r="Q949" s="16">
        <v>2</v>
      </c>
      <c r="R949" s="16">
        <v>0</v>
      </c>
      <c r="S949" s="16">
        <v>2</v>
      </c>
      <c r="T949" s="16">
        <v>18.64</v>
      </c>
      <c r="U949" s="16">
        <v>20.64</v>
      </c>
      <c r="V949" s="109">
        <v>4</v>
      </c>
      <c r="W949" s="109">
        <v>100</v>
      </c>
      <c r="X949" s="18" t="s">
        <v>7653</v>
      </c>
      <c r="Y949" s="12">
        <v>4</v>
      </c>
      <c r="Z949" s="12">
        <v>7</v>
      </c>
      <c r="AA949" s="12">
        <v>2</v>
      </c>
      <c r="AB949" s="12">
        <v>60</v>
      </c>
      <c r="AC949" s="12">
        <v>45</v>
      </c>
      <c r="AD949" s="12">
        <v>18.64</v>
      </c>
      <c r="AE949" s="12">
        <v>5</v>
      </c>
      <c r="AF949" s="236">
        <v>0</v>
      </c>
      <c r="AG949" s="11"/>
      <c r="AH949" s="12"/>
      <c r="AI949" s="13"/>
      <c r="AJ949" s="83"/>
      <c r="AK949" s="69"/>
      <c r="AL949" s="107"/>
      <c r="AM949" s="300"/>
      <c r="AN949" s="12"/>
      <c r="AO949" s="13"/>
      <c r="AP949" s="300"/>
      <c r="AQ949" s="12"/>
      <c r="AR949" s="13"/>
      <c r="AS949" s="300"/>
      <c r="AT949" s="12"/>
      <c r="AU949" s="13"/>
      <c r="AV949" s="300"/>
      <c r="AW949" s="12"/>
      <c r="AX949" s="13"/>
      <c r="AY949" s="104"/>
      <c r="AZ949" s="104"/>
      <c r="BA949" s="104"/>
      <c r="BB949" s="104"/>
      <c r="BC949" s="104"/>
      <c r="BD949" s="104"/>
      <c r="BE949" s="104"/>
      <c r="BF949" s="104"/>
      <c r="BG949" s="104"/>
    </row>
    <row r="950" spans="1:60" s="14" customFormat="1" ht="252">
      <c r="A950" s="11">
        <v>1510</v>
      </c>
      <c r="B950" s="12" t="s">
        <v>7644</v>
      </c>
      <c r="C950" s="12">
        <v>3</v>
      </c>
      <c r="D950" s="15" t="s">
        <v>7656</v>
      </c>
      <c r="E950" s="12" t="s">
        <v>7670</v>
      </c>
      <c r="F950" s="12">
        <v>50196</v>
      </c>
      <c r="G950" s="12" t="s">
        <v>7689</v>
      </c>
      <c r="H950" s="12">
        <v>2014</v>
      </c>
      <c r="I950" s="12" t="s">
        <v>7690</v>
      </c>
      <c r="J950" s="16">
        <v>20620</v>
      </c>
      <c r="K950" s="12" t="s">
        <v>7691</v>
      </c>
      <c r="L950" s="12" t="s">
        <v>7673</v>
      </c>
      <c r="M950" s="12" t="s">
        <v>7674</v>
      </c>
      <c r="N950" s="12" t="s">
        <v>7692</v>
      </c>
      <c r="O950" s="12" t="s">
        <v>7693</v>
      </c>
      <c r="P950" s="12">
        <v>1140004</v>
      </c>
      <c r="Q950" s="16">
        <v>0.88</v>
      </c>
      <c r="R950" s="16">
        <v>0</v>
      </c>
      <c r="S950" s="16">
        <v>0.88</v>
      </c>
      <c r="T950" s="16">
        <v>20.78</v>
      </c>
      <c r="U950" s="16">
        <v>21.66</v>
      </c>
      <c r="V950" s="109">
        <v>10</v>
      </c>
      <c r="W950" s="109">
        <v>100</v>
      </c>
      <c r="X950" s="18" t="s">
        <v>7653</v>
      </c>
      <c r="Y950" s="12">
        <v>4</v>
      </c>
      <c r="Z950" s="12">
        <v>7</v>
      </c>
      <c r="AA950" s="12">
        <v>2</v>
      </c>
      <c r="AB950" s="12">
        <v>60</v>
      </c>
      <c r="AC950" s="12"/>
      <c r="AD950" s="12">
        <v>20.78</v>
      </c>
      <c r="AE950" s="12">
        <v>5</v>
      </c>
      <c r="AF950" s="236">
        <v>0</v>
      </c>
      <c r="AG950" s="11"/>
      <c r="AH950" s="12"/>
      <c r="AI950" s="13"/>
      <c r="AJ950" s="83"/>
      <c r="AK950" s="165"/>
      <c r="AL950" s="13"/>
      <c r="AM950" s="301"/>
      <c r="AN950" s="69"/>
      <c r="AO950" s="13"/>
      <c r="AP950" s="300"/>
      <c r="AQ950" s="12"/>
      <c r="AR950" s="13"/>
      <c r="AS950" s="300"/>
      <c r="AT950" s="12"/>
      <c r="AU950" s="13"/>
      <c r="AV950" s="300"/>
      <c r="AW950" s="12"/>
      <c r="AX950" s="13"/>
      <c r="AY950" s="104"/>
      <c r="AZ950" s="104"/>
      <c r="BA950" s="104"/>
      <c r="BB950" s="104"/>
      <c r="BC950" s="104"/>
      <c r="BD950" s="104"/>
      <c r="BE950" s="104"/>
      <c r="BF950" s="104"/>
      <c r="BG950" s="104"/>
    </row>
    <row r="951" spans="1:60" s="14" customFormat="1" ht="320.25" customHeight="1">
      <c r="A951" s="11">
        <v>1510</v>
      </c>
      <c r="B951" s="12" t="s">
        <v>7644</v>
      </c>
      <c r="C951" s="12">
        <v>3</v>
      </c>
      <c r="D951" s="15" t="s">
        <v>7656</v>
      </c>
      <c r="E951" s="12" t="s">
        <v>7670</v>
      </c>
      <c r="F951" s="12">
        <v>50196</v>
      </c>
      <c r="G951" s="12" t="s">
        <v>7694</v>
      </c>
      <c r="H951" s="12">
        <v>2018</v>
      </c>
      <c r="I951" s="12" t="s">
        <v>7695</v>
      </c>
      <c r="J951" s="16">
        <v>80681.759999999995</v>
      </c>
      <c r="K951" s="12" t="s">
        <v>69</v>
      </c>
      <c r="L951" s="12" t="s">
        <v>7696</v>
      </c>
      <c r="M951" s="12" t="s">
        <v>7674</v>
      </c>
      <c r="N951" s="12" t="s">
        <v>7697</v>
      </c>
      <c r="O951" s="12" t="s">
        <v>7698</v>
      </c>
      <c r="P951" s="12">
        <v>1180016</v>
      </c>
      <c r="Q951" s="16">
        <v>0.88</v>
      </c>
      <c r="R951" s="16">
        <v>0</v>
      </c>
      <c r="S951" s="16">
        <v>0.88</v>
      </c>
      <c r="T951" s="16">
        <v>20.78</v>
      </c>
      <c r="U951" s="16">
        <v>21.66</v>
      </c>
      <c r="V951" s="109">
        <v>38</v>
      </c>
      <c r="W951" s="109">
        <v>70</v>
      </c>
      <c r="X951" s="18" t="s">
        <v>7653</v>
      </c>
      <c r="Y951" s="12">
        <v>4</v>
      </c>
      <c r="Z951" s="12">
        <v>7</v>
      </c>
      <c r="AA951" s="12">
        <v>2</v>
      </c>
      <c r="AB951" s="12">
        <v>60</v>
      </c>
      <c r="AC951" s="12">
        <v>198</v>
      </c>
      <c r="AD951" s="12">
        <v>20.78</v>
      </c>
      <c r="AE951" s="12">
        <v>5</v>
      </c>
      <c r="AF951" s="236">
        <v>25</v>
      </c>
      <c r="AG951" s="11"/>
      <c r="AH951" s="12"/>
      <c r="AI951" s="13"/>
      <c r="AJ951" s="11"/>
      <c r="AK951" s="12"/>
      <c r="AL951" s="13"/>
      <c r="AM951" s="301"/>
      <c r="AN951" s="69"/>
      <c r="AO951" s="13"/>
      <c r="AP951" s="300"/>
      <c r="AQ951" s="12"/>
      <c r="AR951" s="13"/>
      <c r="AS951" s="300" t="s">
        <v>153</v>
      </c>
      <c r="AT951" s="12" t="s">
        <v>7670</v>
      </c>
      <c r="AU951" s="13">
        <v>16</v>
      </c>
      <c r="AV951" s="300" t="s">
        <v>7699</v>
      </c>
      <c r="AW951" s="12" t="s">
        <v>7657</v>
      </c>
      <c r="AX951" s="13">
        <v>84</v>
      </c>
      <c r="AY951" s="104"/>
      <c r="AZ951" s="104"/>
      <c r="BA951" s="104"/>
      <c r="BB951" s="104"/>
      <c r="BC951" s="104"/>
      <c r="BD951" s="104"/>
      <c r="BE951" s="104"/>
      <c r="BF951" s="104"/>
      <c r="BG951" s="104"/>
    </row>
    <row r="952" spans="1:60" s="14" customFormat="1" ht="154">
      <c r="A952" s="11">
        <v>1510</v>
      </c>
      <c r="B952" s="12" t="s">
        <v>7644</v>
      </c>
      <c r="C952" s="12">
        <v>7</v>
      </c>
      <c r="D952" s="15" t="s">
        <v>7645</v>
      </c>
      <c r="E952" s="12" t="s">
        <v>7663</v>
      </c>
      <c r="F952" s="12">
        <v>18697</v>
      </c>
      <c r="G952" s="12" t="s">
        <v>7700</v>
      </c>
      <c r="H952" s="12">
        <v>2018</v>
      </c>
      <c r="I952" s="12" t="s">
        <v>7701</v>
      </c>
      <c r="J952" s="16">
        <v>71412.820000000007</v>
      </c>
      <c r="K952" s="12" t="s">
        <v>69</v>
      </c>
      <c r="L952" s="12" t="s">
        <v>7666</v>
      </c>
      <c r="M952" s="12" t="s">
        <v>7667</v>
      </c>
      <c r="N952" s="12" t="s">
        <v>7668</v>
      </c>
      <c r="O952" s="12" t="s">
        <v>7669</v>
      </c>
      <c r="P952" s="12">
        <v>1180034</v>
      </c>
      <c r="Q952" s="16">
        <v>2.3529411764705883</v>
      </c>
      <c r="R952" s="16">
        <v>0</v>
      </c>
      <c r="S952" s="16">
        <v>2.35</v>
      </c>
      <c r="T952" s="16">
        <v>18.829999999999998</v>
      </c>
      <c r="U952" s="16">
        <v>21.18</v>
      </c>
      <c r="V952" s="109">
        <v>49</v>
      </c>
      <c r="W952" s="109">
        <v>54</v>
      </c>
      <c r="X952" s="18" t="s">
        <v>7653</v>
      </c>
      <c r="Y952" s="12">
        <v>3</v>
      </c>
      <c r="Z952" s="12">
        <v>11</v>
      </c>
      <c r="AA952" s="12">
        <v>5</v>
      </c>
      <c r="AB952" s="12">
        <v>4</v>
      </c>
      <c r="AC952" s="12">
        <v>194</v>
      </c>
      <c r="AD952" s="12">
        <v>18.829999999999998</v>
      </c>
      <c r="AE952" s="12">
        <v>5</v>
      </c>
      <c r="AF952" s="236">
        <v>0</v>
      </c>
      <c r="AG952" s="11"/>
      <c r="AH952" s="12"/>
      <c r="AI952" s="13"/>
      <c r="AJ952" s="11"/>
      <c r="AK952" s="12"/>
      <c r="AL952" s="13"/>
      <c r="AM952" s="301"/>
      <c r="AN952" s="69"/>
      <c r="AO952" s="13"/>
      <c r="AP952" s="300"/>
      <c r="AQ952" s="12"/>
      <c r="AR952" s="13"/>
      <c r="AS952" s="300"/>
      <c r="AT952" s="12"/>
      <c r="AU952" s="13"/>
      <c r="AV952" s="300"/>
      <c r="AW952" s="12"/>
      <c r="AX952" s="13"/>
      <c r="AY952" s="104"/>
      <c r="AZ952" s="104"/>
      <c r="BA952" s="104"/>
      <c r="BB952" s="104"/>
      <c r="BC952" s="104"/>
      <c r="BD952" s="104"/>
      <c r="BE952" s="104"/>
      <c r="BF952" s="104"/>
      <c r="BG952" s="104"/>
    </row>
    <row r="953" spans="1:60" s="14" customFormat="1" ht="206.25" customHeight="1">
      <c r="A953" s="11">
        <v>1510</v>
      </c>
      <c r="B953" s="12" t="s">
        <v>7644</v>
      </c>
      <c r="C953" s="12">
        <v>8</v>
      </c>
      <c r="D953" s="15" t="s">
        <v>7645</v>
      </c>
      <c r="E953" s="12" t="s">
        <v>7646</v>
      </c>
      <c r="F953" s="12">
        <v>10756</v>
      </c>
      <c r="G953" s="12" t="s">
        <v>7702</v>
      </c>
      <c r="H953" s="12">
        <v>2020</v>
      </c>
      <c r="I953" s="12" t="s">
        <v>7703</v>
      </c>
      <c r="J953" s="16">
        <v>113315</v>
      </c>
      <c r="K953" s="12" t="s">
        <v>328</v>
      </c>
      <c r="L953" s="12" t="s">
        <v>7704</v>
      </c>
      <c r="M953" s="12" t="s">
        <v>7705</v>
      </c>
      <c r="N953" s="12" t="s">
        <v>7706</v>
      </c>
      <c r="O953" s="12" t="s">
        <v>7707</v>
      </c>
      <c r="P953" s="12">
        <v>1200003</v>
      </c>
      <c r="Q953" s="16">
        <v>0</v>
      </c>
      <c r="R953" s="16">
        <v>0</v>
      </c>
      <c r="S953" s="16">
        <v>0</v>
      </c>
      <c r="T953" s="16">
        <v>13.11</v>
      </c>
      <c r="U953" s="16">
        <f>SUM(R953,T953)</f>
        <v>13.11</v>
      </c>
      <c r="V953" s="109">
        <v>100</v>
      </c>
      <c r="W953" s="109">
        <v>55</v>
      </c>
      <c r="X953" s="18" t="s">
        <v>7708</v>
      </c>
      <c r="Y953" s="12">
        <v>6</v>
      </c>
      <c r="Z953" s="12">
        <v>1</v>
      </c>
      <c r="AA953" s="12">
        <v>5</v>
      </c>
      <c r="AB953" s="12">
        <v>25</v>
      </c>
      <c r="AC953" s="12">
        <v>71</v>
      </c>
      <c r="AD953" s="12">
        <v>0</v>
      </c>
      <c r="AE953" s="12">
        <v>2</v>
      </c>
      <c r="AF953" s="236">
        <v>100</v>
      </c>
      <c r="AG953" s="11" t="s">
        <v>7645</v>
      </c>
      <c r="AH953" s="12" t="s">
        <v>7646</v>
      </c>
      <c r="AI953" s="13">
        <v>100</v>
      </c>
      <c r="AJ953" s="11"/>
      <c r="AK953" s="12"/>
      <c r="AL953" s="13"/>
      <c r="AM953" s="301"/>
      <c r="AN953" s="69"/>
      <c r="AO953" s="13"/>
      <c r="AP953" s="300"/>
      <c r="AQ953" s="12"/>
      <c r="AR953" s="13"/>
      <c r="AS953" s="300"/>
      <c r="AT953" s="12"/>
      <c r="AU953" s="13"/>
      <c r="AV953" s="300"/>
      <c r="AW953" s="12"/>
      <c r="AX953" s="13"/>
      <c r="AY953" s="104"/>
      <c r="AZ953" s="104"/>
      <c r="BA953" s="104"/>
      <c r="BB953" s="104"/>
      <c r="BC953" s="104"/>
      <c r="BD953" s="104"/>
      <c r="BE953" s="104"/>
      <c r="BF953" s="104"/>
      <c r="BG953" s="104"/>
    </row>
    <row r="954" spans="1:60" s="14" customFormat="1" ht="205.5" customHeight="1">
      <c r="A954" s="11">
        <v>1510</v>
      </c>
      <c r="B954" s="12" t="s">
        <v>7644</v>
      </c>
      <c r="C954" s="12">
        <v>3</v>
      </c>
      <c r="D954" s="15" t="s">
        <v>7656</v>
      </c>
      <c r="E954" s="12" t="s">
        <v>7670</v>
      </c>
      <c r="F954" s="12">
        <v>50196</v>
      </c>
      <c r="G954" s="12" t="s">
        <v>7709</v>
      </c>
      <c r="H954" s="12">
        <v>2020</v>
      </c>
      <c r="I954" s="12" t="s">
        <v>7710</v>
      </c>
      <c r="J954" s="16">
        <v>26057.54</v>
      </c>
      <c r="K954" s="12" t="s">
        <v>328</v>
      </c>
      <c r="L954" s="12" t="s">
        <v>7696</v>
      </c>
      <c r="M954" s="12" t="s">
        <v>7674</v>
      </c>
      <c r="N954" s="12" t="s">
        <v>7711</v>
      </c>
      <c r="O954" s="12" t="s">
        <v>7712</v>
      </c>
      <c r="P954" s="12">
        <v>1200004</v>
      </c>
      <c r="Q954" s="16">
        <v>2.35</v>
      </c>
      <c r="R954" s="16">
        <v>0</v>
      </c>
      <c r="S954" s="16">
        <v>2.35</v>
      </c>
      <c r="T954" s="16">
        <v>18.829999999999998</v>
      </c>
      <c r="U954" s="16">
        <v>21.18</v>
      </c>
      <c r="V954" s="109">
        <v>18</v>
      </c>
      <c r="W954" s="109">
        <v>30</v>
      </c>
      <c r="X954" s="18" t="s">
        <v>7708</v>
      </c>
      <c r="Y954" s="12">
        <v>4</v>
      </c>
      <c r="Z954" s="12">
        <v>7</v>
      </c>
      <c r="AA954" s="12">
        <v>4</v>
      </c>
      <c r="AB954" s="12">
        <v>4</v>
      </c>
      <c r="AC954" s="12">
        <v>135</v>
      </c>
      <c r="AD954" s="12">
        <v>18.829999999999998</v>
      </c>
      <c r="AE954" s="12">
        <v>5</v>
      </c>
      <c r="AF954" s="236">
        <v>26</v>
      </c>
      <c r="AG954" s="11"/>
      <c r="AH954" s="12"/>
      <c r="AI954" s="13"/>
      <c r="AJ954" s="11"/>
      <c r="AK954" s="12"/>
      <c r="AL954" s="13"/>
      <c r="AM954" s="301"/>
      <c r="AN954" s="69"/>
      <c r="AO954" s="13"/>
      <c r="AP954" s="300"/>
      <c r="AQ954" s="12"/>
      <c r="AR954" s="13"/>
      <c r="AS954" s="300" t="s">
        <v>153</v>
      </c>
      <c r="AT954" s="12" t="s">
        <v>7670</v>
      </c>
      <c r="AU954" s="13">
        <v>10</v>
      </c>
      <c r="AV954" s="300" t="s">
        <v>7699</v>
      </c>
      <c r="AW954" s="12" t="s">
        <v>7657</v>
      </c>
      <c r="AX954" s="13">
        <v>80</v>
      </c>
      <c r="AY954" s="104"/>
      <c r="AZ954" s="104"/>
      <c r="BA954" s="104"/>
      <c r="BB954" s="104"/>
      <c r="BC954" s="104"/>
      <c r="BD954" s="104"/>
      <c r="BE954" s="104"/>
      <c r="BF954" s="104"/>
      <c r="BG954" s="104"/>
    </row>
    <row r="955" spans="1:60" s="12" customFormat="1" ht="140">
      <c r="A955" s="11">
        <v>1510</v>
      </c>
      <c r="B955" s="12" t="s">
        <v>7644</v>
      </c>
      <c r="C955" s="12">
        <v>7</v>
      </c>
      <c r="D955" s="15" t="s">
        <v>7645</v>
      </c>
      <c r="E955" s="12" t="s">
        <v>7714</v>
      </c>
      <c r="F955" s="12">
        <v>27613</v>
      </c>
      <c r="G955" s="12" t="s">
        <v>7715</v>
      </c>
      <c r="H955" s="12">
        <v>2020</v>
      </c>
      <c r="I955" s="12" t="s">
        <v>7716</v>
      </c>
      <c r="J955" s="16">
        <v>38219</v>
      </c>
      <c r="K955" s="12" t="s">
        <v>328</v>
      </c>
      <c r="L955" s="12" t="s">
        <v>7717</v>
      </c>
      <c r="M955" s="12" t="s">
        <v>7718</v>
      </c>
      <c r="N955" s="12" t="s">
        <v>7719</v>
      </c>
      <c r="O955" s="12" t="s">
        <v>7720</v>
      </c>
      <c r="P955" s="12">
        <v>1200005</v>
      </c>
      <c r="Q955" s="16">
        <v>0</v>
      </c>
      <c r="R955" s="16">
        <v>0</v>
      </c>
      <c r="S955" s="16">
        <v>0</v>
      </c>
      <c r="T955" s="16">
        <v>18.829999999999998</v>
      </c>
      <c r="U955" s="16">
        <v>18.829999999999998</v>
      </c>
      <c r="V955" s="109">
        <v>100</v>
      </c>
      <c r="W955" s="109">
        <v>28</v>
      </c>
      <c r="X955" s="18" t="s">
        <v>7708</v>
      </c>
      <c r="Y955" s="12">
        <v>6</v>
      </c>
      <c r="Z955" s="12">
        <v>1</v>
      </c>
      <c r="AA955" s="12">
        <v>5</v>
      </c>
      <c r="AB955" s="12">
        <v>7</v>
      </c>
      <c r="AC955" s="12">
        <v>112</v>
      </c>
      <c r="AD955" s="12">
        <v>0</v>
      </c>
      <c r="AE955" s="12">
        <v>5</v>
      </c>
      <c r="AF955" s="236">
        <v>100</v>
      </c>
      <c r="AG955" s="11"/>
      <c r="AI955" s="13"/>
      <c r="AJ955" s="11"/>
      <c r="AL955" s="13"/>
      <c r="AM955" s="300"/>
      <c r="AO955" s="13"/>
      <c r="AP955" s="300"/>
      <c r="AR955" s="13"/>
      <c r="AS955" s="300" t="s">
        <v>7721</v>
      </c>
      <c r="AT955" s="12" t="s">
        <v>7714</v>
      </c>
      <c r="AU955" s="13">
        <v>100</v>
      </c>
      <c r="AV955" s="300"/>
      <c r="AX955" s="13"/>
      <c r="AY955" s="104"/>
      <c r="AZ955" s="104"/>
      <c r="BA955" s="104"/>
      <c r="BB955" s="104"/>
      <c r="BC955" s="104"/>
      <c r="BD955" s="104"/>
      <c r="BE955" s="104"/>
      <c r="BF955" s="104"/>
      <c r="BG955" s="104"/>
      <c r="BH955" s="52"/>
    </row>
    <row r="956" spans="1:60" s="12" customFormat="1" ht="196">
      <c r="A956" s="11">
        <v>1510</v>
      </c>
      <c r="B956" s="12" t="s">
        <v>7644</v>
      </c>
      <c r="C956" s="12">
        <v>7</v>
      </c>
      <c r="D956" s="15" t="s">
        <v>7645</v>
      </c>
      <c r="E956" s="12" t="s">
        <v>7663</v>
      </c>
      <c r="F956" s="12">
        <v>18697</v>
      </c>
      <c r="G956" s="12" t="s">
        <v>7722</v>
      </c>
      <c r="H956" s="12">
        <v>2020</v>
      </c>
      <c r="I956" s="12" t="s">
        <v>7723</v>
      </c>
      <c r="J956" s="16">
        <v>104820</v>
      </c>
      <c r="K956" s="12" t="s">
        <v>69</v>
      </c>
      <c r="L956" s="12" t="s">
        <v>7666</v>
      </c>
      <c r="M956" s="12" t="s">
        <v>7667</v>
      </c>
      <c r="N956" s="12" t="s">
        <v>7724</v>
      </c>
      <c r="O956" s="12" t="s">
        <v>7725</v>
      </c>
      <c r="P956" s="12">
        <v>1200008</v>
      </c>
      <c r="Q956" s="16">
        <v>2.3529411764705883</v>
      </c>
      <c r="R956" s="16">
        <v>0</v>
      </c>
      <c r="S956" s="16">
        <v>2.35</v>
      </c>
      <c r="T956" s="16">
        <v>18.829999999999998</v>
      </c>
      <c r="U956" s="16">
        <f>SUM(R956:T956)</f>
        <v>21.18</v>
      </c>
      <c r="V956" s="109">
        <v>9</v>
      </c>
      <c r="W956" s="109">
        <v>28</v>
      </c>
      <c r="X956" s="18" t="s">
        <v>7726</v>
      </c>
      <c r="Y956" s="12">
        <v>3</v>
      </c>
      <c r="Z956" s="12">
        <v>11</v>
      </c>
      <c r="AA956" s="12">
        <v>5</v>
      </c>
      <c r="AB956" s="12">
        <v>4</v>
      </c>
      <c r="AC956" s="12">
        <v>194</v>
      </c>
      <c r="AD956" s="12">
        <v>18.829999999999998</v>
      </c>
      <c r="AE956" s="12">
        <v>5</v>
      </c>
      <c r="AF956" s="236">
        <v>4</v>
      </c>
      <c r="AG956" s="11" t="s">
        <v>7645</v>
      </c>
      <c r="AH956" s="12" t="s">
        <v>7663</v>
      </c>
      <c r="AI956" s="13">
        <v>69</v>
      </c>
      <c r="AJ956" s="11"/>
      <c r="AL956" s="13"/>
      <c r="AM956" s="300"/>
      <c r="AO956" s="13"/>
      <c r="AP956" s="300"/>
      <c r="AR956" s="13"/>
      <c r="AS956" s="300" t="s">
        <v>7727</v>
      </c>
      <c r="AT956" s="12" t="s">
        <v>7663</v>
      </c>
      <c r="AU956" s="13">
        <v>31</v>
      </c>
      <c r="AV956" s="300"/>
      <c r="AX956" s="13"/>
      <c r="AY956" s="104"/>
      <c r="AZ956" s="104"/>
      <c r="BA956" s="104"/>
      <c r="BB956" s="104"/>
      <c r="BC956" s="104"/>
      <c r="BD956" s="104"/>
      <c r="BE956" s="104"/>
      <c r="BF956" s="104"/>
      <c r="BG956" s="104"/>
      <c r="BH956" s="52"/>
    </row>
    <row r="957" spans="1:60" s="12" customFormat="1" ht="154">
      <c r="A957" s="11">
        <v>1510</v>
      </c>
      <c r="B957" s="12" t="s">
        <v>7644</v>
      </c>
      <c r="C957" s="12">
        <v>7</v>
      </c>
      <c r="D957" s="15" t="s">
        <v>7645</v>
      </c>
      <c r="E957" s="12" t="s">
        <v>7663</v>
      </c>
      <c r="F957" s="12">
        <v>18697</v>
      </c>
      <c r="G957" s="12" t="s">
        <v>7728</v>
      </c>
      <c r="H957" s="12">
        <v>2020</v>
      </c>
      <c r="I957" s="12" t="s">
        <v>7729</v>
      </c>
      <c r="J957" s="16">
        <v>103137.54</v>
      </c>
      <c r="K957" s="12" t="s">
        <v>328</v>
      </c>
      <c r="L957" s="12" t="s">
        <v>7666</v>
      </c>
      <c r="M957" s="12" t="s">
        <v>7667</v>
      </c>
      <c r="N957" s="12" t="s">
        <v>7668</v>
      </c>
      <c r="O957" s="12" t="s">
        <v>7669</v>
      </c>
      <c r="P957" s="12">
        <v>1200021</v>
      </c>
      <c r="Q957" s="16">
        <v>2.35</v>
      </c>
      <c r="R957" s="16">
        <v>0</v>
      </c>
      <c r="S957" s="16">
        <v>2.35</v>
      </c>
      <c r="T957" s="16">
        <v>18.829999999999998</v>
      </c>
      <c r="U957" s="16">
        <f>SUM(R957:T957)</f>
        <v>21.18</v>
      </c>
      <c r="V957" s="109">
        <v>54</v>
      </c>
      <c r="W957" s="109">
        <v>21.67</v>
      </c>
      <c r="X957" s="18" t="s">
        <v>7708</v>
      </c>
      <c r="Y957" s="12">
        <v>3</v>
      </c>
      <c r="Z957" s="12">
        <v>11</v>
      </c>
      <c r="AA957" s="12">
        <v>5</v>
      </c>
      <c r="AB957" s="12">
        <v>4</v>
      </c>
      <c r="AC957" s="12">
        <v>104</v>
      </c>
      <c r="AD957" s="12">
        <v>18.829999999999998</v>
      </c>
      <c r="AE957" s="12">
        <v>5</v>
      </c>
      <c r="AF957" s="236">
        <v>100</v>
      </c>
      <c r="AG957" s="11" t="s">
        <v>7645</v>
      </c>
      <c r="AH957" s="12" t="s">
        <v>7663</v>
      </c>
      <c r="AI957" s="13">
        <v>100</v>
      </c>
      <c r="AJ957" s="11"/>
      <c r="AL957" s="13"/>
      <c r="AM957" s="300"/>
      <c r="AO957" s="13"/>
      <c r="AP957" s="300"/>
      <c r="AR957" s="13"/>
      <c r="AS957" s="300"/>
      <c r="AU957" s="13"/>
      <c r="AV957" s="300"/>
      <c r="AX957" s="13"/>
      <c r="AY957" s="104"/>
      <c r="AZ957" s="104"/>
      <c r="BA957" s="104"/>
      <c r="BB957" s="104"/>
      <c r="BC957" s="104"/>
      <c r="BD957" s="104"/>
      <c r="BE957" s="104"/>
      <c r="BF957" s="104"/>
      <c r="BG957" s="104"/>
      <c r="BH957" s="104"/>
    </row>
    <row r="958" spans="1:60" s="12" customFormat="1" ht="154">
      <c r="A958" s="11">
        <v>1510</v>
      </c>
      <c r="B958" s="12" t="s">
        <v>7644</v>
      </c>
      <c r="C958" s="12">
        <v>7</v>
      </c>
      <c r="D958" s="15" t="s">
        <v>7645</v>
      </c>
      <c r="E958" s="12" t="s">
        <v>7663</v>
      </c>
      <c r="F958" s="12">
        <v>18697</v>
      </c>
      <c r="G958" s="12" t="s">
        <v>7730</v>
      </c>
      <c r="H958" s="12">
        <v>2020</v>
      </c>
      <c r="I958" s="12" t="s">
        <v>7731</v>
      </c>
      <c r="J958" s="16">
        <v>13870</v>
      </c>
      <c r="K958" s="12" t="s">
        <v>328</v>
      </c>
      <c r="L958" s="12" t="s">
        <v>7666</v>
      </c>
      <c r="M958" s="12" t="s">
        <v>7667</v>
      </c>
      <c r="N958" s="12" t="s">
        <v>7668</v>
      </c>
      <c r="O958" s="12" t="s">
        <v>7669</v>
      </c>
      <c r="P958" s="12">
        <v>1200042</v>
      </c>
      <c r="Q958" s="16">
        <v>2.35</v>
      </c>
      <c r="R958" s="16">
        <v>0</v>
      </c>
      <c r="S958" s="16">
        <v>2.35</v>
      </c>
      <c r="T958" s="16">
        <v>18.829999999999998</v>
      </c>
      <c r="U958" s="16">
        <f>SUM(R958:T958)</f>
        <v>21.18</v>
      </c>
      <c r="V958" s="109">
        <v>8</v>
      </c>
      <c r="W958" s="109">
        <v>21.67</v>
      </c>
      <c r="X958" s="18" t="s">
        <v>7708</v>
      </c>
      <c r="Y958" s="12">
        <v>3</v>
      </c>
      <c r="Z958" s="12">
        <v>11</v>
      </c>
      <c r="AA958" s="12">
        <v>5</v>
      </c>
      <c r="AB958" s="12">
        <v>4</v>
      </c>
      <c r="AC958" s="12">
        <v>104</v>
      </c>
      <c r="AD958" s="12">
        <v>18.829999999999998</v>
      </c>
      <c r="AE958" s="12">
        <v>5</v>
      </c>
      <c r="AF958" s="236">
        <v>1</v>
      </c>
      <c r="AG958" s="11" t="s">
        <v>7645</v>
      </c>
      <c r="AH958" s="12" t="s">
        <v>7663</v>
      </c>
      <c r="AI958" s="13">
        <v>100</v>
      </c>
      <c r="AJ958" s="11"/>
      <c r="AL958" s="13"/>
      <c r="AM958" s="300"/>
      <c r="AO958" s="13"/>
      <c r="AP958" s="300"/>
      <c r="AR958" s="13"/>
      <c r="AS958" s="300"/>
      <c r="AU958" s="13"/>
      <c r="AV958" s="300"/>
      <c r="AX958" s="13"/>
      <c r="AY958" s="104"/>
      <c r="AZ958" s="104"/>
      <c r="BA958" s="104"/>
      <c r="BB958" s="104"/>
      <c r="BC958" s="104"/>
      <c r="BD958" s="104"/>
      <c r="BE958" s="104"/>
      <c r="BF958" s="104"/>
      <c r="BG958" s="104"/>
      <c r="BH958" s="104"/>
    </row>
    <row r="959" spans="1:60" s="104" customFormat="1" ht="294">
      <c r="A959" s="11">
        <v>1510</v>
      </c>
      <c r="B959" s="12" t="s">
        <v>7644</v>
      </c>
      <c r="C959" s="12">
        <v>3</v>
      </c>
      <c r="D959" s="15" t="s">
        <v>7656</v>
      </c>
      <c r="E959" s="12" t="s">
        <v>7670</v>
      </c>
      <c r="F959" s="12">
        <v>50196</v>
      </c>
      <c r="G959" s="12" t="s">
        <v>7732</v>
      </c>
      <c r="H959" s="12">
        <v>2020</v>
      </c>
      <c r="I959" s="12" t="s">
        <v>7733</v>
      </c>
      <c r="J959" s="16">
        <v>59323.17</v>
      </c>
      <c r="K959" s="12" t="s">
        <v>328</v>
      </c>
      <c r="L959" s="12" t="s">
        <v>7696</v>
      </c>
      <c r="M959" s="12" t="s">
        <v>7674</v>
      </c>
      <c r="N959" s="12" t="s">
        <v>7734</v>
      </c>
      <c r="O959" s="12" t="s">
        <v>7735</v>
      </c>
      <c r="P959" s="12">
        <v>1200044</v>
      </c>
      <c r="Q959" s="16">
        <v>2.35</v>
      </c>
      <c r="R959" s="16">
        <v>0</v>
      </c>
      <c r="S959" s="16">
        <v>2.35</v>
      </c>
      <c r="T959" s="16">
        <v>18.829999999999998</v>
      </c>
      <c r="U959" s="16">
        <f>SUM(R959:T959)</f>
        <v>21.18</v>
      </c>
      <c r="V959" s="109">
        <v>0</v>
      </c>
      <c r="W959" s="109">
        <v>20</v>
      </c>
      <c r="X959" s="18" t="s">
        <v>7708</v>
      </c>
      <c r="Y959" s="12">
        <v>6</v>
      </c>
      <c r="Z959" s="12">
        <v>4</v>
      </c>
      <c r="AA959" s="12">
        <v>2</v>
      </c>
      <c r="AB959" s="12">
        <v>10</v>
      </c>
      <c r="AC959" s="12">
        <v>110</v>
      </c>
      <c r="AD959" s="12">
        <v>18.829999999999998</v>
      </c>
      <c r="AE959" s="12">
        <v>5</v>
      </c>
      <c r="AF959" s="236">
        <v>14</v>
      </c>
      <c r="AG959" s="11"/>
      <c r="AH959" s="12"/>
      <c r="AI959" s="13"/>
      <c r="AJ959" s="11"/>
      <c r="AK959" s="12"/>
      <c r="AL959" s="13"/>
      <c r="AM959" s="300"/>
      <c r="AN959" s="12"/>
      <c r="AO959" s="13"/>
      <c r="AP959" s="300"/>
      <c r="AQ959" s="12"/>
      <c r="AR959" s="13"/>
      <c r="AS959" s="300" t="s">
        <v>153</v>
      </c>
      <c r="AT959" s="12" t="s">
        <v>7670</v>
      </c>
      <c r="AU959" s="13">
        <v>100</v>
      </c>
      <c r="AV959" s="300"/>
      <c r="AW959" s="12"/>
      <c r="AX959" s="13"/>
    </row>
    <row r="960" spans="1:60" s="14" customFormat="1" ht="266">
      <c r="A960" s="11">
        <v>1510</v>
      </c>
      <c r="B960" s="12" t="s">
        <v>7644</v>
      </c>
      <c r="C960" s="12">
        <v>3</v>
      </c>
      <c r="D960" s="15" t="s">
        <v>7656</v>
      </c>
      <c r="E960" s="12" t="s">
        <v>7670</v>
      </c>
      <c r="F960" s="12">
        <v>50196</v>
      </c>
      <c r="G960" s="12" t="s">
        <v>7736</v>
      </c>
      <c r="H960" s="12">
        <v>2021</v>
      </c>
      <c r="I960" s="12" t="s">
        <v>7736</v>
      </c>
      <c r="J960" s="16">
        <v>38321.42</v>
      </c>
      <c r="K960" s="12" t="s">
        <v>328</v>
      </c>
      <c r="L960" s="12" t="s">
        <v>7696</v>
      </c>
      <c r="M960" s="12" t="s">
        <v>7674</v>
      </c>
      <c r="N960" s="12" t="s">
        <v>7737</v>
      </c>
      <c r="O960" s="12" t="s">
        <v>7738</v>
      </c>
      <c r="P960" s="12">
        <v>1210001</v>
      </c>
      <c r="Q960" s="16">
        <v>2.35</v>
      </c>
      <c r="R960" s="16">
        <v>0</v>
      </c>
      <c r="S960" s="16">
        <v>2.35</v>
      </c>
      <c r="T960" s="16">
        <v>18.829999999999998</v>
      </c>
      <c r="U960" s="16">
        <v>21.18</v>
      </c>
      <c r="V960" s="109">
        <v>0</v>
      </c>
      <c r="W960" s="109">
        <v>20</v>
      </c>
      <c r="X960" s="18" t="s">
        <v>7708</v>
      </c>
      <c r="Y960" s="12">
        <v>6</v>
      </c>
      <c r="Z960" s="12">
        <v>4</v>
      </c>
      <c r="AA960" s="12">
        <v>2</v>
      </c>
      <c r="AB960" s="12">
        <v>4</v>
      </c>
      <c r="AC960" s="12">
        <v>120</v>
      </c>
      <c r="AD960" s="12">
        <v>18.829999999999998</v>
      </c>
      <c r="AE960" s="12">
        <v>5</v>
      </c>
      <c r="AF960" s="236">
        <v>0</v>
      </c>
      <c r="AG960" s="11"/>
      <c r="AH960" s="12"/>
      <c r="AI960" s="13"/>
      <c r="AJ960" s="11"/>
      <c r="AK960" s="12"/>
      <c r="AL960" s="13"/>
      <c r="AM960" s="300"/>
      <c r="AN960" s="12"/>
      <c r="AO960" s="13"/>
      <c r="AP960" s="300"/>
      <c r="AQ960" s="12"/>
      <c r="AR960" s="13"/>
      <c r="AS960" s="300"/>
      <c r="AT960" s="12"/>
      <c r="AU960" s="13"/>
      <c r="AV960" s="300"/>
      <c r="AW960" s="12"/>
      <c r="AX960" s="13"/>
      <c r="AY960" s="104"/>
      <c r="AZ960" s="104"/>
      <c r="BA960" s="104"/>
      <c r="BB960" s="104"/>
      <c r="BC960" s="104"/>
      <c r="BD960" s="104"/>
      <c r="BE960" s="104"/>
      <c r="BF960" s="104"/>
      <c r="BG960" s="104"/>
    </row>
    <row r="961" spans="1:59" s="14" customFormat="1" ht="406">
      <c r="A961" s="11">
        <v>1510</v>
      </c>
      <c r="B961" s="12" t="s">
        <v>7644</v>
      </c>
      <c r="C961" s="12">
        <v>7</v>
      </c>
      <c r="D961" s="15" t="s">
        <v>7645</v>
      </c>
      <c r="E961" s="12" t="s">
        <v>7663</v>
      </c>
      <c r="F961" s="12">
        <v>18697</v>
      </c>
      <c r="G961" s="12" t="s">
        <v>7739</v>
      </c>
      <c r="H961" s="12">
        <v>2021</v>
      </c>
      <c r="I961" s="12" t="s">
        <v>7740</v>
      </c>
      <c r="J961" s="16">
        <v>49271.41</v>
      </c>
      <c r="K961" s="12" t="s">
        <v>328</v>
      </c>
      <c r="L961" s="12" t="s">
        <v>7666</v>
      </c>
      <c r="M961" s="12" t="s">
        <v>7667</v>
      </c>
      <c r="N961" s="12" t="s">
        <v>7741</v>
      </c>
      <c r="O961" s="12" t="s">
        <v>7742</v>
      </c>
      <c r="P961" s="12">
        <v>1210034</v>
      </c>
      <c r="Q961" s="16">
        <v>2.35</v>
      </c>
      <c r="R961" s="16">
        <v>0</v>
      </c>
      <c r="S961" s="16">
        <v>2.35</v>
      </c>
      <c r="T961" s="16">
        <v>18.829999999999998</v>
      </c>
      <c r="U961" s="16">
        <f>SUM(R961:T961)</f>
        <v>21.18</v>
      </c>
      <c r="V961" s="109">
        <v>0</v>
      </c>
      <c r="W961" s="109">
        <v>7</v>
      </c>
      <c r="X961" s="18" t="s">
        <v>7708</v>
      </c>
      <c r="Y961" s="12">
        <v>3</v>
      </c>
      <c r="Z961" s="12">
        <v>11</v>
      </c>
      <c r="AA961" s="12">
        <v>5</v>
      </c>
      <c r="AB961" s="12">
        <v>4</v>
      </c>
      <c r="AC961" s="12">
        <v>104</v>
      </c>
      <c r="AD961" s="12">
        <v>18.829999999999998</v>
      </c>
      <c r="AE961" s="12">
        <v>5</v>
      </c>
      <c r="AF961" s="236">
        <v>0</v>
      </c>
      <c r="AG961" s="11"/>
      <c r="AH961" s="12"/>
      <c r="AI961" s="13"/>
      <c r="AJ961" s="11"/>
      <c r="AK961" s="12"/>
      <c r="AL961" s="13"/>
      <c r="AM961" s="300"/>
      <c r="AN961" s="12"/>
      <c r="AO961" s="13"/>
      <c r="AP961" s="300"/>
      <c r="AQ961" s="12"/>
      <c r="AR961" s="13"/>
      <c r="AS961" s="300"/>
      <c r="AT961" s="12"/>
      <c r="AU961" s="13"/>
      <c r="AV961" s="300"/>
      <c r="AW961" s="12"/>
      <c r="AX961" s="13"/>
      <c r="AY961" s="104"/>
      <c r="AZ961" s="104"/>
      <c r="BA961" s="104"/>
      <c r="BB961" s="104"/>
      <c r="BC961" s="104"/>
      <c r="BD961" s="104"/>
      <c r="BE961" s="104"/>
      <c r="BF961" s="104"/>
      <c r="BG961" s="104"/>
    </row>
    <row r="962" spans="1:59" s="14" customFormat="1" ht="409.5">
      <c r="A962" s="11">
        <v>1510</v>
      </c>
      <c r="B962" s="12" t="s">
        <v>7644</v>
      </c>
      <c r="C962" s="12">
        <v>3</v>
      </c>
      <c r="D962" s="15" t="s">
        <v>7656</v>
      </c>
      <c r="E962" s="12" t="s">
        <v>7743</v>
      </c>
      <c r="F962" s="12">
        <v>34516</v>
      </c>
      <c r="G962" s="12" t="s">
        <v>7744</v>
      </c>
      <c r="H962" s="12">
        <v>2021</v>
      </c>
      <c r="I962" s="12" t="s">
        <v>7745</v>
      </c>
      <c r="J962" s="16">
        <v>137295.37</v>
      </c>
      <c r="K962" s="12" t="s">
        <v>332</v>
      </c>
      <c r="L962" s="12" t="s">
        <v>7696</v>
      </c>
      <c r="M962" s="12" t="s">
        <v>7674</v>
      </c>
      <c r="N962" s="12" t="s">
        <v>7746</v>
      </c>
      <c r="O962" s="12" t="s">
        <v>7747</v>
      </c>
      <c r="P962" s="12">
        <v>1210035</v>
      </c>
      <c r="Q962" s="16">
        <v>2.35</v>
      </c>
      <c r="R962" s="16">
        <v>0</v>
      </c>
      <c r="S962" s="16">
        <v>2.35</v>
      </c>
      <c r="T962" s="16">
        <v>18.829999999999998</v>
      </c>
      <c r="U962" s="16">
        <v>21.18</v>
      </c>
      <c r="V962" s="109">
        <v>0</v>
      </c>
      <c r="W962" s="109">
        <v>7</v>
      </c>
      <c r="X962" s="18" t="s">
        <v>7708</v>
      </c>
      <c r="Y962" s="12">
        <v>6</v>
      </c>
      <c r="Z962" s="12">
        <v>4</v>
      </c>
      <c r="AA962" s="12">
        <v>2</v>
      </c>
      <c r="AB962" s="12">
        <v>10</v>
      </c>
      <c r="AC962" s="12">
        <v>128</v>
      </c>
      <c r="AD962" s="12">
        <v>18.829999999999998</v>
      </c>
      <c r="AE962" s="12">
        <v>5</v>
      </c>
      <c r="AF962" s="236">
        <v>100</v>
      </c>
      <c r="AG962" s="11"/>
      <c r="AH962" s="12"/>
      <c r="AI962" s="13"/>
      <c r="AJ962" s="11"/>
      <c r="AK962" s="12"/>
      <c r="AL962" s="13"/>
      <c r="AM962" s="300"/>
      <c r="AN962" s="12"/>
      <c r="AO962" s="13"/>
      <c r="AP962" s="300"/>
      <c r="AQ962" s="12"/>
      <c r="AR962" s="13"/>
      <c r="AS962" s="300" t="s">
        <v>7748</v>
      </c>
      <c r="AT962" s="12" t="s">
        <v>7743</v>
      </c>
      <c r="AU962" s="13">
        <v>100</v>
      </c>
      <c r="AV962" s="300"/>
      <c r="AW962" s="12"/>
      <c r="AX962" s="13"/>
      <c r="AY962" s="104"/>
      <c r="AZ962" s="104"/>
      <c r="BA962" s="104"/>
      <c r="BB962" s="104"/>
      <c r="BC962" s="104"/>
      <c r="BD962" s="104"/>
      <c r="BE962" s="104"/>
      <c r="BF962" s="104"/>
      <c r="BG962" s="104"/>
    </row>
    <row r="963" spans="1:59" s="14" customFormat="1" ht="241.75" customHeight="1">
      <c r="A963" s="11">
        <v>1510</v>
      </c>
      <c r="B963" s="12" t="s">
        <v>7644</v>
      </c>
      <c r="C963" s="12">
        <v>7</v>
      </c>
      <c r="D963" s="15" t="s">
        <v>7645</v>
      </c>
      <c r="E963" s="12" t="s">
        <v>7663</v>
      </c>
      <c r="F963" s="12">
        <v>18697</v>
      </c>
      <c r="G963" s="12" t="s">
        <v>7749</v>
      </c>
      <c r="H963" s="12">
        <v>2021</v>
      </c>
      <c r="I963" s="12" t="s">
        <v>7750</v>
      </c>
      <c r="J963" s="16">
        <v>66792.92</v>
      </c>
      <c r="K963" s="12" t="s">
        <v>328</v>
      </c>
      <c r="L963" s="12" t="s">
        <v>7666</v>
      </c>
      <c r="M963" s="12" t="s">
        <v>7667</v>
      </c>
      <c r="N963" s="12" t="s">
        <v>7751</v>
      </c>
      <c r="O963" s="12" t="s">
        <v>7752</v>
      </c>
      <c r="P963" s="12">
        <v>1210050</v>
      </c>
      <c r="Q963" s="16">
        <v>2.35</v>
      </c>
      <c r="R963" s="16">
        <v>0</v>
      </c>
      <c r="S963" s="16">
        <v>2.35</v>
      </c>
      <c r="T963" s="16">
        <v>18.829999999999998</v>
      </c>
      <c r="U963" s="16">
        <f>SUM(R963:T963)</f>
        <v>21.18</v>
      </c>
      <c r="V963" s="109">
        <v>0</v>
      </c>
      <c r="W963" s="109">
        <v>5</v>
      </c>
      <c r="X963" s="18" t="s">
        <v>7708</v>
      </c>
      <c r="Y963" s="12">
        <v>6</v>
      </c>
      <c r="Z963" s="12">
        <v>4</v>
      </c>
      <c r="AA963" s="12">
        <v>1</v>
      </c>
      <c r="AB963" s="12">
        <v>4</v>
      </c>
      <c r="AC963" s="12">
        <v>133</v>
      </c>
      <c r="AD963" s="12">
        <v>18.829999999999998</v>
      </c>
      <c r="AE963" s="12">
        <v>5</v>
      </c>
      <c r="AF963" s="236">
        <v>2</v>
      </c>
      <c r="AG963" s="11" t="s">
        <v>7645</v>
      </c>
      <c r="AH963" s="12" t="s">
        <v>7663</v>
      </c>
      <c r="AI963" s="13">
        <v>100</v>
      </c>
      <c r="AJ963" s="11"/>
      <c r="AK963" s="12"/>
      <c r="AL963" s="13"/>
      <c r="AM963" s="300"/>
      <c r="AN963" s="12"/>
      <c r="AO963" s="13"/>
      <c r="AP963" s="300"/>
      <c r="AQ963" s="12"/>
      <c r="AR963" s="13"/>
      <c r="AS963" s="300"/>
      <c r="AT963" s="12"/>
      <c r="AU963" s="13"/>
      <c r="AV963" s="300"/>
      <c r="AW963" s="12"/>
      <c r="AX963" s="13"/>
      <c r="AY963" s="104"/>
      <c r="AZ963" s="104"/>
      <c r="BA963" s="104"/>
      <c r="BB963" s="104"/>
      <c r="BC963" s="104"/>
      <c r="BD963" s="104"/>
      <c r="BE963" s="104"/>
      <c r="BF963" s="104"/>
      <c r="BG963" s="104"/>
    </row>
    <row r="964" spans="1:59" s="14" customFormat="1" ht="252">
      <c r="A964" s="11" t="s">
        <v>7753</v>
      </c>
      <c r="B964" s="12" t="s">
        <v>7754</v>
      </c>
      <c r="C964" s="12">
        <v>4</v>
      </c>
      <c r="D964" s="15" t="s">
        <v>7755</v>
      </c>
      <c r="E964" s="12" t="s">
        <v>7756</v>
      </c>
      <c r="F964" s="12">
        <v>10268</v>
      </c>
      <c r="G964" s="12" t="s">
        <v>7757</v>
      </c>
      <c r="H964" s="12">
        <v>2003</v>
      </c>
      <c r="I964" s="12" t="s">
        <v>7758</v>
      </c>
      <c r="J964" s="144">
        <v>82874.31</v>
      </c>
      <c r="K964" s="12" t="s">
        <v>156</v>
      </c>
      <c r="L964" s="12" t="s">
        <v>7759</v>
      </c>
      <c r="M964" s="12" t="s">
        <v>7760</v>
      </c>
      <c r="N964" s="12" t="s">
        <v>7761</v>
      </c>
      <c r="O964" s="12" t="s">
        <v>7762</v>
      </c>
      <c r="P964" s="24" t="s">
        <v>7763</v>
      </c>
      <c r="Q964" s="16">
        <v>42.23</v>
      </c>
      <c r="R964" s="16">
        <v>0</v>
      </c>
      <c r="S964" s="16">
        <v>12.94</v>
      </c>
      <c r="T964" s="16">
        <v>29.29</v>
      </c>
      <c r="U964" s="16">
        <v>42.23</v>
      </c>
      <c r="V964" s="109">
        <v>17</v>
      </c>
      <c r="W964" s="109">
        <v>100</v>
      </c>
      <c r="X964" s="90" t="s">
        <v>7764</v>
      </c>
      <c r="Y964" s="12">
        <v>3</v>
      </c>
      <c r="Z964" s="12">
        <v>1</v>
      </c>
      <c r="AA964" s="12">
        <v>7</v>
      </c>
      <c r="AB964" s="12">
        <v>60</v>
      </c>
      <c r="AC964" s="12">
        <v>55</v>
      </c>
      <c r="AD964" s="12"/>
      <c r="AE964" s="12">
        <v>0.25</v>
      </c>
      <c r="AF964" s="236">
        <v>20</v>
      </c>
      <c r="AG964" s="11" t="s">
        <v>4521</v>
      </c>
      <c r="AH964" s="12" t="s">
        <v>7765</v>
      </c>
      <c r="AI964" s="13">
        <v>20</v>
      </c>
      <c r="AJ964" s="11"/>
      <c r="AK964" s="12"/>
      <c r="AL964" s="13"/>
      <c r="AM964" s="300"/>
      <c r="AN964" s="12"/>
      <c r="AO964" s="13"/>
      <c r="AP964" s="300"/>
      <c r="AQ964" s="12"/>
      <c r="AR964" s="13"/>
      <c r="AS964" s="300"/>
      <c r="AT964" s="12"/>
      <c r="AU964" s="13"/>
      <c r="AV964" s="300"/>
      <c r="AW964" s="12"/>
      <c r="AX964" s="13"/>
    </row>
    <row r="965" spans="1:59" s="14" customFormat="1" ht="246" customHeight="1">
      <c r="A965" s="11" t="s">
        <v>7753</v>
      </c>
      <c r="B965" s="12" t="s">
        <v>7754</v>
      </c>
      <c r="C965" s="12">
        <v>25</v>
      </c>
      <c r="D965" s="15" t="s">
        <v>7766</v>
      </c>
      <c r="E965" s="12" t="s">
        <v>7767</v>
      </c>
      <c r="F965" s="12">
        <v>10774</v>
      </c>
      <c r="G965" s="12" t="s">
        <v>7768</v>
      </c>
      <c r="H965" s="12">
        <v>2002</v>
      </c>
      <c r="I965" s="12" t="s">
        <v>7769</v>
      </c>
      <c r="J965" s="144">
        <v>50075.11</v>
      </c>
      <c r="K965" s="12" t="s">
        <v>156</v>
      </c>
      <c r="L965" s="12" t="s">
        <v>7770</v>
      </c>
      <c r="M965" s="12" t="s">
        <v>7771</v>
      </c>
      <c r="N965" s="12" t="s">
        <v>7772</v>
      </c>
      <c r="O965" s="12" t="s">
        <v>7773</v>
      </c>
      <c r="P965" s="12">
        <v>19584</v>
      </c>
      <c r="Q965" s="16">
        <v>85.89</v>
      </c>
      <c r="R965" s="16">
        <v>5.89</v>
      </c>
      <c r="S965" s="16">
        <v>35</v>
      </c>
      <c r="T965" s="16">
        <v>45</v>
      </c>
      <c r="U965" s="16">
        <v>85.89</v>
      </c>
      <c r="V965" s="109">
        <v>100</v>
      </c>
      <c r="W965" s="109">
        <v>100</v>
      </c>
      <c r="X965" s="90" t="s">
        <v>7774</v>
      </c>
      <c r="Y965" s="12"/>
      <c r="Z965" s="12"/>
      <c r="AA965" s="12"/>
      <c r="AB965" s="12">
        <v>25</v>
      </c>
      <c r="AC965" s="12">
        <v>1.2</v>
      </c>
      <c r="AD965" s="12"/>
      <c r="AE965" s="12">
        <v>0.2</v>
      </c>
      <c r="AF965" s="236">
        <v>100</v>
      </c>
      <c r="AG965" s="11" t="s">
        <v>7766</v>
      </c>
      <c r="AH965" s="12" t="s">
        <v>7767</v>
      </c>
      <c r="AI965" s="13"/>
      <c r="AJ965" s="11"/>
      <c r="AK965" s="12"/>
      <c r="AL965" s="13"/>
      <c r="AM965" s="300"/>
      <c r="AN965" s="12"/>
      <c r="AO965" s="13"/>
      <c r="AP965" s="300"/>
      <c r="AQ965" s="12"/>
      <c r="AR965" s="13"/>
      <c r="AS965" s="300"/>
      <c r="AT965" s="12"/>
      <c r="AU965" s="13"/>
      <c r="AV965" s="300"/>
      <c r="AW965" s="12"/>
      <c r="AX965" s="13"/>
    </row>
    <row r="966" spans="1:59" s="14" customFormat="1" ht="140">
      <c r="A966" s="11" t="s">
        <v>7753</v>
      </c>
      <c r="B966" s="12" t="s">
        <v>7754</v>
      </c>
      <c r="C966" s="12">
        <v>18</v>
      </c>
      <c r="D966" s="15" t="s">
        <v>7775</v>
      </c>
      <c r="E966" s="12" t="s">
        <v>7776</v>
      </c>
      <c r="F966" s="12">
        <v>18174</v>
      </c>
      <c r="G966" s="12" t="s">
        <v>7777</v>
      </c>
      <c r="H966" s="12">
        <v>2002</v>
      </c>
      <c r="I966" s="12" t="s">
        <v>7778</v>
      </c>
      <c r="J966" s="144">
        <v>50075.11</v>
      </c>
      <c r="K966" s="12" t="s">
        <v>156</v>
      </c>
      <c r="L966" s="12" t="s">
        <v>7779</v>
      </c>
      <c r="M966" s="12" t="s">
        <v>7780</v>
      </c>
      <c r="N966" s="12" t="s">
        <v>7781</v>
      </c>
      <c r="O966" s="12" t="s">
        <v>7782</v>
      </c>
      <c r="P966" s="12" t="s">
        <v>7783</v>
      </c>
      <c r="Q966" s="16">
        <v>87.9</v>
      </c>
      <c r="R966" s="16">
        <v>7.9</v>
      </c>
      <c r="S966" s="16">
        <v>35</v>
      </c>
      <c r="T966" s="16">
        <v>45</v>
      </c>
      <c r="U966" s="16">
        <v>87.9</v>
      </c>
      <c r="V966" s="109">
        <v>100</v>
      </c>
      <c r="W966" s="109">
        <v>100</v>
      </c>
      <c r="X966" s="90" t="s">
        <v>7784</v>
      </c>
      <c r="Y966" s="12">
        <v>4</v>
      </c>
      <c r="Z966" s="12">
        <v>2</v>
      </c>
      <c r="AA966" s="12">
        <v>2</v>
      </c>
      <c r="AB966" s="12">
        <v>30</v>
      </c>
      <c r="AC966" s="12">
        <v>89</v>
      </c>
      <c r="AD966" s="12"/>
      <c r="AE966" s="12">
        <v>0.2</v>
      </c>
      <c r="AF966" s="236">
        <v>100</v>
      </c>
      <c r="AG966" s="11" t="s">
        <v>7775</v>
      </c>
      <c r="AH966" s="12" t="s">
        <v>7785</v>
      </c>
      <c r="AI966" s="13"/>
      <c r="AJ966" s="11"/>
      <c r="AK966" s="12"/>
      <c r="AL966" s="13"/>
      <c r="AM966" s="300"/>
      <c r="AN966" s="12"/>
      <c r="AO966" s="13"/>
      <c r="AP966" s="300"/>
      <c r="AQ966" s="12"/>
      <c r="AR966" s="13"/>
      <c r="AS966" s="300"/>
      <c r="AT966" s="12"/>
      <c r="AU966" s="13"/>
      <c r="AV966" s="300"/>
      <c r="AW966" s="12"/>
      <c r="AX966" s="13"/>
    </row>
    <row r="967" spans="1:59" s="14" customFormat="1" ht="246" customHeight="1">
      <c r="A967" s="11" t="s">
        <v>7753</v>
      </c>
      <c r="B967" s="12" t="s">
        <v>7754</v>
      </c>
      <c r="C967" s="12">
        <v>25</v>
      </c>
      <c r="D967" s="15" t="s">
        <v>7766</v>
      </c>
      <c r="E967" s="12" t="s">
        <v>7767</v>
      </c>
      <c r="F967" s="12">
        <v>10774</v>
      </c>
      <c r="G967" s="12" t="s">
        <v>7786</v>
      </c>
      <c r="H967" s="12">
        <v>2001</v>
      </c>
      <c r="I967" s="12" t="s">
        <v>7787</v>
      </c>
      <c r="J967" s="144">
        <v>68853.279999999999</v>
      </c>
      <c r="K967" s="12" t="s">
        <v>51</v>
      </c>
      <c r="L967" s="12" t="s">
        <v>7770</v>
      </c>
      <c r="M967" s="12" t="s">
        <v>7771</v>
      </c>
      <c r="N967" s="12" t="s">
        <v>7772</v>
      </c>
      <c r="O967" s="12" t="s">
        <v>7773</v>
      </c>
      <c r="P967" s="12" t="s">
        <v>7788</v>
      </c>
      <c r="Q967" s="16">
        <v>88.1</v>
      </c>
      <c r="R967" s="16">
        <v>8.1</v>
      </c>
      <c r="S967" s="16">
        <v>35</v>
      </c>
      <c r="T967" s="16">
        <v>45</v>
      </c>
      <c r="U967" s="16">
        <v>88.1</v>
      </c>
      <c r="V967" s="109">
        <v>100</v>
      </c>
      <c r="W967" s="109">
        <v>100</v>
      </c>
      <c r="X967" s="90" t="s">
        <v>7774</v>
      </c>
      <c r="Y967" s="12"/>
      <c r="Z967" s="12"/>
      <c r="AA967" s="12"/>
      <c r="AB967" s="12">
        <v>25</v>
      </c>
      <c r="AC967" s="12"/>
      <c r="AD967" s="12"/>
      <c r="AE967" s="12">
        <v>0.5</v>
      </c>
      <c r="AF967" s="236">
        <v>100</v>
      </c>
      <c r="AG967" s="11" t="s">
        <v>7766</v>
      </c>
      <c r="AH967" s="12" t="s">
        <v>7767</v>
      </c>
      <c r="AI967" s="13"/>
      <c r="AJ967" s="11"/>
      <c r="AK967" s="12"/>
      <c r="AL967" s="13"/>
      <c r="AM967" s="300"/>
      <c r="AN967" s="12"/>
      <c r="AO967" s="13"/>
      <c r="AP967" s="300"/>
      <c r="AQ967" s="12"/>
      <c r="AR967" s="13"/>
      <c r="AS967" s="300"/>
      <c r="AT967" s="12"/>
      <c r="AU967" s="13"/>
      <c r="AV967" s="300"/>
      <c r="AW967" s="12"/>
      <c r="AX967" s="13"/>
    </row>
    <row r="968" spans="1:59" s="14" customFormat="1" ht="272.5" customHeight="1">
      <c r="A968" s="11" t="s">
        <v>7753</v>
      </c>
      <c r="B968" s="12" t="s">
        <v>7754</v>
      </c>
      <c r="C968" s="12">
        <v>25</v>
      </c>
      <c r="D968" s="15" t="s">
        <v>7789</v>
      </c>
      <c r="E968" s="12" t="s">
        <v>7767</v>
      </c>
      <c r="F968" s="12">
        <v>10774</v>
      </c>
      <c r="G968" s="12" t="s">
        <v>7790</v>
      </c>
      <c r="H968" s="12">
        <v>2002</v>
      </c>
      <c r="I968" s="12" t="s">
        <v>7791</v>
      </c>
      <c r="J968" s="144">
        <v>46945.43</v>
      </c>
      <c r="K968" s="12" t="s">
        <v>51</v>
      </c>
      <c r="L968" s="12" t="s">
        <v>7792</v>
      </c>
      <c r="M968" s="12" t="s">
        <v>7771</v>
      </c>
      <c r="N968" s="12" t="s">
        <v>7793</v>
      </c>
      <c r="O968" s="12" t="s">
        <v>7794</v>
      </c>
      <c r="P968" s="12">
        <v>18761</v>
      </c>
      <c r="Q968" s="16">
        <v>85.52</v>
      </c>
      <c r="R968" s="16">
        <v>5.52</v>
      </c>
      <c r="S968" s="16">
        <v>35</v>
      </c>
      <c r="T968" s="16">
        <v>45</v>
      </c>
      <c r="U968" s="16">
        <v>85.52</v>
      </c>
      <c r="V968" s="109">
        <v>100</v>
      </c>
      <c r="W968" s="109">
        <v>100</v>
      </c>
      <c r="X968" s="90" t="s">
        <v>7774</v>
      </c>
      <c r="Y968" s="12"/>
      <c r="Z968" s="12"/>
      <c r="AA968" s="12"/>
      <c r="AB968" s="12">
        <v>25</v>
      </c>
      <c r="AC968" s="12">
        <v>1.1000000000000001</v>
      </c>
      <c r="AD968" s="12"/>
      <c r="AE968" s="12">
        <v>0.2</v>
      </c>
      <c r="AF968" s="236">
        <v>100</v>
      </c>
      <c r="AG968" s="11" t="s">
        <v>7766</v>
      </c>
      <c r="AH968" s="12" t="s">
        <v>7767</v>
      </c>
      <c r="AI968" s="13"/>
      <c r="AJ968" s="11"/>
      <c r="AK968" s="12"/>
      <c r="AL968" s="13"/>
      <c r="AM968" s="300"/>
      <c r="AN968" s="12"/>
      <c r="AO968" s="13"/>
      <c r="AP968" s="300"/>
      <c r="AQ968" s="12"/>
      <c r="AR968" s="13"/>
      <c r="AS968" s="300"/>
      <c r="AT968" s="12"/>
      <c r="AU968" s="13"/>
      <c r="AV968" s="300"/>
      <c r="AW968" s="12"/>
      <c r="AX968" s="13"/>
    </row>
    <row r="969" spans="1:59" s="14" customFormat="1" ht="272.5" customHeight="1">
      <c r="A969" s="11" t="s">
        <v>7753</v>
      </c>
      <c r="B969" s="12" t="s">
        <v>7754</v>
      </c>
      <c r="C969" s="12">
        <v>4</v>
      </c>
      <c r="D969" s="15" t="s">
        <v>7755</v>
      </c>
      <c r="E969" s="12" t="s">
        <v>7756</v>
      </c>
      <c r="F969" s="12">
        <v>10268</v>
      </c>
      <c r="G969" s="12" t="s">
        <v>7795</v>
      </c>
      <c r="H969" s="12">
        <v>2005</v>
      </c>
      <c r="I969" s="12" t="s">
        <v>7796</v>
      </c>
      <c r="J969" s="144">
        <v>83458.52</v>
      </c>
      <c r="K969" s="12" t="s">
        <v>149</v>
      </c>
      <c r="L969" s="12" t="s">
        <v>7797</v>
      </c>
      <c r="M969" s="12" t="s">
        <v>7798</v>
      </c>
      <c r="N969" s="12" t="s">
        <v>7799</v>
      </c>
      <c r="O969" s="12" t="s">
        <v>7800</v>
      </c>
      <c r="P969" s="12" t="s">
        <v>7801</v>
      </c>
      <c r="Q969" s="16">
        <v>48.09</v>
      </c>
      <c r="R969" s="16">
        <v>0</v>
      </c>
      <c r="S969" s="16">
        <v>12.94</v>
      </c>
      <c r="T969" s="16">
        <v>35.96</v>
      </c>
      <c r="U969" s="16">
        <v>48.09</v>
      </c>
      <c r="V969" s="109">
        <v>19</v>
      </c>
      <c r="W969" s="109">
        <v>100</v>
      </c>
      <c r="X969" s="90" t="s">
        <v>7764</v>
      </c>
      <c r="Y969" s="12">
        <v>3</v>
      </c>
      <c r="Z969" s="12">
        <v>1</v>
      </c>
      <c r="AA969" s="12">
        <v>7</v>
      </c>
      <c r="AB969" s="12">
        <v>11</v>
      </c>
      <c r="AC969" s="12"/>
      <c r="AD969" s="12"/>
      <c r="AE969" s="12">
        <v>0.2</v>
      </c>
      <c r="AF969" s="236">
        <v>9</v>
      </c>
      <c r="AG969" s="207" t="s">
        <v>4521</v>
      </c>
      <c r="AH969" s="12" t="s">
        <v>7802</v>
      </c>
      <c r="AI969" s="13">
        <v>9</v>
      </c>
      <c r="AJ969" s="11"/>
      <c r="AK969" s="12"/>
      <c r="AL969" s="13"/>
      <c r="AM969" s="300"/>
      <c r="AN969" s="12"/>
      <c r="AO969" s="13"/>
      <c r="AP969" s="300"/>
      <c r="AQ969" s="12"/>
      <c r="AR969" s="13"/>
      <c r="AS969" s="300"/>
      <c r="AT969" s="12"/>
      <c r="AU969" s="13"/>
      <c r="AV969" s="300"/>
      <c r="AW969" s="12"/>
      <c r="AX969" s="13"/>
    </row>
    <row r="970" spans="1:59" s="14" customFormat="1" ht="213.65" customHeight="1">
      <c r="A970" s="11" t="s">
        <v>7753</v>
      </c>
      <c r="B970" s="12" t="s">
        <v>7754</v>
      </c>
      <c r="C970" s="12">
        <v>30</v>
      </c>
      <c r="D970" s="15" t="s">
        <v>7803</v>
      </c>
      <c r="E970" s="12" t="s">
        <v>7804</v>
      </c>
      <c r="F970" s="12">
        <v>12609</v>
      </c>
      <c r="G970" s="12" t="s">
        <v>7805</v>
      </c>
      <c r="H970" s="12">
        <v>2004</v>
      </c>
      <c r="I970" s="12" t="s">
        <v>7806</v>
      </c>
      <c r="J970" s="144">
        <v>80954.77</v>
      </c>
      <c r="K970" s="12" t="s">
        <v>149</v>
      </c>
      <c r="L970" s="12" t="s">
        <v>7807</v>
      </c>
      <c r="M970" s="12" t="s">
        <v>7808</v>
      </c>
      <c r="N970" s="12" t="s">
        <v>7809</v>
      </c>
      <c r="O970" s="12" t="s">
        <v>7810</v>
      </c>
      <c r="P970" s="12">
        <v>21277</v>
      </c>
      <c r="Q970" s="16">
        <v>89.52</v>
      </c>
      <c r="R970" s="16">
        <v>9.52</v>
      </c>
      <c r="S970" s="16">
        <v>35</v>
      </c>
      <c r="T970" s="16">
        <v>45</v>
      </c>
      <c r="U970" s="16">
        <v>89.52</v>
      </c>
      <c r="V970" s="109">
        <v>100</v>
      </c>
      <c r="W970" s="109">
        <v>100</v>
      </c>
      <c r="X970" s="90" t="s">
        <v>7811</v>
      </c>
      <c r="Y970" s="12">
        <v>3</v>
      </c>
      <c r="Z970" s="12">
        <v>1</v>
      </c>
      <c r="AA970" s="12">
        <v>4</v>
      </c>
      <c r="AB970" s="12">
        <v>4</v>
      </c>
      <c r="AC970" s="12">
        <v>301</v>
      </c>
      <c r="AD970" s="12"/>
      <c r="AE970" s="12">
        <v>0.2</v>
      </c>
      <c r="AF970" s="236">
        <v>100</v>
      </c>
      <c r="AG970" s="11" t="s">
        <v>7812</v>
      </c>
      <c r="AH970" s="12" t="s">
        <v>7813</v>
      </c>
      <c r="AI970" s="13"/>
      <c r="AJ970" s="11" t="s">
        <v>7814</v>
      </c>
      <c r="AK970" s="12" t="s">
        <v>7804</v>
      </c>
      <c r="AL970" s="13">
        <v>50</v>
      </c>
      <c r="AM970" s="300"/>
      <c r="AN970" s="12"/>
      <c r="AO970" s="13"/>
      <c r="AP970" s="300"/>
      <c r="AQ970" s="12"/>
      <c r="AR970" s="13"/>
      <c r="AS970" s="300"/>
      <c r="AT970" s="12"/>
      <c r="AU970" s="13"/>
      <c r="AV970" s="300"/>
      <c r="AW970" s="12"/>
      <c r="AX970" s="13"/>
    </row>
    <row r="971" spans="1:59" s="14" customFormat="1" ht="252" customHeight="1">
      <c r="A971" s="11" t="s">
        <v>7753</v>
      </c>
      <c r="B971" s="12" t="s">
        <v>7754</v>
      </c>
      <c r="C971" s="12">
        <v>25</v>
      </c>
      <c r="D971" s="15" t="s">
        <v>7766</v>
      </c>
      <c r="E971" s="12" t="s">
        <v>7767</v>
      </c>
      <c r="F971" s="12">
        <v>10774</v>
      </c>
      <c r="G971" s="12" t="s">
        <v>7815</v>
      </c>
      <c r="H971" s="12">
        <v>2004</v>
      </c>
      <c r="I971" s="12" t="s">
        <v>7816</v>
      </c>
      <c r="J971" s="144">
        <v>75638.460000000006</v>
      </c>
      <c r="K971" s="12" t="s">
        <v>149</v>
      </c>
      <c r="L971" s="12" t="s">
        <v>7770</v>
      </c>
      <c r="M971" s="12" t="s">
        <v>7771</v>
      </c>
      <c r="N971" s="12" t="s">
        <v>7817</v>
      </c>
      <c r="O971" s="12" t="s">
        <v>7818</v>
      </c>
      <c r="P971" s="12" t="s">
        <v>7819</v>
      </c>
      <c r="Q971" s="16">
        <v>88.9</v>
      </c>
      <c r="R971" s="16">
        <v>8.9</v>
      </c>
      <c r="S971" s="16">
        <v>35</v>
      </c>
      <c r="T971" s="16">
        <v>45</v>
      </c>
      <c r="U971" s="16">
        <v>88.9</v>
      </c>
      <c r="V971" s="109">
        <v>100</v>
      </c>
      <c r="W971" s="109">
        <v>100</v>
      </c>
      <c r="X971" s="90" t="s">
        <v>7774</v>
      </c>
      <c r="Y971" s="12"/>
      <c r="Z971" s="12"/>
      <c r="AA971" s="12"/>
      <c r="AB971" s="12">
        <v>25</v>
      </c>
      <c r="AC971" s="12">
        <v>298.02999999999997</v>
      </c>
      <c r="AD971" s="12"/>
      <c r="AE971" s="12">
        <v>0.2</v>
      </c>
      <c r="AF971" s="236">
        <v>100</v>
      </c>
      <c r="AG971" s="11" t="s">
        <v>7766</v>
      </c>
      <c r="AH971" s="12" t="s">
        <v>7767</v>
      </c>
      <c r="AI971" s="13"/>
      <c r="AJ971" s="11"/>
      <c r="AK971" s="12"/>
      <c r="AL971" s="13"/>
      <c r="AM971" s="300"/>
      <c r="AN971" s="12"/>
      <c r="AO971" s="13"/>
      <c r="AP971" s="300"/>
      <c r="AQ971" s="12"/>
      <c r="AR971" s="13"/>
      <c r="AS971" s="300"/>
      <c r="AT971" s="12"/>
      <c r="AU971" s="13"/>
      <c r="AV971" s="300"/>
      <c r="AW971" s="12"/>
      <c r="AX971" s="13"/>
    </row>
    <row r="972" spans="1:59" s="14" customFormat="1" ht="234" customHeight="1">
      <c r="A972" s="11" t="s">
        <v>7753</v>
      </c>
      <c r="B972" s="12" t="s">
        <v>7754</v>
      </c>
      <c r="C972" s="12">
        <v>8</v>
      </c>
      <c r="D972" s="15" t="s">
        <v>7820</v>
      </c>
      <c r="E972" s="12" t="s">
        <v>7821</v>
      </c>
      <c r="F972" s="12">
        <v>25418</v>
      </c>
      <c r="G972" s="12" t="s">
        <v>7822</v>
      </c>
      <c r="H972" s="12" t="s">
        <v>7823</v>
      </c>
      <c r="I972" s="12" t="s">
        <v>7824</v>
      </c>
      <c r="J972" s="144">
        <v>70132.05</v>
      </c>
      <c r="K972" s="12" t="s">
        <v>149</v>
      </c>
      <c r="L972" s="12" t="s">
        <v>7825</v>
      </c>
      <c r="M972" s="12" t="s">
        <v>7826</v>
      </c>
      <c r="N972" s="12" t="s">
        <v>7827</v>
      </c>
      <c r="O972" s="12" t="s">
        <v>7828</v>
      </c>
      <c r="P972" s="12" t="s">
        <v>7829</v>
      </c>
      <c r="Q972" s="16">
        <v>88.25</v>
      </c>
      <c r="R972" s="16">
        <v>8.25</v>
      </c>
      <c r="S972" s="16">
        <v>35</v>
      </c>
      <c r="T972" s="16">
        <v>45</v>
      </c>
      <c r="U972" s="16">
        <v>88.25</v>
      </c>
      <c r="V972" s="109">
        <v>100</v>
      </c>
      <c r="W972" s="109">
        <v>100</v>
      </c>
      <c r="X972" s="90" t="s">
        <v>7830</v>
      </c>
      <c r="Y972" s="12">
        <v>3</v>
      </c>
      <c r="Z972" s="12">
        <v>1</v>
      </c>
      <c r="AA972" s="12">
        <v>4</v>
      </c>
      <c r="AB972" s="12">
        <v>4</v>
      </c>
      <c r="AC972" s="12">
        <v>301</v>
      </c>
      <c r="AD972" s="12"/>
      <c r="AE972" s="12">
        <v>0.2</v>
      </c>
      <c r="AF972" s="236">
        <v>100</v>
      </c>
      <c r="AG972" s="11" t="s">
        <v>7820</v>
      </c>
      <c r="AH972" s="12" t="s">
        <v>7831</v>
      </c>
      <c r="AI972" s="13">
        <v>30</v>
      </c>
      <c r="AJ972" s="11" t="s">
        <v>7820</v>
      </c>
      <c r="AK972" s="12" t="s">
        <v>7832</v>
      </c>
      <c r="AL972" s="13">
        <v>70</v>
      </c>
      <c r="AM972" s="300"/>
      <c r="AN972" s="12"/>
      <c r="AO972" s="13"/>
      <c r="AP972" s="300"/>
      <c r="AQ972" s="12"/>
      <c r="AR972" s="13"/>
      <c r="AS972" s="300"/>
      <c r="AT972" s="12"/>
      <c r="AU972" s="13"/>
      <c r="AV972" s="300"/>
      <c r="AW972" s="12"/>
      <c r="AX972" s="13"/>
    </row>
    <row r="973" spans="1:59" s="14" customFormat="1" ht="224">
      <c r="A973" s="11" t="s">
        <v>7753</v>
      </c>
      <c r="B973" s="12" t="s">
        <v>7754</v>
      </c>
      <c r="C973" s="12">
        <v>24</v>
      </c>
      <c r="D973" s="15" t="s">
        <v>3282</v>
      </c>
      <c r="E973" s="12" t="s">
        <v>7833</v>
      </c>
      <c r="F973" s="12">
        <v>7134</v>
      </c>
      <c r="G973" s="12" t="s">
        <v>7834</v>
      </c>
      <c r="H973" s="12">
        <v>2005</v>
      </c>
      <c r="I973" s="12" t="s">
        <v>7835</v>
      </c>
      <c r="J973" s="144">
        <v>64694.21</v>
      </c>
      <c r="K973" s="12" t="s">
        <v>149</v>
      </c>
      <c r="L973" s="12" t="s">
        <v>7836</v>
      </c>
      <c r="M973" s="12" t="s">
        <v>7837</v>
      </c>
      <c r="N973" s="12" t="s">
        <v>7838</v>
      </c>
      <c r="O973" s="12" t="s">
        <v>7839</v>
      </c>
      <c r="P973" s="12">
        <v>21746</v>
      </c>
      <c r="Q973" s="16">
        <v>87.61</v>
      </c>
      <c r="R973" s="16">
        <v>7.61</v>
      </c>
      <c r="S973" s="16">
        <v>35</v>
      </c>
      <c r="T973" s="16">
        <v>45</v>
      </c>
      <c r="U973" s="16">
        <v>87.61</v>
      </c>
      <c r="V973" s="109">
        <v>100</v>
      </c>
      <c r="W973" s="109">
        <v>100</v>
      </c>
      <c r="X973" s="90" t="s">
        <v>7840</v>
      </c>
      <c r="Y973" s="12">
        <v>4</v>
      </c>
      <c r="Z973" s="12">
        <v>4</v>
      </c>
      <c r="AA973" s="12">
        <v>5</v>
      </c>
      <c r="AB973" s="12">
        <v>51</v>
      </c>
      <c r="AC973" s="12">
        <v>292</v>
      </c>
      <c r="AD973" s="12"/>
      <c r="AE973" s="12">
        <v>0.5</v>
      </c>
      <c r="AF973" s="236">
        <v>100</v>
      </c>
      <c r="AG973" s="11" t="s">
        <v>7812</v>
      </c>
      <c r="AH973" s="12"/>
      <c r="AI973" s="13"/>
      <c r="AJ973" s="11" t="s">
        <v>3282</v>
      </c>
      <c r="AK973" s="12" t="s">
        <v>7841</v>
      </c>
      <c r="AL973" s="13"/>
      <c r="AM973" s="300" t="s">
        <v>7842</v>
      </c>
      <c r="AN973" s="12"/>
      <c r="AO973" s="13"/>
      <c r="AP973" s="300" t="s">
        <v>7843</v>
      </c>
      <c r="AQ973" s="12"/>
      <c r="AR973" s="13"/>
      <c r="AS973" s="300"/>
      <c r="AT973" s="12"/>
      <c r="AU973" s="13"/>
      <c r="AV973" s="300"/>
      <c r="AW973" s="12"/>
      <c r="AX973" s="13"/>
    </row>
    <row r="974" spans="1:59" s="14" customFormat="1" ht="140.5" customHeight="1">
      <c r="A974" s="11" t="s">
        <v>7753</v>
      </c>
      <c r="B974" s="12" t="s">
        <v>7754</v>
      </c>
      <c r="C974" s="12">
        <v>29</v>
      </c>
      <c r="D974" s="15" t="s">
        <v>7844</v>
      </c>
      <c r="E974" s="12" t="s">
        <v>7845</v>
      </c>
      <c r="F974" s="12">
        <v>4383</v>
      </c>
      <c r="G974" s="12" t="s">
        <v>7846</v>
      </c>
      <c r="H974" s="12">
        <v>2004</v>
      </c>
      <c r="I974" s="12" t="s">
        <v>7847</v>
      </c>
      <c r="J974" s="144">
        <v>63097.56</v>
      </c>
      <c r="K974" s="12" t="s">
        <v>149</v>
      </c>
      <c r="L974" s="12" t="s">
        <v>7848</v>
      </c>
      <c r="M974" s="12" t="s">
        <v>7849</v>
      </c>
      <c r="N974" s="12" t="s">
        <v>7850</v>
      </c>
      <c r="O974" s="12" t="s">
        <v>7851</v>
      </c>
      <c r="P974" s="12">
        <v>21333</v>
      </c>
      <c r="Q974" s="16">
        <v>87.42</v>
      </c>
      <c r="R974" s="16">
        <v>7.42</v>
      </c>
      <c r="S974" s="16">
        <v>35</v>
      </c>
      <c r="T974" s="16">
        <v>45</v>
      </c>
      <c r="U974" s="16">
        <v>87.42</v>
      </c>
      <c r="V974" s="109">
        <v>100</v>
      </c>
      <c r="W974" s="109">
        <v>100</v>
      </c>
      <c r="X974" s="90" t="s">
        <v>7852</v>
      </c>
      <c r="Y974" s="12">
        <v>2</v>
      </c>
      <c r="Z974" s="12">
        <v>4</v>
      </c>
      <c r="AA974" s="12">
        <v>2</v>
      </c>
      <c r="AB974" s="12">
        <v>47</v>
      </c>
      <c r="AC974" s="12">
        <v>302</v>
      </c>
      <c r="AD974" s="12"/>
      <c r="AE974" s="12">
        <v>0.2</v>
      </c>
      <c r="AF974" s="236">
        <v>100</v>
      </c>
      <c r="AG974" s="11" t="s">
        <v>7844</v>
      </c>
      <c r="AH974" s="12" t="s">
        <v>7853</v>
      </c>
      <c r="AI974" s="13"/>
      <c r="AJ974" s="11" t="s">
        <v>7854</v>
      </c>
      <c r="AK974" s="12"/>
      <c r="AL974" s="13"/>
      <c r="AM974" s="300" t="s">
        <v>7855</v>
      </c>
      <c r="AN974" s="12" t="s">
        <v>7856</v>
      </c>
      <c r="AO974" s="13"/>
      <c r="AP974" s="300" t="s">
        <v>7857</v>
      </c>
      <c r="AQ974" s="12" t="s">
        <v>7858</v>
      </c>
      <c r="AR974" s="13"/>
      <c r="AS974" s="300"/>
      <c r="AT974" s="12"/>
      <c r="AU974" s="13"/>
      <c r="AV974" s="300"/>
      <c r="AW974" s="12"/>
      <c r="AX974" s="13"/>
    </row>
    <row r="975" spans="1:59" s="14" customFormat="1" ht="280">
      <c r="A975" s="11" t="s">
        <v>7753</v>
      </c>
      <c r="B975" s="12" t="s">
        <v>7754</v>
      </c>
      <c r="C975" s="12">
        <v>24</v>
      </c>
      <c r="D975" s="15" t="s">
        <v>3282</v>
      </c>
      <c r="E975" s="12" t="s">
        <v>7833</v>
      </c>
      <c r="F975" s="12">
        <v>7134</v>
      </c>
      <c r="G975" s="12" t="s">
        <v>7859</v>
      </c>
      <c r="H975" s="12">
        <v>2006</v>
      </c>
      <c r="I975" s="12" t="s">
        <v>7860</v>
      </c>
      <c r="J975" s="144">
        <v>58889.75</v>
      </c>
      <c r="K975" s="12" t="s">
        <v>149</v>
      </c>
      <c r="L975" s="12" t="s">
        <v>7836</v>
      </c>
      <c r="M975" s="12" t="s">
        <v>7837</v>
      </c>
      <c r="N975" s="12" t="s">
        <v>7861</v>
      </c>
      <c r="O975" s="12" t="s">
        <v>7862</v>
      </c>
      <c r="P975" s="12" t="s">
        <v>7863</v>
      </c>
      <c r="Q975" s="16">
        <v>86.93</v>
      </c>
      <c r="R975" s="16">
        <v>6.93</v>
      </c>
      <c r="S975" s="16">
        <v>35</v>
      </c>
      <c r="T975" s="16">
        <v>45</v>
      </c>
      <c r="U975" s="16">
        <v>86.93</v>
      </c>
      <c r="V975" s="109">
        <v>100</v>
      </c>
      <c r="W975" s="109">
        <v>100</v>
      </c>
      <c r="X975" s="90" t="s">
        <v>7864</v>
      </c>
      <c r="Y975" s="12">
        <v>1</v>
      </c>
      <c r="Z975" s="12">
        <v>8</v>
      </c>
      <c r="AA975" s="12">
        <v>2</v>
      </c>
      <c r="AB975" s="12">
        <v>53</v>
      </c>
      <c r="AC975" s="12">
        <v>293</v>
      </c>
      <c r="AD975" s="12"/>
      <c r="AE975" s="12">
        <v>0.2</v>
      </c>
      <c r="AF975" s="236">
        <v>100</v>
      </c>
      <c r="AG975" s="11" t="s">
        <v>7865</v>
      </c>
      <c r="AH975" s="12" t="s">
        <v>7866</v>
      </c>
      <c r="AI975" s="13"/>
      <c r="AJ975" s="11" t="s">
        <v>3282</v>
      </c>
      <c r="AK975" s="12" t="s">
        <v>7841</v>
      </c>
      <c r="AL975" s="13"/>
      <c r="AM975" s="300" t="s">
        <v>7867</v>
      </c>
      <c r="AN975" s="12"/>
      <c r="AO975" s="13"/>
      <c r="AP975" s="300"/>
      <c r="AQ975" s="12"/>
      <c r="AR975" s="13"/>
      <c r="AS975" s="300"/>
      <c r="AT975" s="12"/>
      <c r="AU975" s="13"/>
      <c r="AV975" s="300"/>
      <c r="AW975" s="12"/>
      <c r="AX975" s="13"/>
    </row>
    <row r="976" spans="1:59" s="14" customFormat="1" ht="180" customHeight="1">
      <c r="A976" s="11" t="s">
        <v>7753</v>
      </c>
      <c r="B976" s="12" t="s">
        <v>7754</v>
      </c>
      <c r="C976" s="12">
        <v>24</v>
      </c>
      <c r="D976" s="15" t="s">
        <v>3282</v>
      </c>
      <c r="E976" s="12" t="s">
        <v>7833</v>
      </c>
      <c r="F976" s="12">
        <v>7134</v>
      </c>
      <c r="G976" s="12" t="s">
        <v>7868</v>
      </c>
      <c r="H976" s="12">
        <v>2007</v>
      </c>
      <c r="I976" s="12" t="s">
        <v>7869</v>
      </c>
      <c r="J976" s="144">
        <v>115355</v>
      </c>
      <c r="K976" s="12" t="s">
        <v>103</v>
      </c>
      <c r="L976" s="12" t="s">
        <v>7836</v>
      </c>
      <c r="M976" s="12" t="s">
        <v>7837</v>
      </c>
      <c r="N976" s="12" t="s">
        <v>7870</v>
      </c>
      <c r="O976" s="12" t="s">
        <v>7871</v>
      </c>
      <c r="P976" s="12">
        <v>24637</v>
      </c>
      <c r="Q976" s="16">
        <v>93.57</v>
      </c>
      <c r="R976" s="16">
        <v>13.57</v>
      </c>
      <c r="S976" s="16">
        <v>35</v>
      </c>
      <c r="T976" s="16">
        <v>45</v>
      </c>
      <c r="U976" s="16">
        <v>93.57</v>
      </c>
      <c r="V976" s="109">
        <v>100</v>
      </c>
      <c r="W976" s="109">
        <v>100</v>
      </c>
      <c r="X976" s="90" t="s">
        <v>7872</v>
      </c>
      <c r="Y976" s="12">
        <v>4</v>
      </c>
      <c r="Z976" s="12">
        <v>4</v>
      </c>
      <c r="AA976" s="12">
        <v>6</v>
      </c>
      <c r="AB976" s="12">
        <v>20</v>
      </c>
      <c r="AC976" s="12">
        <v>116</v>
      </c>
      <c r="AD976" s="12"/>
      <c r="AE976" s="12">
        <v>0.2</v>
      </c>
      <c r="AF976" s="236">
        <v>100</v>
      </c>
      <c r="AG976" s="11" t="s">
        <v>7812</v>
      </c>
      <c r="AH976" s="12"/>
      <c r="AI976" s="13"/>
      <c r="AJ976" s="11" t="s">
        <v>3282</v>
      </c>
      <c r="AK976" s="12" t="s">
        <v>7841</v>
      </c>
      <c r="AL976" s="13"/>
      <c r="AM976" s="300"/>
      <c r="AN976" s="12"/>
      <c r="AO976" s="13"/>
      <c r="AP976" s="300"/>
      <c r="AQ976" s="12"/>
      <c r="AR976" s="13"/>
      <c r="AS976" s="300"/>
      <c r="AT976" s="12"/>
      <c r="AU976" s="13"/>
      <c r="AV976" s="300"/>
      <c r="AW976" s="12"/>
      <c r="AX976" s="13"/>
    </row>
    <row r="977" spans="1:50" s="14" customFormat="1" ht="69" customHeight="1">
      <c r="A977" s="11" t="s">
        <v>7753</v>
      </c>
      <c r="B977" s="12" t="s">
        <v>7754</v>
      </c>
      <c r="C977" s="12">
        <v>27</v>
      </c>
      <c r="D977" s="15" t="s">
        <v>7873</v>
      </c>
      <c r="E977" s="12" t="s">
        <v>7874</v>
      </c>
      <c r="F977" s="12">
        <v>6857</v>
      </c>
      <c r="G977" s="12" t="s">
        <v>7875</v>
      </c>
      <c r="H977" s="12">
        <v>2008</v>
      </c>
      <c r="I977" s="12" t="s">
        <v>7876</v>
      </c>
      <c r="J977" s="144">
        <v>62594</v>
      </c>
      <c r="K977" s="12" t="s">
        <v>103</v>
      </c>
      <c r="L977" s="12" t="s">
        <v>7877</v>
      </c>
      <c r="M977" s="12" t="s">
        <v>7878</v>
      </c>
      <c r="N977" s="12" t="s">
        <v>7879</v>
      </c>
      <c r="O977" s="12" t="s">
        <v>7880</v>
      </c>
      <c r="P977" s="12" t="s">
        <v>7881</v>
      </c>
      <c r="Q977" s="16">
        <v>87.36</v>
      </c>
      <c r="R977" s="16">
        <v>7.36</v>
      </c>
      <c r="S977" s="16">
        <v>35</v>
      </c>
      <c r="T977" s="16">
        <v>45</v>
      </c>
      <c r="U977" s="16">
        <v>87.36</v>
      </c>
      <c r="V977" s="109">
        <v>100</v>
      </c>
      <c r="W977" s="109">
        <v>100</v>
      </c>
      <c r="X977" s="90" t="s">
        <v>7882</v>
      </c>
      <c r="Y977" s="12">
        <v>3</v>
      </c>
      <c r="Z977" s="12">
        <v>1</v>
      </c>
      <c r="AA977" s="12">
        <v>4</v>
      </c>
      <c r="AB977" s="12">
        <v>4</v>
      </c>
      <c r="AC977" s="12">
        <v>115</v>
      </c>
      <c r="AD977" s="12"/>
      <c r="AE977" s="12">
        <v>0.2</v>
      </c>
      <c r="AF977" s="236">
        <v>100</v>
      </c>
      <c r="AG977" s="11" t="s">
        <v>7883</v>
      </c>
      <c r="AH977" s="12" t="s">
        <v>7884</v>
      </c>
      <c r="AI977" s="13">
        <v>50</v>
      </c>
      <c r="AJ977" s="11" t="s">
        <v>7885</v>
      </c>
      <c r="AK977" s="12" t="s">
        <v>7886</v>
      </c>
      <c r="AL977" s="13">
        <v>10</v>
      </c>
      <c r="AM977" s="300" t="s">
        <v>7887</v>
      </c>
      <c r="AN977" s="12" t="s">
        <v>7888</v>
      </c>
      <c r="AO977" s="13">
        <v>20</v>
      </c>
      <c r="AP977" s="300" t="s">
        <v>7889</v>
      </c>
      <c r="AQ977" s="12" t="s">
        <v>7874</v>
      </c>
      <c r="AR977" s="13">
        <v>30</v>
      </c>
      <c r="AS977" s="300"/>
      <c r="AT977" s="12"/>
      <c r="AU977" s="13"/>
      <c r="AV977" s="300"/>
      <c r="AW977" s="12"/>
      <c r="AX977" s="13"/>
    </row>
    <row r="978" spans="1:50" s="14" customFormat="1" ht="249" customHeight="1">
      <c r="A978" s="11" t="s">
        <v>7753</v>
      </c>
      <c r="B978" s="12" t="s">
        <v>7754</v>
      </c>
      <c r="C978" s="12">
        <v>25</v>
      </c>
      <c r="D978" s="15" t="s">
        <v>7766</v>
      </c>
      <c r="E978" s="12" t="s">
        <v>7767</v>
      </c>
      <c r="F978" s="12">
        <v>10774</v>
      </c>
      <c r="G978" s="12" t="s">
        <v>7890</v>
      </c>
      <c r="H978" s="12" t="s">
        <v>7891</v>
      </c>
      <c r="I978" s="12" t="s">
        <v>7892</v>
      </c>
      <c r="J978" s="144">
        <v>75000</v>
      </c>
      <c r="K978" s="12" t="s">
        <v>103</v>
      </c>
      <c r="L978" s="12" t="s">
        <v>7770</v>
      </c>
      <c r="M978" s="12" t="s">
        <v>7771</v>
      </c>
      <c r="N978" s="12" t="s">
        <v>7893</v>
      </c>
      <c r="O978" s="12" t="s">
        <v>7894</v>
      </c>
      <c r="P978" s="12" t="s">
        <v>7895</v>
      </c>
      <c r="Q978" s="16">
        <v>88.82</v>
      </c>
      <c r="R978" s="16">
        <v>8.82</v>
      </c>
      <c r="S978" s="16">
        <v>35</v>
      </c>
      <c r="T978" s="16">
        <v>45</v>
      </c>
      <c r="U978" s="16">
        <v>88.82</v>
      </c>
      <c r="V978" s="109">
        <v>100</v>
      </c>
      <c r="W978" s="109">
        <v>100</v>
      </c>
      <c r="X978" s="90" t="s">
        <v>7774</v>
      </c>
      <c r="Y978" s="12"/>
      <c r="Z978" s="12"/>
      <c r="AA978" s="12"/>
      <c r="AB978" s="12">
        <v>25</v>
      </c>
      <c r="AC978" s="12">
        <v>137.1</v>
      </c>
      <c r="AD978" s="12"/>
      <c r="AE978" s="12">
        <v>0.2</v>
      </c>
      <c r="AF978" s="236">
        <v>100</v>
      </c>
      <c r="AG978" s="11" t="s">
        <v>7766</v>
      </c>
      <c r="AH978" s="12" t="s">
        <v>7767</v>
      </c>
      <c r="AI978" s="13"/>
      <c r="AJ978" s="11"/>
      <c r="AK978" s="12"/>
      <c r="AL978" s="13"/>
      <c r="AM978" s="300"/>
      <c r="AN978" s="12"/>
      <c r="AO978" s="13"/>
      <c r="AP978" s="300"/>
      <c r="AQ978" s="12"/>
      <c r="AR978" s="13"/>
      <c r="AS978" s="300"/>
      <c r="AT978" s="12"/>
      <c r="AU978" s="13"/>
      <c r="AV978" s="300"/>
      <c r="AW978" s="12"/>
      <c r="AX978" s="13"/>
    </row>
    <row r="979" spans="1:50" s="14" customFormat="1" ht="124.25" customHeight="1">
      <c r="A979" s="11" t="s">
        <v>7753</v>
      </c>
      <c r="B979" s="12" t="s">
        <v>7754</v>
      </c>
      <c r="C979" s="12">
        <v>29</v>
      </c>
      <c r="D979" s="15" t="s">
        <v>7844</v>
      </c>
      <c r="E979" s="12" t="s">
        <v>7845</v>
      </c>
      <c r="F979" s="12">
        <v>4383</v>
      </c>
      <c r="G979" s="12" t="s">
        <v>7896</v>
      </c>
      <c r="H979" s="12" t="s">
        <v>7891</v>
      </c>
      <c r="I979" s="12" t="s">
        <v>7897</v>
      </c>
      <c r="J979" s="144">
        <v>78000</v>
      </c>
      <c r="K979" s="12" t="s">
        <v>103</v>
      </c>
      <c r="L979" s="12" t="s">
        <v>7898</v>
      </c>
      <c r="M979" s="12" t="s">
        <v>7899</v>
      </c>
      <c r="N979" s="12" t="s">
        <v>7900</v>
      </c>
      <c r="O979" s="12" t="s">
        <v>7901</v>
      </c>
      <c r="P979" s="12" t="s">
        <v>7902</v>
      </c>
      <c r="Q979" s="16">
        <v>89.18</v>
      </c>
      <c r="R979" s="16">
        <v>9.18</v>
      </c>
      <c r="S979" s="16">
        <v>35</v>
      </c>
      <c r="T979" s="16">
        <v>45</v>
      </c>
      <c r="U979" s="16">
        <v>89.18</v>
      </c>
      <c r="V979" s="109">
        <v>100</v>
      </c>
      <c r="W979" s="109">
        <v>100</v>
      </c>
      <c r="X979" s="90" t="s">
        <v>7852</v>
      </c>
      <c r="Y979" s="12">
        <v>1</v>
      </c>
      <c r="Z979" s="12">
        <v>6</v>
      </c>
      <c r="AA979" s="12">
        <v>1</v>
      </c>
      <c r="AB979" s="12">
        <v>4</v>
      </c>
      <c r="AC979" s="12">
        <v>107</v>
      </c>
      <c r="AD979" s="12"/>
      <c r="AE979" s="12">
        <v>0.2</v>
      </c>
      <c r="AF979" s="236">
        <v>100</v>
      </c>
      <c r="AG979" s="11" t="s">
        <v>7844</v>
      </c>
      <c r="AH979" s="12" t="s">
        <v>7853</v>
      </c>
      <c r="AI979" s="13"/>
      <c r="AJ979" s="11" t="s">
        <v>7854</v>
      </c>
      <c r="AK979" s="12"/>
      <c r="AL979" s="13"/>
      <c r="AM979" s="300" t="s">
        <v>7855</v>
      </c>
      <c r="AN979" s="12" t="s">
        <v>7856</v>
      </c>
      <c r="AO979" s="13"/>
      <c r="AP979" s="300" t="s">
        <v>7857</v>
      </c>
      <c r="AQ979" s="12" t="s">
        <v>7858</v>
      </c>
      <c r="AR979" s="13"/>
      <c r="AS979" s="300"/>
      <c r="AT979" s="12"/>
      <c r="AU979" s="13"/>
      <c r="AV979" s="300"/>
      <c r="AW979" s="12"/>
      <c r="AX979" s="13"/>
    </row>
    <row r="980" spans="1:50" s="14" customFormat="1" ht="202.25" customHeight="1">
      <c r="A980" s="11" t="s">
        <v>7753</v>
      </c>
      <c r="B980" s="12" t="s">
        <v>7754</v>
      </c>
      <c r="C980" s="12">
        <v>4</v>
      </c>
      <c r="D980" s="15" t="s">
        <v>7755</v>
      </c>
      <c r="E980" s="12" t="s">
        <v>7756</v>
      </c>
      <c r="F980" s="12">
        <v>10268</v>
      </c>
      <c r="G980" s="12" t="s">
        <v>7903</v>
      </c>
      <c r="H980" s="12">
        <v>2007</v>
      </c>
      <c r="I980" s="12" t="s">
        <v>7904</v>
      </c>
      <c r="J980" s="144">
        <v>75000</v>
      </c>
      <c r="K980" s="12" t="s">
        <v>103</v>
      </c>
      <c r="L980" s="12" t="s">
        <v>7905</v>
      </c>
      <c r="M980" s="12" t="s">
        <v>7906</v>
      </c>
      <c r="N980" s="12" t="s">
        <v>7907</v>
      </c>
      <c r="O980" s="12" t="s">
        <v>7908</v>
      </c>
      <c r="P980" s="12" t="s">
        <v>7909</v>
      </c>
      <c r="Q980" s="16">
        <v>42.23</v>
      </c>
      <c r="R980" s="16">
        <v>0</v>
      </c>
      <c r="S980" s="16">
        <v>12.94</v>
      </c>
      <c r="T980" s="16">
        <v>29.29</v>
      </c>
      <c r="U980" s="16">
        <v>42.23</v>
      </c>
      <c r="V980" s="109">
        <v>18</v>
      </c>
      <c r="W980" s="109">
        <v>100</v>
      </c>
      <c r="X980" s="90" t="s">
        <v>7764</v>
      </c>
      <c r="Y980" s="12">
        <v>4</v>
      </c>
      <c r="Z980" s="12">
        <v>2</v>
      </c>
      <c r="AA980" s="12">
        <v>4</v>
      </c>
      <c r="AB980" s="12">
        <v>11</v>
      </c>
      <c r="AC980" s="12">
        <v>114</v>
      </c>
      <c r="AD980" s="12"/>
      <c r="AE980" s="12">
        <v>0.2</v>
      </c>
      <c r="AF980" s="236">
        <v>20</v>
      </c>
      <c r="AG980" s="11" t="s">
        <v>4521</v>
      </c>
      <c r="AH980" s="12" t="s">
        <v>7765</v>
      </c>
      <c r="AI980" s="13">
        <v>20</v>
      </c>
      <c r="AJ980" s="11"/>
      <c r="AK980" s="12"/>
      <c r="AL980" s="13"/>
      <c r="AM980" s="300"/>
      <c r="AN980" s="12"/>
      <c r="AO980" s="13"/>
      <c r="AP980" s="300"/>
      <c r="AQ980" s="12"/>
      <c r="AR980" s="13"/>
      <c r="AS980" s="300"/>
      <c r="AT980" s="12"/>
      <c r="AU980" s="13"/>
      <c r="AV980" s="300"/>
      <c r="AW980" s="12"/>
      <c r="AX980" s="13"/>
    </row>
    <row r="981" spans="1:50" s="14" customFormat="1" ht="186.65" customHeight="1">
      <c r="A981" s="11" t="s">
        <v>7753</v>
      </c>
      <c r="B981" s="12" t="s">
        <v>7754</v>
      </c>
      <c r="C981" s="12">
        <v>13</v>
      </c>
      <c r="D981" s="15" t="s">
        <v>7820</v>
      </c>
      <c r="E981" s="12" t="s">
        <v>7910</v>
      </c>
      <c r="F981" s="12">
        <v>20181</v>
      </c>
      <c r="G981" s="12" t="s">
        <v>7911</v>
      </c>
      <c r="H981" s="12" t="s">
        <v>7891</v>
      </c>
      <c r="I981" s="12" t="s">
        <v>7912</v>
      </c>
      <c r="J981" s="144">
        <v>74900</v>
      </c>
      <c r="K981" s="12" t="s">
        <v>103</v>
      </c>
      <c r="L981" s="12" t="s">
        <v>7913</v>
      </c>
      <c r="M981" s="12" t="s">
        <v>7914</v>
      </c>
      <c r="N981" s="12" t="s">
        <v>7915</v>
      </c>
      <c r="O981" s="12" t="s">
        <v>7916</v>
      </c>
      <c r="P981" s="12" t="s">
        <v>7917</v>
      </c>
      <c r="Q981" s="16">
        <v>88.76</v>
      </c>
      <c r="R981" s="16">
        <v>8.76</v>
      </c>
      <c r="S981" s="16">
        <v>35</v>
      </c>
      <c r="T981" s="16">
        <v>45</v>
      </c>
      <c r="U981" s="16">
        <v>88.76</v>
      </c>
      <c r="V981" s="109">
        <v>100</v>
      </c>
      <c r="W981" s="109">
        <v>100</v>
      </c>
      <c r="X981" s="90" t="s">
        <v>7918</v>
      </c>
      <c r="Y981" s="12">
        <v>1</v>
      </c>
      <c r="Z981" s="12">
        <v>8</v>
      </c>
      <c r="AA981" s="12">
        <v>2</v>
      </c>
      <c r="AB981" s="12">
        <v>30</v>
      </c>
      <c r="AC981" s="12">
        <v>117.2</v>
      </c>
      <c r="AD981" s="12"/>
      <c r="AE981" s="12">
        <v>0.2</v>
      </c>
      <c r="AF981" s="236">
        <v>100</v>
      </c>
      <c r="AG981" s="11" t="s">
        <v>7820</v>
      </c>
      <c r="AH981" s="12" t="s">
        <v>7831</v>
      </c>
      <c r="AI981" s="13">
        <v>30</v>
      </c>
      <c r="AJ981" s="11" t="s">
        <v>7919</v>
      </c>
      <c r="AK981" s="12" t="s">
        <v>7910</v>
      </c>
      <c r="AL981" s="13">
        <v>50</v>
      </c>
      <c r="AM981" s="300"/>
      <c r="AN981" s="12"/>
      <c r="AO981" s="13">
        <v>10</v>
      </c>
      <c r="AP981" s="300" t="s">
        <v>7920</v>
      </c>
      <c r="AQ981" s="12" t="s">
        <v>7921</v>
      </c>
      <c r="AR981" s="13">
        <v>50</v>
      </c>
      <c r="AS981" s="300"/>
      <c r="AT981" s="12"/>
      <c r="AU981" s="13"/>
      <c r="AV981" s="300"/>
      <c r="AW981" s="12"/>
      <c r="AX981" s="13"/>
    </row>
    <row r="982" spans="1:50" s="14" customFormat="1" ht="212" customHeight="1">
      <c r="A982" s="11" t="s">
        <v>7753</v>
      </c>
      <c r="B982" s="12" t="s">
        <v>7754</v>
      </c>
      <c r="C982" s="12">
        <v>30</v>
      </c>
      <c r="D982" s="15" t="s">
        <v>7803</v>
      </c>
      <c r="E982" s="12" t="s">
        <v>7804</v>
      </c>
      <c r="F982" s="12">
        <v>12609</v>
      </c>
      <c r="G982" s="12" t="s">
        <v>7922</v>
      </c>
      <c r="H982" s="12">
        <v>2007</v>
      </c>
      <c r="I982" s="12" t="s">
        <v>7923</v>
      </c>
      <c r="J982" s="144">
        <v>99553</v>
      </c>
      <c r="K982" s="12" t="s">
        <v>103</v>
      </c>
      <c r="L982" s="12" t="s">
        <v>7924</v>
      </c>
      <c r="M982" s="12" t="s">
        <v>7808</v>
      </c>
      <c r="N982" s="12" t="s">
        <v>7925</v>
      </c>
      <c r="O982" s="12" t="s">
        <v>7926</v>
      </c>
      <c r="P982" s="12" t="s">
        <v>7927</v>
      </c>
      <c r="Q982" s="16">
        <v>91.71</v>
      </c>
      <c r="R982" s="16">
        <v>11.71</v>
      </c>
      <c r="S982" s="16">
        <v>35</v>
      </c>
      <c r="T982" s="16">
        <v>45</v>
      </c>
      <c r="U982" s="16">
        <v>91.71</v>
      </c>
      <c r="V982" s="109">
        <v>100</v>
      </c>
      <c r="W982" s="109">
        <v>100</v>
      </c>
      <c r="X982" s="90" t="s">
        <v>7811</v>
      </c>
      <c r="Y982" s="12">
        <v>4</v>
      </c>
      <c r="Z982" s="12">
        <v>2</v>
      </c>
      <c r="AA982" s="12">
        <v>1</v>
      </c>
      <c r="AB982" s="12">
        <v>4</v>
      </c>
      <c r="AC982" s="12">
        <v>136</v>
      </c>
      <c r="AD982" s="12"/>
      <c r="AE982" s="12">
        <v>0.2</v>
      </c>
      <c r="AF982" s="236">
        <v>100</v>
      </c>
      <c r="AG982" s="11" t="s">
        <v>7812</v>
      </c>
      <c r="AH982" s="12" t="s">
        <v>7813</v>
      </c>
      <c r="AI982" s="13"/>
      <c r="AJ982" s="11" t="s">
        <v>7814</v>
      </c>
      <c r="AK982" s="12" t="s">
        <v>7804</v>
      </c>
      <c r="AL982" s="13">
        <v>50</v>
      </c>
      <c r="AM982" s="300"/>
      <c r="AN982" s="12"/>
      <c r="AO982" s="13"/>
      <c r="AP982" s="300"/>
      <c r="AQ982" s="12"/>
      <c r="AR982" s="13"/>
      <c r="AS982" s="300"/>
      <c r="AT982" s="12"/>
      <c r="AU982" s="13"/>
      <c r="AV982" s="300"/>
      <c r="AW982" s="12"/>
      <c r="AX982" s="13"/>
    </row>
    <row r="983" spans="1:50" s="14" customFormat="1" ht="186" customHeight="1">
      <c r="A983" s="11" t="s">
        <v>7753</v>
      </c>
      <c r="B983" s="12" t="s">
        <v>7754</v>
      </c>
      <c r="C983" s="12">
        <v>3</v>
      </c>
      <c r="D983" s="15" t="s">
        <v>7775</v>
      </c>
      <c r="E983" s="12" t="s">
        <v>7928</v>
      </c>
      <c r="F983" s="12">
        <v>15365</v>
      </c>
      <c r="G983" s="12" t="s">
        <v>7929</v>
      </c>
      <c r="H983" s="12">
        <v>2007</v>
      </c>
      <c r="I983" s="12"/>
      <c r="J983" s="144">
        <v>71000</v>
      </c>
      <c r="K983" s="12" t="s">
        <v>103</v>
      </c>
      <c r="L983" s="12" t="s">
        <v>7930</v>
      </c>
      <c r="M983" s="12" t="s">
        <v>7931</v>
      </c>
      <c r="N983" s="12" t="s">
        <v>7932</v>
      </c>
      <c r="O983" s="12" t="s">
        <v>7933</v>
      </c>
      <c r="P983" s="12" t="s">
        <v>7934</v>
      </c>
      <c r="Q983" s="16">
        <v>88.35</v>
      </c>
      <c r="R983" s="16">
        <v>8.35</v>
      </c>
      <c r="S983" s="16">
        <v>35</v>
      </c>
      <c r="T983" s="16">
        <v>45</v>
      </c>
      <c r="U983" s="16">
        <v>88.35</v>
      </c>
      <c r="V983" s="109">
        <v>100</v>
      </c>
      <c r="W983" s="109">
        <v>100</v>
      </c>
      <c r="X983" s="90" t="s">
        <v>7935</v>
      </c>
      <c r="Y983" s="12">
        <v>6</v>
      </c>
      <c r="Z983" s="12">
        <v>1</v>
      </c>
      <c r="AA983" s="12">
        <v>5</v>
      </c>
      <c r="AB983" s="12">
        <v>30</v>
      </c>
      <c r="AC983" s="12">
        <v>180</v>
      </c>
      <c r="AD983" s="12"/>
      <c r="AE983" s="12">
        <v>0.5</v>
      </c>
      <c r="AF983" s="236">
        <v>100</v>
      </c>
      <c r="AG983" s="11" t="s">
        <v>7936</v>
      </c>
      <c r="AH983" s="12"/>
      <c r="AI983" s="13"/>
      <c r="AJ983" s="11" t="s">
        <v>7937</v>
      </c>
      <c r="AK983" s="12"/>
      <c r="AL983" s="13"/>
      <c r="AM983" s="300" t="s">
        <v>7938</v>
      </c>
      <c r="AN983" s="12" t="s">
        <v>7785</v>
      </c>
      <c r="AO983" s="13"/>
      <c r="AP983" s="300" t="s">
        <v>7939</v>
      </c>
      <c r="AQ983" s="12"/>
      <c r="AR983" s="13"/>
      <c r="AS983" s="300"/>
      <c r="AT983" s="12"/>
      <c r="AU983" s="13"/>
      <c r="AV983" s="300"/>
      <c r="AW983" s="12"/>
      <c r="AX983" s="13"/>
    </row>
    <row r="984" spans="1:50" s="14" customFormat="1" ht="212.5" customHeight="1">
      <c r="A984" s="11" t="s">
        <v>7753</v>
      </c>
      <c r="B984" s="12" t="s">
        <v>7754</v>
      </c>
      <c r="C984" s="12">
        <v>4</v>
      </c>
      <c r="D984" s="15" t="s">
        <v>7755</v>
      </c>
      <c r="E984" s="12" t="s">
        <v>7756</v>
      </c>
      <c r="F984" s="12">
        <v>10268</v>
      </c>
      <c r="G984" s="12" t="s">
        <v>7940</v>
      </c>
      <c r="H984" s="12">
        <v>1999</v>
      </c>
      <c r="I984" s="12" t="s">
        <v>7941</v>
      </c>
      <c r="J984" s="144">
        <v>75113</v>
      </c>
      <c r="K984" s="12" t="s">
        <v>51</v>
      </c>
      <c r="L984" s="12" t="s">
        <v>7942</v>
      </c>
      <c r="M984" s="12" t="s">
        <v>7943</v>
      </c>
      <c r="N984" s="12" t="s">
        <v>7944</v>
      </c>
      <c r="O984" s="12" t="s">
        <v>7945</v>
      </c>
      <c r="P984" s="12">
        <v>18452</v>
      </c>
      <c r="Q984" s="16">
        <v>61.43</v>
      </c>
      <c r="R984" s="16">
        <v>0</v>
      </c>
      <c r="S984" s="16">
        <v>12.94</v>
      </c>
      <c r="T984" s="16">
        <v>48.49</v>
      </c>
      <c r="U984" s="16">
        <v>61.43</v>
      </c>
      <c r="V984" s="109">
        <v>5</v>
      </c>
      <c r="W984" s="109">
        <v>100</v>
      </c>
      <c r="X984" s="90" t="s">
        <v>7764</v>
      </c>
      <c r="Y984" s="12">
        <v>3</v>
      </c>
      <c r="Z984" s="12">
        <v>4</v>
      </c>
      <c r="AA984" s="12">
        <v>3</v>
      </c>
      <c r="AB984" s="12">
        <v>11</v>
      </c>
      <c r="AC984" s="12"/>
      <c r="AD984" s="12"/>
      <c r="AE984" s="12">
        <v>0.2</v>
      </c>
      <c r="AF984" s="236">
        <v>5</v>
      </c>
      <c r="AG984" s="207" t="s">
        <v>77</v>
      </c>
      <c r="AH984" s="12" t="s">
        <v>7946</v>
      </c>
      <c r="AI984" s="13">
        <v>1</v>
      </c>
      <c r="AJ984" s="11"/>
      <c r="AK984" s="12"/>
      <c r="AL984" s="13"/>
      <c r="AM984" s="300"/>
      <c r="AN984" s="12"/>
      <c r="AO984" s="13"/>
      <c r="AP984" s="300"/>
      <c r="AQ984" s="12"/>
      <c r="AR984" s="13"/>
      <c r="AS984" s="300"/>
      <c r="AT984" s="12"/>
      <c r="AU984" s="13"/>
      <c r="AV984" s="300"/>
      <c r="AW984" s="12"/>
      <c r="AX984" s="13"/>
    </row>
    <row r="985" spans="1:50" s="14" customFormat="1" ht="134" customHeight="1">
      <c r="A985" s="11" t="s">
        <v>7753</v>
      </c>
      <c r="B985" s="12" t="s">
        <v>7754</v>
      </c>
      <c r="C985" s="12">
        <v>4</v>
      </c>
      <c r="D985" s="15" t="s">
        <v>4521</v>
      </c>
      <c r="E985" s="12" t="s">
        <v>7756</v>
      </c>
      <c r="F985" s="12">
        <v>10268</v>
      </c>
      <c r="G985" s="12" t="s">
        <v>7947</v>
      </c>
      <c r="H985" s="12">
        <v>2009</v>
      </c>
      <c r="I985" s="12" t="s">
        <v>7948</v>
      </c>
      <c r="J985" s="144">
        <v>132000</v>
      </c>
      <c r="K985" s="12" t="s">
        <v>81</v>
      </c>
      <c r="L985" s="12" t="s">
        <v>7942</v>
      </c>
      <c r="M985" s="12" t="s">
        <v>7949</v>
      </c>
      <c r="N985" s="12" t="s">
        <v>7950</v>
      </c>
      <c r="O985" s="12" t="s">
        <v>7951</v>
      </c>
      <c r="P985" s="12">
        <v>27729</v>
      </c>
      <c r="Q985" s="16">
        <v>56.28</v>
      </c>
      <c r="R985" s="16">
        <v>0</v>
      </c>
      <c r="S985" s="16">
        <v>12.94</v>
      </c>
      <c r="T985" s="16">
        <v>43.34</v>
      </c>
      <c r="U985" s="16">
        <v>56.28</v>
      </c>
      <c r="V985" s="109">
        <v>9</v>
      </c>
      <c r="W985" s="109">
        <v>100</v>
      </c>
      <c r="X985" s="90" t="s">
        <v>7764</v>
      </c>
      <c r="Y985" s="12">
        <v>4</v>
      </c>
      <c r="Z985" s="12">
        <v>7</v>
      </c>
      <c r="AA985" s="12">
        <v>5</v>
      </c>
      <c r="AB985" s="12">
        <v>11</v>
      </c>
      <c r="AC985" s="12">
        <v>147</v>
      </c>
      <c r="AD985" s="12"/>
      <c r="AE985" s="12">
        <v>0.2</v>
      </c>
      <c r="AF985" s="236">
        <v>12</v>
      </c>
      <c r="AG985" s="207" t="s">
        <v>4521</v>
      </c>
      <c r="AH985" s="12" t="s">
        <v>7952</v>
      </c>
      <c r="AI985" s="13">
        <v>12</v>
      </c>
      <c r="AJ985" s="11"/>
      <c r="AK985" s="12"/>
      <c r="AL985" s="13"/>
      <c r="AM985" s="300"/>
      <c r="AN985" s="12"/>
      <c r="AO985" s="13"/>
      <c r="AP985" s="300"/>
      <c r="AQ985" s="12"/>
      <c r="AR985" s="13"/>
      <c r="AS985" s="300"/>
      <c r="AT985" s="12"/>
      <c r="AU985" s="13"/>
      <c r="AV985" s="300"/>
      <c r="AW985" s="12"/>
      <c r="AX985" s="13"/>
    </row>
    <row r="986" spans="1:50" s="14" customFormat="1" ht="289.25" customHeight="1">
      <c r="A986" s="11" t="s">
        <v>7753</v>
      </c>
      <c r="B986" s="12" t="s">
        <v>7754</v>
      </c>
      <c r="C986" s="12">
        <v>36</v>
      </c>
      <c r="D986" s="15" t="s">
        <v>7775</v>
      </c>
      <c r="E986" s="12" t="s">
        <v>7953</v>
      </c>
      <c r="F986" s="12">
        <v>4546</v>
      </c>
      <c r="G986" s="12" t="s">
        <v>7954</v>
      </c>
      <c r="H986" s="12">
        <v>2009</v>
      </c>
      <c r="I986" s="12" t="s">
        <v>7955</v>
      </c>
      <c r="J986" s="144">
        <v>137500</v>
      </c>
      <c r="K986" s="12" t="s">
        <v>81</v>
      </c>
      <c r="L986" s="12" t="s">
        <v>7956</v>
      </c>
      <c r="M986" s="12" t="s">
        <v>7957</v>
      </c>
      <c r="N986" s="12" t="s">
        <v>7958</v>
      </c>
      <c r="O986" s="12" t="s">
        <v>7959</v>
      </c>
      <c r="P986" s="12">
        <v>28198</v>
      </c>
      <c r="Q986" s="16">
        <v>96.18</v>
      </c>
      <c r="R986" s="16">
        <v>16.18</v>
      </c>
      <c r="S986" s="16">
        <v>35</v>
      </c>
      <c r="T986" s="16">
        <v>45</v>
      </c>
      <c r="U986" s="16">
        <v>96.18</v>
      </c>
      <c r="V986" s="109">
        <v>100</v>
      </c>
      <c r="W986" s="109">
        <v>100</v>
      </c>
      <c r="X986" s="90" t="s">
        <v>7960</v>
      </c>
      <c r="Y986" s="12">
        <v>4</v>
      </c>
      <c r="Z986" s="12">
        <v>2</v>
      </c>
      <c r="AA986" s="12">
        <v>1</v>
      </c>
      <c r="AB986" s="12">
        <v>19</v>
      </c>
      <c r="AC986" s="12">
        <v>154</v>
      </c>
      <c r="AD986" s="12"/>
      <c r="AE986" s="12">
        <v>0.2</v>
      </c>
      <c r="AF986" s="236">
        <v>100</v>
      </c>
      <c r="AG986" s="11" t="s">
        <v>7961</v>
      </c>
      <c r="AH986" s="12" t="s">
        <v>7785</v>
      </c>
      <c r="AI986" s="13">
        <v>100</v>
      </c>
      <c r="AJ986" s="11"/>
      <c r="AK986" s="12"/>
      <c r="AL986" s="13"/>
      <c r="AM986" s="300"/>
      <c r="AN986" s="12"/>
      <c r="AO986" s="13"/>
      <c r="AP986" s="300"/>
      <c r="AQ986" s="12"/>
      <c r="AR986" s="13"/>
      <c r="AS986" s="300" t="s">
        <v>7962</v>
      </c>
      <c r="AT986" s="12" t="s">
        <v>7953</v>
      </c>
      <c r="AU986" s="13">
        <v>30</v>
      </c>
      <c r="AV986" s="300"/>
      <c r="AW986" s="12"/>
      <c r="AX986" s="13"/>
    </row>
    <row r="987" spans="1:50" s="14" customFormat="1" ht="354.65" customHeight="1">
      <c r="A987" s="11" t="s">
        <v>7753</v>
      </c>
      <c r="B987" s="12" t="s">
        <v>7754</v>
      </c>
      <c r="C987" s="12">
        <v>36</v>
      </c>
      <c r="D987" s="15" t="s">
        <v>7775</v>
      </c>
      <c r="E987" s="12" t="s">
        <v>7953</v>
      </c>
      <c r="F987" s="12">
        <v>4546</v>
      </c>
      <c r="G987" s="12" t="s">
        <v>7963</v>
      </c>
      <c r="H987" s="12">
        <v>2010</v>
      </c>
      <c r="I987" s="12" t="s">
        <v>7964</v>
      </c>
      <c r="J987" s="144">
        <v>143244</v>
      </c>
      <c r="K987" s="12" t="s">
        <v>81</v>
      </c>
      <c r="L987" s="12" t="s">
        <v>7965</v>
      </c>
      <c r="M987" s="12" t="s">
        <v>7966</v>
      </c>
      <c r="N987" s="12" t="s">
        <v>7967</v>
      </c>
      <c r="O987" s="12" t="s">
        <v>7968</v>
      </c>
      <c r="P987" s="12" t="s">
        <v>7969</v>
      </c>
      <c r="Q987" s="16">
        <v>96.85</v>
      </c>
      <c r="R987" s="16">
        <v>16.850000000000001</v>
      </c>
      <c r="S987" s="16">
        <v>35</v>
      </c>
      <c r="T987" s="16">
        <v>45</v>
      </c>
      <c r="U987" s="16">
        <v>96.85</v>
      </c>
      <c r="V987" s="109">
        <v>100</v>
      </c>
      <c r="W987" s="109">
        <v>100</v>
      </c>
      <c r="X987" s="90" t="s">
        <v>7970</v>
      </c>
      <c r="Y987" s="12">
        <v>4</v>
      </c>
      <c r="Z987" s="12">
        <v>3</v>
      </c>
      <c r="AA987" s="12">
        <v>2</v>
      </c>
      <c r="AB987" s="12">
        <v>14</v>
      </c>
      <c r="AC987" s="12">
        <v>153</v>
      </c>
      <c r="AD987" s="12"/>
      <c r="AE987" s="12">
        <v>0.2</v>
      </c>
      <c r="AF987" s="236">
        <v>100</v>
      </c>
      <c r="AG987" s="11" t="s">
        <v>7775</v>
      </c>
      <c r="AH987" s="12" t="s">
        <v>7785</v>
      </c>
      <c r="AI987" s="13">
        <v>100</v>
      </c>
      <c r="AJ987" s="11"/>
      <c r="AK987" s="12"/>
      <c r="AL987" s="13"/>
      <c r="AM987" s="300"/>
      <c r="AN987" s="12"/>
      <c r="AO987" s="13"/>
      <c r="AP987" s="300"/>
      <c r="AQ987" s="12"/>
      <c r="AR987" s="13"/>
      <c r="AS987" s="300" t="s">
        <v>7971</v>
      </c>
      <c r="AT987" s="12" t="s">
        <v>7953</v>
      </c>
      <c r="AU987" s="13">
        <v>30</v>
      </c>
      <c r="AV987" s="300"/>
      <c r="AW987" s="12"/>
      <c r="AX987" s="13"/>
    </row>
    <row r="988" spans="1:50" s="14" customFormat="1" ht="336">
      <c r="A988" s="11" t="s">
        <v>7753</v>
      </c>
      <c r="B988" s="12" t="s">
        <v>7754</v>
      </c>
      <c r="C988" s="12">
        <v>24</v>
      </c>
      <c r="D988" s="15" t="s">
        <v>3282</v>
      </c>
      <c r="E988" s="12" t="s">
        <v>7833</v>
      </c>
      <c r="F988" s="12">
        <v>7134</v>
      </c>
      <c r="G988" s="12" t="s">
        <v>7972</v>
      </c>
      <c r="H988" s="12">
        <v>2009</v>
      </c>
      <c r="I988" s="12" t="s">
        <v>7973</v>
      </c>
      <c r="J988" s="144">
        <v>125730</v>
      </c>
      <c r="K988" s="12" t="s">
        <v>81</v>
      </c>
      <c r="L988" s="12" t="s">
        <v>7836</v>
      </c>
      <c r="M988" s="12" t="s">
        <v>7837</v>
      </c>
      <c r="N988" s="12" t="s">
        <v>7974</v>
      </c>
      <c r="O988" s="12" t="s">
        <v>7975</v>
      </c>
      <c r="P988" s="12" t="s">
        <v>7976</v>
      </c>
      <c r="Q988" s="16">
        <v>94.79</v>
      </c>
      <c r="R988" s="16">
        <v>14.79</v>
      </c>
      <c r="S988" s="16">
        <v>35</v>
      </c>
      <c r="T988" s="16">
        <v>45</v>
      </c>
      <c r="U988" s="16">
        <v>94.79</v>
      </c>
      <c r="V988" s="109">
        <v>100</v>
      </c>
      <c r="W988" s="109">
        <v>100</v>
      </c>
      <c r="X988" s="90" t="s">
        <v>7977</v>
      </c>
      <c r="Y988" s="12">
        <v>4</v>
      </c>
      <c r="Z988" s="12">
        <v>4</v>
      </c>
      <c r="AA988" s="12">
        <v>5</v>
      </c>
      <c r="AB988" s="12">
        <v>51</v>
      </c>
      <c r="AC988" s="12">
        <v>151</v>
      </c>
      <c r="AD988" s="12"/>
      <c r="AE988" s="12">
        <v>0.2</v>
      </c>
      <c r="AF988" s="236">
        <v>100</v>
      </c>
      <c r="AG988" s="11" t="s">
        <v>7812</v>
      </c>
      <c r="AH988" s="12"/>
      <c r="AI988" s="13">
        <v>50</v>
      </c>
      <c r="AJ988" s="11" t="s">
        <v>3282</v>
      </c>
      <c r="AK988" s="12" t="s">
        <v>7841</v>
      </c>
      <c r="AL988" s="13">
        <v>50</v>
      </c>
      <c r="AM988" s="300"/>
      <c r="AN988" s="12"/>
      <c r="AO988" s="13"/>
      <c r="AP988" s="300"/>
      <c r="AQ988" s="12"/>
      <c r="AR988" s="13"/>
      <c r="AS988" s="300"/>
      <c r="AT988" s="12"/>
      <c r="AU988" s="13"/>
      <c r="AV988" s="300"/>
      <c r="AW988" s="12"/>
      <c r="AX988" s="13"/>
    </row>
    <row r="989" spans="1:50" s="14" customFormat="1" ht="211.25" customHeight="1">
      <c r="A989" s="11" t="s">
        <v>7753</v>
      </c>
      <c r="B989" s="12" t="s">
        <v>7754</v>
      </c>
      <c r="C989" s="12">
        <v>30</v>
      </c>
      <c r="D989" s="15" t="s">
        <v>7978</v>
      </c>
      <c r="E989" s="12" t="s">
        <v>7804</v>
      </c>
      <c r="F989" s="12">
        <v>12609</v>
      </c>
      <c r="G989" s="12" t="s">
        <v>7979</v>
      </c>
      <c r="H989" s="12">
        <v>2010</v>
      </c>
      <c r="I989" s="12" t="s">
        <v>7980</v>
      </c>
      <c r="J989" s="144">
        <v>99600</v>
      </c>
      <c r="K989" s="12" t="s">
        <v>81</v>
      </c>
      <c r="L989" s="12" t="s">
        <v>7981</v>
      </c>
      <c r="M989" s="12" t="s">
        <v>7982</v>
      </c>
      <c r="N989" s="12" t="s">
        <v>7983</v>
      </c>
      <c r="O989" s="12" t="s">
        <v>7984</v>
      </c>
      <c r="P989" s="12" t="s">
        <v>7985</v>
      </c>
      <c r="Q989" s="16">
        <v>91.72</v>
      </c>
      <c r="R989" s="16">
        <v>11.72</v>
      </c>
      <c r="S989" s="16">
        <v>35</v>
      </c>
      <c r="T989" s="16">
        <v>45</v>
      </c>
      <c r="U989" s="16">
        <v>91.72</v>
      </c>
      <c r="V989" s="109">
        <v>100</v>
      </c>
      <c r="W989" s="109">
        <v>100</v>
      </c>
      <c r="X989" s="90" t="s">
        <v>7811</v>
      </c>
      <c r="Y989" s="12">
        <v>4</v>
      </c>
      <c r="Z989" s="12">
        <v>2</v>
      </c>
      <c r="AA989" s="12">
        <v>1</v>
      </c>
      <c r="AB989" s="12">
        <v>60</v>
      </c>
      <c r="AC989" s="12">
        <v>155</v>
      </c>
      <c r="AD989" s="12"/>
      <c r="AE989" s="12">
        <v>0.2</v>
      </c>
      <c r="AF989" s="236">
        <v>100</v>
      </c>
      <c r="AG989" s="11" t="s">
        <v>7812</v>
      </c>
      <c r="AH989" s="12" t="s">
        <v>7813</v>
      </c>
      <c r="AI989" s="13"/>
      <c r="AJ989" s="11" t="s">
        <v>7814</v>
      </c>
      <c r="AK989" s="12" t="s">
        <v>7804</v>
      </c>
      <c r="AL989" s="13">
        <v>50</v>
      </c>
      <c r="AM989" s="300"/>
      <c r="AN989" s="12"/>
      <c r="AO989" s="13"/>
      <c r="AP989" s="300"/>
      <c r="AQ989" s="12"/>
      <c r="AR989" s="13"/>
      <c r="AS989" s="300"/>
      <c r="AT989" s="12"/>
      <c r="AU989" s="13"/>
      <c r="AV989" s="300"/>
      <c r="AW989" s="12"/>
      <c r="AX989" s="13"/>
    </row>
    <row r="990" spans="1:50" s="14" customFormat="1" ht="201" customHeight="1">
      <c r="A990" s="11" t="s">
        <v>7753</v>
      </c>
      <c r="B990" s="12" t="s">
        <v>7754</v>
      </c>
      <c r="C990" s="12">
        <v>30</v>
      </c>
      <c r="D990" s="15" t="s">
        <v>7978</v>
      </c>
      <c r="E990" s="12" t="s">
        <v>7804</v>
      </c>
      <c r="F990" s="12">
        <v>12609</v>
      </c>
      <c r="G990" s="12" t="s">
        <v>7986</v>
      </c>
      <c r="H990" s="12">
        <v>2010</v>
      </c>
      <c r="I990" s="12" t="s">
        <v>7987</v>
      </c>
      <c r="J990" s="144">
        <v>99376.8</v>
      </c>
      <c r="K990" s="12" t="s">
        <v>81</v>
      </c>
      <c r="L990" s="12" t="s">
        <v>7988</v>
      </c>
      <c r="M990" s="12" t="s">
        <v>7989</v>
      </c>
      <c r="N990" s="12" t="s">
        <v>7990</v>
      </c>
      <c r="O990" s="12" t="s">
        <v>7991</v>
      </c>
      <c r="P990" s="12">
        <v>27949</v>
      </c>
      <c r="Q990" s="16">
        <v>91.69</v>
      </c>
      <c r="R990" s="16">
        <v>11.69</v>
      </c>
      <c r="S990" s="16">
        <v>35</v>
      </c>
      <c r="T990" s="16">
        <v>45</v>
      </c>
      <c r="U990" s="16">
        <v>91.69</v>
      </c>
      <c r="V990" s="109">
        <v>100</v>
      </c>
      <c r="W990" s="109">
        <v>100</v>
      </c>
      <c r="X990" s="90" t="s">
        <v>7811</v>
      </c>
      <c r="Y990" s="12">
        <v>1</v>
      </c>
      <c r="Z990" s="12">
        <v>4</v>
      </c>
      <c r="AA990" s="12">
        <v>3</v>
      </c>
      <c r="AB990" s="12">
        <v>60</v>
      </c>
      <c r="AC990" s="12">
        <v>156</v>
      </c>
      <c r="AD990" s="12"/>
      <c r="AE990" s="12">
        <v>0.2</v>
      </c>
      <c r="AF990" s="236">
        <v>100</v>
      </c>
      <c r="AG990" s="11" t="s">
        <v>7812</v>
      </c>
      <c r="AH990" s="12" t="s">
        <v>7813</v>
      </c>
      <c r="AI990" s="13"/>
      <c r="AJ990" s="11" t="s">
        <v>7814</v>
      </c>
      <c r="AK990" s="12" t="s">
        <v>7804</v>
      </c>
      <c r="AL990" s="13">
        <v>50</v>
      </c>
      <c r="AM990" s="300"/>
      <c r="AN990" s="12"/>
      <c r="AO990" s="13"/>
      <c r="AP990" s="300"/>
      <c r="AQ990" s="12"/>
      <c r="AR990" s="13"/>
      <c r="AS990" s="300"/>
      <c r="AT990" s="12"/>
      <c r="AU990" s="13"/>
      <c r="AV990" s="300"/>
      <c r="AW990" s="12"/>
      <c r="AX990" s="13"/>
    </row>
    <row r="991" spans="1:50" s="14" customFormat="1" ht="209.5" customHeight="1">
      <c r="A991" s="11" t="s">
        <v>7753</v>
      </c>
      <c r="B991" s="12" t="s">
        <v>7754</v>
      </c>
      <c r="C991" s="12">
        <v>30</v>
      </c>
      <c r="D991" s="15" t="s">
        <v>7978</v>
      </c>
      <c r="E991" s="12" t="s">
        <v>7804</v>
      </c>
      <c r="F991" s="12">
        <v>12609</v>
      </c>
      <c r="G991" s="12" t="s">
        <v>7986</v>
      </c>
      <c r="H991" s="12">
        <v>2011</v>
      </c>
      <c r="I991" s="12" t="s">
        <v>7987</v>
      </c>
      <c r="J991" s="144">
        <v>3302.09</v>
      </c>
      <c r="K991" s="12" t="s">
        <v>81</v>
      </c>
      <c r="L991" s="12" t="s">
        <v>7992</v>
      </c>
      <c r="M991" s="12" t="s">
        <v>7989</v>
      </c>
      <c r="N991" s="12" t="s">
        <v>7990</v>
      </c>
      <c r="O991" s="12" t="s">
        <v>7991</v>
      </c>
      <c r="P991" s="12">
        <v>30120</v>
      </c>
      <c r="Q991" s="16">
        <v>91.69</v>
      </c>
      <c r="R991" s="16">
        <v>11.69</v>
      </c>
      <c r="S991" s="16">
        <v>35</v>
      </c>
      <c r="T991" s="16">
        <v>45</v>
      </c>
      <c r="U991" s="16">
        <v>91.69</v>
      </c>
      <c r="V991" s="109">
        <v>100</v>
      </c>
      <c r="W991" s="109">
        <v>100</v>
      </c>
      <c r="X991" s="90" t="s">
        <v>7811</v>
      </c>
      <c r="Y991" s="12">
        <v>1</v>
      </c>
      <c r="Z991" s="12">
        <v>4</v>
      </c>
      <c r="AA991" s="12">
        <v>3</v>
      </c>
      <c r="AB991" s="12">
        <v>60</v>
      </c>
      <c r="AC991" s="12">
        <v>156</v>
      </c>
      <c r="AD991" s="12"/>
      <c r="AE991" s="12">
        <v>0.2</v>
      </c>
      <c r="AF991" s="236">
        <v>100</v>
      </c>
      <c r="AG991" s="11" t="s">
        <v>7812</v>
      </c>
      <c r="AH991" s="12" t="s">
        <v>7813</v>
      </c>
      <c r="AI991" s="13"/>
      <c r="AJ991" s="11" t="s">
        <v>7814</v>
      </c>
      <c r="AK991" s="12" t="s">
        <v>7804</v>
      </c>
      <c r="AL991" s="13">
        <v>50</v>
      </c>
      <c r="AM991" s="300"/>
      <c r="AN991" s="12"/>
      <c r="AO991" s="13"/>
      <c r="AP991" s="300"/>
      <c r="AQ991" s="12"/>
      <c r="AR991" s="13"/>
      <c r="AS991" s="300"/>
      <c r="AT991" s="12"/>
      <c r="AU991" s="13"/>
      <c r="AV991" s="300"/>
      <c r="AW991" s="12"/>
      <c r="AX991" s="13"/>
    </row>
    <row r="992" spans="1:50" s="14" customFormat="1" ht="123.65" customHeight="1">
      <c r="A992" s="11" t="s">
        <v>7753</v>
      </c>
      <c r="B992" s="12" t="s">
        <v>7754</v>
      </c>
      <c r="C992" s="12">
        <v>18</v>
      </c>
      <c r="D992" s="15" t="s">
        <v>7775</v>
      </c>
      <c r="E992" s="12" t="s">
        <v>7776</v>
      </c>
      <c r="F992" s="12">
        <v>5967</v>
      </c>
      <c r="G992" s="12" t="s">
        <v>7993</v>
      </c>
      <c r="H992" s="12">
        <v>2010</v>
      </c>
      <c r="I992" s="12" t="s">
        <v>7994</v>
      </c>
      <c r="J992" s="144">
        <v>235976.4</v>
      </c>
      <c r="K992" s="12" t="s">
        <v>81</v>
      </c>
      <c r="L992" s="12" t="s">
        <v>7779</v>
      </c>
      <c r="M992" s="12" t="s">
        <v>7995</v>
      </c>
      <c r="N992" s="12" t="s">
        <v>7996</v>
      </c>
      <c r="O992" s="12" t="s">
        <v>7997</v>
      </c>
      <c r="P992" s="12">
        <v>29089</v>
      </c>
      <c r="Q992" s="16">
        <v>107.76</v>
      </c>
      <c r="R992" s="16">
        <v>27.76</v>
      </c>
      <c r="S992" s="16">
        <v>35</v>
      </c>
      <c r="T992" s="16">
        <v>45</v>
      </c>
      <c r="U992" s="16">
        <v>107.76</v>
      </c>
      <c r="V992" s="109">
        <v>100</v>
      </c>
      <c r="W992" s="109">
        <v>100</v>
      </c>
      <c r="X992" s="90" t="s">
        <v>7998</v>
      </c>
      <c r="Y992" s="12">
        <v>4</v>
      </c>
      <c r="Z992" s="12">
        <v>2</v>
      </c>
      <c r="AA992" s="12">
        <v>2</v>
      </c>
      <c r="AB992" s="12">
        <v>30</v>
      </c>
      <c r="AC992" s="12">
        <v>162</v>
      </c>
      <c r="AD992" s="12"/>
      <c r="AE992" s="12">
        <v>0.2</v>
      </c>
      <c r="AF992" s="236">
        <v>100</v>
      </c>
      <c r="AG992" s="11" t="s">
        <v>7999</v>
      </c>
      <c r="AH992" s="12" t="s">
        <v>2880</v>
      </c>
      <c r="AI992" s="13">
        <v>100</v>
      </c>
      <c r="AJ992" s="11"/>
      <c r="AK992" s="12"/>
      <c r="AL992" s="13"/>
      <c r="AM992" s="300"/>
      <c r="AN992" s="12"/>
      <c r="AO992" s="13"/>
      <c r="AP992" s="300"/>
      <c r="AQ992" s="12"/>
      <c r="AR992" s="13"/>
      <c r="AS992" s="300"/>
      <c r="AT992" s="12"/>
      <c r="AU992" s="13"/>
      <c r="AV992" s="300"/>
      <c r="AW992" s="12"/>
      <c r="AX992" s="13"/>
    </row>
    <row r="993" spans="1:50" s="14" customFormat="1" ht="70.25" customHeight="1">
      <c r="A993" s="11" t="s">
        <v>7753</v>
      </c>
      <c r="B993" s="12" t="s">
        <v>7754</v>
      </c>
      <c r="C993" s="12">
        <v>27</v>
      </c>
      <c r="D993" s="15" t="s">
        <v>7873</v>
      </c>
      <c r="E993" s="12" t="s">
        <v>7874</v>
      </c>
      <c r="F993" s="12">
        <v>6857</v>
      </c>
      <c r="G993" s="12" t="s">
        <v>8000</v>
      </c>
      <c r="H993" s="12">
        <v>2010</v>
      </c>
      <c r="I993" s="12" t="s">
        <v>8001</v>
      </c>
      <c r="J993" s="144">
        <v>87976</v>
      </c>
      <c r="K993" s="12" t="s">
        <v>81</v>
      </c>
      <c r="L993" s="12" t="s">
        <v>7877</v>
      </c>
      <c r="M993" s="12" t="s">
        <v>7878</v>
      </c>
      <c r="N993" s="12" t="s">
        <v>8002</v>
      </c>
      <c r="O993" s="12" t="s">
        <v>8003</v>
      </c>
      <c r="P993" s="12"/>
      <c r="Q993" s="16">
        <v>90.35</v>
      </c>
      <c r="R993" s="16">
        <v>10.35</v>
      </c>
      <c r="S993" s="16">
        <v>35</v>
      </c>
      <c r="T993" s="16">
        <v>45</v>
      </c>
      <c r="U993" s="16">
        <v>90.35</v>
      </c>
      <c r="V993" s="109">
        <v>100</v>
      </c>
      <c r="W993" s="109">
        <v>100</v>
      </c>
      <c r="X993" s="90" t="s">
        <v>8004</v>
      </c>
      <c r="Y993" s="12">
        <v>3</v>
      </c>
      <c r="Z993" s="12">
        <v>1</v>
      </c>
      <c r="AA993" s="12">
        <v>2</v>
      </c>
      <c r="AB993" s="12">
        <v>4</v>
      </c>
      <c r="AC993" s="12">
        <v>146</v>
      </c>
      <c r="AD993" s="12"/>
      <c r="AE993" s="12">
        <v>0.2</v>
      </c>
      <c r="AF993" s="236">
        <v>100</v>
      </c>
      <c r="AG993" s="11" t="s">
        <v>7889</v>
      </c>
      <c r="AH993" s="12" t="s">
        <v>7874</v>
      </c>
      <c r="AI993" s="13">
        <v>20</v>
      </c>
      <c r="AJ993" s="11" t="s">
        <v>7883</v>
      </c>
      <c r="AK993" s="12" t="s">
        <v>7884</v>
      </c>
      <c r="AL993" s="13">
        <v>30</v>
      </c>
      <c r="AM993" s="300" t="s">
        <v>7887</v>
      </c>
      <c r="AN993" s="12" t="s">
        <v>8005</v>
      </c>
      <c r="AO993" s="13">
        <v>20</v>
      </c>
      <c r="AP993" s="300" t="s">
        <v>7889</v>
      </c>
      <c r="AQ993" s="12" t="s">
        <v>8006</v>
      </c>
      <c r="AR993" s="13">
        <v>30</v>
      </c>
      <c r="AS993" s="300"/>
      <c r="AT993" s="12"/>
      <c r="AU993" s="13"/>
      <c r="AV993" s="300"/>
      <c r="AW993" s="12"/>
      <c r="AX993" s="13"/>
    </row>
    <row r="994" spans="1:50" s="14" customFormat="1" ht="98">
      <c r="A994" s="11" t="s">
        <v>7753</v>
      </c>
      <c r="B994" s="12" t="s">
        <v>7754</v>
      </c>
      <c r="C994" s="12">
        <v>27</v>
      </c>
      <c r="D994" s="15" t="s">
        <v>7873</v>
      </c>
      <c r="E994" s="12" t="s">
        <v>7874</v>
      </c>
      <c r="F994" s="12">
        <v>6857</v>
      </c>
      <c r="G994" s="12" t="s">
        <v>8000</v>
      </c>
      <c r="H994" s="12">
        <v>2011</v>
      </c>
      <c r="I994" s="12" t="s">
        <v>8001</v>
      </c>
      <c r="J994" s="144">
        <v>45069.34</v>
      </c>
      <c r="K994" s="12" t="s">
        <v>81</v>
      </c>
      <c r="L994" s="12" t="s">
        <v>7877</v>
      </c>
      <c r="M994" s="12" t="s">
        <v>7878</v>
      </c>
      <c r="N994" s="12" t="s">
        <v>8002</v>
      </c>
      <c r="O994" s="12" t="s">
        <v>8003</v>
      </c>
      <c r="P994" s="12"/>
      <c r="Q994" s="16">
        <v>90.35</v>
      </c>
      <c r="R994" s="16">
        <v>10.35</v>
      </c>
      <c r="S994" s="16">
        <v>35</v>
      </c>
      <c r="T994" s="16">
        <v>45</v>
      </c>
      <c r="U994" s="16">
        <v>90.35</v>
      </c>
      <c r="V994" s="109">
        <v>100</v>
      </c>
      <c r="W994" s="109">
        <v>100</v>
      </c>
      <c r="X994" s="90" t="s">
        <v>8004</v>
      </c>
      <c r="Y994" s="12">
        <v>3</v>
      </c>
      <c r="Z994" s="12">
        <v>1</v>
      </c>
      <c r="AA994" s="12">
        <v>2</v>
      </c>
      <c r="AB994" s="12">
        <v>4</v>
      </c>
      <c r="AC994" s="12">
        <v>146</v>
      </c>
      <c r="AD994" s="12"/>
      <c r="AE994" s="12">
        <v>0.2</v>
      </c>
      <c r="AF994" s="236">
        <v>100</v>
      </c>
      <c r="AG994" s="11" t="s">
        <v>7889</v>
      </c>
      <c r="AH994" s="12" t="s">
        <v>7874</v>
      </c>
      <c r="AI994" s="13">
        <v>20</v>
      </c>
      <c r="AJ994" s="11" t="s">
        <v>7883</v>
      </c>
      <c r="AK994" s="12" t="s">
        <v>7884</v>
      </c>
      <c r="AL994" s="13">
        <v>30</v>
      </c>
      <c r="AM994" s="300" t="s">
        <v>7887</v>
      </c>
      <c r="AN994" s="12" t="s">
        <v>8005</v>
      </c>
      <c r="AO994" s="13">
        <v>20</v>
      </c>
      <c r="AP994" s="300" t="s">
        <v>7889</v>
      </c>
      <c r="AQ994" s="12" t="s">
        <v>8006</v>
      </c>
      <c r="AR994" s="13">
        <v>30</v>
      </c>
      <c r="AS994" s="300"/>
      <c r="AT994" s="12"/>
      <c r="AU994" s="13"/>
      <c r="AV994" s="300"/>
      <c r="AW994" s="12"/>
      <c r="AX994" s="13"/>
    </row>
    <row r="995" spans="1:50" s="14" customFormat="1" ht="168" customHeight="1">
      <c r="A995" s="11" t="s">
        <v>7753</v>
      </c>
      <c r="B995" s="12" t="s">
        <v>7754</v>
      </c>
      <c r="C995" s="12">
        <v>4</v>
      </c>
      <c r="D995" s="15" t="s">
        <v>4521</v>
      </c>
      <c r="E995" s="12" t="s">
        <v>7756</v>
      </c>
      <c r="F995" s="12">
        <v>10268</v>
      </c>
      <c r="G995" s="12" t="s">
        <v>6495</v>
      </c>
      <c r="H995" s="12">
        <v>2016</v>
      </c>
      <c r="I995" s="12" t="s">
        <v>8007</v>
      </c>
      <c r="J995" s="144">
        <v>117930.08</v>
      </c>
      <c r="K995" s="12" t="s">
        <v>271</v>
      </c>
      <c r="L995" s="12" t="s">
        <v>7759</v>
      </c>
      <c r="M995" s="12" t="s">
        <v>7760</v>
      </c>
      <c r="N995" s="12" t="s">
        <v>8008</v>
      </c>
      <c r="O995" s="12" t="s">
        <v>8009</v>
      </c>
      <c r="P995" s="12">
        <v>33915</v>
      </c>
      <c r="Q995" s="16">
        <v>76.52</v>
      </c>
      <c r="R995" s="16">
        <v>13.88</v>
      </c>
      <c r="S995" s="16">
        <v>12.94</v>
      </c>
      <c r="T995" s="16">
        <v>51.79</v>
      </c>
      <c r="U995" s="16">
        <v>76.52</v>
      </c>
      <c r="V995" s="109">
        <v>41</v>
      </c>
      <c r="W995" s="109">
        <v>100</v>
      </c>
      <c r="X995" s="90" t="s">
        <v>7764</v>
      </c>
      <c r="Y995" s="12">
        <v>2</v>
      </c>
      <c r="Z995" s="12">
        <v>5</v>
      </c>
      <c r="AA995" s="12">
        <v>6</v>
      </c>
      <c r="AB995" s="12">
        <v>11</v>
      </c>
      <c r="AC995" s="12">
        <v>133</v>
      </c>
      <c r="AD995" s="12"/>
      <c r="AE995" s="12">
        <v>0.2</v>
      </c>
      <c r="AF995" s="236">
        <v>56</v>
      </c>
      <c r="AG995" s="207" t="s">
        <v>4521</v>
      </c>
      <c r="AH995" s="12" t="s">
        <v>8010</v>
      </c>
      <c r="AI995" s="13">
        <v>23</v>
      </c>
      <c r="AJ995" s="207" t="s">
        <v>77</v>
      </c>
      <c r="AK995" s="12" t="s">
        <v>8011</v>
      </c>
      <c r="AL995" s="13">
        <v>20</v>
      </c>
      <c r="AM995" s="318" t="s">
        <v>8012</v>
      </c>
      <c r="AN995" s="12" t="s">
        <v>8013</v>
      </c>
      <c r="AO995" s="13">
        <v>7</v>
      </c>
      <c r="AP995" s="318" t="s">
        <v>1542</v>
      </c>
      <c r="AQ995" s="12" t="s">
        <v>8014</v>
      </c>
      <c r="AR995" s="13">
        <v>6</v>
      </c>
      <c r="AS995" s="300"/>
      <c r="AT995" s="12"/>
      <c r="AU995" s="13"/>
      <c r="AV995" s="300"/>
      <c r="AW995" s="12"/>
      <c r="AX995" s="13"/>
    </row>
    <row r="996" spans="1:50" s="14" customFormat="1" ht="99" customHeight="1">
      <c r="A996" s="11" t="s">
        <v>7753</v>
      </c>
      <c r="B996" s="12" t="s">
        <v>7754</v>
      </c>
      <c r="C996" s="12">
        <v>24</v>
      </c>
      <c r="D996" s="15" t="s">
        <v>3282</v>
      </c>
      <c r="E996" s="12" t="s">
        <v>7833</v>
      </c>
      <c r="F996" s="12">
        <v>7134</v>
      </c>
      <c r="G996" s="12" t="s">
        <v>8015</v>
      </c>
      <c r="H996" s="12">
        <v>2015</v>
      </c>
      <c r="I996" s="12" t="s">
        <v>8016</v>
      </c>
      <c r="J996" s="144">
        <v>48679.34</v>
      </c>
      <c r="K996" s="12" t="s">
        <v>271</v>
      </c>
      <c r="L996" s="12" t="s">
        <v>7877</v>
      </c>
      <c r="M996" s="12" t="s">
        <v>7878</v>
      </c>
      <c r="N996" s="12" t="s">
        <v>8017</v>
      </c>
      <c r="O996" s="12" t="s">
        <v>8018</v>
      </c>
      <c r="P996" s="12">
        <v>33817</v>
      </c>
      <c r="Q996" s="16">
        <v>85.73</v>
      </c>
      <c r="R996" s="16">
        <v>5.73</v>
      </c>
      <c r="S996" s="16">
        <v>35</v>
      </c>
      <c r="T996" s="16">
        <v>45</v>
      </c>
      <c r="U996" s="16">
        <v>85.73</v>
      </c>
      <c r="V996" s="109">
        <v>100</v>
      </c>
      <c r="W996" s="109">
        <v>100</v>
      </c>
      <c r="X996" s="90" t="s">
        <v>8019</v>
      </c>
      <c r="Y996" s="12">
        <v>1</v>
      </c>
      <c r="Z996" s="12">
        <v>8</v>
      </c>
      <c r="AA996" s="12">
        <v>2</v>
      </c>
      <c r="AB996" s="12">
        <v>60</v>
      </c>
      <c r="AC996" s="12">
        <v>133</v>
      </c>
      <c r="AD996" s="12"/>
      <c r="AE996" s="12">
        <v>0.2</v>
      </c>
      <c r="AF996" s="236">
        <v>100</v>
      </c>
      <c r="AG996" s="11" t="s">
        <v>7812</v>
      </c>
      <c r="AH996" s="12"/>
      <c r="AI996" s="13"/>
      <c r="AJ996" s="11" t="s">
        <v>3282</v>
      </c>
      <c r="AK996" s="12" t="s">
        <v>7833</v>
      </c>
      <c r="AL996" s="13"/>
      <c r="AM996" s="300"/>
      <c r="AN996" s="12"/>
      <c r="AO996" s="13"/>
      <c r="AP996" s="300"/>
      <c r="AQ996" s="12"/>
      <c r="AR996" s="13"/>
      <c r="AS996" s="300"/>
      <c r="AT996" s="12"/>
      <c r="AU996" s="13"/>
      <c r="AV996" s="300"/>
      <c r="AW996" s="12"/>
      <c r="AX996" s="13"/>
    </row>
    <row r="997" spans="1:50" s="14" customFormat="1" ht="82.25" customHeight="1">
      <c r="A997" s="11" t="s">
        <v>7753</v>
      </c>
      <c r="B997" s="12" t="s">
        <v>7754</v>
      </c>
      <c r="C997" s="12">
        <v>24</v>
      </c>
      <c r="D997" s="15" t="s">
        <v>3282</v>
      </c>
      <c r="E997" s="12" t="s">
        <v>7833</v>
      </c>
      <c r="F997" s="12">
        <v>7134</v>
      </c>
      <c r="G997" s="12" t="s">
        <v>8020</v>
      </c>
      <c r="H997" s="12">
        <v>2018</v>
      </c>
      <c r="I997" s="12" t="s">
        <v>8021</v>
      </c>
      <c r="J997" s="144">
        <v>31717.23</v>
      </c>
      <c r="K997" s="12" t="s">
        <v>69</v>
      </c>
      <c r="L997" s="12" t="s">
        <v>7877</v>
      </c>
      <c r="M997" s="12" t="s">
        <v>7878</v>
      </c>
      <c r="N997" s="12" t="s">
        <v>8022</v>
      </c>
      <c r="O997" s="12" t="s">
        <v>8023</v>
      </c>
      <c r="P997" s="12" t="s">
        <v>8024</v>
      </c>
      <c r="Q997" s="16">
        <v>83.73</v>
      </c>
      <c r="R997" s="16">
        <v>3.73</v>
      </c>
      <c r="S997" s="16">
        <v>35</v>
      </c>
      <c r="T997" s="16">
        <v>45</v>
      </c>
      <c r="U997" s="16">
        <v>83.73</v>
      </c>
      <c r="V997" s="109">
        <v>100</v>
      </c>
      <c r="W997" s="109">
        <v>66.75</v>
      </c>
      <c r="X997" s="90" t="s">
        <v>8025</v>
      </c>
      <c r="Y997" s="12">
        <v>1</v>
      </c>
      <c r="Z997" s="12">
        <v>8</v>
      </c>
      <c r="AA997" s="12">
        <v>2</v>
      </c>
      <c r="AB997" s="12">
        <v>60</v>
      </c>
      <c r="AC997" s="12">
        <v>133</v>
      </c>
      <c r="AD997" s="12"/>
      <c r="AE997" s="12">
        <v>0.2</v>
      </c>
      <c r="AF997" s="236">
        <v>100</v>
      </c>
      <c r="AG997" s="11" t="s">
        <v>7865</v>
      </c>
      <c r="AH997" s="12" t="s">
        <v>7866</v>
      </c>
      <c r="AI997" s="13"/>
      <c r="AJ997" s="11" t="s">
        <v>3282</v>
      </c>
      <c r="AK997" s="12" t="s">
        <v>7833</v>
      </c>
      <c r="AL997" s="13"/>
      <c r="AM997" s="300"/>
      <c r="AN997" s="12" t="s">
        <v>7867</v>
      </c>
      <c r="AO997" s="13"/>
      <c r="AP997" s="300"/>
      <c r="AQ997" s="12"/>
      <c r="AR997" s="13"/>
      <c r="AS997" s="300"/>
      <c r="AT997" s="12"/>
      <c r="AU997" s="13"/>
      <c r="AV997" s="300"/>
      <c r="AW997" s="12"/>
      <c r="AX997" s="13"/>
    </row>
    <row r="998" spans="1:50" s="14" customFormat="1" ht="96.65" customHeight="1">
      <c r="A998" s="11" t="s">
        <v>7753</v>
      </c>
      <c r="B998" s="12" t="s">
        <v>7754</v>
      </c>
      <c r="C998" s="12">
        <v>24</v>
      </c>
      <c r="D998" s="15" t="s">
        <v>3282</v>
      </c>
      <c r="E998" s="12" t="s">
        <v>7833</v>
      </c>
      <c r="F998" s="12">
        <v>7134</v>
      </c>
      <c r="G998" s="12" t="s">
        <v>8020</v>
      </c>
      <c r="H998" s="12">
        <v>2018</v>
      </c>
      <c r="I998" s="12" t="s">
        <v>8026</v>
      </c>
      <c r="J998" s="144">
        <v>28824.84</v>
      </c>
      <c r="K998" s="12" t="s">
        <v>69</v>
      </c>
      <c r="L998" s="12" t="s">
        <v>7877</v>
      </c>
      <c r="M998" s="12" t="s">
        <v>7878</v>
      </c>
      <c r="N998" s="12" t="s">
        <v>8027</v>
      </c>
      <c r="O998" s="12" t="s">
        <v>8028</v>
      </c>
      <c r="P998" s="12" t="s">
        <v>8029</v>
      </c>
      <c r="Q998" s="16">
        <v>83.39</v>
      </c>
      <c r="R998" s="16">
        <v>3.39</v>
      </c>
      <c r="S998" s="16">
        <v>35</v>
      </c>
      <c r="T998" s="16">
        <v>45</v>
      </c>
      <c r="U998" s="16">
        <v>83.39</v>
      </c>
      <c r="V998" s="109">
        <v>100</v>
      </c>
      <c r="W998" s="109">
        <v>70.180000000000007</v>
      </c>
      <c r="X998" s="90" t="s">
        <v>8030</v>
      </c>
      <c r="Y998" s="12">
        <v>1</v>
      </c>
      <c r="Z998" s="12">
        <v>8</v>
      </c>
      <c r="AA998" s="12">
        <v>2</v>
      </c>
      <c r="AB998" s="12">
        <v>60</v>
      </c>
      <c r="AC998" s="12">
        <v>133</v>
      </c>
      <c r="AD998" s="12"/>
      <c r="AE998" s="12">
        <v>0.2</v>
      </c>
      <c r="AF998" s="236">
        <v>100</v>
      </c>
      <c r="AG998" s="11" t="s">
        <v>7865</v>
      </c>
      <c r="AH998" s="12" t="s">
        <v>7866</v>
      </c>
      <c r="AI998" s="13"/>
      <c r="AJ998" s="11" t="s">
        <v>3282</v>
      </c>
      <c r="AK998" s="12" t="s">
        <v>7833</v>
      </c>
      <c r="AL998" s="13"/>
      <c r="AM998" s="300"/>
      <c r="AN998" s="12" t="s">
        <v>7867</v>
      </c>
      <c r="AO998" s="13"/>
      <c r="AP998" s="300"/>
      <c r="AQ998" s="12"/>
      <c r="AR998" s="13"/>
      <c r="AS998" s="300"/>
      <c r="AT998" s="12"/>
      <c r="AU998" s="13"/>
      <c r="AV998" s="300"/>
      <c r="AW998" s="12"/>
      <c r="AX998" s="13"/>
    </row>
    <row r="999" spans="1:50" s="14" customFormat="1" ht="280">
      <c r="A999" s="11" t="s">
        <v>7753</v>
      </c>
      <c r="B999" s="12" t="s">
        <v>7754</v>
      </c>
      <c r="C999" s="12">
        <v>24</v>
      </c>
      <c r="D999" s="15" t="s">
        <v>3282</v>
      </c>
      <c r="E999" s="12" t="s">
        <v>7833</v>
      </c>
      <c r="F999" s="12">
        <v>7134</v>
      </c>
      <c r="G999" s="12" t="s">
        <v>8020</v>
      </c>
      <c r="H999" s="12">
        <v>2018</v>
      </c>
      <c r="I999" s="12" t="s">
        <v>8031</v>
      </c>
      <c r="J999" s="144">
        <v>45298.63</v>
      </c>
      <c r="K999" s="12" t="s">
        <v>69</v>
      </c>
      <c r="L999" s="12" t="s">
        <v>7877</v>
      </c>
      <c r="M999" s="12" t="s">
        <v>7878</v>
      </c>
      <c r="N999" s="12" t="s">
        <v>8032</v>
      </c>
      <c r="O999" s="12" t="s">
        <v>8033</v>
      </c>
      <c r="P999" s="12" t="s">
        <v>8034</v>
      </c>
      <c r="Q999" s="16">
        <v>85.32</v>
      </c>
      <c r="R999" s="16">
        <v>5.32</v>
      </c>
      <c r="S999" s="16">
        <v>35</v>
      </c>
      <c r="T999" s="16">
        <v>45</v>
      </c>
      <c r="U999" s="16">
        <v>85.32</v>
      </c>
      <c r="V999" s="109">
        <v>100</v>
      </c>
      <c r="W999" s="109">
        <v>71.73</v>
      </c>
      <c r="X999" s="90" t="s">
        <v>8035</v>
      </c>
      <c r="Y999" s="12">
        <v>1</v>
      </c>
      <c r="Z999" s="12">
        <v>8</v>
      </c>
      <c r="AA999" s="12">
        <v>2</v>
      </c>
      <c r="AB999" s="12">
        <v>60</v>
      </c>
      <c r="AC999" s="12">
        <v>133</v>
      </c>
      <c r="AD999" s="12"/>
      <c r="AE999" s="12">
        <v>0.2</v>
      </c>
      <c r="AF999" s="236">
        <v>100</v>
      </c>
      <c r="AG999" s="11" t="s">
        <v>7865</v>
      </c>
      <c r="AH999" s="12" t="s">
        <v>7866</v>
      </c>
      <c r="AI999" s="13"/>
      <c r="AJ999" s="11" t="s">
        <v>3282</v>
      </c>
      <c r="AK999" s="12" t="s">
        <v>7833</v>
      </c>
      <c r="AL999" s="13"/>
      <c r="AM999" s="300"/>
      <c r="AN999" s="12" t="s">
        <v>7867</v>
      </c>
      <c r="AO999" s="13"/>
      <c r="AP999" s="300"/>
      <c r="AQ999" s="12"/>
      <c r="AR999" s="13"/>
      <c r="AS999" s="300"/>
      <c r="AT999" s="12"/>
      <c r="AU999" s="13"/>
      <c r="AV999" s="300"/>
      <c r="AW999" s="12"/>
      <c r="AX999" s="13"/>
    </row>
    <row r="1000" spans="1:50" s="14" customFormat="1" ht="280">
      <c r="A1000" s="11" t="s">
        <v>7753</v>
      </c>
      <c r="B1000" s="12" t="s">
        <v>7754</v>
      </c>
      <c r="C1000" s="12">
        <v>24</v>
      </c>
      <c r="D1000" s="15" t="s">
        <v>3282</v>
      </c>
      <c r="E1000" s="12" t="s">
        <v>7833</v>
      </c>
      <c r="F1000" s="12">
        <v>7134</v>
      </c>
      <c r="G1000" s="12" t="s">
        <v>8020</v>
      </c>
      <c r="H1000" s="12">
        <v>2018</v>
      </c>
      <c r="I1000" s="12" t="s">
        <v>8036</v>
      </c>
      <c r="J1000" s="144">
        <v>34316.400000000001</v>
      </c>
      <c r="K1000" s="12" t="s">
        <v>69</v>
      </c>
      <c r="L1000" s="12" t="s">
        <v>7877</v>
      </c>
      <c r="M1000" s="12" t="s">
        <v>7878</v>
      </c>
      <c r="N1000" s="12" t="s">
        <v>8037</v>
      </c>
      <c r="O1000" s="12" t="s">
        <v>8038</v>
      </c>
      <c r="P1000" s="12" t="s">
        <v>8039</v>
      </c>
      <c r="Q1000" s="16">
        <v>84.03</v>
      </c>
      <c r="R1000" s="16">
        <v>4.03</v>
      </c>
      <c r="S1000" s="16">
        <v>35</v>
      </c>
      <c r="T1000" s="16">
        <v>45</v>
      </c>
      <c r="U1000" s="16">
        <v>84.03</v>
      </c>
      <c r="V1000" s="109">
        <v>100</v>
      </c>
      <c r="W1000" s="109">
        <v>66.11</v>
      </c>
      <c r="X1000" s="90" t="s">
        <v>8040</v>
      </c>
      <c r="Y1000" s="12">
        <v>1</v>
      </c>
      <c r="Z1000" s="12">
        <v>8</v>
      </c>
      <c r="AA1000" s="12">
        <v>2</v>
      </c>
      <c r="AB1000" s="12">
        <v>60</v>
      </c>
      <c r="AC1000" s="12">
        <v>133</v>
      </c>
      <c r="AD1000" s="12"/>
      <c r="AE1000" s="12">
        <v>0.2</v>
      </c>
      <c r="AF1000" s="236">
        <v>100</v>
      </c>
      <c r="AG1000" s="11" t="s">
        <v>7865</v>
      </c>
      <c r="AH1000" s="12" t="s">
        <v>7866</v>
      </c>
      <c r="AI1000" s="13"/>
      <c r="AJ1000" s="11" t="s">
        <v>3282</v>
      </c>
      <c r="AK1000" s="12" t="s">
        <v>7833</v>
      </c>
      <c r="AL1000" s="13"/>
      <c r="AM1000" s="300"/>
      <c r="AN1000" s="12" t="s">
        <v>7867</v>
      </c>
      <c r="AO1000" s="13"/>
      <c r="AP1000" s="300"/>
      <c r="AQ1000" s="12"/>
      <c r="AR1000" s="13"/>
      <c r="AS1000" s="300"/>
      <c r="AT1000" s="12"/>
      <c r="AU1000" s="13"/>
      <c r="AV1000" s="300"/>
      <c r="AW1000" s="12"/>
      <c r="AX1000" s="13"/>
    </row>
    <row r="1001" spans="1:50" s="14" customFormat="1" ht="154">
      <c r="A1001" s="11" t="s">
        <v>7753</v>
      </c>
      <c r="B1001" s="12" t="s">
        <v>7754</v>
      </c>
      <c r="C1001" s="12">
        <v>10</v>
      </c>
      <c r="D1001" s="15" t="s">
        <v>8041</v>
      </c>
      <c r="E1001" s="12" t="s">
        <v>8042</v>
      </c>
      <c r="F1001" s="12">
        <v>21354</v>
      </c>
      <c r="G1001" s="12" t="s">
        <v>8043</v>
      </c>
      <c r="H1001" s="12">
        <v>2018</v>
      </c>
      <c r="I1001" s="12" t="s">
        <v>8044</v>
      </c>
      <c r="J1001" s="144">
        <v>24424.400000000001</v>
      </c>
      <c r="K1001" s="12" t="s">
        <v>69</v>
      </c>
      <c r="L1001" s="12" t="s">
        <v>7877</v>
      </c>
      <c r="M1001" s="12" t="s">
        <v>7878</v>
      </c>
      <c r="N1001" s="12" t="s">
        <v>8045</v>
      </c>
      <c r="O1001" s="12" t="s">
        <v>8046</v>
      </c>
      <c r="P1001" s="12">
        <v>35133</v>
      </c>
      <c r="Q1001" s="16">
        <v>87.18</v>
      </c>
      <c r="R1001" s="16">
        <v>7.18</v>
      </c>
      <c r="S1001" s="16">
        <v>35</v>
      </c>
      <c r="T1001" s="16">
        <v>45</v>
      </c>
      <c r="U1001" s="16">
        <v>87.18</v>
      </c>
      <c r="V1001" s="109">
        <v>100</v>
      </c>
      <c r="W1001" s="109">
        <v>100</v>
      </c>
      <c r="X1001" s="90" t="s">
        <v>8047</v>
      </c>
      <c r="Y1001" s="12">
        <v>6</v>
      </c>
      <c r="Z1001" s="12">
        <v>1</v>
      </c>
      <c r="AA1001" s="12">
        <v>5</v>
      </c>
      <c r="AB1001" s="12">
        <v>19</v>
      </c>
      <c r="AC1001" s="12"/>
      <c r="AD1001" s="12"/>
      <c r="AE1001" s="12">
        <v>0.5</v>
      </c>
      <c r="AF1001" s="236">
        <v>100</v>
      </c>
      <c r="AG1001" s="11" t="s">
        <v>8048</v>
      </c>
      <c r="AH1001" s="12" t="s">
        <v>8049</v>
      </c>
      <c r="AI1001" s="88">
        <v>50</v>
      </c>
      <c r="AJ1001" s="11" t="s">
        <v>8050</v>
      </c>
      <c r="AK1001" s="12" t="s">
        <v>8049</v>
      </c>
      <c r="AL1001" s="88">
        <v>50</v>
      </c>
      <c r="AM1001" s="300"/>
      <c r="AN1001" s="12"/>
      <c r="AO1001" s="89"/>
      <c r="AP1001" s="300"/>
      <c r="AQ1001" s="12"/>
      <c r="AR1001" s="13"/>
      <c r="AS1001" s="300"/>
      <c r="AT1001" s="12"/>
      <c r="AU1001" s="13"/>
      <c r="AV1001" s="300"/>
      <c r="AW1001" s="12"/>
      <c r="AX1001" s="13"/>
    </row>
    <row r="1002" spans="1:50" s="14" customFormat="1" ht="184.25" customHeight="1">
      <c r="A1002" s="11" t="s">
        <v>7753</v>
      </c>
      <c r="B1002" s="12" t="s">
        <v>7754</v>
      </c>
      <c r="C1002" s="12">
        <v>25</v>
      </c>
      <c r="D1002" s="15" t="s">
        <v>7766</v>
      </c>
      <c r="E1002" s="12" t="s">
        <v>8051</v>
      </c>
      <c r="F1002" s="12">
        <v>15901</v>
      </c>
      <c r="G1002" s="12" t="s">
        <v>8052</v>
      </c>
      <c r="H1002" s="12">
        <v>2018</v>
      </c>
      <c r="I1002" s="12" t="s">
        <v>8053</v>
      </c>
      <c r="J1002" s="144">
        <v>31500.01</v>
      </c>
      <c r="K1002" s="12" t="s">
        <v>69</v>
      </c>
      <c r="L1002" s="12" t="s">
        <v>8054</v>
      </c>
      <c r="M1002" s="12" t="s">
        <v>8055</v>
      </c>
      <c r="N1002" s="12" t="s">
        <v>8056</v>
      </c>
      <c r="O1002" s="12" t="s">
        <v>8057</v>
      </c>
      <c r="P1002" s="12">
        <v>35490</v>
      </c>
      <c r="Q1002" s="16">
        <v>83.71</v>
      </c>
      <c r="R1002" s="16">
        <v>3.71</v>
      </c>
      <c r="S1002" s="16">
        <v>35</v>
      </c>
      <c r="T1002" s="16">
        <v>45</v>
      </c>
      <c r="U1002" s="16">
        <v>83.71</v>
      </c>
      <c r="V1002" s="109">
        <v>100</v>
      </c>
      <c r="W1002" s="109">
        <v>65</v>
      </c>
      <c r="X1002" s="90" t="s">
        <v>7774</v>
      </c>
      <c r="Y1002" s="12"/>
      <c r="Z1002" s="12"/>
      <c r="AA1002" s="12"/>
      <c r="AB1002" s="12">
        <v>25</v>
      </c>
      <c r="AC1002" s="12"/>
      <c r="AD1002" s="12">
        <v>200</v>
      </c>
      <c r="AE1002" s="12">
        <v>0.2</v>
      </c>
      <c r="AF1002" s="236">
        <v>100</v>
      </c>
      <c r="AG1002" s="11" t="s">
        <v>7766</v>
      </c>
      <c r="AH1002" s="12" t="s">
        <v>7767</v>
      </c>
      <c r="AI1002" s="13"/>
      <c r="AJ1002" s="11"/>
      <c r="AK1002" s="12"/>
      <c r="AL1002" s="13"/>
      <c r="AM1002" s="300"/>
      <c r="AN1002" s="12"/>
      <c r="AO1002" s="13"/>
      <c r="AP1002" s="300"/>
      <c r="AQ1002" s="12"/>
      <c r="AR1002" s="13"/>
      <c r="AS1002" s="300"/>
      <c r="AT1002" s="12"/>
      <c r="AU1002" s="13"/>
      <c r="AV1002" s="300"/>
      <c r="AW1002" s="12"/>
      <c r="AX1002" s="13"/>
    </row>
    <row r="1003" spans="1:50" s="14" customFormat="1" ht="157.25" customHeight="1">
      <c r="A1003" s="11" t="s">
        <v>7753</v>
      </c>
      <c r="B1003" s="12" t="s">
        <v>7754</v>
      </c>
      <c r="C1003" s="12">
        <v>14</v>
      </c>
      <c r="D1003" s="15" t="s">
        <v>8058</v>
      </c>
      <c r="E1003" s="12" t="s">
        <v>8059</v>
      </c>
      <c r="F1003" s="12">
        <v>1927</v>
      </c>
      <c r="G1003" s="12" t="s">
        <v>8060</v>
      </c>
      <c r="H1003" s="12">
        <v>2018</v>
      </c>
      <c r="I1003" s="12" t="s">
        <v>8061</v>
      </c>
      <c r="J1003" s="144">
        <v>243939</v>
      </c>
      <c r="K1003" s="12" t="s">
        <v>69</v>
      </c>
      <c r="L1003" s="12" t="s">
        <v>8062</v>
      </c>
      <c r="M1003" s="12" t="s">
        <v>8063</v>
      </c>
      <c r="N1003" s="12" t="s">
        <v>8064</v>
      </c>
      <c r="O1003" s="12" t="s">
        <v>8065</v>
      </c>
      <c r="P1003" s="12">
        <v>35344</v>
      </c>
      <c r="Q1003" s="16">
        <v>108.7</v>
      </c>
      <c r="R1003" s="16">
        <v>28.7</v>
      </c>
      <c r="S1003" s="16">
        <v>35</v>
      </c>
      <c r="T1003" s="16">
        <v>45</v>
      </c>
      <c r="U1003" s="16">
        <v>108.7</v>
      </c>
      <c r="V1003" s="109">
        <v>10</v>
      </c>
      <c r="W1003" s="109">
        <v>63.33</v>
      </c>
      <c r="X1003" s="90" t="s">
        <v>8066</v>
      </c>
      <c r="Y1003" s="12">
        <v>1</v>
      </c>
      <c r="Z1003" s="12">
        <v>2</v>
      </c>
      <c r="AA1003" s="12">
        <v>1</v>
      </c>
      <c r="AB1003" s="12">
        <v>47</v>
      </c>
      <c r="AC1003" s="12"/>
      <c r="AD1003" s="12">
        <v>72</v>
      </c>
      <c r="AE1003" s="12">
        <v>0.2</v>
      </c>
      <c r="AF1003" s="236">
        <v>10</v>
      </c>
      <c r="AG1003" s="11" t="s">
        <v>8058</v>
      </c>
      <c r="AH1003" s="12" t="s">
        <v>8067</v>
      </c>
      <c r="AI1003" s="13">
        <v>6</v>
      </c>
      <c r="AJ1003" s="11" t="s">
        <v>8068</v>
      </c>
      <c r="AK1003" s="12" t="s">
        <v>8067</v>
      </c>
      <c r="AL1003" s="13">
        <v>4</v>
      </c>
      <c r="AM1003" s="300" t="s">
        <v>8069</v>
      </c>
      <c r="AN1003" s="12" t="s">
        <v>8067</v>
      </c>
      <c r="AO1003" s="13">
        <v>0</v>
      </c>
      <c r="AP1003" s="300"/>
      <c r="AQ1003" s="12"/>
      <c r="AR1003" s="13"/>
      <c r="AS1003" s="300"/>
      <c r="AT1003" s="12"/>
      <c r="AU1003" s="13"/>
      <c r="AV1003" s="300"/>
      <c r="AW1003" s="12"/>
      <c r="AX1003" s="13"/>
    </row>
    <row r="1004" spans="1:50" s="14" customFormat="1" ht="168" customHeight="1">
      <c r="A1004" s="11" t="s">
        <v>7753</v>
      </c>
      <c r="B1004" s="12" t="s">
        <v>7754</v>
      </c>
      <c r="C1004" s="12">
        <v>4</v>
      </c>
      <c r="D1004" s="15" t="s">
        <v>4521</v>
      </c>
      <c r="E1004" s="12" t="s">
        <v>7756</v>
      </c>
      <c r="F1004" s="12">
        <v>10268</v>
      </c>
      <c r="G1004" s="12" t="s">
        <v>8070</v>
      </c>
      <c r="H1004" s="12">
        <v>2019</v>
      </c>
      <c r="I1004" s="12" t="s">
        <v>8071</v>
      </c>
      <c r="J1004" s="144">
        <v>93204.55</v>
      </c>
      <c r="K1004" s="12" t="s">
        <v>69</v>
      </c>
      <c r="L1004" s="12" t="s">
        <v>7759</v>
      </c>
      <c r="M1004" s="12" t="s">
        <v>7760</v>
      </c>
      <c r="N1004" s="12" t="s">
        <v>8072</v>
      </c>
      <c r="O1004" s="12" t="s">
        <v>8073</v>
      </c>
      <c r="P1004" s="12" t="s">
        <v>8074</v>
      </c>
      <c r="Q1004" s="16">
        <v>90.97</v>
      </c>
      <c r="R1004" s="16">
        <v>10.97</v>
      </c>
      <c r="S1004" s="16">
        <v>35</v>
      </c>
      <c r="T1004" s="16">
        <v>45</v>
      </c>
      <c r="U1004" s="16">
        <v>90.97</v>
      </c>
      <c r="V1004" s="109">
        <v>93</v>
      </c>
      <c r="W1004" s="109">
        <v>57.87</v>
      </c>
      <c r="X1004" s="90" t="s">
        <v>7764</v>
      </c>
      <c r="Y1004" s="12">
        <v>4</v>
      </c>
      <c r="Z1004" s="12">
        <v>2</v>
      </c>
      <c r="AA1004" s="12">
        <v>4</v>
      </c>
      <c r="AB1004" s="12">
        <v>60</v>
      </c>
      <c r="AC1004" s="12"/>
      <c r="AD1004" s="12"/>
      <c r="AE1004" s="12">
        <v>0.2</v>
      </c>
      <c r="AF1004" s="236">
        <v>53</v>
      </c>
      <c r="AG1004" s="207" t="s">
        <v>8075</v>
      </c>
      <c r="AH1004" s="12" t="s">
        <v>8076</v>
      </c>
      <c r="AI1004" s="13">
        <v>25</v>
      </c>
      <c r="AJ1004" s="207" t="s">
        <v>4521</v>
      </c>
      <c r="AK1004" s="12" t="s">
        <v>8010</v>
      </c>
      <c r="AL1004" s="13">
        <v>20</v>
      </c>
      <c r="AM1004" s="318" t="s">
        <v>77</v>
      </c>
      <c r="AN1004" s="12" t="s">
        <v>8011</v>
      </c>
      <c r="AO1004" s="13">
        <v>8</v>
      </c>
      <c r="AP1004" s="300"/>
      <c r="AQ1004" s="12"/>
      <c r="AR1004" s="13"/>
      <c r="AS1004" s="300"/>
      <c r="AT1004" s="12"/>
      <c r="AU1004" s="13"/>
      <c r="AV1004" s="300"/>
      <c r="AW1004" s="12"/>
      <c r="AX1004" s="13"/>
    </row>
    <row r="1005" spans="1:50" s="14" customFormat="1" ht="210">
      <c r="A1005" s="11" t="s">
        <v>7753</v>
      </c>
      <c r="B1005" s="12" t="s">
        <v>7754</v>
      </c>
      <c r="C1005" s="12">
        <v>4</v>
      </c>
      <c r="D1005" s="15" t="s">
        <v>4521</v>
      </c>
      <c r="E1005" s="12" t="s">
        <v>7756</v>
      </c>
      <c r="F1005" s="12">
        <v>10268</v>
      </c>
      <c r="G1005" s="12" t="s">
        <v>8077</v>
      </c>
      <c r="H1005" s="12">
        <v>2020</v>
      </c>
      <c r="I1005" s="12" t="s">
        <v>8078</v>
      </c>
      <c r="J1005" s="144">
        <v>197030</v>
      </c>
      <c r="K1005" s="12" t="s">
        <v>328</v>
      </c>
      <c r="L1005" s="12" t="s">
        <v>7759</v>
      </c>
      <c r="M1005" s="12"/>
      <c r="N1005" s="12"/>
      <c r="O1005" s="12"/>
      <c r="P1005" s="12">
        <v>36857</v>
      </c>
      <c r="Q1005" s="16">
        <v>103.08</v>
      </c>
      <c r="R1005" s="16">
        <v>23.08</v>
      </c>
      <c r="S1005" s="16">
        <v>35</v>
      </c>
      <c r="T1005" s="16">
        <v>45</v>
      </c>
      <c r="U1005" s="16">
        <f t="shared" ref="U1005:U1011" si="41">+R1005+S1005+T1005</f>
        <v>103.08</v>
      </c>
      <c r="V1005" s="109">
        <v>34</v>
      </c>
      <c r="W1005" s="109">
        <v>21.05</v>
      </c>
      <c r="X1005" s="90" t="s">
        <v>7764</v>
      </c>
      <c r="Y1005" s="12">
        <v>3</v>
      </c>
      <c r="Z1005" s="12">
        <v>4</v>
      </c>
      <c r="AA1005" s="12">
        <v>6</v>
      </c>
      <c r="AB1005" s="12">
        <v>11</v>
      </c>
      <c r="AC1005" s="12"/>
      <c r="AD1005" s="12"/>
      <c r="AE1005" s="12">
        <v>0.2</v>
      </c>
      <c r="AF1005" s="236">
        <v>88</v>
      </c>
      <c r="AG1005" s="207" t="s">
        <v>8079</v>
      </c>
      <c r="AH1005" s="12" t="s">
        <v>8080</v>
      </c>
      <c r="AI1005" s="13">
        <v>50</v>
      </c>
      <c r="AJ1005" s="207" t="s">
        <v>4521</v>
      </c>
      <c r="AK1005" s="12" t="s">
        <v>8081</v>
      </c>
      <c r="AL1005" s="13">
        <v>14</v>
      </c>
      <c r="AM1005" s="318" t="s">
        <v>8075</v>
      </c>
      <c r="AN1005" s="12" t="s">
        <v>8076</v>
      </c>
      <c r="AO1005" s="13">
        <v>13</v>
      </c>
      <c r="AP1005" s="318" t="s">
        <v>77</v>
      </c>
      <c r="AQ1005" s="12" t="s">
        <v>8011</v>
      </c>
      <c r="AR1005" s="13">
        <v>11</v>
      </c>
      <c r="AS1005" s="300"/>
      <c r="AT1005" s="12"/>
      <c r="AU1005" s="13"/>
      <c r="AV1005" s="300"/>
      <c r="AW1005" s="12"/>
      <c r="AX1005" s="13"/>
    </row>
    <row r="1006" spans="1:50" s="14" customFormat="1" ht="280">
      <c r="A1006" s="11" t="s">
        <v>7753</v>
      </c>
      <c r="B1006" s="12" t="s">
        <v>7754</v>
      </c>
      <c r="C1006" s="12">
        <v>24</v>
      </c>
      <c r="D1006" s="15" t="s">
        <v>3282</v>
      </c>
      <c r="E1006" s="12" t="s">
        <v>7833</v>
      </c>
      <c r="F1006" s="12">
        <v>7134</v>
      </c>
      <c r="G1006" s="12" t="s">
        <v>8082</v>
      </c>
      <c r="H1006" s="12">
        <v>2020</v>
      </c>
      <c r="I1006" s="136" t="s">
        <v>8083</v>
      </c>
      <c r="J1006" s="144">
        <v>93676.59</v>
      </c>
      <c r="K1006" s="12" t="s">
        <v>328</v>
      </c>
      <c r="L1006" s="12" t="s">
        <v>7877</v>
      </c>
      <c r="M1006" s="12"/>
      <c r="N1006" s="12"/>
      <c r="O1006" s="12"/>
      <c r="P1006" s="12" t="s">
        <v>8084</v>
      </c>
      <c r="Q1006" s="16">
        <v>91.02</v>
      </c>
      <c r="R1006" s="16">
        <v>11.02</v>
      </c>
      <c r="S1006" s="16">
        <v>35</v>
      </c>
      <c r="T1006" s="16">
        <v>45</v>
      </c>
      <c r="U1006" s="16">
        <f t="shared" si="41"/>
        <v>91.02</v>
      </c>
      <c r="V1006" s="109">
        <v>100</v>
      </c>
      <c r="W1006" s="109">
        <v>41.34</v>
      </c>
      <c r="X1006" s="90" t="s">
        <v>8040</v>
      </c>
      <c r="Y1006" s="12">
        <v>4</v>
      </c>
      <c r="Z1006" s="12">
        <v>4</v>
      </c>
      <c r="AA1006" s="12">
        <v>6</v>
      </c>
      <c r="AB1006" s="12">
        <v>20</v>
      </c>
      <c r="AC1006" s="12"/>
      <c r="AD1006" s="12"/>
      <c r="AE1006" s="12">
        <v>0.2</v>
      </c>
      <c r="AF1006" s="296">
        <v>100</v>
      </c>
      <c r="AG1006" s="11" t="s">
        <v>7865</v>
      </c>
      <c r="AH1006" s="12" t="s">
        <v>7866</v>
      </c>
      <c r="AI1006" s="208"/>
      <c r="AJ1006" s="209" t="s">
        <v>3282</v>
      </c>
      <c r="AK1006" s="210" t="s">
        <v>7833</v>
      </c>
      <c r="AL1006" s="13"/>
      <c r="AM1006" s="300"/>
      <c r="AN1006" s="12" t="s">
        <v>7867</v>
      </c>
      <c r="AO1006" s="13"/>
      <c r="AP1006" s="300"/>
      <c r="AQ1006" s="12"/>
      <c r="AR1006" s="13"/>
      <c r="AS1006" s="300"/>
      <c r="AT1006" s="12"/>
      <c r="AU1006" s="13"/>
      <c r="AV1006" s="300"/>
      <c r="AW1006" s="12"/>
      <c r="AX1006" s="13"/>
    </row>
    <row r="1007" spans="1:50" s="14" customFormat="1" ht="70">
      <c r="A1007" s="11" t="s">
        <v>7753</v>
      </c>
      <c r="B1007" s="12" t="s">
        <v>7754</v>
      </c>
      <c r="C1007" s="12">
        <v>10</v>
      </c>
      <c r="D1007" s="15" t="s">
        <v>8041</v>
      </c>
      <c r="E1007" s="12" t="s">
        <v>8042</v>
      </c>
      <c r="F1007" s="12">
        <v>21354</v>
      </c>
      <c r="G1007" s="12" t="s">
        <v>8085</v>
      </c>
      <c r="H1007" s="12">
        <v>2021</v>
      </c>
      <c r="I1007" s="12"/>
      <c r="J1007" s="144">
        <v>27633</v>
      </c>
      <c r="K1007" s="12" t="s">
        <v>332</v>
      </c>
      <c r="L1007" s="12"/>
      <c r="M1007" s="12"/>
      <c r="N1007" s="12"/>
      <c r="O1007" s="12"/>
      <c r="P1007" s="12">
        <v>37579</v>
      </c>
      <c r="Q1007" s="16">
        <v>83.25</v>
      </c>
      <c r="R1007" s="16">
        <v>3.25</v>
      </c>
      <c r="S1007" s="16">
        <v>35</v>
      </c>
      <c r="T1007" s="16">
        <v>45</v>
      </c>
      <c r="U1007" s="16">
        <f t="shared" si="41"/>
        <v>83.25</v>
      </c>
      <c r="V1007" s="109"/>
      <c r="W1007" s="109">
        <v>8.92</v>
      </c>
      <c r="X1007" s="90" t="s">
        <v>8086</v>
      </c>
      <c r="Y1007" s="12">
        <v>4</v>
      </c>
      <c r="Z1007" s="12">
        <v>2</v>
      </c>
      <c r="AA1007" s="12">
        <v>1</v>
      </c>
      <c r="AB1007" s="12">
        <v>31</v>
      </c>
      <c r="AC1007" s="12"/>
      <c r="AD1007" s="12"/>
      <c r="AE1007" s="12">
        <v>0.2</v>
      </c>
      <c r="AF1007" s="236">
        <v>100</v>
      </c>
      <c r="AG1007" s="11" t="s">
        <v>8048</v>
      </c>
      <c r="AH1007" s="12" t="s">
        <v>8087</v>
      </c>
      <c r="AI1007" s="13">
        <v>50</v>
      </c>
      <c r="AJ1007" s="11" t="s">
        <v>8041</v>
      </c>
      <c r="AK1007" s="12" t="s">
        <v>8087</v>
      </c>
      <c r="AL1007" s="13">
        <v>50</v>
      </c>
      <c r="AM1007" s="300"/>
      <c r="AN1007" s="12"/>
      <c r="AO1007" s="13"/>
      <c r="AP1007" s="300"/>
      <c r="AQ1007" s="12"/>
      <c r="AR1007" s="13"/>
      <c r="AS1007" s="300"/>
      <c r="AT1007" s="12"/>
      <c r="AU1007" s="13"/>
      <c r="AV1007" s="300"/>
      <c r="AW1007" s="12"/>
      <c r="AX1007" s="13"/>
    </row>
    <row r="1008" spans="1:50" s="14" customFormat="1" ht="126">
      <c r="A1008" s="11" t="s">
        <v>7753</v>
      </c>
      <c r="B1008" s="12" t="s">
        <v>7754</v>
      </c>
      <c r="C1008" s="12">
        <v>27</v>
      </c>
      <c r="D1008" s="15" t="s">
        <v>7889</v>
      </c>
      <c r="E1008" s="12" t="s">
        <v>7884</v>
      </c>
      <c r="F1008" s="12">
        <v>25528</v>
      </c>
      <c r="G1008" s="12" t="s">
        <v>8088</v>
      </c>
      <c r="H1008" s="12">
        <v>2021</v>
      </c>
      <c r="I1008" s="69" t="s">
        <v>8089</v>
      </c>
      <c r="J1008" s="144">
        <v>273380.08</v>
      </c>
      <c r="K1008" s="12" t="s">
        <v>332</v>
      </c>
      <c r="L1008" s="69" t="s">
        <v>8090</v>
      </c>
      <c r="M1008" s="12"/>
      <c r="N1008" s="12"/>
      <c r="O1008" s="12"/>
      <c r="P1008" s="12" t="s">
        <v>8091</v>
      </c>
      <c r="Q1008" s="16">
        <v>112.17</v>
      </c>
      <c r="R1008" s="16">
        <v>32.17</v>
      </c>
      <c r="S1008" s="16">
        <v>35</v>
      </c>
      <c r="T1008" s="16">
        <v>45</v>
      </c>
      <c r="U1008" s="16">
        <f t="shared" si="41"/>
        <v>112.17</v>
      </c>
      <c r="V1008" s="109" t="s">
        <v>8092</v>
      </c>
      <c r="W1008" s="109">
        <v>6.64</v>
      </c>
      <c r="X1008" s="90" t="s">
        <v>8093</v>
      </c>
      <c r="Y1008" s="12">
        <v>3</v>
      </c>
      <c r="Z1008" s="12">
        <v>1</v>
      </c>
      <c r="AA1008" s="12">
        <v>4</v>
      </c>
      <c r="AB1008" s="12">
        <v>10</v>
      </c>
      <c r="AC1008" s="69">
        <v>146</v>
      </c>
      <c r="AD1008" s="69">
        <v>100</v>
      </c>
      <c r="AE1008" s="12">
        <v>0.2</v>
      </c>
      <c r="AF1008" s="235">
        <v>100</v>
      </c>
      <c r="AG1008" s="83" t="s">
        <v>7883</v>
      </c>
      <c r="AH1008" s="69" t="s">
        <v>7884</v>
      </c>
      <c r="AI1008" s="107">
        <v>40</v>
      </c>
      <c r="AJ1008" s="83" t="s">
        <v>7887</v>
      </c>
      <c r="AK1008" s="69" t="s">
        <v>7888</v>
      </c>
      <c r="AL1008" s="107">
        <v>10</v>
      </c>
      <c r="AM1008" s="301" t="s">
        <v>7885</v>
      </c>
      <c r="AN1008" s="69" t="s">
        <v>7886</v>
      </c>
      <c r="AO1008" s="107">
        <v>10</v>
      </c>
      <c r="AP1008" s="301" t="s">
        <v>7889</v>
      </c>
      <c r="AQ1008" s="69" t="s">
        <v>8094</v>
      </c>
      <c r="AR1008" s="107">
        <v>40</v>
      </c>
      <c r="AS1008" s="300"/>
      <c r="AT1008" s="12"/>
      <c r="AU1008" s="13"/>
      <c r="AV1008" s="300"/>
      <c r="AW1008" s="12"/>
      <c r="AX1008" s="13"/>
    </row>
    <row r="1009" spans="1:50" s="14" customFormat="1" ht="136.5" customHeight="1">
      <c r="A1009" s="11" t="s">
        <v>7753</v>
      </c>
      <c r="B1009" s="12" t="s">
        <v>7754</v>
      </c>
      <c r="C1009" s="12">
        <v>25</v>
      </c>
      <c r="D1009" s="15" t="s">
        <v>7766</v>
      </c>
      <c r="E1009" s="12" t="s">
        <v>8095</v>
      </c>
      <c r="F1009" s="12">
        <v>18280</v>
      </c>
      <c r="G1009" s="12" t="s">
        <v>8096</v>
      </c>
      <c r="H1009" s="12">
        <v>2021</v>
      </c>
      <c r="I1009" s="12" t="s">
        <v>8097</v>
      </c>
      <c r="J1009" s="144">
        <v>68295.600000000006</v>
      </c>
      <c r="K1009" s="12" t="s">
        <v>332</v>
      </c>
      <c r="L1009" s="12" t="s">
        <v>8098</v>
      </c>
      <c r="M1009" s="12"/>
      <c r="N1009" s="12"/>
      <c r="O1009" s="12"/>
      <c r="P1009" s="12">
        <v>37406</v>
      </c>
      <c r="Q1009" s="16">
        <v>88.04</v>
      </c>
      <c r="R1009" s="16">
        <v>8.0399999999999991</v>
      </c>
      <c r="S1009" s="16">
        <v>35</v>
      </c>
      <c r="T1009" s="16">
        <v>45</v>
      </c>
      <c r="U1009" s="16">
        <f t="shared" si="41"/>
        <v>88.039999999999992</v>
      </c>
      <c r="V1009" s="109">
        <v>100</v>
      </c>
      <c r="W1009" s="109">
        <v>15</v>
      </c>
      <c r="X1009" s="90" t="s">
        <v>8099</v>
      </c>
      <c r="Y1009" s="12">
        <v>4</v>
      </c>
      <c r="Z1009" s="12">
        <v>5</v>
      </c>
      <c r="AA1009" s="12">
        <v>4</v>
      </c>
      <c r="AB1009" s="12">
        <v>30</v>
      </c>
      <c r="AC1009" s="12"/>
      <c r="AD1009" s="12"/>
      <c r="AE1009" s="12">
        <v>0.2</v>
      </c>
      <c r="AF1009" s="236">
        <v>100</v>
      </c>
      <c r="AG1009" s="11" t="s">
        <v>7766</v>
      </c>
      <c r="AH1009" s="12" t="s">
        <v>8100</v>
      </c>
      <c r="AI1009" s="13" t="s">
        <v>8101</v>
      </c>
      <c r="AJ1009" s="11"/>
      <c r="AK1009" s="12"/>
      <c r="AL1009" s="13"/>
      <c r="AM1009" s="300"/>
      <c r="AN1009" s="12"/>
      <c r="AO1009" s="13"/>
      <c r="AP1009" s="300"/>
      <c r="AQ1009" s="12"/>
      <c r="AR1009" s="13"/>
      <c r="AS1009" s="300"/>
      <c r="AT1009" s="12"/>
      <c r="AU1009" s="13"/>
      <c r="AV1009" s="300"/>
      <c r="AW1009" s="12"/>
      <c r="AX1009" s="13"/>
    </row>
    <row r="1010" spans="1:50" s="14" customFormat="1" ht="224">
      <c r="A1010" s="11" t="s">
        <v>7753</v>
      </c>
      <c r="B1010" s="12" t="s">
        <v>7754</v>
      </c>
      <c r="C1010" s="12">
        <v>4</v>
      </c>
      <c r="D1010" s="15" t="s">
        <v>4521</v>
      </c>
      <c r="E1010" s="12" t="s">
        <v>7756</v>
      </c>
      <c r="F1010" s="12">
        <v>10268</v>
      </c>
      <c r="G1010" s="12" t="s">
        <v>8102</v>
      </c>
      <c r="H1010" s="12">
        <v>2021</v>
      </c>
      <c r="I1010" s="12" t="s">
        <v>8103</v>
      </c>
      <c r="J1010" s="144">
        <v>215414.06</v>
      </c>
      <c r="K1010" s="12" t="s">
        <v>332</v>
      </c>
      <c r="L1010" s="12" t="s">
        <v>8104</v>
      </c>
      <c r="M1010" s="12"/>
      <c r="N1010" s="12"/>
      <c r="O1010" s="12"/>
      <c r="P1010" s="12" t="s">
        <v>8105</v>
      </c>
      <c r="Q1010" s="16">
        <v>105.34</v>
      </c>
      <c r="R1010" s="16">
        <v>25.34</v>
      </c>
      <c r="S1010" s="16">
        <v>35</v>
      </c>
      <c r="T1010" s="16">
        <v>45</v>
      </c>
      <c r="U1010" s="16">
        <f t="shared" si="41"/>
        <v>105.34</v>
      </c>
      <c r="V1010" s="109">
        <v>23</v>
      </c>
      <c r="W1010" s="109">
        <v>6.79</v>
      </c>
      <c r="X1010" s="90" t="s">
        <v>7764</v>
      </c>
      <c r="Y1010" s="12">
        <v>4</v>
      </c>
      <c r="Z1010" s="12">
        <v>6</v>
      </c>
      <c r="AA1010" s="12">
        <v>2</v>
      </c>
      <c r="AB1010" s="12">
        <v>4</v>
      </c>
      <c r="AC1010" s="12"/>
      <c r="AD1010" s="12"/>
      <c r="AE1010" s="12">
        <v>0.2</v>
      </c>
      <c r="AF1010" s="236">
        <v>76</v>
      </c>
      <c r="AG1010" s="207" t="s">
        <v>4521</v>
      </c>
      <c r="AH1010" s="12" t="s">
        <v>8010</v>
      </c>
      <c r="AI1010" s="13">
        <v>55</v>
      </c>
      <c r="AJ1010" s="207" t="s">
        <v>1542</v>
      </c>
      <c r="AK1010" s="12" t="s">
        <v>8014</v>
      </c>
      <c r="AL1010" s="13">
        <v>3</v>
      </c>
      <c r="AM1010" s="318" t="s">
        <v>77</v>
      </c>
      <c r="AN1010" s="12" t="s">
        <v>8011</v>
      </c>
      <c r="AO1010" s="13">
        <v>18</v>
      </c>
      <c r="AP1010" s="300"/>
      <c r="AQ1010" s="12"/>
      <c r="AR1010" s="13"/>
      <c r="AS1010" s="300"/>
      <c r="AT1010" s="12"/>
      <c r="AU1010" s="13"/>
      <c r="AV1010" s="300"/>
      <c r="AW1010" s="12"/>
      <c r="AX1010" s="13"/>
    </row>
    <row r="1011" spans="1:50" s="14" customFormat="1" ht="36.75" customHeight="1">
      <c r="A1011" s="11" t="s">
        <v>7753</v>
      </c>
      <c r="B1011" s="12" t="s">
        <v>7754</v>
      </c>
      <c r="C1011" s="12">
        <v>30</v>
      </c>
      <c r="D1011" s="15" t="s">
        <v>7978</v>
      </c>
      <c r="E1011" s="12" t="s">
        <v>7804</v>
      </c>
      <c r="F1011" s="12">
        <v>12609</v>
      </c>
      <c r="G1011" s="12" t="s">
        <v>8106</v>
      </c>
      <c r="H1011" s="12">
        <v>2021</v>
      </c>
      <c r="I1011" s="12"/>
      <c r="J1011" s="144">
        <v>145458.34</v>
      </c>
      <c r="K1011" s="12" t="s">
        <v>332</v>
      </c>
      <c r="L1011" s="12"/>
      <c r="M1011" s="12"/>
      <c r="N1011" s="12"/>
      <c r="O1011" s="12"/>
      <c r="P1011" s="12">
        <v>37529</v>
      </c>
      <c r="Q1011" s="16">
        <v>97.12</v>
      </c>
      <c r="R1011" s="16">
        <v>17.12</v>
      </c>
      <c r="S1011" s="16">
        <v>35</v>
      </c>
      <c r="T1011" s="16">
        <v>45</v>
      </c>
      <c r="U1011" s="16">
        <f t="shared" si="41"/>
        <v>97.12</v>
      </c>
      <c r="V1011" s="109"/>
      <c r="W1011" s="109">
        <v>3.33</v>
      </c>
      <c r="X1011" s="90" t="s">
        <v>7811</v>
      </c>
      <c r="Y1011" s="12">
        <v>1</v>
      </c>
      <c r="Z1011" s="12">
        <v>1</v>
      </c>
      <c r="AA1011" s="12">
        <v>5</v>
      </c>
      <c r="AB1011" s="12">
        <v>44</v>
      </c>
      <c r="AC1011" s="12"/>
      <c r="AD1011" s="12"/>
      <c r="AE1011" s="12">
        <v>0.2</v>
      </c>
      <c r="AF1011" s="236">
        <v>100</v>
      </c>
      <c r="AG1011" s="11" t="s">
        <v>7812</v>
      </c>
      <c r="AH1011" s="12" t="s">
        <v>7813</v>
      </c>
      <c r="AI1011" s="13"/>
      <c r="AJ1011" s="11" t="s">
        <v>7814</v>
      </c>
      <c r="AK1011" s="12" t="s">
        <v>7804</v>
      </c>
      <c r="AL1011" s="13"/>
      <c r="AM1011" s="300"/>
      <c r="AN1011" s="12"/>
      <c r="AO1011" s="13"/>
      <c r="AP1011" s="300"/>
      <c r="AQ1011" s="12"/>
      <c r="AR1011" s="13"/>
      <c r="AS1011" s="300"/>
      <c r="AT1011" s="12"/>
      <c r="AU1011" s="13"/>
      <c r="AV1011" s="300"/>
      <c r="AW1011" s="12"/>
      <c r="AX1011" s="13"/>
    </row>
    <row r="1012" spans="1:50" s="214" customFormat="1" ht="112">
      <c r="A1012" s="84">
        <v>1540</v>
      </c>
      <c r="B1012" s="24" t="s">
        <v>8107</v>
      </c>
      <c r="C1012" s="212" t="s">
        <v>8108</v>
      </c>
      <c r="D1012" s="24"/>
      <c r="E1012" s="212" t="s">
        <v>8109</v>
      </c>
      <c r="F1012" s="212">
        <v>14573</v>
      </c>
      <c r="G1012" s="24" t="s">
        <v>8110</v>
      </c>
      <c r="H1012" s="24">
        <v>2004</v>
      </c>
      <c r="I1012" s="212" t="s">
        <v>8110</v>
      </c>
      <c r="J1012" s="71">
        <v>43815.72</v>
      </c>
      <c r="K1012" s="24" t="s">
        <v>149</v>
      </c>
      <c r="L1012" s="69" t="s">
        <v>8111</v>
      </c>
      <c r="M1012" s="69" t="s">
        <v>8112</v>
      </c>
      <c r="N1012" s="24" t="s">
        <v>8113</v>
      </c>
      <c r="O1012" s="24" t="s">
        <v>8114</v>
      </c>
      <c r="P1012" s="24">
        <v>2224</v>
      </c>
      <c r="Q1012" s="71" t="s">
        <v>8115</v>
      </c>
      <c r="R1012" s="71" t="s">
        <v>8116</v>
      </c>
      <c r="S1012" s="71" t="s">
        <v>8117</v>
      </c>
      <c r="T1012" s="361" t="s">
        <v>8118</v>
      </c>
      <c r="U1012" s="361" t="s">
        <v>8119</v>
      </c>
      <c r="V1012" s="115">
        <v>100</v>
      </c>
      <c r="W1012" s="115">
        <v>100</v>
      </c>
      <c r="X1012" s="253" t="s">
        <v>8120</v>
      </c>
      <c r="Y1012" s="212">
        <v>6</v>
      </c>
      <c r="Z1012" s="212">
        <v>4</v>
      </c>
      <c r="AA1012" s="212">
        <v>7</v>
      </c>
      <c r="AB1012" s="212">
        <v>7</v>
      </c>
      <c r="AC1012" s="212" t="s">
        <v>357</v>
      </c>
      <c r="AD1012" s="212">
        <v>0</v>
      </c>
      <c r="AE1012" s="212">
        <v>5</v>
      </c>
      <c r="AF1012" s="290">
        <v>100</v>
      </c>
      <c r="AG1012" s="84" t="s">
        <v>8121</v>
      </c>
      <c r="AH1012" s="24" t="s">
        <v>8122</v>
      </c>
      <c r="AI1012" s="78">
        <v>100</v>
      </c>
      <c r="AJ1012" s="211"/>
      <c r="AK1012" s="212"/>
      <c r="AL1012" s="213"/>
      <c r="AM1012" s="319"/>
      <c r="AN1012" s="212"/>
      <c r="AO1012" s="213"/>
      <c r="AP1012" s="319"/>
      <c r="AQ1012" s="212"/>
      <c r="AR1012" s="213"/>
      <c r="AS1012" s="319"/>
      <c r="AT1012" s="212"/>
      <c r="AU1012" s="213"/>
      <c r="AV1012" s="319"/>
      <c r="AW1012" s="212"/>
      <c r="AX1012" s="213"/>
    </row>
    <row r="1013" spans="1:50" s="108" customFormat="1" ht="112">
      <c r="A1013" s="84">
        <v>1540</v>
      </c>
      <c r="B1013" s="24" t="s">
        <v>8123</v>
      </c>
      <c r="C1013" s="69" t="s">
        <v>8108</v>
      </c>
      <c r="D1013" s="24"/>
      <c r="E1013" s="212" t="s">
        <v>8109</v>
      </c>
      <c r="F1013" s="212">
        <v>14573</v>
      </c>
      <c r="G1013" s="24" t="s">
        <v>8124</v>
      </c>
      <c r="H1013" s="24">
        <v>2008</v>
      </c>
      <c r="I1013" s="69" t="s">
        <v>8125</v>
      </c>
      <c r="J1013" s="71">
        <v>52578.87</v>
      </c>
      <c r="K1013" s="76" t="s">
        <v>103</v>
      </c>
      <c r="L1013" s="69" t="s">
        <v>8111</v>
      </c>
      <c r="M1013" s="69" t="s">
        <v>8112</v>
      </c>
      <c r="N1013" s="24" t="s">
        <v>8113</v>
      </c>
      <c r="O1013" s="24" t="s">
        <v>8114</v>
      </c>
      <c r="P1013" s="24">
        <v>3432</v>
      </c>
      <c r="Q1013" s="71" t="s">
        <v>8126</v>
      </c>
      <c r="R1013" s="71" t="s">
        <v>8116</v>
      </c>
      <c r="S1013" s="71" t="s">
        <v>8117</v>
      </c>
      <c r="T1013" s="361" t="s">
        <v>8118</v>
      </c>
      <c r="U1013" s="71" t="s">
        <v>8127</v>
      </c>
      <c r="V1013" s="115">
        <v>100</v>
      </c>
      <c r="W1013" s="115">
        <v>100</v>
      </c>
      <c r="X1013" s="253" t="s">
        <v>8128</v>
      </c>
      <c r="Y1013" s="69">
        <v>6</v>
      </c>
      <c r="Z1013" s="69">
        <v>4</v>
      </c>
      <c r="AA1013" s="69">
        <v>7</v>
      </c>
      <c r="AB1013" s="69">
        <v>7</v>
      </c>
      <c r="AC1013" s="69" t="s">
        <v>357</v>
      </c>
      <c r="AD1013" s="69">
        <v>0</v>
      </c>
      <c r="AE1013" s="69">
        <v>5</v>
      </c>
      <c r="AF1013" s="290">
        <v>100</v>
      </c>
      <c r="AG1013" s="84" t="s">
        <v>8121</v>
      </c>
      <c r="AH1013" s="24" t="s">
        <v>8122</v>
      </c>
      <c r="AI1013" s="78">
        <v>100</v>
      </c>
      <c r="AJ1013" s="83"/>
      <c r="AK1013" s="69"/>
      <c r="AL1013" s="107"/>
      <c r="AM1013" s="301"/>
      <c r="AN1013" s="69"/>
      <c r="AO1013" s="107"/>
      <c r="AP1013" s="301"/>
      <c r="AQ1013" s="69"/>
      <c r="AR1013" s="107"/>
      <c r="AS1013" s="301"/>
      <c r="AT1013" s="69"/>
      <c r="AU1013" s="107"/>
      <c r="AV1013" s="301"/>
      <c r="AW1013" s="69"/>
      <c r="AX1013" s="107"/>
    </row>
    <row r="1014" spans="1:50" s="108" customFormat="1" ht="112">
      <c r="A1014" s="388">
        <v>1540</v>
      </c>
      <c r="B1014" s="252" t="s">
        <v>8123</v>
      </c>
      <c r="C1014" s="69" t="s">
        <v>8129</v>
      </c>
      <c r="D1014" s="380" t="s">
        <v>1719</v>
      </c>
      <c r="E1014" s="212" t="s">
        <v>8130</v>
      </c>
      <c r="F1014" s="212">
        <v>14573</v>
      </c>
      <c r="G1014" s="252" t="s">
        <v>8131</v>
      </c>
      <c r="H1014" s="252">
        <v>2010</v>
      </c>
      <c r="I1014" s="69" t="s">
        <v>8132</v>
      </c>
      <c r="J1014" s="361">
        <v>110000</v>
      </c>
      <c r="K1014" s="254" t="s">
        <v>81</v>
      </c>
      <c r="L1014" s="254" t="s">
        <v>8133</v>
      </c>
      <c r="M1014" s="69" t="s">
        <v>8134</v>
      </c>
      <c r="N1014" s="252" t="s">
        <v>8135</v>
      </c>
      <c r="O1014" s="252" t="s">
        <v>8136</v>
      </c>
      <c r="P1014" s="252" t="s">
        <v>8137</v>
      </c>
      <c r="Q1014" s="361" t="s">
        <v>8138</v>
      </c>
      <c r="R1014" s="71" t="s">
        <v>8116</v>
      </c>
      <c r="S1014" s="71" t="s">
        <v>8139</v>
      </c>
      <c r="T1014" s="361" t="s">
        <v>8118</v>
      </c>
      <c r="U1014" s="361" t="s">
        <v>8140</v>
      </c>
      <c r="V1014" s="389">
        <v>100</v>
      </c>
      <c r="W1014" s="115">
        <v>100</v>
      </c>
      <c r="X1014" s="253" t="s">
        <v>8141</v>
      </c>
      <c r="Y1014" s="69">
        <v>6</v>
      </c>
      <c r="Z1014" s="69">
        <v>1</v>
      </c>
      <c r="AA1014" s="69">
        <v>1</v>
      </c>
      <c r="AB1014" s="69">
        <v>26</v>
      </c>
      <c r="AC1014" s="69" t="s">
        <v>357</v>
      </c>
      <c r="AD1014" s="69">
        <v>0</v>
      </c>
      <c r="AE1014" s="69">
        <v>2</v>
      </c>
      <c r="AF1014" s="290">
        <v>100</v>
      </c>
      <c r="AG1014" s="388" t="s">
        <v>1719</v>
      </c>
      <c r="AH1014" s="24" t="s">
        <v>8142</v>
      </c>
      <c r="AI1014" s="78">
        <v>100</v>
      </c>
      <c r="AJ1014" s="83"/>
      <c r="AK1014" s="69"/>
      <c r="AL1014" s="107"/>
      <c r="AM1014" s="301"/>
      <c r="AN1014" s="69"/>
      <c r="AO1014" s="107"/>
      <c r="AP1014" s="301"/>
      <c r="AQ1014" s="69"/>
      <c r="AR1014" s="107"/>
      <c r="AS1014" s="301"/>
      <c r="AT1014" s="69"/>
      <c r="AU1014" s="107"/>
      <c r="AV1014" s="301"/>
      <c r="AW1014" s="69"/>
      <c r="AX1014" s="107"/>
    </row>
    <row r="1015" spans="1:50" s="10" customFormat="1" ht="280">
      <c r="A1015" s="211">
        <v>1540</v>
      </c>
      <c r="B1015" s="212" t="s">
        <v>8123</v>
      </c>
      <c r="C1015" s="212" t="s">
        <v>8143</v>
      </c>
      <c r="D1015" s="252" t="s">
        <v>8144</v>
      </c>
      <c r="E1015" s="212" t="s">
        <v>8145</v>
      </c>
      <c r="F1015" s="212">
        <v>20044</v>
      </c>
      <c r="G1015" s="69" t="s">
        <v>8146</v>
      </c>
      <c r="H1015" s="69">
        <v>2016</v>
      </c>
      <c r="I1015" s="69" t="s">
        <v>8147</v>
      </c>
      <c r="J1015" s="16">
        <v>40000</v>
      </c>
      <c r="K1015" s="69" t="s">
        <v>271</v>
      </c>
      <c r="L1015" s="69" t="s">
        <v>8148</v>
      </c>
      <c r="M1015" s="69" t="s">
        <v>8149</v>
      </c>
      <c r="N1015" s="69" t="s">
        <v>8150</v>
      </c>
      <c r="O1015" s="69" t="s">
        <v>8151</v>
      </c>
      <c r="P1015" s="212">
        <v>6286</v>
      </c>
      <c r="Q1015" s="239">
        <v>74.47</v>
      </c>
      <c r="R1015" s="239">
        <v>7.84</v>
      </c>
      <c r="S1015" s="239">
        <v>1</v>
      </c>
      <c r="T1015" s="239">
        <v>25.6</v>
      </c>
      <c r="U1015" s="239">
        <v>26.6</v>
      </c>
      <c r="V1015" s="364">
        <v>30</v>
      </c>
      <c r="W1015" s="364">
        <v>100</v>
      </c>
      <c r="X1015" s="18" t="s">
        <v>8152</v>
      </c>
      <c r="Y1015" s="69">
        <v>6</v>
      </c>
      <c r="Z1015" s="69">
        <v>4</v>
      </c>
      <c r="AA1015" s="69">
        <v>7</v>
      </c>
      <c r="AB1015" s="69">
        <v>60</v>
      </c>
      <c r="AC1015" s="69" t="s">
        <v>8153</v>
      </c>
      <c r="AD1015" s="69">
        <v>25.6</v>
      </c>
      <c r="AE1015" s="69">
        <v>3</v>
      </c>
      <c r="AF1015" s="235">
        <v>30</v>
      </c>
      <c r="AG1015" s="84" t="s">
        <v>8144</v>
      </c>
      <c r="AH1015" s="69" t="s">
        <v>8145</v>
      </c>
      <c r="AI1015" s="107">
        <v>50</v>
      </c>
      <c r="AJ1015" s="211"/>
      <c r="AK1015" s="212"/>
      <c r="AL1015" s="213"/>
      <c r="AM1015" s="319"/>
      <c r="AN1015" s="212"/>
      <c r="AO1015" s="213"/>
      <c r="AP1015" s="319"/>
      <c r="AQ1015" s="212"/>
      <c r="AR1015" s="213"/>
      <c r="AS1015" s="319"/>
      <c r="AT1015" s="212"/>
      <c r="AU1015" s="213"/>
      <c r="AV1015" s="319"/>
      <c r="AW1015" s="212"/>
      <c r="AX1015" s="213"/>
    </row>
    <row r="1016" spans="1:50" s="108" customFormat="1" ht="83" customHeight="1">
      <c r="A1016" s="84">
        <v>1540</v>
      </c>
      <c r="B1016" s="24" t="s">
        <v>8107</v>
      </c>
      <c r="C1016" s="69" t="s">
        <v>8108</v>
      </c>
      <c r="D1016" s="24" t="s">
        <v>8121</v>
      </c>
      <c r="E1016" s="212" t="s">
        <v>8130</v>
      </c>
      <c r="F1016" s="212">
        <v>14573</v>
      </c>
      <c r="G1016" s="24" t="s">
        <v>8154</v>
      </c>
      <c r="H1016" s="69">
        <v>2016</v>
      </c>
      <c r="I1016" s="69" t="s">
        <v>8155</v>
      </c>
      <c r="J1016" s="16">
        <v>46238</v>
      </c>
      <c r="K1016" s="69" t="s">
        <v>271</v>
      </c>
      <c r="L1016" s="69" t="s">
        <v>8111</v>
      </c>
      <c r="M1016" s="69" t="s">
        <v>8112</v>
      </c>
      <c r="N1016" s="69" t="s">
        <v>8156</v>
      </c>
      <c r="O1016" s="69" t="s">
        <v>8157</v>
      </c>
      <c r="P1016" s="69">
        <v>6282</v>
      </c>
      <c r="Q1016" s="16" t="s">
        <v>8115</v>
      </c>
      <c r="R1016" s="71" t="s">
        <v>8116</v>
      </c>
      <c r="S1016" s="71" t="s">
        <v>8139</v>
      </c>
      <c r="T1016" s="361" t="s">
        <v>8118</v>
      </c>
      <c r="U1016" s="16" t="s">
        <v>8158</v>
      </c>
      <c r="V1016" s="115">
        <v>100</v>
      </c>
      <c r="W1016" s="115">
        <v>100</v>
      </c>
      <c r="X1016" s="33" t="s">
        <v>8159</v>
      </c>
      <c r="Y1016" s="69">
        <v>6</v>
      </c>
      <c r="Z1016" s="69">
        <v>1</v>
      </c>
      <c r="AA1016" s="69">
        <v>1</v>
      </c>
      <c r="AB1016" s="69">
        <v>7</v>
      </c>
      <c r="AC1016" s="69" t="s">
        <v>8160</v>
      </c>
      <c r="AD1016" s="69">
        <v>0</v>
      </c>
      <c r="AE1016" s="69">
        <v>5</v>
      </c>
      <c r="AF1016" s="290">
        <v>100</v>
      </c>
      <c r="AG1016" s="84" t="s">
        <v>8121</v>
      </c>
      <c r="AH1016" s="24" t="s">
        <v>8122</v>
      </c>
      <c r="AI1016" s="78">
        <v>100</v>
      </c>
      <c r="AJ1016" s="83"/>
      <c r="AK1016" s="69"/>
      <c r="AL1016" s="107"/>
      <c r="AM1016" s="301"/>
      <c r="AN1016" s="69"/>
      <c r="AO1016" s="107"/>
      <c r="AP1016" s="301"/>
      <c r="AQ1016" s="69"/>
      <c r="AR1016" s="107"/>
      <c r="AS1016" s="301"/>
      <c r="AT1016" s="69"/>
      <c r="AU1016" s="107"/>
      <c r="AV1016" s="301"/>
      <c r="AW1016" s="69"/>
      <c r="AX1016" s="107"/>
    </row>
    <row r="1017" spans="1:50" s="108" customFormat="1" ht="89" customHeight="1">
      <c r="A1017" s="84">
        <v>1540</v>
      </c>
      <c r="B1017" s="24" t="s">
        <v>8123</v>
      </c>
      <c r="C1017" s="69" t="s">
        <v>8108</v>
      </c>
      <c r="D1017" s="378" t="s">
        <v>8121</v>
      </c>
      <c r="E1017" s="212" t="s">
        <v>8109</v>
      </c>
      <c r="F1017" s="212">
        <v>14573</v>
      </c>
      <c r="G1017" s="69" t="s">
        <v>3658</v>
      </c>
      <c r="H1017" s="69">
        <v>2017</v>
      </c>
      <c r="I1017" s="69" t="s">
        <v>3658</v>
      </c>
      <c r="J1017" s="16">
        <v>34831</v>
      </c>
      <c r="K1017" s="69" t="s">
        <v>271</v>
      </c>
      <c r="L1017" s="69" t="s">
        <v>8111</v>
      </c>
      <c r="M1017" s="69" t="s">
        <v>8112</v>
      </c>
      <c r="N1017" s="69" t="s">
        <v>8161</v>
      </c>
      <c r="O1017" s="69" t="s">
        <v>8162</v>
      </c>
      <c r="P1017" s="69">
        <v>6298</v>
      </c>
      <c r="Q1017" s="16" t="s">
        <v>8115</v>
      </c>
      <c r="R1017" s="71" t="s">
        <v>8163</v>
      </c>
      <c r="S1017" s="71" t="s">
        <v>8117</v>
      </c>
      <c r="T1017" s="361" t="s">
        <v>8118</v>
      </c>
      <c r="U1017" s="16" t="s">
        <v>8158</v>
      </c>
      <c r="V1017" s="115">
        <v>100</v>
      </c>
      <c r="W1017" s="115">
        <v>95</v>
      </c>
      <c r="X1017" s="33" t="s">
        <v>8159</v>
      </c>
      <c r="Y1017" s="69">
        <v>4</v>
      </c>
      <c r="Z1017" s="69">
        <v>4</v>
      </c>
      <c r="AA1017" s="69">
        <v>8</v>
      </c>
      <c r="AB1017" s="69">
        <v>7</v>
      </c>
      <c r="AC1017" s="69" t="s">
        <v>8160</v>
      </c>
      <c r="AD1017" s="69">
        <v>0</v>
      </c>
      <c r="AE1017" s="69">
        <v>3</v>
      </c>
      <c r="AF1017" s="290">
        <v>100</v>
      </c>
      <c r="AG1017" s="84" t="s">
        <v>8121</v>
      </c>
      <c r="AH1017" s="24" t="s">
        <v>8122</v>
      </c>
      <c r="AI1017" s="78">
        <v>100</v>
      </c>
      <c r="AJ1017" s="83"/>
      <c r="AK1017" s="69"/>
      <c r="AL1017" s="107"/>
      <c r="AM1017" s="301"/>
      <c r="AN1017" s="69"/>
      <c r="AO1017" s="107"/>
      <c r="AP1017" s="301"/>
      <c r="AQ1017" s="69"/>
      <c r="AR1017" s="107"/>
      <c r="AS1017" s="301"/>
      <c r="AT1017" s="69"/>
      <c r="AU1017" s="107"/>
      <c r="AV1017" s="301"/>
      <c r="AW1017" s="69"/>
      <c r="AX1017" s="107"/>
    </row>
    <row r="1018" spans="1:50" s="108" customFormat="1" ht="98">
      <c r="A1018" s="388">
        <v>1540</v>
      </c>
      <c r="B1018" s="252" t="s">
        <v>8123</v>
      </c>
      <c r="C1018" s="69" t="s">
        <v>8108</v>
      </c>
      <c r="D1018" s="378" t="s">
        <v>8121</v>
      </c>
      <c r="E1018" s="212" t="s">
        <v>8109</v>
      </c>
      <c r="F1018" s="212">
        <v>14573</v>
      </c>
      <c r="G1018" s="69" t="s">
        <v>8164</v>
      </c>
      <c r="H1018" s="69">
        <v>2017</v>
      </c>
      <c r="I1018" s="69" t="s">
        <v>8164</v>
      </c>
      <c r="J1018" s="16">
        <v>48280</v>
      </c>
      <c r="K1018" s="69" t="s">
        <v>271</v>
      </c>
      <c r="L1018" s="69" t="s">
        <v>8111</v>
      </c>
      <c r="M1018" s="69" t="s">
        <v>8112</v>
      </c>
      <c r="N1018" s="69" t="s">
        <v>8165</v>
      </c>
      <c r="O1018" s="69" t="s">
        <v>8166</v>
      </c>
      <c r="P1018" s="69">
        <v>6297</v>
      </c>
      <c r="Q1018" s="16" t="s">
        <v>8115</v>
      </c>
      <c r="R1018" s="71" t="s">
        <v>8163</v>
      </c>
      <c r="S1018" s="71" t="s">
        <v>8139</v>
      </c>
      <c r="T1018" s="361" t="s">
        <v>8118</v>
      </c>
      <c r="U1018" s="16" t="s">
        <v>8158</v>
      </c>
      <c r="V1018" s="389">
        <v>100</v>
      </c>
      <c r="W1018" s="115">
        <v>95</v>
      </c>
      <c r="X1018" s="33" t="s">
        <v>8159</v>
      </c>
      <c r="Y1018" s="69">
        <v>6</v>
      </c>
      <c r="Z1018" s="69">
        <v>4</v>
      </c>
      <c r="AA1018" s="69">
        <v>7</v>
      </c>
      <c r="AB1018" s="69">
        <v>7</v>
      </c>
      <c r="AC1018" s="69" t="s">
        <v>8160</v>
      </c>
      <c r="AD1018" s="69">
        <v>0</v>
      </c>
      <c r="AE1018" s="69">
        <v>3</v>
      </c>
      <c r="AF1018" s="290">
        <v>100</v>
      </c>
      <c r="AG1018" s="84" t="s">
        <v>8121</v>
      </c>
      <c r="AH1018" s="24" t="s">
        <v>8122</v>
      </c>
      <c r="AI1018" s="78">
        <v>100</v>
      </c>
      <c r="AJ1018" s="83"/>
      <c r="AK1018" s="69"/>
      <c r="AL1018" s="107"/>
      <c r="AM1018" s="301"/>
      <c r="AN1018" s="69"/>
      <c r="AO1018" s="107"/>
      <c r="AP1018" s="301"/>
      <c r="AQ1018" s="69"/>
      <c r="AR1018" s="107"/>
      <c r="AS1018" s="301"/>
      <c r="AT1018" s="69"/>
      <c r="AU1018" s="107"/>
      <c r="AV1018" s="301"/>
      <c r="AW1018" s="69"/>
      <c r="AX1018" s="107"/>
    </row>
    <row r="1019" spans="1:50" s="14" customFormat="1" ht="280">
      <c r="A1019" s="211">
        <v>1540</v>
      </c>
      <c r="B1019" s="212" t="s">
        <v>8123</v>
      </c>
      <c r="C1019" s="212" t="s">
        <v>8143</v>
      </c>
      <c r="D1019" s="378" t="s">
        <v>8144</v>
      </c>
      <c r="E1019" s="212" t="s">
        <v>8167</v>
      </c>
      <c r="F1019" s="212">
        <v>31177</v>
      </c>
      <c r="G1019" s="24" t="s">
        <v>8168</v>
      </c>
      <c r="H1019" s="69">
        <v>2019</v>
      </c>
      <c r="I1019" s="69" t="s">
        <v>8169</v>
      </c>
      <c r="J1019" s="71">
        <v>40748</v>
      </c>
      <c r="K1019" s="69" t="s">
        <v>69</v>
      </c>
      <c r="L1019" s="69" t="s">
        <v>8148</v>
      </c>
      <c r="M1019" s="69" t="s">
        <v>8149</v>
      </c>
      <c r="N1019" s="24" t="s">
        <v>8170</v>
      </c>
      <c r="O1019" s="69" t="s">
        <v>8171</v>
      </c>
      <c r="P1019" s="212">
        <v>7441</v>
      </c>
      <c r="Q1019" s="239">
        <v>73.19</v>
      </c>
      <c r="R1019" s="239">
        <v>4.79</v>
      </c>
      <c r="S1019" s="239">
        <v>3</v>
      </c>
      <c r="T1019" s="239">
        <v>25.6</v>
      </c>
      <c r="U1019" s="239">
        <v>26.6</v>
      </c>
      <c r="V1019" s="364">
        <v>20</v>
      </c>
      <c r="W1019" s="364">
        <v>50</v>
      </c>
      <c r="X1019" s="18" t="s">
        <v>8152</v>
      </c>
      <c r="Y1019" s="69">
        <v>4</v>
      </c>
      <c r="Z1019" s="69">
        <v>7</v>
      </c>
      <c r="AA1019" s="69">
        <v>5</v>
      </c>
      <c r="AB1019" s="69">
        <v>60</v>
      </c>
      <c r="AC1019" s="24" t="s">
        <v>8172</v>
      </c>
      <c r="AD1019" s="69">
        <v>25.6</v>
      </c>
      <c r="AE1019" s="69">
        <v>5</v>
      </c>
      <c r="AF1019" s="235">
        <v>40</v>
      </c>
      <c r="AG1019" s="84" t="s">
        <v>8144</v>
      </c>
      <c r="AH1019" s="69" t="s">
        <v>8167</v>
      </c>
      <c r="AI1019" s="107">
        <v>40</v>
      </c>
      <c r="AJ1019" s="83"/>
      <c r="AK1019" s="69"/>
      <c r="AL1019" s="107"/>
      <c r="AM1019" s="301"/>
      <c r="AN1019" s="69"/>
      <c r="AO1019" s="107"/>
      <c r="AP1019" s="301"/>
      <c r="AQ1019" s="69"/>
      <c r="AR1019" s="107"/>
      <c r="AS1019" s="301"/>
      <c r="AT1019" s="69"/>
      <c r="AU1019" s="107"/>
      <c r="AV1019" s="301"/>
      <c r="AW1019" s="69"/>
      <c r="AX1019" s="107"/>
    </row>
    <row r="1020" spans="1:50" s="108" customFormat="1" ht="70">
      <c r="A1020" s="83">
        <v>1540</v>
      </c>
      <c r="B1020" s="69" t="s">
        <v>8123</v>
      </c>
      <c r="C1020" s="69" t="s">
        <v>8173</v>
      </c>
      <c r="D1020" s="378" t="s">
        <v>7375</v>
      </c>
      <c r="E1020" s="69" t="s">
        <v>8174</v>
      </c>
      <c r="F1020" s="69">
        <v>39934</v>
      </c>
      <c r="G1020" s="69" t="s">
        <v>8175</v>
      </c>
      <c r="H1020" s="69">
        <v>2019</v>
      </c>
      <c r="I1020" s="69" t="s">
        <v>8176</v>
      </c>
      <c r="J1020" s="16">
        <v>175139</v>
      </c>
      <c r="K1020" s="69" t="s">
        <v>69</v>
      </c>
      <c r="L1020" s="69" t="s">
        <v>8177</v>
      </c>
      <c r="M1020" s="69" t="s">
        <v>8178</v>
      </c>
      <c r="N1020" s="69" t="s">
        <v>8179</v>
      </c>
      <c r="O1020" s="69" t="s">
        <v>8180</v>
      </c>
      <c r="P1020" s="69">
        <v>7256</v>
      </c>
      <c r="Q1020" s="16">
        <v>18.239999999999998</v>
      </c>
      <c r="R1020" s="16">
        <v>16.600000000000001</v>
      </c>
      <c r="S1020" s="16">
        <v>1.64</v>
      </c>
      <c r="T1020" s="16">
        <v>0</v>
      </c>
      <c r="U1020" s="16">
        <v>18.239999999999998</v>
      </c>
      <c r="V1020" s="109">
        <v>100</v>
      </c>
      <c r="W1020" s="109">
        <v>20</v>
      </c>
      <c r="X1020" s="18" t="s">
        <v>8181</v>
      </c>
      <c r="Y1020" s="69">
        <v>1</v>
      </c>
      <c r="Z1020" s="69">
        <v>2</v>
      </c>
      <c r="AA1020" s="69">
        <v>1</v>
      </c>
      <c r="AB1020" s="69">
        <v>47</v>
      </c>
      <c r="AC1020" s="69"/>
      <c r="AD1020" s="69">
        <v>23.7</v>
      </c>
      <c r="AE1020" s="69">
        <v>5</v>
      </c>
      <c r="AF1020" s="235">
        <v>100</v>
      </c>
      <c r="AG1020" s="83" t="s">
        <v>1542</v>
      </c>
      <c r="AH1020" s="69" t="s">
        <v>8182</v>
      </c>
      <c r="AI1020" s="107">
        <v>100</v>
      </c>
      <c r="AJ1020" s="83"/>
      <c r="AK1020" s="69"/>
      <c r="AL1020" s="107"/>
      <c r="AM1020" s="301"/>
      <c r="AN1020" s="69"/>
      <c r="AO1020" s="107"/>
      <c r="AP1020" s="301"/>
      <c r="AQ1020" s="69"/>
      <c r="AR1020" s="107"/>
      <c r="AS1020" s="301"/>
      <c r="AT1020" s="69"/>
      <c r="AU1020" s="107"/>
      <c r="AV1020" s="301"/>
      <c r="AW1020" s="69"/>
      <c r="AX1020" s="107"/>
    </row>
    <row r="1021" spans="1:50" s="14" customFormat="1" ht="186" customHeight="1">
      <c r="A1021" s="83">
        <v>1540</v>
      </c>
      <c r="B1021" s="69" t="s">
        <v>8123</v>
      </c>
      <c r="C1021" s="69" t="s">
        <v>8183</v>
      </c>
      <c r="D1021" s="24" t="s">
        <v>531</v>
      </c>
      <c r="E1021" s="69" t="s">
        <v>8184</v>
      </c>
      <c r="F1021" s="69">
        <v>21387</v>
      </c>
      <c r="G1021" s="69" t="s">
        <v>8185</v>
      </c>
      <c r="H1021" s="69">
        <v>2020</v>
      </c>
      <c r="I1021" s="69" t="s">
        <v>8186</v>
      </c>
      <c r="J1021" s="16">
        <v>185142.88</v>
      </c>
      <c r="K1021" s="69" t="s">
        <v>328</v>
      </c>
      <c r="L1021" s="69" t="s">
        <v>8111</v>
      </c>
      <c r="M1021" s="69" t="s">
        <v>8112</v>
      </c>
      <c r="N1021" s="69" t="s">
        <v>8187</v>
      </c>
      <c r="O1021" s="69" t="s">
        <v>8188</v>
      </c>
      <c r="P1021" s="69">
        <v>7992</v>
      </c>
      <c r="Q1021" s="16">
        <f>(S1021+T1021)*1.22</f>
        <v>39.523489731764705</v>
      </c>
      <c r="R1021" s="16">
        <f>(J1021*0.33)/1700</f>
        <v>35.939500235294119</v>
      </c>
      <c r="S1021" s="16">
        <f>0.04*J1021/1700</f>
        <v>4.3563030588235296</v>
      </c>
      <c r="T1021" s="16">
        <v>28.04</v>
      </c>
      <c r="U1021" s="16">
        <f>T1021+S1021+R1021</f>
        <v>68.335803294117653</v>
      </c>
      <c r="V1021" s="109">
        <v>100</v>
      </c>
      <c r="W1021" s="109">
        <v>33</v>
      </c>
      <c r="X1021" s="18" t="s">
        <v>8189</v>
      </c>
      <c r="Y1021" s="69">
        <v>3</v>
      </c>
      <c r="Z1021" s="69">
        <v>11</v>
      </c>
      <c r="AA1021" s="69">
        <v>5</v>
      </c>
      <c r="AB1021" s="69">
        <v>4</v>
      </c>
      <c r="AC1021" s="69" t="s">
        <v>8190</v>
      </c>
      <c r="AD1021" s="69">
        <v>0</v>
      </c>
      <c r="AE1021" s="69">
        <v>3</v>
      </c>
      <c r="AF1021" s="235">
        <v>100</v>
      </c>
      <c r="AG1021" s="83" t="s">
        <v>531</v>
      </c>
      <c r="AH1021" s="69" t="s">
        <v>8191</v>
      </c>
      <c r="AI1021" s="107">
        <v>30</v>
      </c>
      <c r="AJ1021" s="84"/>
      <c r="AK1021" s="69"/>
      <c r="AL1021" s="107"/>
      <c r="AM1021" s="301"/>
      <c r="AN1021" s="69"/>
      <c r="AO1021" s="107"/>
      <c r="AP1021" s="301"/>
      <c r="AQ1021" s="69"/>
      <c r="AR1021" s="107"/>
      <c r="AS1021" s="301" t="s">
        <v>8192</v>
      </c>
      <c r="AT1021" s="69" t="s">
        <v>8193</v>
      </c>
      <c r="AU1021" s="107">
        <v>70</v>
      </c>
      <c r="AV1021" s="301"/>
      <c r="AW1021" s="69"/>
      <c r="AX1021" s="107"/>
    </row>
    <row r="1022" spans="1:50" s="108" customFormat="1" ht="112">
      <c r="A1022" s="388">
        <v>1540</v>
      </c>
      <c r="B1022" s="252" t="s">
        <v>8123</v>
      </c>
      <c r="C1022" s="69" t="s">
        <v>8129</v>
      </c>
      <c r="D1022" s="24" t="s">
        <v>1719</v>
      </c>
      <c r="E1022" s="212" t="s">
        <v>8130</v>
      </c>
      <c r="F1022" s="212">
        <v>14573</v>
      </c>
      <c r="G1022" s="252" t="s">
        <v>8194</v>
      </c>
      <c r="H1022" s="252">
        <v>2021</v>
      </c>
      <c r="I1022" s="69" t="s">
        <v>8195</v>
      </c>
      <c r="J1022" s="361">
        <v>87267</v>
      </c>
      <c r="K1022" s="254" t="s">
        <v>328</v>
      </c>
      <c r="L1022" s="69" t="s">
        <v>8111</v>
      </c>
      <c r="M1022" s="69" t="s">
        <v>8112</v>
      </c>
      <c r="N1022" s="252" t="s">
        <v>8196</v>
      </c>
      <c r="O1022" s="252" t="s">
        <v>8197</v>
      </c>
      <c r="P1022" s="252" t="s">
        <v>8198</v>
      </c>
      <c r="Q1022" s="361" t="s">
        <v>8138</v>
      </c>
      <c r="R1022" s="71" t="s">
        <v>8199</v>
      </c>
      <c r="S1022" s="71" t="s">
        <v>8117</v>
      </c>
      <c r="T1022" s="361" t="s">
        <v>8118</v>
      </c>
      <c r="U1022" s="71" t="s">
        <v>8200</v>
      </c>
      <c r="V1022" s="389">
        <v>100</v>
      </c>
      <c r="W1022" s="115">
        <v>100</v>
      </c>
      <c r="X1022" s="253" t="s">
        <v>8201</v>
      </c>
      <c r="Y1022" s="69">
        <v>6</v>
      </c>
      <c r="Z1022" s="69">
        <v>4</v>
      </c>
      <c r="AA1022" s="69">
        <v>7</v>
      </c>
      <c r="AB1022" s="69">
        <v>7</v>
      </c>
      <c r="AC1022" s="69" t="s">
        <v>8202</v>
      </c>
      <c r="AD1022" s="69">
        <v>0</v>
      </c>
      <c r="AE1022" s="69">
        <v>5</v>
      </c>
      <c r="AF1022" s="290">
        <v>100</v>
      </c>
      <c r="AG1022" s="388" t="s">
        <v>1719</v>
      </c>
      <c r="AH1022" s="24" t="s">
        <v>8203</v>
      </c>
      <c r="AI1022" s="78">
        <v>100</v>
      </c>
      <c r="AJ1022" s="83"/>
      <c r="AK1022" s="69"/>
      <c r="AL1022" s="107"/>
      <c r="AM1022" s="301"/>
      <c r="AN1022" s="69"/>
      <c r="AO1022" s="107"/>
      <c r="AP1022" s="301"/>
      <c r="AQ1022" s="69"/>
      <c r="AR1022" s="107"/>
      <c r="AS1022" s="301"/>
      <c r="AT1022" s="69"/>
      <c r="AU1022" s="107"/>
      <c r="AV1022" s="301"/>
      <c r="AW1022" s="69"/>
      <c r="AX1022" s="107"/>
    </row>
    <row r="1023" spans="1:50" s="108" customFormat="1" ht="50" customHeight="1">
      <c r="A1023" s="83">
        <v>1540</v>
      </c>
      <c r="B1023" s="69" t="s">
        <v>8123</v>
      </c>
      <c r="C1023" s="69" t="s">
        <v>8173</v>
      </c>
      <c r="D1023" s="24" t="s">
        <v>7375</v>
      </c>
      <c r="E1023" s="69" t="s">
        <v>8174</v>
      </c>
      <c r="F1023" s="69">
        <v>39934</v>
      </c>
      <c r="G1023" s="69" t="s">
        <v>8204</v>
      </c>
      <c r="H1023" s="69">
        <v>2021</v>
      </c>
      <c r="I1023" s="69" t="s">
        <v>8205</v>
      </c>
      <c r="J1023" s="16">
        <v>61610</v>
      </c>
      <c r="K1023" s="69" t="s">
        <v>332</v>
      </c>
      <c r="L1023" s="69" t="s">
        <v>8177</v>
      </c>
      <c r="M1023" s="69" t="s">
        <v>8178</v>
      </c>
      <c r="N1023" s="69" t="s">
        <v>8206</v>
      </c>
      <c r="O1023" s="69" t="s">
        <v>8207</v>
      </c>
      <c r="P1023" s="69">
        <v>8158</v>
      </c>
      <c r="Q1023" s="16">
        <v>18.239999999999998</v>
      </c>
      <c r="R1023" s="16">
        <v>16.600000000000001</v>
      </c>
      <c r="S1023" s="16">
        <v>1.64</v>
      </c>
      <c r="T1023" s="16">
        <v>0</v>
      </c>
      <c r="U1023" s="16">
        <v>18.239999999999998</v>
      </c>
      <c r="V1023" s="109">
        <v>100</v>
      </c>
      <c r="W1023" s="109">
        <v>20</v>
      </c>
      <c r="X1023" s="18" t="s">
        <v>8181</v>
      </c>
      <c r="Y1023" s="69">
        <v>1</v>
      </c>
      <c r="Z1023" s="69">
        <v>2</v>
      </c>
      <c r="AA1023" s="69">
        <v>1</v>
      </c>
      <c r="AB1023" s="69">
        <v>47</v>
      </c>
      <c r="AC1023" s="69"/>
      <c r="AD1023" s="69">
        <v>23.7</v>
      </c>
      <c r="AE1023" s="69">
        <v>5</v>
      </c>
      <c r="AF1023" s="235">
        <v>100</v>
      </c>
      <c r="AG1023" s="83" t="s">
        <v>1542</v>
      </c>
      <c r="AH1023" s="69" t="s">
        <v>8182</v>
      </c>
      <c r="AI1023" s="107">
        <v>100</v>
      </c>
      <c r="AJ1023" s="83"/>
      <c r="AK1023" s="69"/>
      <c r="AL1023" s="107"/>
      <c r="AM1023" s="301"/>
      <c r="AN1023" s="69"/>
      <c r="AO1023" s="107"/>
      <c r="AP1023" s="301"/>
      <c r="AQ1023" s="69"/>
      <c r="AR1023" s="107"/>
      <c r="AS1023" s="301"/>
      <c r="AT1023" s="69"/>
      <c r="AU1023" s="107"/>
      <c r="AV1023" s="301"/>
      <c r="AW1023" s="69"/>
      <c r="AX1023" s="107"/>
    </row>
    <row r="1024" spans="1:50" s="14" customFormat="1" ht="289" customHeight="1">
      <c r="A1024" s="211">
        <v>1540</v>
      </c>
      <c r="B1024" s="212" t="s">
        <v>8123</v>
      </c>
      <c r="C1024" s="24" t="s">
        <v>8208</v>
      </c>
      <c r="D1024" s="252" t="s">
        <v>8209</v>
      </c>
      <c r="E1024" s="212" t="s">
        <v>8210</v>
      </c>
      <c r="F1024" s="212">
        <v>11991</v>
      </c>
      <c r="G1024" s="24" t="s">
        <v>8211</v>
      </c>
      <c r="H1024" s="212">
        <v>2021</v>
      </c>
      <c r="I1024" s="212" t="s">
        <v>8212</v>
      </c>
      <c r="J1024" s="71">
        <v>366775</v>
      </c>
      <c r="K1024" s="212" t="s">
        <v>332</v>
      </c>
      <c r="L1024" s="212" t="s">
        <v>8213</v>
      </c>
      <c r="M1024" s="212" t="s">
        <v>8214</v>
      </c>
      <c r="N1024" s="212" t="s">
        <v>8215</v>
      </c>
      <c r="O1024" s="212" t="s">
        <v>8216</v>
      </c>
      <c r="P1024" s="212">
        <v>8263</v>
      </c>
      <c r="Q1024" s="239">
        <v>71.209999999999994</v>
      </c>
      <c r="R1024" s="239">
        <v>39.26</v>
      </c>
      <c r="S1024" s="239">
        <v>6.35</v>
      </c>
      <c r="T1024" s="239">
        <v>25.6</v>
      </c>
      <c r="U1024" s="239">
        <v>71.209999999999994</v>
      </c>
      <c r="V1024" s="364">
        <v>0</v>
      </c>
      <c r="W1024" s="364">
        <v>2</v>
      </c>
      <c r="X1024" s="240" t="s">
        <v>8217</v>
      </c>
      <c r="Y1024" s="212">
        <v>3</v>
      </c>
      <c r="Z1024" s="212">
        <v>8</v>
      </c>
      <c r="AA1024" s="212">
        <v>1</v>
      </c>
      <c r="AB1024" s="212">
        <v>4</v>
      </c>
      <c r="AC1024" s="212">
        <v>22</v>
      </c>
      <c r="AD1024" s="212">
        <v>25.6</v>
      </c>
      <c r="AE1024" s="212">
        <v>5</v>
      </c>
      <c r="AF1024" s="297">
        <v>86</v>
      </c>
      <c r="AG1024" s="84" t="s">
        <v>8209</v>
      </c>
      <c r="AH1024" s="212" t="s">
        <v>8218</v>
      </c>
      <c r="AI1024" s="213">
        <v>60</v>
      </c>
      <c r="AJ1024" s="211" t="s">
        <v>8219</v>
      </c>
      <c r="AK1024" s="212" t="s">
        <v>8220</v>
      </c>
      <c r="AL1024" s="213">
        <v>40</v>
      </c>
      <c r="AM1024" s="319"/>
      <c r="AN1024" s="212"/>
      <c r="AO1024" s="213"/>
      <c r="AP1024" s="319"/>
      <c r="AQ1024" s="212"/>
      <c r="AR1024" s="213"/>
      <c r="AS1024" s="319"/>
      <c r="AT1024" s="212"/>
      <c r="AU1024" s="213"/>
      <c r="AV1024" s="319"/>
      <c r="AW1024" s="212"/>
      <c r="AX1024" s="213"/>
    </row>
    <row r="1025" spans="1:50" s="14" customFormat="1" ht="71" customHeight="1">
      <c r="A1025" s="83">
        <v>1540</v>
      </c>
      <c r="B1025" s="69" t="s">
        <v>8123</v>
      </c>
      <c r="C1025" s="69" t="s">
        <v>8221</v>
      </c>
      <c r="D1025" s="24" t="s">
        <v>1441</v>
      </c>
      <c r="E1025" s="69" t="s">
        <v>8222</v>
      </c>
      <c r="F1025" s="69">
        <v>35595</v>
      </c>
      <c r="G1025" s="69" t="s">
        <v>8223</v>
      </c>
      <c r="H1025" s="69">
        <v>2021</v>
      </c>
      <c r="I1025" s="69" t="s">
        <v>8224</v>
      </c>
      <c r="J1025" s="16">
        <v>200000</v>
      </c>
      <c r="K1025" s="69" t="s">
        <v>332</v>
      </c>
      <c r="L1025" s="69" t="s">
        <v>8111</v>
      </c>
      <c r="M1025" s="69" t="s">
        <v>8112</v>
      </c>
      <c r="N1025" s="69" t="s">
        <v>8225</v>
      </c>
      <c r="O1025" s="69" t="s">
        <v>8226</v>
      </c>
      <c r="P1025" s="69">
        <v>8313</v>
      </c>
      <c r="Q1025" s="16" t="s">
        <v>8227</v>
      </c>
      <c r="R1025" s="71" t="s">
        <v>8116</v>
      </c>
      <c r="S1025" s="16" t="s">
        <v>8228</v>
      </c>
      <c r="T1025" s="16" t="s">
        <v>8118</v>
      </c>
      <c r="U1025" s="16" t="s">
        <v>8227</v>
      </c>
      <c r="V1025" s="109">
        <v>100</v>
      </c>
      <c r="W1025" s="109">
        <v>100</v>
      </c>
      <c r="X1025" s="18" t="s">
        <v>8229</v>
      </c>
      <c r="Y1025" s="69">
        <v>3</v>
      </c>
      <c r="Z1025" s="69">
        <v>4</v>
      </c>
      <c r="AA1025" s="69">
        <v>2</v>
      </c>
      <c r="AB1025" s="69">
        <v>47</v>
      </c>
      <c r="AC1025" s="69" t="s">
        <v>357</v>
      </c>
      <c r="AD1025" s="69">
        <v>0</v>
      </c>
      <c r="AE1025" s="69">
        <v>5</v>
      </c>
      <c r="AF1025" s="290">
        <v>100</v>
      </c>
      <c r="AG1025" s="83" t="s">
        <v>1441</v>
      </c>
      <c r="AH1025" s="69" t="s">
        <v>8230</v>
      </c>
      <c r="AI1025" s="78">
        <v>100</v>
      </c>
      <c r="AJ1025" s="83"/>
      <c r="AK1025" s="69"/>
      <c r="AL1025" s="107"/>
      <c r="AM1025" s="301"/>
      <c r="AN1025" s="69"/>
      <c r="AO1025" s="107"/>
      <c r="AP1025" s="301"/>
      <c r="AQ1025" s="69"/>
      <c r="AR1025" s="107"/>
      <c r="AS1025" s="301"/>
      <c r="AT1025" s="69"/>
      <c r="AU1025" s="107"/>
      <c r="AV1025" s="301"/>
      <c r="AW1025" s="69"/>
      <c r="AX1025" s="107"/>
    </row>
    <row r="1026" spans="1:50" s="14" customFormat="1" ht="98">
      <c r="A1026" s="83">
        <v>1540</v>
      </c>
      <c r="B1026" s="252" t="s">
        <v>8107</v>
      </c>
      <c r="C1026" s="69" t="s">
        <v>8231</v>
      </c>
      <c r="D1026" s="24" t="s">
        <v>4233</v>
      </c>
      <c r="E1026" s="69" t="s">
        <v>8232</v>
      </c>
      <c r="F1026" s="69">
        <v>32943</v>
      </c>
      <c r="G1026" s="24" t="s">
        <v>3286</v>
      </c>
      <c r="H1026" s="69">
        <v>2021</v>
      </c>
      <c r="I1026" s="24" t="s">
        <v>8233</v>
      </c>
      <c r="J1026" s="71">
        <v>78145.88</v>
      </c>
      <c r="K1026" s="69" t="s">
        <v>328</v>
      </c>
      <c r="L1026" s="69" t="s">
        <v>8111</v>
      </c>
      <c r="M1026" s="69" t="s">
        <v>8112</v>
      </c>
      <c r="N1026" s="69" t="s">
        <v>8234</v>
      </c>
      <c r="O1026" s="24" t="s">
        <v>8235</v>
      </c>
      <c r="P1026" s="69">
        <v>8002</v>
      </c>
      <c r="Q1026" s="16" t="s">
        <v>8236</v>
      </c>
      <c r="R1026" s="16" t="s">
        <v>8199</v>
      </c>
      <c r="S1026" s="16">
        <v>3</v>
      </c>
      <c r="T1026" s="16">
        <v>10.4</v>
      </c>
      <c r="U1026" s="16" t="s">
        <v>8237</v>
      </c>
      <c r="V1026" s="109">
        <v>100</v>
      </c>
      <c r="W1026" s="109">
        <v>18</v>
      </c>
      <c r="X1026" s="33" t="s">
        <v>8238</v>
      </c>
      <c r="Y1026" s="69">
        <v>2</v>
      </c>
      <c r="Z1026" s="69">
        <v>5</v>
      </c>
      <c r="AA1026" s="69">
        <v>4</v>
      </c>
      <c r="AB1026" s="69">
        <v>11</v>
      </c>
      <c r="AC1026" s="69" t="s">
        <v>8239</v>
      </c>
      <c r="AD1026" s="69">
        <v>21.3</v>
      </c>
      <c r="AE1026" s="69">
        <v>5</v>
      </c>
      <c r="AF1026" s="290">
        <v>50</v>
      </c>
      <c r="AG1026" s="84" t="s">
        <v>8240</v>
      </c>
      <c r="AH1026" s="69" t="s">
        <v>8232</v>
      </c>
      <c r="AI1026" s="78">
        <v>50</v>
      </c>
      <c r="AJ1026" s="83"/>
      <c r="AK1026" s="69"/>
      <c r="AL1026" s="107"/>
      <c r="AM1026" s="301"/>
      <c r="AN1026" s="69"/>
      <c r="AO1026" s="107"/>
      <c r="AP1026" s="301"/>
      <c r="AQ1026" s="69"/>
      <c r="AR1026" s="107"/>
      <c r="AS1026" s="301"/>
      <c r="AT1026" s="69"/>
      <c r="AU1026" s="107"/>
      <c r="AV1026" s="301"/>
      <c r="AW1026" s="69"/>
      <c r="AX1026" s="107"/>
    </row>
    <row r="1027" spans="1:50" s="14" customFormat="1" ht="98">
      <c r="A1027" s="83">
        <v>1540</v>
      </c>
      <c r="B1027" s="252" t="s">
        <v>8107</v>
      </c>
      <c r="C1027" s="69" t="s">
        <v>8231</v>
      </c>
      <c r="D1027" s="24" t="s">
        <v>531</v>
      </c>
      <c r="E1027" s="69" t="s">
        <v>8241</v>
      </c>
      <c r="F1027" s="69">
        <v>31463</v>
      </c>
      <c r="G1027" s="24" t="s">
        <v>8242</v>
      </c>
      <c r="H1027" s="69">
        <v>2021</v>
      </c>
      <c r="I1027" s="69" t="s">
        <v>8243</v>
      </c>
      <c r="J1027" s="71">
        <v>96926</v>
      </c>
      <c r="K1027" s="69" t="s">
        <v>332</v>
      </c>
      <c r="L1027" s="69" t="s">
        <v>8111</v>
      </c>
      <c r="M1027" s="69" t="s">
        <v>8112</v>
      </c>
      <c r="N1027" s="24" t="s">
        <v>8244</v>
      </c>
      <c r="O1027" s="69" t="s">
        <v>8245</v>
      </c>
      <c r="P1027" s="24">
        <v>8085</v>
      </c>
      <c r="Q1027" s="16" t="s">
        <v>8246</v>
      </c>
      <c r="R1027" s="16" t="s">
        <v>8199</v>
      </c>
      <c r="S1027" s="16">
        <v>23</v>
      </c>
      <c r="T1027" s="16">
        <v>10.4</v>
      </c>
      <c r="U1027" s="16" t="s">
        <v>8247</v>
      </c>
      <c r="V1027" s="109">
        <v>80</v>
      </c>
      <c r="W1027" s="109">
        <v>3</v>
      </c>
      <c r="X1027" s="33" t="s">
        <v>8238</v>
      </c>
      <c r="Y1027" s="69">
        <v>3</v>
      </c>
      <c r="Z1027" s="69">
        <v>1</v>
      </c>
      <c r="AA1027" s="69">
        <v>4</v>
      </c>
      <c r="AB1027" s="69">
        <v>4</v>
      </c>
      <c r="AC1027" s="69" t="s">
        <v>8248</v>
      </c>
      <c r="AD1027" s="69">
        <v>31.7</v>
      </c>
      <c r="AE1027" s="69">
        <v>5</v>
      </c>
      <c r="AF1027" s="276">
        <v>80</v>
      </c>
      <c r="AG1027" s="84" t="s">
        <v>531</v>
      </c>
      <c r="AH1027" s="69" t="s">
        <v>8241</v>
      </c>
      <c r="AI1027" s="88">
        <v>80</v>
      </c>
      <c r="AJ1027" s="83"/>
      <c r="AK1027" s="69"/>
      <c r="AL1027" s="107"/>
      <c r="AM1027" s="301"/>
      <c r="AN1027" s="69"/>
      <c r="AO1027" s="107"/>
      <c r="AP1027" s="301"/>
      <c r="AQ1027" s="69"/>
      <c r="AR1027" s="107"/>
      <c r="AS1027" s="301"/>
      <c r="AT1027" s="69"/>
      <c r="AU1027" s="107"/>
      <c r="AV1027" s="301"/>
      <c r="AW1027" s="69"/>
      <c r="AX1027" s="107"/>
    </row>
    <row r="1028" spans="1:50" s="14" customFormat="1" ht="70">
      <c r="A1028" s="11" t="s">
        <v>9867</v>
      </c>
      <c r="B1028" s="12" t="s">
        <v>8249</v>
      </c>
      <c r="C1028" s="12">
        <v>5</v>
      </c>
      <c r="D1028" s="15" t="s">
        <v>1397</v>
      </c>
      <c r="E1028" s="12" t="s">
        <v>1398</v>
      </c>
      <c r="F1028" s="12">
        <v>7110</v>
      </c>
      <c r="G1028" s="12" t="s">
        <v>8250</v>
      </c>
      <c r="H1028" s="12">
        <v>2007</v>
      </c>
      <c r="I1028" s="12" t="s">
        <v>8251</v>
      </c>
      <c r="J1028" s="16">
        <v>90544.69</v>
      </c>
      <c r="K1028" s="12" t="s">
        <v>103</v>
      </c>
      <c r="L1028" s="12" t="s">
        <v>8252</v>
      </c>
      <c r="M1028" s="12" t="s">
        <v>8253</v>
      </c>
      <c r="N1028" s="12" t="s">
        <v>8254</v>
      </c>
      <c r="O1028" s="12" t="s">
        <v>8255</v>
      </c>
      <c r="P1028" s="12">
        <v>1690</v>
      </c>
      <c r="Q1028" s="16">
        <v>0</v>
      </c>
      <c r="R1028" s="16">
        <v>13.32</v>
      </c>
      <c r="S1028" s="16">
        <v>9.5258823529411849</v>
      </c>
      <c r="T1028" s="16">
        <v>23.66</v>
      </c>
      <c r="U1028" s="16">
        <v>46.505882352941185</v>
      </c>
      <c r="V1028" s="109">
        <v>96</v>
      </c>
      <c r="W1028" s="109">
        <v>100</v>
      </c>
      <c r="X1028" s="90" t="s">
        <v>8256</v>
      </c>
      <c r="Y1028" s="12">
        <v>6</v>
      </c>
      <c r="Z1028" s="12">
        <v>1</v>
      </c>
      <c r="AA1028" s="12">
        <v>4</v>
      </c>
      <c r="AB1028" s="12">
        <v>14</v>
      </c>
      <c r="AC1028" s="12">
        <v>106</v>
      </c>
      <c r="AD1028" s="12">
        <v>23.66</v>
      </c>
      <c r="AE1028" s="12">
        <v>48</v>
      </c>
      <c r="AF1028" s="236">
        <v>100</v>
      </c>
      <c r="AG1028" s="11" t="s">
        <v>1542</v>
      </c>
      <c r="AH1028" s="12" t="s">
        <v>8257</v>
      </c>
      <c r="AI1028" s="13">
        <v>2</v>
      </c>
      <c r="AJ1028" s="11" t="s">
        <v>1397</v>
      </c>
      <c r="AK1028" s="12" t="s">
        <v>1398</v>
      </c>
      <c r="AL1028" s="13">
        <v>16</v>
      </c>
      <c r="AM1028" s="300" t="s">
        <v>8258</v>
      </c>
      <c r="AN1028" s="12" t="s">
        <v>8259</v>
      </c>
      <c r="AO1028" s="13">
        <v>4</v>
      </c>
      <c r="AP1028" s="300" t="s">
        <v>8260</v>
      </c>
      <c r="AQ1028" s="12" t="s">
        <v>8261</v>
      </c>
      <c r="AR1028" s="13">
        <v>78</v>
      </c>
      <c r="AS1028" s="300"/>
      <c r="AT1028" s="12"/>
      <c r="AU1028" s="13"/>
      <c r="AV1028" s="300"/>
      <c r="AW1028" s="12"/>
      <c r="AX1028" s="13"/>
    </row>
    <row r="1029" spans="1:50" s="14" customFormat="1" ht="126">
      <c r="A1029" s="11" t="s">
        <v>9867</v>
      </c>
      <c r="B1029" s="12" t="s">
        <v>8249</v>
      </c>
      <c r="C1029" s="12">
        <v>5</v>
      </c>
      <c r="D1029" s="15" t="s">
        <v>1397</v>
      </c>
      <c r="E1029" s="12" t="s">
        <v>1398</v>
      </c>
      <c r="F1029" s="12">
        <v>7110</v>
      </c>
      <c r="G1029" s="12" t="s">
        <v>8262</v>
      </c>
      <c r="H1029" s="12">
        <v>2016</v>
      </c>
      <c r="I1029" s="12" t="s">
        <v>8263</v>
      </c>
      <c r="J1029" s="16">
        <v>102363.7</v>
      </c>
      <c r="K1029" s="12" t="s">
        <v>271</v>
      </c>
      <c r="L1029" s="12" t="s">
        <v>8252</v>
      </c>
      <c r="M1029" s="12" t="s">
        <v>8253</v>
      </c>
      <c r="N1029" s="12" t="s">
        <v>8264</v>
      </c>
      <c r="O1029" s="12" t="s">
        <v>8265</v>
      </c>
      <c r="P1029" s="12">
        <v>11375</v>
      </c>
      <c r="Q1029" s="16">
        <v>0</v>
      </c>
      <c r="R1029" s="16">
        <v>14.91</v>
      </c>
      <c r="S1029" s="16">
        <v>8.7364705882352922</v>
      </c>
      <c r="T1029" s="16">
        <v>23.66</v>
      </c>
      <c r="U1029" s="16">
        <v>47.306470588235292</v>
      </c>
      <c r="V1029" s="109">
        <v>96</v>
      </c>
      <c r="W1029" s="109">
        <v>100</v>
      </c>
      <c r="X1029" s="90" t="s">
        <v>8256</v>
      </c>
      <c r="Y1029" s="12">
        <v>6</v>
      </c>
      <c r="Z1029" s="12">
        <v>1</v>
      </c>
      <c r="AA1029" s="12">
        <v>4</v>
      </c>
      <c r="AB1029" s="12">
        <v>14</v>
      </c>
      <c r="AC1029" s="12">
        <v>75</v>
      </c>
      <c r="AD1029" s="12">
        <v>23.66</v>
      </c>
      <c r="AE1029" s="12">
        <v>48</v>
      </c>
      <c r="AF1029" s="236">
        <v>100</v>
      </c>
      <c r="AG1029" s="11" t="s">
        <v>1397</v>
      </c>
      <c r="AH1029" s="12" t="s">
        <v>1398</v>
      </c>
      <c r="AI1029" s="13">
        <v>25</v>
      </c>
      <c r="AJ1029" s="11" t="s">
        <v>8266</v>
      </c>
      <c r="AK1029" s="12" t="s">
        <v>8267</v>
      </c>
      <c r="AL1029" s="13">
        <v>8</v>
      </c>
      <c r="AM1029" s="300" t="s">
        <v>8258</v>
      </c>
      <c r="AN1029" s="12" t="s">
        <v>8259</v>
      </c>
      <c r="AO1029" s="13">
        <v>15</v>
      </c>
      <c r="AP1029" s="300" t="s">
        <v>8260</v>
      </c>
      <c r="AQ1029" s="12" t="s">
        <v>8268</v>
      </c>
      <c r="AR1029" s="13">
        <v>41</v>
      </c>
      <c r="AS1029" s="300" t="s">
        <v>2650</v>
      </c>
      <c r="AT1029" s="12" t="s">
        <v>8269</v>
      </c>
      <c r="AU1029" s="13">
        <v>11</v>
      </c>
      <c r="AV1029" s="300"/>
      <c r="AW1029" s="12"/>
      <c r="AX1029" s="13"/>
    </row>
    <row r="1030" spans="1:50" s="14" customFormat="1" ht="70">
      <c r="A1030" s="11" t="s">
        <v>9867</v>
      </c>
      <c r="B1030" s="12" t="s">
        <v>8249</v>
      </c>
      <c r="C1030" s="12">
        <v>8</v>
      </c>
      <c r="D1030" s="15" t="s">
        <v>1540</v>
      </c>
      <c r="E1030" s="12" t="s">
        <v>8267</v>
      </c>
      <c r="F1030" s="12">
        <v>12279</v>
      </c>
      <c r="G1030" s="12" t="s">
        <v>8270</v>
      </c>
      <c r="H1030" s="12">
        <v>2008</v>
      </c>
      <c r="I1030" s="12" t="s">
        <v>8271</v>
      </c>
      <c r="J1030" s="16">
        <v>58348.58</v>
      </c>
      <c r="K1030" s="28" t="s">
        <v>363</v>
      </c>
      <c r="L1030" s="12" t="s">
        <v>8252</v>
      </c>
      <c r="M1030" s="12" t="s">
        <v>8253</v>
      </c>
      <c r="N1030" s="12" t="s">
        <v>8272</v>
      </c>
      <c r="O1030" s="12" t="s">
        <v>8273</v>
      </c>
      <c r="P1030" s="12">
        <v>1656</v>
      </c>
      <c r="Q1030" s="16">
        <v>0</v>
      </c>
      <c r="R1030" s="16">
        <v>8.58</v>
      </c>
      <c r="S1030" s="16">
        <v>7.6194117647058839</v>
      </c>
      <c r="T1030" s="16">
        <v>23.66</v>
      </c>
      <c r="U1030" s="16">
        <v>39.859411764705882</v>
      </c>
      <c r="V1030" s="109">
        <v>96</v>
      </c>
      <c r="W1030" s="109">
        <v>100</v>
      </c>
      <c r="X1030" s="90" t="s">
        <v>8256</v>
      </c>
      <c r="Y1030" s="12">
        <v>6</v>
      </c>
      <c r="Z1030" s="12">
        <v>1</v>
      </c>
      <c r="AA1030" s="12">
        <v>4</v>
      </c>
      <c r="AB1030" s="12">
        <v>14</v>
      </c>
      <c r="AC1030" s="12"/>
      <c r="AD1030" s="12">
        <v>23.66</v>
      </c>
      <c r="AE1030" s="12">
        <v>48</v>
      </c>
      <c r="AF1030" s="236">
        <v>100</v>
      </c>
      <c r="AG1030" s="11" t="s">
        <v>8266</v>
      </c>
      <c r="AH1030" s="12" t="s">
        <v>8267</v>
      </c>
      <c r="AI1030" s="13">
        <v>12</v>
      </c>
      <c r="AJ1030" s="11" t="s">
        <v>1542</v>
      </c>
      <c r="AK1030" s="12" t="s">
        <v>8257</v>
      </c>
      <c r="AL1030" s="13">
        <v>9</v>
      </c>
      <c r="AM1030" s="300" t="s">
        <v>1540</v>
      </c>
      <c r="AN1030" s="12" t="s">
        <v>1541</v>
      </c>
      <c r="AO1030" s="13">
        <v>33</v>
      </c>
      <c r="AP1030" s="300" t="s">
        <v>8260</v>
      </c>
      <c r="AQ1030" s="12" t="s">
        <v>8261</v>
      </c>
      <c r="AR1030" s="13">
        <v>46</v>
      </c>
      <c r="AS1030" s="300"/>
      <c r="AT1030" s="12"/>
      <c r="AU1030" s="13"/>
      <c r="AV1030" s="300"/>
      <c r="AW1030" s="12"/>
      <c r="AX1030" s="13"/>
    </row>
    <row r="1031" spans="1:50" s="14" customFormat="1" ht="84">
      <c r="A1031" s="11" t="s">
        <v>9867</v>
      </c>
      <c r="B1031" s="9" t="s">
        <v>8249</v>
      </c>
      <c r="C1031" s="12">
        <v>5</v>
      </c>
      <c r="D1031" s="15" t="s">
        <v>1397</v>
      </c>
      <c r="E1031" s="12" t="s">
        <v>1398</v>
      </c>
      <c r="F1031" s="12">
        <v>7110</v>
      </c>
      <c r="G1031" s="12" t="s">
        <v>8274</v>
      </c>
      <c r="H1031" s="12">
        <v>2010</v>
      </c>
      <c r="I1031" s="12" t="s">
        <v>8275</v>
      </c>
      <c r="J1031" s="16">
        <v>18196.560000000001</v>
      </c>
      <c r="K1031" s="28" t="s">
        <v>363</v>
      </c>
      <c r="L1031" s="255" t="s">
        <v>8252</v>
      </c>
      <c r="M1031" s="255" t="s">
        <v>8253</v>
      </c>
      <c r="N1031" s="255" t="s">
        <v>8276</v>
      </c>
      <c r="O1031" s="255" t="s">
        <v>8277</v>
      </c>
      <c r="P1031" s="12">
        <v>1653</v>
      </c>
      <c r="Q1031" s="16">
        <v>0</v>
      </c>
      <c r="R1031" s="16">
        <v>2.68</v>
      </c>
      <c r="S1031" s="16">
        <v>7.9582352941176469</v>
      </c>
      <c r="T1031" s="16">
        <v>23.66</v>
      </c>
      <c r="U1031" s="362">
        <v>34.298235294117646</v>
      </c>
      <c r="V1031" s="109">
        <v>95</v>
      </c>
      <c r="W1031" s="109">
        <v>100</v>
      </c>
      <c r="X1031" s="90" t="s">
        <v>8256</v>
      </c>
      <c r="Y1031" s="12">
        <v>6</v>
      </c>
      <c r="Z1031" s="12">
        <v>1</v>
      </c>
      <c r="AA1031" s="12">
        <v>4</v>
      </c>
      <c r="AB1031" s="12">
        <v>14</v>
      </c>
      <c r="AC1031" s="12"/>
      <c r="AD1031" s="12">
        <v>23.66</v>
      </c>
      <c r="AE1031" s="12">
        <v>48</v>
      </c>
      <c r="AF1031" s="236">
        <v>100</v>
      </c>
      <c r="AG1031" s="11" t="s">
        <v>1397</v>
      </c>
      <c r="AH1031" s="12" t="s">
        <v>1398</v>
      </c>
      <c r="AI1031" s="13">
        <v>100</v>
      </c>
      <c r="AJ1031" s="11"/>
      <c r="AK1031" s="12"/>
      <c r="AL1031" s="13"/>
      <c r="AM1031" s="300"/>
      <c r="AN1031" s="12"/>
      <c r="AO1031" s="13"/>
      <c r="AP1031" s="300"/>
      <c r="AQ1031" s="12"/>
      <c r="AR1031" s="13"/>
      <c r="AS1031" s="300"/>
      <c r="AT1031" s="12"/>
      <c r="AU1031" s="13"/>
      <c r="AV1031" s="300"/>
      <c r="AW1031" s="12"/>
      <c r="AX1031" s="13"/>
    </row>
    <row r="1032" spans="1:50" s="14" customFormat="1" ht="98">
      <c r="A1032" s="11" t="s">
        <v>9867</v>
      </c>
      <c r="B1032" s="9" t="s">
        <v>8249</v>
      </c>
      <c r="C1032" s="12">
        <v>5</v>
      </c>
      <c r="D1032" s="15" t="s">
        <v>1397</v>
      </c>
      <c r="E1032" s="12" t="s">
        <v>8278</v>
      </c>
      <c r="F1032" s="12">
        <v>25670</v>
      </c>
      <c r="G1032" s="12" t="s">
        <v>8279</v>
      </c>
      <c r="H1032" s="12">
        <v>2018</v>
      </c>
      <c r="I1032" s="12" t="s">
        <v>8263</v>
      </c>
      <c r="J1032" s="16">
        <v>90443.18</v>
      </c>
      <c r="K1032" s="12" t="s">
        <v>69</v>
      </c>
      <c r="L1032" s="255" t="s">
        <v>8252</v>
      </c>
      <c r="M1032" s="255" t="s">
        <v>8253</v>
      </c>
      <c r="N1032" s="255" t="s">
        <v>8280</v>
      </c>
      <c r="O1032" s="255" t="s">
        <v>8281</v>
      </c>
      <c r="P1032" s="12">
        <v>12126</v>
      </c>
      <c r="Q1032" s="16">
        <v>0</v>
      </c>
      <c r="R1032" s="16">
        <v>13</v>
      </c>
      <c r="S1032" s="16">
        <v>9.7794117647058769</v>
      </c>
      <c r="T1032" s="16">
        <v>23.66</v>
      </c>
      <c r="U1032" s="362">
        <v>46.439411764705881</v>
      </c>
      <c r="V1032" s="109">
        <v>95</v>
      </c>
      <c r="W1032" s="109">
        <v>82</v>
      </c>
      <c r="X1032" s="90" t="s">
        <v>8256</v>
      </c>
      <c r="Y1032" s="12">
        <v>6</v>
      </c>
      <c r="Z1032" s="12">
        <v>1</v>
      </c>
      <c r="AA1032" s="12">
        <v>4</v>
      </c>
      <c r="AB1032" s="12">
        <v>14</v>
      </c>
      <c r="AC1032" s="12">
        <v>38</v>
      </c>
      <c r="AD1032" s="12">
        <v>23.66</v>
      </c>
      <c r="AE1032" s="12">
        <v>48</v>
      </c>
      <c r="AF1032" s="236">
        <v>100</v>
      </c>
      <c r="AG1032" s="11" t="s">
        <v>1397</v>
      </c>
      <c r="AH1032" s="12" t="s">
        <v>1398</v>
      </c>
      <c r="AI1032" s="13">
        <v>51</v>
      </c>
      <c r="AJ1032" s="11" t="s">
        <v>8258</v>
      </c>
      <c r="AK1032" s="12" t="s">
        <v>8282</v>
      </c>
      <c r="AL1032" s="13">
        <v>28</v>
      </c>
      <c r="AM1032" s="300" t="s">
        <v>8283</v>
      </c>
      <c r="AN1032" s="12" t="s">
        <v>8284</v>
      </c>
      <c r="AO1032" s="13">
        <v>14</v>
      </c>
      <c r="AP1032" s="300" t="s">
        <v>1542</v>
      </c>
      <c r="AQ1032" s="12" t="s">
        <v>8257</v>
      </c>
      <c r="AR1032" s="13">
        <v>7</v>
      </c>
      <c r="AS1032" s="300"/>
      <c r="AT1032" s="12"/>
      <c r="AU1032" s="13"/>
      <c r="AV1032" s="300"/>
      <c r="AW1032" s="12"/>
      <c r="AX1032" s="13"/>
    </row>
    <row r="1033" spans="1:50" s="14" customFormat="1" ht="70">
      <c r="A1033" s="11" t="s">
        <v>9867</v>
      </c>
      <c r="B1033" s="9" t="s">
        <v>8249</v>
      </c>
      <c r="C1033" s="12">
        <v>5</v>
      </c>
      <c r="D1033" s="15" t="s">
        <v>1397</v>
      </c>
      <c r="E1033" s="12" t="s">
        <v>8285</v>
      </c>
      <c r="F1033" s="12">
        <v>17046</v>
      </c>
      <c r="G1033" s="12" t="s">
        <v>8286</v>
      </c>
      <c r="H1033" s="12" t="s">
        <v>8287</v>
      </c>
      <c r="I1033" s="12" t="s">
        <v>8288</v>
      </c>
      <c r="J1033" s="16">
        <v>58079.32</v>
      </c>
      <c r="K1033" s="28" t="s">
        <v>363</v>
      </c>
      <c r="L1033" s="255" t="s">
        <v>8252</v>
      </c>
      <c r="M1033" s="255" t="s">
        <v>8253</v>
      </c>
      <c r="N1033" s="255" t="s">
        <v>8289</v>
      </c>
      <c r="O1033" s="255" t="s">
        <v>8290</v>
      </c>
      <c r="P1033" s="12">
        <v>12345</v>
      </c>
      <c r="Q1033" s="16">
        <v>0</v>
      </c>
      <c r="R1033" s="16">
        <v>15.3</v>
      </c>
      <c r="S1033" s="16">
        <v>8.81</v>
      </c>
      <c r="T1033" s="16">
        <v>23.66</v>
      </c>
      <c r="U1033" s="362">
        <v>47.769999999999996</v>
      </c>
      <c r="V1033" s="109">
        <v>100</v>
      </c>
      <c r="W1033" s="109">
        <v>89</v>
      </c>
      <c r="X1033" s="90" t="s">
        <v>8256</v>
      </c>
      <c r="Y1033" s="12">
        <v>6</v>
      </c>
      <c r="Z1033" s="12">
        <v>1</v>
      </c>
      <c r="AA1033" s="12">
        <v>4</v>
      </c>
      <c r="AB1033" s="12">
        <v>14</v>
      </c>
      <c r="AC1033" s="12"/>
      <c r="AD1033" s="12">
        <v>23.66</v>
      </c>
      <c r="AE1033" s="12">
        <v>48</v>
      </c>
      <c r="AF1033" s="236">
        <v>100</v>
      </c>
      <c r="AG1033" s="11" t="s">
        <v>1397</v>
      </c>
      <c r="AH1033" s="12" t="s">
        <v>1398</v>
      </c>
      <c r="AI1033" s="13">
        <v>100</v>
      </c>
      <c r="AJ1033" s="11"/>
      <c r="AK1033" s="12"/>
      <c r="AL1033" s="13"/>
      <c r="AM1033" s="300"/>
      <c r="AN1033" s="12"/>
      <c r="AO1033" s="13"/>
      <c r="AP1033" s="300"/>
      <c r="AQ1033" s="12"/>
      <c r="AR1033" s="13"/>
      <c r="AS1033" s="300"/>
      <c r="AT1033" s="12"/>
      <c r="AU1033" s="13"/>
      <c r="AV1033" s="300"/>
      <c r="AW1033" s="12"/>
      <c r="AX1033" s="13"/>
    </row>
    <row r="1034" spans="1:50" s="14" customFormat="1" ht="112">
      <c r="A1034" s="11" t="s">
        <v>9867</v>
      </c>
      <c r="B1034" s="9" t="s">
        <v>8249</v>
      </c>
      <c r="C1034" s="12">
        <v>5</v>
      </c>
      <c r="D1034" s="15" t="s">
        <v>8258</v>
      </c>
      <c r="E1034" s="12" t="s">
        <v>8291</v>
      </c>
      <c r="F1034" s="12">
        <v>35896</v>
      </c>
      <c r="G1034" s="12" t="s">
        <v>8292</v>
      </c>
      <c r="H1034" s="12">
        <v>2020</v>
      </c>
      <c r="I1034" s="12" t="s">
        <v>8293</v>
      </c>
      <c r="J1034" s="16">
        <v>49578.26</v>
      </c>
      <c r="K1034" s="28" t="s">
        <v>328</v>
      </c>
      <c r="L1034" s="255" t="s">
        <v>8294</v>
      </c>
      <c r="M1034" s="255" t="s">
        <v>8295</v>
      </c>
      <c r="N1034" s="255" t="s">
        <v>8296</v>
      </c>
      <c r="O1034" s="255" t="s">
        <v>8297</v>
      </c>
      <c r="P1034" s="12">
        <v>12905</v>
      </c>
      <c r="Q1034" s="16">
        <v>0</v>
      </c>
      <c r="R1034" s="16">
        <v>7.29</v>
      </c>
      <c r="S1034" s="16">
        <v>7.3917647058823555</v>
      </c>
      <c r="T1034" s="16">
        <v>23.66</v>
      </c>
      <c r="U1034" s="362">
        <v>38.341764705882355</v>
      </c>
      <c r="V1034" s="109">
        <v>95</v>
      </c>
      <c r="W1034" s="109">
        <v>46</v>
      </c>
      <c r="X1034" s="90" t="s">
        <v>8256</v>
      </c>
      <c r="Y1034" s="12">
        <v>6</v>
      </c>
      <c r="Z1034" s="12">
        <v>1</v>
      </c>
      <c r="AA1034" s="12">
        <v>5</v>
      </c>
      <c r="AB1034" s="12">
        <v>25</v>
      </c>
      <c r="AC1034" s="12">
        <v>44</v>
      </c>
      <c r="AD1034" s="12">
        <v>23.66</v>
      </c>
      <c r="AE1034" s="12">
        <v>48</v>
      </c>
      <c r="AF1034" s="236">
        <v>100</v>
      </c>
      <c r="AG1034" s="11" t="s">
        <v>1397</v>
      </c>
      <c r="AH1034" s="12" t="s">
        <v>1398</v>
      </c>
      <c r="AI1034" s="13">
        <v>33</v>
      </c>
      <c r="AJ1034" s="11" t="s">
        <v>8258</v>
      </c>
      <c r="AK1034" s="12" t="s">
        <v>8282</v>
      </c>
      <c r="AL1034" s="13">
        <v>67</v>
      </c>
      <c r="AM1034" s="300"/>
      <c r="AN1034" s="12"/>
      <c r="AO1034" s="13"/>
      <c r="AP1034" s="300"/>
      <c r="AQ1034" s="12"/>
      <c r="AR1034" s="13"/>
      <c r="AS1034" s="300"/>
      <c r="AT1034" s="12"/>
      <c r="AU1034" s="13"/>
      <c r="AV1034" s="300"/>
      <c r="AW1034" s="12"/>
      <c r="AX1034" s="13"/>
    </row>
    <row r="1035" spans="1:50" s="14" customFormat="1" ht="182">
      <c r="A1035" s="11" t="s">
        <v>9867</v>
      </c>
      <c r="B1035" s="9" t="s">
        <v>8249</v>
      </c>
      <c r="C1035" s="12">
        <v>5</v>
      </c>
      <c r="D1035" s="15" t="s">
        <v>2650</v>
      </c>
      <c r="E1035" s="12" t="s">
        <v>8269</v>
      </c>
      <c r="F1035" s="12">
        <v>22288</v>
      </c>
      <c r="G1035" s="12" t="s">
        <v>8298</v>
      </c>
      <c r="H1035" s="12">
        <v>2020</v>
      </c>
      <c r="I1035" s="12" t="s">
        <v>8299</v>
      </c>
      <c r="J1035" s="16">
        <v>19618.330000000002</v>
      </c>
      <c r="K1035" s="28" t="s">
        <v>328</v>
      </c>
      <c r="L1035" s="255" t="s">
        <v>8300</v>
      </c>
      <c r="M1035" s="255" t="s">
        <v>8301</v>
      </c>
      <c r="N1035" s="255" t="s">
        <v>8302</v>
      </c>
      <c r="O1035" s="255" t="s">
        <v>8303</v>
      </c>
      <c r="P1035" s="12">
        <v>12924</v>
      </c>
      <c r="Q1035" s="16">
        <v>0</v>
      </c>
      <c r="R1035" s="16">
        <v>2.31</v>
      </c>
      <c r="S1035" s="16">
        <v>6.5129411764705871</v>
      </c>
      <c r="T1035" s="16">
        <v>23.66</v>
      </c>
      <c r="U1035" s="362">
        <v>32.48294117647059</v>
      </c>
      <c r="V1035" s="109">
        <v>95</v>
      </c>
      <c r="W1035" s="109">
        <v>37</v>
      </c>
      <c r="X1035" s="90" t="s">
        <v>8256</v>
      </c>
      <c r="Y1035" s="12">
        <v>6</v>
      </c>
      <c r="Z1035" s="12">
        <v>1</v>
      </c>
      <c r="AA1035" s="12">
        <v>5</v>
      </c>
      <c r="AB1035" s="12">
        <v>25</v>
      </c>
      <c r="AC1035" s="12">
        <v>44</v>
      </c>
      <c r="AD1035" s="12">
        <v>23.66</v>
      </c>
      <c r="AE1035" s="12">
        <v>60</v>
      </c>
      <c r="AF1035" s="236">
        <v>100</v>
      </c>
      <c r="AG1035" s="11" t="s">
        <v>2650</v>
      </c>
      <c r="AH1035" s="12" t="s">
        <v>8269</v>
      </c>
      <c r="AI1035" s="13">
        <v>100</v>
      </c>
      <c r="AJ1035" s="11"/>
      <c r="AK1035" s="12"/>
      <c r="AL1035" s="13"/>
      <c r="AM1035" s="300"/>
      <c r="AN1035" s="12"/>
      <c r="AO1035" s="13"/>
      <c r="AP1035" s="300"/>
      <c r="AQ1035" s="12"/>
      <c r="AR1035" s="13"/>
      <c r="AS1035" s="300"/>
      <c r="AT1035" s="12"/>
      <c r="AU1035" s="13"/>
      <c r="AV1035" s="300"/>
      <c r="AW1035" s="12"/>
      <c r="AX1035" s="13"/>
    </row>
    <row r="1036" spans="1:50" s="14" customFormat="1" ht="70">
      <c r="A1036" s="11" t="s">
        <v>9867</v>
      </c>
      <c r="B1036" s="9" t="s">
        <v>8249</v>
      </c>
      <c r="C1036" s="12">
        <v>5</v>
      </c>
      <c r="D1036" s="15" t="s">
        <v>1397</v>
      </c>
      <c r="E1036" s="12" t="s">
        <v>8285</v>
      </c>
      <c r="F1036" s="12">
        <v>17046</v>
      </c>
      <c r="G1036" s="12" t="s">
        <v>8304</v>
      </c>
      <c r="H1036" s="12" t="s">
        <v>8305</v>
      </c>
      <c r="I1036" s="12" t="s">
        <v>8306</v>
      </c>
      <c r="J1036" s="16">
        <v>41483.550000000003</v>
      </c>
      <c r="K1036" s="28" t="s">
        <v>363</v>
      </c>
      <c r="L1036" s="255" t="s">
        <v>8252</v>
      </c>
      <c r="M1036" s="255" t="s">
        <v>8253</v>
      </c>
      <c r="N1036" s="255" t="s">
        <v>8307</v>
      </c>
      <c r="O1036" s="255" t="s">
        <v>8308</v>
      </c>
      <c r="P1036" s="12">
        <v>13851</v>
      </c>
      <c r="Q1036" s="16">
        <v>0</v>
      </c>
      <c r="R1036" s="16">
        <v>12.03</v>
      </c>
      <c r="S1036" s="16">
        <v>8.228235294117642</v>
      </c>
      <c r="T1036" s="16">
        <v>23.66</v>
      </c>
      <c r="U1036" s="362">
        <v>43.918235294117636</v>
      </c>
      <c r="V1036" s="109">
        <v>100</v>
      </c>
      <c r="W1036" s="109">
        <v>44</v>
      </c>
      <c r="X1036" s="90" t="s">
        <v>8256</v>
      </c>
      <c r="Y1036" s="12">
        <v>6</v>
      </c>
      <c r="Z1036" s="12">
        <v>1</v>
      </c>
      <c r="AA1036" s="12">
        <v>4</v>
      </c>
      <c r="AB1036" s="12">
        <v>14</v>
      </c>
      <c r="AC1036" s="12">
        <v>44</v>
      </c>
      <c r="AD1036" s="12">
        <v>23.66</v>
      </c>
      <c r="AE1036" s="12">
        <v>48</v>
      </c>
      <c r="AF1036" s="236">
        <v>100</v>
      </c>
      <c r="AG1036" s="11" t="s">
        <v>1397</v>
      </c>
      <c r="AH1036" s="12" t="s">
        <v>1398</v>
      </c>
      <c r="AI1036" s="13">
        <v>100</v>
      </c>
      <c r="AJ1036" s="11"/>
      <c r="AK1036" s="12"/>
      <c r="AL1036" s="13"/>
      <c r="AM1036" s="300"/>
      <c r="AN1036" s="12"/>
      <c r="AO1036" s="13"/>
      <c r="AP1036" s="300"/>
      <c r="AQ1036" s="12"/>
      <c r="AR1036" s="13"/>
      <c r="AS1036" s="300"/>
      <c r="AT1036" s="12"/>
      <c r="AU1036" s="13"/>
      <c r="AV1036" s="300"/>
      <c r="AW1036" s="12"/>
      <c r="AX1036" s="13"/>
    </row>
    <row r="1037" spans="1:50" s="14" customFormat="1" ht="112">
      <c r="A1037" s="11" t="s">
        <v>9867</v>
      </c>
      <c r="B1037" s="9" t="s">
        <v>8249</v>
      </c>
      <c r="C1037" s="12">
        <v>5</v>
      </c>
      <c r="D1037" s="15" t="s">
        <v>59</v>
      </c>
      <c r="E1037" s="12" t="s">
        <v>2490</v>
      </c>
      <c r="F1037" s="12">
        <v>14080</v>
      </c>
      <c r="G1037" s="12" t="s">
        <v>8309</v>
      </c>
      <c r="H1037" s="12">
        <v>2021</v>
      </c>
      <c r="I1037" s="12" t="s">
        <v>8310</v>
      </c>
      <c r="J1037" s="16">
        <v>64979.66</v>
      </c>
      <c r="K1037" s="29" t="s">
        <v>332</v>
      </c>
      <c r="L1037" s="255" t="s">
        <v>8252</v>
      </c>
      <c r="M1037" s="255" t="s">
        <v>8253</v>
      </c>
      <c r="N1037" s="255" t="s">
        <v>8311</v>
      </c>
      <c r="O1037" s="255" t="s">
        <v>8312</v>
      </c>
      <c r="P1037" s="12">
        <v>14065</v>
      </c>
      <c r="Q1037" s="16">
        <v>0</v>
      </c>
      <c r="R1037" s="16">
        <v>7.96</v>
      </c>
      <c r="S1037" s="16">
        <v>7.5100000000000016</v>
      </c>
      <c r="T1037" s="16">
        <v>23.66</v>
      </c>
      <c r="U1037" s="362">
        <v>39.130000000000003</v>
      </c>
      <c r="V1037" s="109">
        <v>95</v>
      </c>
      <c r="W1037" s="109">
        <v>7</v>
      </c>
      <c r="X1037" s="90" t="s">
        <v>8256</v>
      </c>
      <c r="Y1037" s="12">
        <v>6</v>
      </c>
      <c r="Z1037" s="12">
        <v>4</v>
      </c>
      <c r="AA1037" s="12">
        <v>7</v>
      </c>
      <c r="AB1037" s="12">
        <v>41</v>
      </c>
      <c r="AC1037" s="12">
        <v>110</v>
      </c>
      <c r="AD1037" s="12">
        <v>23.66</v>
      </c>
      <c r="AE1037" s="12">
        <v>48</v>
      </c>
      <c r="AF1037" s="236">
        <v>100</v>
      </c>
      <c r="AG1037" s="11" t="s">
        <v>2734</v>
      </c>
      <c r="AH1037" s="12" t="s">
        <v>8313</v>
      </c>
      <c r="AI1037" s="13">
        <v>60</v>
      </c>
      <c r="AJ1037" s="11" t="s">
        <v>8314</v>
      </c>
      <c r="AK1037" s="12" t="s">
        <v>8261</v>
      </c>
      <c r="AL1037" s="13">
        <v>20</v>
      </c>
      <c r="AM1037" s="300" t="s">
        <v>59</v>
      </c>
      <c r="AN1037" s="12" t="s">
        <v>2490</v>
      </c>
      <c r="AO1037" s="13">
        <v>20</v>
      </c>
      <c r="AP1037" s="300"/>
      <c r="AQ1037" s="12"/>
      <c r="AR1037" s="13"/>
      <c r="AS1037" s="300"/>
      <c r="AT1037" s="12"/>
      <c r="AU1037" s="13"/>
      <c r="AV1037" s="300"/>
      <c r="AW1037" s="12"/>
      <c r="AX1037" s="13"/>
    </row>
    <row r="1038" spans="1:50" s="14" customFormat="1" ht="112">
      <c r="A1038" s="11" t="s">
        <v>9868</v>
      </c>
      <c r="B1038" s="12" t="s">
        <v>8315</v>
      </c>
      <c r="C1038" s="24">
        <v>11</v>
      </c>
      <c r="D1038" s="15"/>
      <c r="E1038" s="12" t="s">
        <v>8316</v>
      </c>
      <c r="F1038" s="15">
        <v>24022</v>
      </c>
      <c r="G1038" s="12" t="s">
        <v>8317</v>
      </c>
      <c r="H1038" s="12">
        <v>2005</v>
      </c>
      <c r="I1038" s="12" t="s">
        <v>8318</v>
      </c>
      <c r="J1038" s="16">
        <v>144973.34</v>
      </c>
      <c r="K1038" s="12" t="s">
        <v>156</v>
      </c>
      <c r="L1038" s="12" t="s">
        <v>8319</v>
      </c>
      <c r="M1038" s="12" t="s">
        <v>8320</v>
      </c>
      <c r="N1038" s="12" t="s">
        <v>8321</v>
      </c>
      <c r="O1038" s="12" t="s">
        <v>8322</v>
      </c>
      <c r="P1038" s="12" t="s">
        <v>8323</v>
      </c>
      <c r="Q1038" s="16">
        <v>10.130000000000001</v>
      </c>
      <c r="R1038" s="16">
        <v>0</v>
      </c>
      <c r="S1038" s="16">
        <v>2.0299999999999998</v>
      </c>
      <c r="T1038" s="16">
        <v>8.09</v>
      </c>
      <c r="U1038" s="16">
        <v>10.130000000000001</v>
      </c>
      <c r="V1038" s="109">
        <v>10.833333333333334</v>
      </c>
      <c r="W1038" s="109">
        <v>100</v>
      </c>
      <c r="X1038" s="132" t="s">
        <v>8324</v>
      </c>
      <c r="Y1038" s="69">
        <v>3</v>
      </c>
      <c r="Z1038" s="69">
        <v>5</v>
      </c>
      <c r="AA1038" s="69">
        <v>1</v>
      </c>
      <c r="AB1038" s="69">
        <v>4</v>
      </c>
      <c r="AC1038" s="12">
        <v>100</v>
      </c>
      <c r="AD1038" s="12">
        <v>8.09</v>
      </c>
      <c r="AE1038" s="109">
        <v>5</v>
      </c>
      <c r="AF1038" s="236">
        <v>13</v>
      </c>
      <c r="AG1038" s="11" t="s">
        <v>8325</v>
      </c>
      <c r="AH1038" s="12"/>
      <c r="AI1038" s="13">
        <v>5</v>
      </c>
      <c r="AJ1038" s="11"/>
      <c r="AK1038" s="12"/>
      <c r="AL1038" s="13"/>
      <c r="AM1038" s="300"/>
      <c r="AN1038" s="12"/>
      <c r="AO1038" s="13"/>
      <c r="AP1038" s="300"/>
      <c r="AQ1038" s="12"/>
      <c r="AR1038" s="13"/>
      <c r="AS1038" s="300" t="s">
        <v>8326</v>
      </c>
      <c r="AT1038" s="12" t="s">
        <v>8327</v>
      </c>
      <c r="AU1038" s="13">
        <v>8</v>
      </c>
      <c r="AV1038" s="300"/>
      <c r="AW1038" s="12"/>
      <c r="AX1038" s="13"/>
    </row>
    <row r="1039" spans="1:50" s="14" customFormat="1" ht="150" customHeight="1">
      <c r="A1039" s="11" t="s">
        <v>9868</v>
      </c>
      <c r="B1039" s="12" t="s">
        <v>8315</v>
      </c>
      <c r="C1039" s="24">
        <v>2</v>
      </c>
      <c r="D1039" s="24"/>
      <c r="E1039" s="12" t="s">
        <v>8328</v>
      </c>
      <c r="F1039" s="12">
        <v>11625</v>
      </c>
      <c r="G1039" s="12" t="s">
        <v>8329</v>
      </c>
      <c r="H1039" s="12">
        <v>2003</v>
      </c>
      <c r="I1039" s="12" t="s">
        <v>8330</v>
      </c>
      <c r="J1039" s="16">
        <v>156338.93</v>
      </c>
      <c r="K1039" s="12" t="s">
        <v>156</v>
      </c>
      <c r="L1039" s="12" t="s">
        <v>8331</v>
      </c>
      <c r="M1039" s="12" t="s">
        <v>8332</v>
      </c>
      <c r="N1039" s="12" t="s">
        <v>8333</v>
      </c>
      <c r="O1039" s="12" t="s">
        <v>8334</v>
      </c>
      <c r="P1039" s="12" t="s">
        <v>8335</v>
      </c>
      <c r="Q1039" s="16">
        <v>34.270000000000003</v>
      </c>
      <c r="R1039" s="16">
        <v>0.28000000000000003</v>
      </c>
      <c r="S1039" s="16">
        <v>7.8</v>
      </c>
      <c r="T1039" s="16">
        <v>26.2</v>
      </c>
      <c r="U1039" s="16">
        <v>34.270000000000003</v>
      </c>
      <c r="V1039" s="109">
        <v>84.833333333333329</v>
      </c>
      <c r="W1039" s="109">
        <v>98</v>
      </c>
      <c r="X1039" s="132" t="s">
        <v>8324</v>
      </c>
      <c r="Y1039" s="69">
        <v>3</v>
      </c>
      <c r="Z1039" s="69">
        <v>12</v>
      </c>
      <c r="AA1039" s="69">
        <v>3</v>
      </c>
      <c r="AB1039" s="69">
        <v>4</v>
      </c>
      <c r="AC1039" s="12">
        <v>180.3</v>
      </c>
      <c r="AD1039" s="12">
        <v>26.2</v>
      </c>
      <c r="AE1039" s="109">
        <v>5</v>
      </c>
      <c r="AF1039" s="236">
        <v>76</v>
      </c>
      <c r="AG1039" s="11" t="s">
        <v>8336</v>
      </c>
      <c r="AH1039" s="12"/>
      <c r="AI1039" s="13">
        <v>38</v>
      </c>
      <c r="AJ1039" s="11"/>
      <c r="AK1039" s="12"/>
      <c r="AL1039" s="13"/>
      <c r="AM1039" s="300"/>
      <c r="AN1039" s="12"/>
      <c r="AO1039" s="13"/>
      <c r="AP1039" s="300"/>
      <c r="AQ1039" s="12"/>
      <c r="AR1039" s="13"/>
      <c r="AS1039" s="300" t="s">
        <v>8326</v>
      </c>
      <c r="AT1039" s="12" t="s">
        <v>8337</v>
      </c>
      <c r="AU1039" s="13">
        <v>16</v>
      </c>
      <c r="AV1039" s="300" t="s">
        <v>193</v>
      </c>
      <c r="AW1039" s="12" t="s">
        <v>7867</v>
      </c>
      <c r="AX1039" s="13">
        <v>22</v>
      </c>
    </row>
    <row r="1040" spans="1:50" s="14" customFormat="1" ht="150" customHeight="1">
      <c r="A1040" s="11" t="s">
        <v>9868</v>
      </c>
      <c r="B1040" s="12" t="s">
        <v>8315</v>
      </c>
      <c r="C1040" s="24">
        <v>5</v>
      </c>
      <c r="D1040" s="24"/>
      <c r="E1040" s="12" t="s">
        <v>8338</v>
      </c>
      <c r="F1040" s="109">
        <v>5204</v>
      </c>
      <c r="G1040" s="12" t="s">
        <v>8339</v>
      </c>
      <c r="H1040" s="12">
        <v>2004</v>
      </c>
      <c r="I1040" s="12" t="s">
        <v>8340</v>
      </c>
      <c r="J1040" s="16">
        <v>97714.3</v>
      </c>
      <c r="K1040" s="12" t="s">
        <v>156</v>
      </c>
      <c r="L1040" s="12" t="s">
        <v>8341</v>
      </c>
      <c r="M1040" s="12" t="s">
        <v>8342</v>
      </c>
      <c r="N1040" s="12" t="s">
        <v>8343</v>
      </c>
      <c r="O1040" s="12" t="s">
        <v>8344</v>
      </c>
      <c r="P1040" s="12" t="s">
        <v>8345</v>
      </c>
      <c r="Q1040" s="16">
        <v>26.05</v>
      </c>
      <c r="R1040" s="16">
        <v>2.1800000000000002</v>
      </c>
      <c r="S1040" s="16">
        <v>5.46</v>
      </c>
      <c r="T1040" s="16">
        <v>18.41</v>
      </c>
      <c r="U1040" s="16">
        <v>26.05</v>
      </c>
      <c r="V1040" s="109">
        <v>56.666666666666664</v>
      </c>
      <c r="W1040" s="109">
        <v>96</v>
      </c>
      <c r="X1040" s="132" t="s">
        <v>8324</v>
      </c>
      <c r="Y1040" s="69">
        <v>3</v>
      </c>
      <c r="Z1040" s="69">
        <v>10</v>
      </c>
      <c r="AA1040" s="69">
        <v>1</v>
      </c>
      <c r="AB1040" s="69">
        <v>44</v>
      </c>
      <c r="AC1040" s="12">
        <v>180.6</v>
      </c>
      <c r="AD1040" s="12">
        <v>18.41</v>
      </c>
      <c r="AE1040" s="109">
        <v>5</v>
      </c>
      <c r="AF1040" s="236">
        <v>27</v>
      </c>
      <c r="AG1040" s="11" t="s">
        <v>8346</v>
      </c>
      <c r="AH1040" s="12"/>
      <c r="AI1040" s="13">
        <v>1</v>
      </c>
      <c r="AJ1040" s="11"/>
      <c r="AK1040" s="12"/>
      <c r="AL1040" s="13"/>
      <c r="AM1040" s="300"/>
      <c r="AN1040" s="12"/>
      <c r="AO1040" s="13"/>
      <c r="AP1040" s="300"/>
      <c r="AQ1040" s="12"/>
      <c r="AR1040" s="13"/>
      <c r="AS1040" s="300" t="s">
        <v>8326</v>
      </c>
      <c r="AT1040" s="12"/>
      <c r="AU1040" s="13">
        <v>12</v>
      </c>
      <c r="AV1040" s="300" t="s">
        <v>193</v>
      </c>
      <c r="AW1040" s="12" t="s">
        <v>8347</v>
      </c>
      <c r="AX1040" s="13">
        <v>14</v>
      </c>
    </row>
    <row r="1041" spans="1:50" s="14" customFormat="1" ht="150" customHeight="1">
      <c r="A1041" s="11" t="s">
        <v>9868</v>
      </c>
      <c r="B1041" s="12" t="s">
        <v>8315</v>
      </c>
      <c r="C1041" s="24">
        <v>13</v>
      </c>
      <c r="D1041" s="24"/>
      <c r="E1041" s="12" t="s">
        <v>8348</v>
      </c>
      <c r="F1041" s="109">
        <v>8610</v>
      </c>
      <c r="G1041" s="12" t="s">
        <v>8349</v>
      </c>
      <c r="H1041" s="12">
        <v>2004</v>
      </c>
      <c r="I1041" s="12" t="s">
        <v>8350</v>
      </c>
      <c r="J1041" s="16">
        <v>156503.16</v>
      </c>
      <c r="K1041" s="12" t="s">
        <v>156</v>
      </c>
      <c r="L1041" s="12" t="s">
        <v>8319</v>
      </c>
      <c r="M1041" s="12" t="s">
        <v>8320</v>
      </c>
      <c r="N1041" s="12" t="s">
        <v>8351</v>
      </c>
      <c r="O1041" s="12" t="s">
        <v>8352</v>
      </c>
      <c r="P1041" s="12" t="s">
        <v>8353</v>
      </c>
      <c r="Q1041" s="16">
        <v>31.43</v>
      </c>
      <c r="R1041" s="16">
        <v>0</v>
      </c>
      <c r="S1041" s="16">
        <v>1.39</v>
      </c>
      <c r="T1041" s="16">
        <v>30.05</v>
      </c>
      <c r="U1041" s="16">
        <v>31.43</v>
      </c>
      <c r="V1041" s="109">
        <v>8.1666666666666661</v>
      </c>
      <c r="W1041" s="109">
        <v>96</v>
      </c>
      <c r="X1041" s="132" t="s">
        <v>8324</v>
      </c>
      <c r="Y1041" s="15">
        <v>3</v>
      </c>
      <c r="Z1041" s="15">
        <v>10</v>
      </c>
      <c r="AA1041" s="15">
        <v>1</v>
      </c>
      <c r="AB1041" s="69">
        <v>4</v>
      </c>
      <c r="AC1041" s="15">
        <v>99.1</v>
      </c>
      <c r="AD1041" s="12">
        <v>8.09</v>
      </c>
      <c r="AE1041" s="115">
        <v>5</v>
      </c>
      <c r="AF1041" s="236">
        <v>17</v>
      </c>
      <c r="AG1041" s="11"/>
      <c r="AH1041" s="12"/>
      <c r="AI1041" s="13"/>
      <c r="AJ1041" s="11"/>
      <c r="AK1041" s="12"/>
      <c r="AL1041" s="13"/>
      <c r="AM1041" s="300"/>
      <c r="AN1041" s="12"/>
      <c r="AO1041" s="13"/>
      <c r="AP1041" s="300"/>
      <c r="AQ1041" s="12"/>
      <c r="AR1041" s="13"/>
      <c r="AS1041" s="300" t="s">
        <v>8326</v>
      </c>
      <c r="AT1041" s="12"/>
      <c r="AU1041" s="13">
        <v>15</v>
      </c>
      <c r="AV1041" s="300" t="s">
        <v>8354</v>
      </c>
      <c r="AW1041" s="12"/>
      <c r="AX1041" s="13">
        <v>2</v>
      </c>
    </row>
    <row r="1042" spans="1:50" s="14" customFormat="1" ht="150" customHeight="1">
      <c r="A1042" s="11" t="s">
        <v>9868</v>
      </c>
      <c r="B1042" s="12" t="s">
        <v>8315</v>
      </c>
      <c r="C1042" s="24">
        <v>11</v>
      </c>
      <c r="D1042" s="24"/>
      <c r="E1042" s="12" t="s">
        <v>8355</v>
      </c>
      <c r="F1042" s="12">
        <v>11411</v>
      </c>
      <c r="G1042" s="12" t="s">
        <v>8356</v>
      </c>
      <c r="H1042" s="12">
        <v>2003</v>
      </c>
      <c r="I1042" s="12" t="s">
        <v>8357</v>
      </c>
      <c r="J1042" s="16">
        <v>58828.49</v>
      </c>
      <c r="K1042" s="12" t="s">
        <v>156</v>
      </c>
      <c r="L1042" s="12" t="s">
        <v>8319</v>
      </c>
      <c r="M1042" s="12" t="s">
        <v>8320</v>
      </c>
      <c r="N1042" s="12" t="s">
        <v>8358</v>
      </c>
      <c r="O1042" s="12" t="s">
        <v>8359</v>
      </c>
      <c r="P1042" s="12">
        <v>901540</v>
      </c>
      <c r="Q1042" s="16">
        <v>26.72</v>
      </c>
      <c r="R1042" s="16">
        <v>0</v>
      </c>
      <c r="S1042" s="16">
        <v>3.33</v>
      </c>
      <c r="T1042" s="16">
        <v>23.39</v>
      </c>
      <c r="U1042" s="16">
        <v>26.72</v>
      </c>
      <c r="V1042" s="109">
        <v>68.916666666666671</v>
      </c>
      <c r="W1042" s="109">
        <v>100</v>
      </c>
      <c r="X1042" s="132" t="s">
        <v>8324</v>
      </c>
      <c r="Y1042" s="69">
        <v>1</v>
      </c>
      <c r="Z1042" s="69">
        <v>9</v>
      </c>
      <c r="AA1042" s="69">
        <v>1</v>
      </c>
      <c r="AB1042" s="69">
        <v>4</v>
      </c>
      <c r="AC1042" s="12">
        <v>101</v>
      </c>
      <c r="AD1042" s="12">
        <v>23.39</v>
      </c>
      <c r="AE1042" s="109">
        <v>2</v>
      </c>
      <c r="AF1042" s="236">
        <v>46</v>
      </c>
      <c r="AG1042" s="11"/>
      <c r="AH1042" s="12"/>
      <c r="AI1042" s="13"/>
      <c r="AJ1042" s="11"/>
      <c r="AK1042" s="12"/>
      <c r="AL1042" s="13"/>
      <c r="AM1042" s="300"/>
      <c r="AN1042" s="12"/>
      <c r="AO1042" s="13"/>
      <c r="AP1042" s="300"/>
      <c r="AQ1042" s="12"/>
      <c r="AR1042" s="13"/>
      <c r="AS1042" s="300" t="s">
        <v>8326</v>
      </c>
      <c r="AT1042" s="12"/>
      <c r="AU1042" s="13">
        <v>7</v>
      </c>
      <c r="AV1042" s="300" t="s">
        <v>8354</v>
      </c>
      <c r="AW1042" s="12"/>
      <c r="AX1042" s="13">
        <v>39</v>
      </c>
    </row>
    <row r="1043" spans="1:50" s="14" customFormat="1" ht="150" customHeight="1">
      <c r="A1043" s="11" t="s">
        <v>9868</v>
      </c>
      <c r="B1043" s="12" t="s">
        <v>8315</v>
      </c>
      <c r="C1043" s="24">
        <v>3</v>
      </c>
      <c r="D1043" s="24"/>
      <c r="E1043" s="12" t="s">
        <v>8360</v>
      </c>
      <c r="F1043" s="12">
        <v>18565</v>
      </c>
      <c r="G1043" s="12" t="s">
        <v>8361</v>
      </c>
      <c r="H1043" s="12">
        <v>2005</v>
      </c>
      <c r="I1043" s="12" t="s">
        <v>8362</v>
      </c>
      <c r="J1043" s="16">
        <v>63642.400000000001</v>
      </c>
      <c r="K1043" s="12" t="s">
        <v>149</v>
      </c>
      <c r="L1043" s="12" t="s">
        <v>8331</v>
      </c>
      <c r="M1043" s="12" t="s">
        <v>8332</v>
      </c>
      <c r="N1043" s="12" t="s">
        <v>8363</v>
      </c>
      <c r="O1043" s="12" t="s">
        <v>8364</v>
      </c>
      <c r="P1043" s="12" t="s">
        <v>8365</v>
      </c>
      <c r="Q1043" s="16">
        <v>35.229999999999997</v>
      </c>
      <c r="R1043" s="16">
        <v>0</v>
      </c>
      <c r="S1043" s="16">
        <v>0</v>
      </c>
      <c r="T1043" s="16">
        <v>35.229999999999997</v>
      </c>
      <c r="U1043" s="16">
        <v>35.229999999999997</v>
      </c>
      <c r="V1043" s="109">
        <v>26.333333333333332</v>
      </c>
      <c r="W1043" s="109">
        <v>100</v>
      </c>
      <c r="X1043" s="132" t="s">
        <v>8324</v>
      </c>
      <c r="Y1043" s="69">
        <v>3</v>
      </c>
      <c r="Z1043" s="69">
        <v>4</v>
      </c>
      <c r="AA1043" s="69">
        <v>4</v>
      </c>
      <c r="AB1043" s="69">
        <v>44</v>
      </c>
      <c r="AC1043" s="12">
        <v>328</v>
      </c>
      <c r="AD1043" s="12">
        <v>33.06</v>
      </c>
      <c r="AE1043" s="109">
        <v>5</v>
      </c>
      <c r="AF1043" s="236">
        <v>0</v>
      </c>
      <c r="AG1043" s="11"/>
      <c r="AH1043" s="12"/>
      <c r="AI1043" s="13"/>
      <c r="AJ1043" s="11"/>
      <c r="AK1043" s="12"/>
      <c r="AL1043" s="13"/>
      <c r="AM1043" s="300"/>
      <c r="AN1043" s="12"/>
      <c r="AO1043" s="13"/>
      <c r="AP1043" s="300"/>
      <c r="AQ1043" s="12"/>
      <c r="AR1043" s="13"/>
      <c r="AS1043" s="300"/>
      <c r="AT1043" s="12"/>
      <c r="AU1043" s="13"/>
      <c r="AV1043" s="300"/>
      <c r="AW1043" s="12"/>
      <c r="AX1043" s="13"/>
    </row>
    <row r="1044" spans="1:50" s="14" customFormat="1" ht="150" customHeight="1">
      <c r="A1044" s="11" t="s">
        <v>9868</v>
      </c>
      <c r="B1044" s="12" t="s">
        <v>8315</v>
      </c>
      <c r="C1044" s="24">
        <v>5</v>
      </c>
      <c r="D1044" s="24"/>
      <c r="E1044" s="12" t="s">
        <v>8366</v>
      </c>
      <c r="F1044" s="12">
        <v>24381</v>
      </c>
      <c r="G1044" s="12" t="s">
        <v>8367</v>
      </c>
      <c r="H1044" s="12">
        <v>2002</v>
      </c>
      <c r="I1044" s="12" t="s">
        <v>8368</v>
      </c>
      <c r="J1044" s="16">
        <v>155206.16</v>
      </c>
      <c r="K1044" s="12" t="s">
        <v>51</v>
      </c>
      <c r="L1044" s="12" t="s">
        <v>8331</v>
      </c>
      <c r="M1044" s="12" t="s">
        <v>8369</v>
      </c>
      <c r="N1044" s="12" t="s">
        <v>8370</v>
      </c>
      <c r="O1044" s="12" t="s">
        <v>8371</v>
      </c>
      <c r="P1044" s="12" t="s">
        <v>8372</v>
      </c>
      <c r="Q1044" s="16">
        <v>18.72</v>
      </c>
      <c r="R1044" s="16">
        <v>0</v>
      </c>
      <c r="S1044" s="16">
        <v>5.0599999999999996</v>
      </c>
      <c r="T1044" s="16">
        <v>13.66</v>
      </c>
      <c r="U1044" s="16">
        <v>18.72</v>
      </c>
      <c r="V1044" s="109">
        <v>0</v>
      </c>
      <c r="W1044" s="109">
        <v>100</v>
      </c>
      <c r="X1044" s="132" t="s">
        <v>8324</v>
      </c>
      <c r="Y1044" s="69">
        <v>3</v>
      </c>
      <c r="Z1044" s="69">
        <v>5</v>
      </c>
      <c r="AA1044" s="69">
        <v>1</v>
      </c>
      <c r="AB1044" s="69">
        <v>44</v>
      </c>
      <c r="AC1044" s="12">
        <v>204</v>
      </c>
      <c r="AD1044" s="12">
        <v>41</v>
      </c>
      <c r="AE1044" s="109">
        <v>5</v>
      </c>
      <c r="AF1044" s="236">
        <v>13</v>
      </c>
      <c r="AG1044" s="11" t="s">
        <v>8336</v>
      </c>
      <c r="AH1044" s="12"/>
      <c r="AI1044" s="13">
        <v>13</v>
      </c>
      <c r="AJ1044" s="11"/>
      <c r="AK1044" s="12"/>
      <c r="AL1044" s="13"/>
      <c r="AM1044" s="300"/>
      <c r="AN1044" s="12"/>
      <c r="AO1044" s="13"/>
      <c r="AP1044" s="300"/>
      <c r="AQ1044" s="12"/>
      <c r="AR1044" s="13"/>
      <c r="AS1044" s="300"/>
      <c r="AT1044" s="12"/>
      <c r="AU1044" s="13"/>
      <c r="AV1044" s="300"/>
      <c r="AW1044" s="12"/>
      <c r="AX1044" s="13"/>
    </row>
    <row r="1045" spans="1:50" s="14" customFormat="1" ht="150" customHeight="1">
      <c r="A1045" s="11" t="s">
        <v>9868</v>
      </c>
      <c r="B1045" s="12" t="s">
        <v>8315</v>
      </c>
      <c r="C1045" s="15">
        <v>3</v>
      </c>
      <c r="D1045" s="24"/>
      <c r="E1045" s="12" t="s">
        <v>8360</v>
      </c>
      <c r="F1045" s="12">
        <v>18565</v>
      </c>
      <c r="G1045" s="12" t="s">
        <v>8373</v>
      </c>
      <c r="H1045" s="12">
        <v>2008</v>
      </c>
      <c r="I1045" s="12" t="s">
        <v>8374</v>
      </c>
      <c r="J1045" s="16">
        <v>149413.79</v>
      </c>
      <c r="K1045" s="12" t="s">
        <v>103</v>
      </c>
      <c r="L1045" s="12" t="s">
        <v>8331</v>
      </c>
      <c r="M1045" s="12" t="s">
        <v>8331</v>
      </c>
      <c r="N1045" s="12" t="s">
        <v>8375</v>
      </c>
      <c r="O1045" s="12" t="s">
        <v>8376</v>
      </c>
      <c r="P1045" s="12" t="s">
        <v>8377</v>
      </c>
      <c r="Q1045" s="16">
        <v>125.37</v>
      </c>
      <c r="R1045" s="16">
        <v>0</v>
      </c>
      <c r="S1045" s="16">
        <v>109.42</v>
      </c>
      <c r="T1045" s="16">
        <v>15.95</v>
      </c>
      <c r="U1045" s="16">
        <v>125.37</v>
      </c>
      <c r="V1045" s="109">
        <v>0</v>
      </c>
      <c r="W1045" s="109">
        <v>100</v>
      </c>
      <c r="X1045" s="132" t="s">
        <v>8324</v>
      </c>
      <c r="Y1045" s="69">
        <v>1</v>
      </c>
      <c r="Z1045" s="69">
        <v>4</v>
      </c>
      <c r="AA1045" s="69">
        <v>1</v>
      </c>
      <c r="AB1045" s="69">
        <v>44</v>
      </c>
      <c r="AC1045" s="12">
        <v>163</v>
      </c>
      <c r="AD1045" s="12">
        <v>15.95</v>
      </c>
      <c r="AE1045" s="109">
        <v>5</v>
      </c>
      <c r="AF1045" s="236">
        <v>0</v>
      </c>
      <c r="AG1045" s="11"/>
      <c r="AH1045" s="12"/>
      <c r="AI1045" s="13"/>
      <c r="AJ1045" s="11"/>
      <c r="AK1045" s="12"/>
      <c r="AL1045" s="13"/>
      <c r="AM1045" s="300"/>
      <c r="AN1045" s="12"/>
      <c r="AO1045" s="13"/>
      <c r="AP1045" s="300"/>
      <c r="AQ1045" s="12"/>
      <c r="AR1045" s="13"/>
      <c r="AS1045" s="300"/>
      <c r="AT1045" s="12"/>
      <c r="AU1045" s="13"/>
      <c r="AV1045" s="300"/>
      <c r="AW1045" s="12"/>
      <c r="AX1045" s="13"/>
    </row>
    <row r="1046" spans="1:50" s="14" customFormat="1" ht="150" customHeight="1">
      <c r="A1046" s="11" t="s">
        <v>9868</v>
      </c>
      <c r="B1046" s="12" t="s">
        <v>8315</v>
      </c>
      <c r="C1046" s="24">
        <v>5</v>
      </c>
      <c r="D1046" s="24"/>
      <c r="E1046" s="12" t="s">
        <v>8378</v>
      </c>
      <c r="F1046" s="12">
        <v>16115</v>
      </c>
      <c r="G1046" s="12" t="s">
        <v>4729</v>
      </c>
      <c r="H1046" s="12">
        <v>2008</v>
      </c>
      <c r="I1046" s="12" t="s">
        <v>8379</v>
      </c>
      <c r="J1046" s="16">
        <v>50008.959999999999</v>
      </c>
      <c r="K1046" s="12" t="s">
        <v>9854</v>
      </c>
      <c r="L1046" s="12" t="s">
        <v>8380</v>
      </c>
      <c r="M1046" s="12" t="s">
        <v>8381</v>
      </c>
      <c r="N1046" s="12" t="s">
        <v>8382</v>
      </c>
      <c r="O1046" s="12" t="s">
        <v>8383</v>
      </c>
      <c r="P1046" s="12" t="s">
        <v>8384</v>
      </c>
      <c r="Q1046" s="16">
        <v>34.909999999999997</v>
      </c>
      <c r="R1046" s="16">
        <v>0</v>
      </c>
      <c r="S1046" s="16">
        <v>0</v>
      </c>
      <c r="T1046" s="16">
        <v>34.909999999999997</v>
      </c>
      <c r="U1046" s="16">
        <v>34.909999999999997</v>
      </c>
      <c r="V1046" s="109">
        <v>1.75</v>
      </c>
      <c r="W1046" s="109">
        <v>100</v>
      </c>
      <c r="X1046" s="132" t="s">
        <v>8324</v>
      </c>
      <c r="Y1046" s="69">
        <v>3</v>
      </c>
      <c r="Z1046" s="69">
        <v>5</v>
      </c>
      <c r="AA1046" s="69">
        <v>1</v>
      </c>
      <c r="AB1046" s="69">
        <v>4</v>
      </c>
      <c r="AC1046" s="12"/>
      <c r="AD1046" s="12">
        <v>34.909999999999997</v>
      </c>
      <c r="AE1046" s="109">
        <v>5</v>
      </c>
      <c r="AF1046" s="236">
        <v>2</v>
      </c>
      <c r="AG1046" s="11" t="s">
        <v>8336</v>
      </c>
      <c r="AH1046" s="12"/>
      <c r="AI1046" s="13">
        <v>2</v>
      </c>
      <c r="AJ1046" s="11"/>
      <c r="AK1046" s="12"/>
      <c r="AL1046" s="13"/>
      <c r="AM1046" s="300"/>
      <c r="AN1046" s="12"/>
      <c r="AO1046" s="13"/>
      <c r="AP1046" s="300"/>
      <c r="AQ1046" s="12"/>
      <c r="AR1046" s="13"/>
      <c r="AS1046" s="300"/>
      <c r="AT1046" s="12"/>
      <c r="AU1046" s="13"/>
      <c r="AV1046" s="300"/>
      <c r="AW1046" s="12"/>
      <c r="AX1046" s="13"/>
    </row>
    <row r="1047" spans="1:50" s="14" customFormat="1" ht="150" customHeight="1">
      <c r="A1047" s="11" t="s">
        <v>9868</v>
      </c>
      <c r="B1047" s="12" t="s">
        <v>8315</v>
      </c>
      <c r="C1047" s="24">
        <v>6</v>
      </c>
      <c r="D1047" s="24"/>
      <c r="E1047" s="12" t="s">
        <v>8385</v>
      </c>
      <c r="F1047" s="12">
        <v>17146</v>
      </c>
      <c r="G1047" s="12" t="s">
        <v>8386</v>
      </c>
      <c r="H1047" s="12">
        <v>2008</v>
      </c>
      <c r="I1047" s="12" t="s">
        <v>8387</v>
      </c>
      <c r="J1047" s="16">
        <v>72637.05</v>
      </c>
      <c r="K1047" s="69" t="s">
        <v>9853</v>
      </c>
      <c r="L1047" s="12" t="s">
        <v>8388</v>
      </c>
      <c r="M1047" s="12" t="s">
        <v>8389</v>
      </c>
      <c r="N1047" s="12" t="s">
        <v>8390</v>
      </c>
      <c r="O1047" s="12" t="s">
        <v>8391</v>
      </c>
      <c r="P1047" s="12" t="s">
        <v>8392</v>
      </c>
      <c r="Q1047" s="16">
        <v>7.35</v>
      </c>
      <c r="R1047" s="16">
        <v>0</v>
      </c>
      <c r="S1047" s="16">
        <v>0</v>
      </c>
      <c r="T1047" s="16">
        <v>7.35</v>
      </c>
      <c r="U1047" s="16">
        <v>7.35</v>
      </c>
      <c r="V1047" s="109">
        <v>25</v>
      </c>
      <c r="W1047" s="109">
        <v>100</v>
      </c>
      <c r="X1047" s="132" t="s">
        <v>8324</v>
      </c>
      <c r="Y1047" s="69">
        <v>3</v>
      </c>
      <c r="Z1047" s="69">
        <v>4</v>
      </c>
      <c r="AA1047" s="69">
        <v>3</v>
      </c>
      <c r="AB1047" s="69">
        <v>4</v>
      </c>
      <c r="AC1047" s="12"/>
      <c r="AD1047" s="12">
        <v>22.05</v>
      </c>
      <c r="AE1047" s="109">
        <v>5</v>
      </c>
      <c r="AF1047" s="236">
        <v>48</v>
      </c>
      <c r="AG1047" s="11"/>
      <c r="AH1047" s="12"/>
      <c r="AI1047" s="13"/>
      <c r="AJ1047" s="11"/>
      <c r="AK1047" s="12"/>
      <c r="AL1047" s="13"/>
      <c r="AM1047" s="300"/>
      <c r="AN1047" s="12"/>
      <c r="AO1047" s="13"/>
      <c r="AP1047" s="300"/>
      <c r="AQ1047" s="12"/>
      <c r="AR1047" s="13"/>
      <c r="AS1047" s="300" t="s">
        <v>8326</v>
      </c>
      <c r="AT1047" s="12"/>
      <c r="AU1047" s="13">
        <v>48</v>
      </c>
      <c r="AV1047" s="300"/>
      <c r="AW1047" s="12"/>
      <c r="AX1047" s="13"/>
    </row>
    <row r="1048" spans="1:50" s="14" customFormat="1" ht="150" customHeight="1">
      <c r="A1048" s="11" t="s">
        <v>9868</v>
      </c>
      <c r="B1048" s="12" t="s">
        <v>8315</v>
      </c>
      <c r="C1048" s="24">
        <v>11</v>
      </c>
      <c r="D1048" s="24"/>
      <c r="E1048" s="12" t="s">
        <v>8316</v>
      </c>
      <c r="F1048" s="15">
        <v>24022</v>
      </c>
      <c r="G1048" s="12" t="s">
        <v>8393</v>
      </c>
      <c r="H1048" s="12">
        <v>2007</v>
      </c>
      <c r="I1048" s="12" t="s">
        <v>8394</v>
      </c>
      <c r="J1048" s="16">
        <v>117171.25</v>
      </c>
      <c r="K1048" s="69" t="s">
        <v>9853</v>
      </c>
      <c r="L1048" s="12" t="s">
        <v>8319</v>
      </c>
      <c r="M1048" s="12" t="s">
        <v>8395</v>
      </c>
      <c r="N1048" s="12" t="s">
        <v>8396</v>
      </c>
      <c r="O1048" s="12" t="s">
        <v>8397</v>
      </c>
      <c r="P1048" s="12" t="s">
        <v>8398</v>
      </c>
      <c r="Q1048" s="16">
        <v>19.309999999999999</v>
      </c>
      <c r="R1048" s="16">
        <v>0</v>
      </c>
      <c r="S1048" s="16">
        <v>1.93</v>
      </c>
      <c r="T1048" s="16">
        <v>17.38</v>
      </c>
      <c r="U1048" s="16">
        <v>19.309999999999999</v>
      </c>
      <c r="V1048" s="109">
        <v>4.75</v>
      </c>
      <c r="W1048" s="109">
        <v>100</v>
      </c>
      <c r="X1048" s="132" t="s">
        <v>8324</v>
      </c>
      <c r="Y1048" s="69">
        <v>3</v>
      </c>
      <c r="Z1048" s="69">
        <v>10</v>
      </c>
      <c r="AA1048" s="69">
        <v>1</v>
      </c>
      <c r="AB1048" s="69">
        <v>4</v>
      </c>
      <c r="AC1048" s="12">
        <v>100</v>
      </c>
      <c r="AD1048" s="12">
        <v>17.38</v>
      </c>
      <c r="AE1048" s="109">
        <v>5</v>
      </c>
      <c r="AF1048" s="236">
        <v>0</v>
      </c>
      <c r="AG1048" s="11"/>
      <c r="AH1048" s="12"/>
      <c r="AI1048" s="13"/>
      <c r="AJ1048" s="11"/>
      <c r="AK1048" s="12"/>
      <c r="AL1048" s="13"/>
      <c r="AM1048" s="300"/>
      <c r="AN1048" s="12"/>
      <c r="AO1048" s="13"/>
      <c r="AP1048" s="300"/>
      <c r="AQ1048" s="12"/>
      <c r="AR1048" s="13"/>
      <c r="AS1048" s="300"/>
      <c r="AT1048" s="12"/>
      <c r="AU1048" s="13"/>
      <c r="AV1048" s="300"/>
      <c r="AW1048" s="12"/>
      <c r="AX1048" s="13"/>
    </row>
    <row r="1049" spans="1:50" s="14" customFormat="1" ht="150" customHeight="1">
      <c r="A1049" s="11" t="s">
        <v>9868</v>
      </c>
      <c r="B1049" s="12" t="s">
        <v>8315</v>
      </c>
      <c r="C1049" s="24">
        <v>13</v>
      </c>
      <c r="D1049" s="24"/>
      <c r="E1049" s="12" t="s">
        <v>8399</v>
      </c>
      <c r="F1049" s="12">
        <v>22912</v>
      </c>
      <c r="G1049" s="12" t="s">
        <v>8400</v>
      </c>
      <c r="H1049" s="12">
        <v>2010</v>
      </c>
      <c r="I1049" s="12" t="s">
        <v>8401</v>
      </c>
      <c r="J1049" s="16">
        <v>77458</v>
      </c>
      <c r="K1049" s="12" t="s">
        <v>8402</v>
      </c>
      <c r="L1049" s="12" t="s">
        <v>8403</v>
      </c>
      <c r="M1049" s="12" t="s">
        <v>8404</v>
      </c>
      <c r="N1049" s="12" t="s">
        <v>8405</v>
      </c>
      <c r="O1049" s="12" t="s">
        <v>8406</v>
      </c>
      <c r="P1049" s="12">
        <v>902490</v>
      </c>
      <c r="Q1049" s="16">
        <v>22.35</v>
      </c>
      <c r="R1049" s="16">
        <v>0</v>
      </c>
      <c r="S1049" s="16">
        <v>0.42</v>
      </c>
      <c r="T1049" s="16">
        <v>21.93</v>
      </c>
      <c r="U1049" s="16">
        <v>22.35</v>
      </c>
      <c r="V1049" s="109">
        <v>1.6916666666666667</v>
      </c>
      <c r="W1049" s="109">
        <v>100</v>
      </c>
      <c r="X1049" s="132" t="s">
        <v>8324</v>
      </c>
      <c r="Y1049" s="69">
        <v>6</v>
      </c>
      <c r="Z1049" s="69">
        <v>3</v>
      </c>
      <c r="AA1049" s="69">
        <v>9</v>
      </c>
      <c r="AB1049" s="69">
        <v>46</v>
      </c>
      <c r="AC1049" s="12"/>
      <c r="AD1049" s="12">
        <v>0</v>
      </c>
      <c r="AE1049" s="109">
        <v>5</v>
      </c>
      <c r="AF1049" s="276">
        <v>2</v>
      </c>
      <c r="AG1049" s="11"/>
      <c r="AH1049" s="12"/>
      <c r="AI1049" s="13"/>
      <c r="AJ1049" s="11"/>
      <c r="AK1049" s="12"/>
      <c r="AL1049" s="13"/>
      <c r="AM1049" s="300"/>
      <c r="AN1049" s="12"/>
      <c r="AO1049" s="13"/>
      <c r="AP1049" s="300"/>
      <c r="AQ1049" s="12"/>
      <c r="AR1049" s="13"/>
      <c r="AS1049" s="300" t="s">
        <v>8326</v>
      </c>
      <c r="AT1049" s="12" t="s">
        <v>8407</v>
      </c>
      <c r="AU1049" s="88">
        <v>2</v>
      </c>
      <c r="AV1049" s="300"/>
      <c r="AW1049" s="12"/>
      <c r="AX1049" s="13"/>
    </row>
    <row r="1050" spans="1:50" s="14" customFormat="1" ht="150" customHeight="1">
      <c r="A1050" s="11" t="s">
        <v>9868</v>
      </c>
      <c r="B1050" s="12" t="s">
        <v>8315</v>
      </c>
      <c r="C1050" s="69">
        <v>1</v>
      </c>
      <c r="D1050" s="24"/>
      <c r="E1050" s="12" t="s">
        <v>8408</v>
      </c>
      <c r="F1050" s="12">
        <v>15886</v>
      </c>
      <c r="G1050" s="12" t="s">
        <v>8409</v>
      </c>
      <c r="H1050" s="12" t="s">
        <v>8410</v>
      </c>
      <c r="I1050" s="12" t="s">
        <v>8409</v>
      </c>
      <c r="J1050" s="16">
        <v>36038.65</v>
      </c>
      <c r="K1050" s="69" t="s">
        <v>9853</v>
      </c>
      <c r="L1050" s="12" t="s">
        <v>8411</v>
      </c>
      <c r="M1050" s="12" t="s">
        <v>8412</v>
      </c>
      <c r="N1050" s="12" t="s">
        <v>8413</v>
      </c>
      <c r="O1050" s="12" t="s">
        <v>8414</v>
      </c>
      <c r="P1050" s="12" t="s">
        <v>8415</v>
      </c>
      <c r="Q1050" s="16">
        <v>38.020000000000003</v>
      </c>
      <c r="R1050" s="16">
        <v>0</v>
      </c>
      <c r="S1050" s="16">
        <v>4.5599999999999996</v>
      </c>
      <c r="T1050" s="16">
        <v>33.46</v>
      </c>
      <c r="U1050" s="16">
        <v>38.020000000000003</v>
      </c>
      <c r="V1050" s="109">
        <v>45.25</v>
      </c>
      <c r="W1050" s="109">
        <v>100</v>
      </c>
      <c r="X1050" s="132" t="s">
        <v>8324</v>
      </c>
      <c r="Y1050" s="69"/>
      <c r="Z1050" s="69"/>
      <c r="AA1050" s="69"/>
      <c r="AB1050" s="69">
        <v>39</v>
      </c>
      <c r="AC1050" s="12"/>
      <c r="AD1050" s="12">
        <v>0</v>
      </c>
      <c r="AE1050" s="109">
        <v>5</v>
      </c>
      <c r="AF1050" s="236">
        <v>83</v>
      </c>
      <c r="AG1050" s="11"/>
      <c r="AH1050" s="12"/>
      <c r="AI1050" s="13"/>
      <c r="AJ1050" s="11"/>
      <c r="AK1050" s="12"/>
      <c r="AL1050" s="13"/>
      <c r="AM1050" s="300"/>
      <c r="AN1050" s="12"/>
      <c r="AO1050" s="13"/>
      <c r="AP1050" s="300"/>
      <c r="AQ1050" s="12"/>
      <c r="AR1050" s="13"/>
      <c r="AS1050" s="300"/>
      <c r="AT1050" s="12"/>
      <c r="AU1050" s="13"/>
      <c r="AV1050" s="300" t="s">
        <v>8416</v>
      </c>
      <c r="AW1050" s="12"/>
      <c r="AX1050" s="13">
        <v>83</v>
      </c>
    </row>
    <row r="1051" spans="1:50" s="14" customFormat="1" ht="150" customHeight="1">
      <c r="A1051" s="11" t="s">
        <v>9868</v>
      </c>
      <c r="B1051" s="12" t="s">
        <v>8315</v>
      </c>
      <c r="C1051" s="24">
        <v>2</v>
      </c>
      <c r="D1051" s="24"/>
      <c r="E1051" s="12" t="s">
        <v>8328</v>
      </c>
      <c r="F1051" s="12">
        <v>11625</v>
      </c>
      <c r="G1051" s="12" t="s">
        <v>8417</v>
      </c>
      <c r="H1051" s="12">
        <v>2012</v>
      </c>
      <c r="I1051" s="12"/>
      <c r="J1051" s="16">
        <v>63332.78</v>
      </c>
      <c r="K1051" s="28" t="s">
        <v>363</v>
      </c>
      <c r="L1051" s="12" t="s">
        <v>8331</v>
      </c>
      <c r="M1051" s="12" t="s">
        <v>8332</v>
      </c>
      <c r="N1051" s="12" t="s">
        <v>8418</v>
      </c>
      <c r="O1051" s="12" t="s">
        <v>8419</v>
      </c>
      <c r="P1051" s="12" t="s">
        <v>8420</v>
      </c>
      <c r="Q1051" s="16">
        <v>1.1299999999999999</v>
      </c>
      <c r="R1051" s="16">
        <v>1.1299999999999999</v>
      </c>
      <c r="S1051" s="16">
        <v>0</v>
      </c>
      <c r="T1051" s="16">
        <v>0</v>
      </c>
      <c r="U1051" s="16">
        <v>1.1299999999999999</v>
      </c>
      <c r="V1051" s="109">
        <v>84.416666666666671</v>
      </c>
      <c r="W1051" s="109">
        <v>79</v>
      </c>
      <c r="X1051" s="132" t="s">
        <v>8324</v>
      </c>
      <c r="Y1051" s="69">
        <v>6</v>
      </c>
      <c r="Z1051" s="69">
        <v>1</v>
      </c>
      <c r="AA1051" s="69">
        <v>5</v>
      </c>
      <c r="AB1051" s="69">
        <v>24</v>
      </c>
      <c r="AC1051" s="12"/>
      <c r="AD1051" s="12">
        <v>38.58</v>
      </c>
      <c r="AE1051" s="109">
        <v>5</v>
      </c>
      <c r="AF1051" s="236">
        <v>76</v>
      </c>
      <c r="AG1051" s="11" t="s">
        <v>8346</v>
      </c>
      <c r="AH1051" s="12"/>
      <c r="AI1051" s="13">
        <v>27</v>
      </c>
      <c r="AJ1051" s="11"/>
      <c r="AK1051" s="12"/>
      <c r="AL1051" s="13"/>
      <c r="AM1051" s="300"/>
      <c r="AN1051" s="12"/>
      <c r="AO1051" s="13"/>
      <c r="AP1051" s="300"/>
      <c r="AQ1051" s="12"/>
      <c r="AR1051" s="13"/>
      <c r="AS1051" s="300" t="s">
        <v>8326</v>
      </c>
      <c r="AT1051" s="12" t="s">
        <v>8337</v>
      </c>
      <c r="AU1051" s="13">
        <v>27</v>
      </c>
      <c r="AV1051" s="300" t="s">
        <v>193</v>
      </c>
      <c r="AW1051" s="12" t="s">
        <v>8421</v>
      </c>
      <c r="AX1051" s="13">
        <v>22</v>
      </c>
    </row>
    <row r="1052" spans="1:50" s="14" customFormat="1" ht="150" customHeight="1">
      <c r="A1052" s="11" t="s">
        <v>9868</v>
      </c>
      <c r="B1052" s="12" t="s">
        <v>8315</v>
      </c>
      <c r="C1052" s="69">
        <v>5</v>
      </c>
      <c r="D1052" s="24"/>
      <c r="E1052" s="12" t="s">
        <v>8422</v>
      </c>
      <c r="F1052" s="12">
        <v>16115</v>
      </c>
      <c r="G1052" s="12" t="s">
        <v>8423</v>
      </c>
      <c r="H1052" s="12">
        <v>2008</v>
      </c>
      <c r="I1052" s="12" t="s">
        <v>8424</v>
      </c>
      <c r="J1052" s="16">
        <v>36826.050000000003</v>
      </c>
      <c r="K1052" s="76" t="s">
        <v>846</v>
      </c>
      <c r="L1052" s="12" t="s">
        <v>8425</v>
      </c>
      <c r="M1052" s="12" t="s">
        <v>8426</v>
      </c>
      <c r="N1052" s="12" t="s">
        <v>8427</v>
      </c>
      <c r="O1052" s="12" t="s">
        <v>8428</v>
      </c>
      <c r="P1052" s="12">
        <v>260646</v>
      </c>
      <c r="Q1052" s="16">
        <v>34.909999999999997</v>
      </c>
      <c r="R1052" s="16">
        <v>0</v>
      </c>
      <c r="S1052" s="16">
        <v>0</v>
      </c>
      <c r="T1052" s="16">
        <v>34.909999999999997</v>
      </c>
      <c r="U1052" s="16">
        <v>34.909999999999997</v>
      </c>
      <c r="V1052" s="109">
        <v>96.75</v>
      </c>
      <c r="W1052" s="109">
        <v>100</v>
      </c>
      <c r="X1052" s="132" t="s">
        <v>8324</v>
      </c>
      <c r="Y1052" s="69">
        <v>3</v>
      </c>
      <c r="Z1052" s="69">
        <v>4</v>
      </c>
      <c r="AA1052" s="69">
        <v>4</v>
      </c>
      <c r="AB1052" s="69">
        <v>4</v>
      </c>
      <c r="AC1052" s="12"/>
      <c r="AD1052" s="12">
        <v>34.909999999999997</v>
      </c>
      <c r="AE1052" s="109">
        <v>5</v>
      </c>
      <c r="AF1052" s="236">
        <v>100</v>
      </c>
      <c r="AG1052" s="11" t="s">
        <v>8346</v>
      </c>
      <c r="AH1052" s="12"/>
      <c r="AI1052" s="13">
        <v>11</v>
      </c>
      <c r="AJ1052" s="11" t="s">
        <v>8336</v>
      </c>
      <c r="AK1052" s="12"/>
      <c r="AL1052" s="13">
        <v>27</v>
      </c>
      <c r="AM1052" s="300" t="s">
        <v>8429</v>
      </c>
      <c r="AN1052" s="12"/>
      <c r="AO1052" s="13">
        <v>10</v>
      </c>
      <c r="AP1052" s="300" t="s">
        <v>8430</v>
      </c>
      <c r="AQ1052" s="12" t="s">
        <v>8431</v>
      </c>
      <c r="AR1052" s="13">
        <v>29</v>
      </c>
      <c r="AS1052" s="300" t="s">
        <v>8432</v>
      </c>
      <c r="AT1052" s="12" t="s">
        <v>8433</v>
      </c>
      <c r="AU1052" s="13">
        <v>23</v>
      </c>
      <c r="AV1052" s="300"/>
      <c r="AW1052" s="12"/>
      <c r="AX1052" s="13"/>
    </row>
    <row r="1053" spans="1:50" s="14" customFormat="1" ht="150" customHeight="1">
      <c r="A1053" s="11" t="s">
        <v>9868</v>
      </c>
      <c r="B1053" s="12" t="s">
        <v>8315</v>
      </c>
      <c r="C1053" s="69">
        <v>2</v>
      </c>
      <c r="D1053" s="24"/>
      <c r="E1053" s="12" t="s">
        <v>8434</v>
      </c>
      <c r="F1053" s="12">
        <v>11624</v>
      </c>
      <c r="G1053" s="12" t="s">
        <v>8435</v>
      </c>
      <c r="H1053" s="12">
        <v>2010</v>
      </c>
      <c r="I1053" s="12" t="s">
        <v>8436</v>
      </c>
      <c r="J1053" s="16">
        <v>20121.060000000001</v>
      </c>
      <c r="K1053" s="69" t="s">
        <v>9854</v>
      </c>
      <c r="L1053" s="12" t="s">
        <v>8437</v>
      </c>
      <c r="M1053" s="12" t="s">
        <v>8438</v>
      </c>
      <c r="N1053" s="12" t="s">
        <v>8439</v>
      </c>
      <c r="O1053" s="12" t="s">
        <v>8440</v>
      </c>
      <c r="P1053" s="12" t="s">
        <v>8441</v>
      </c>
      <c r="Q1053" s="16">
        <v>18.739999999999998</v>
      </c>
      <c r="R1053" s="16">
        <v>0</v>
      </c>
      <c r="S1053" s="16">
        <v>1.18</v>
      </c>
      <c r="T1053" s="16">
        <v>17.57</v>
      </c>
      <c r="U1053" s="16">
        <v>18.739999999999998</v>
      </c>
      <c r="V1053" s="109">
        <v>8.5</v>
      </c>
      <c r="W1053" s="109">
        <v>100</v>
      </c>
      <c r="X1053" s="132" t="s">
        <v>8324</v>
      </c>
      <c r="Y1053" s="69">
        <v>3</v>
      </c>
      <c r="Z1053" s="69">
        <v>12</v>
      </c>
      <c r="AA1053" s="69">
        <v>3</v>
      </c>
      <c r="AB1053" s="69">
        <v>31</v>
      </c>
      <c r="AC1053" s="12"/>
      <c r="AD1053" s="12">
        <v>25.56</v>
      </c>
      <c r="AE1053" s="109">
        <v>5</v>
      </c>
      <c r="AF1053" s="236">
        <v>11</v>
      </c>
      <c r="AG1053" s="11"/>
      <c r="AH1053" s="12"/>
      <c r="AI1053" s="13"/>
      <c r="AJ1053" s="11"/>
      <c r="AK1053" s="12"/>
      <c r="AL1053" s="13"/>
      <c r="AM1053" s="300"/>
      <c r="AN1053" s="12"/>
      <c r="AO1053" s="13"/>
      <c r="AP1053" s="300"/>
      <c r="AQ1053" s="12"/>
      <c r="AR1053" s="13"/>
      <c r="AS1053" s="300" t="s">
        <v>8442</v>
      </c>
      <c r="AT1053" s="12" t="s">
        <v>8443</v>
      </c>
      <c r="AU1053" s="13">
        <v>11</v>
      </c>
      <c r="AV1053" s="300"/>
      <c r="AW1053" s="12"/>
      <c r="AX1053" s="13"/>
    </row>
    <row r="1054" spans="1:50" s="14" customFormat="1" ht="150" customHeight="1">
      <c r="A1054" s="11" t="s">
        <v>9868</v>
      </c>
      <c r="B1054" s="12" t="s">
        <v>8315</v>
      </c>
      <c r="C1054" s="69">
        <v>5</v>
      </c>
      <c r="D1054" s="24"/>
      <c r="E1054" s="12" t="s">
        <v>8444</v>
      </c>
      <c r="F1054" s="109">
        <v>6073</v>
      </c>
      <c r="G1054" s="12" t="s">
        <v>8445</v>
      </c>
      <c r="H1054" s="12">
        <v>2010</v>
      </c>
      <c r="I1054" s="12" t="s">
        <v>8446</v>
      </c>
      <c r="J1054" s="16">
        <v>23867.29</v>
      </c>
      <c r="K1054" s="69" t="s">
        <v>9854</v>
      </c>
      <c r="L1054" s="12" t="s">
        <v>8447</v>
      </c>
      <c r="M1054" s="12" t="s">
        <v>8448</v>
      </c>
      <c r="N1054" s="12" t="s">
        <v>8449</v>
      </c>
      <c r="O1054" s="12" t="s">
        <v>8450</v>
      </c>
      <c r="P1054" s="12" t="s">
        <v>8451</v>
      </c>
      <c r="Q1054" s="16">
        <v>14.19</v>
      </c>
      <c r="R1054" s="16">
        <v>0</v>
      </c>
      <c r="S1054" s="16">
        <v>0</v>
      </c>
      <c r="T1054" s="16">
        <v>14.19</v>
      </c>
      <c r="U1054" s="16">
        <v>14.19</v>
      </c>
      <c r="V1054" s="109">
        <v>0</v>
      </c>
      <c r="W1054" s="109">
        <v>100</v>
      </c>
      <c r="X1054" s="132" t="s">
        <v>8324</v>
      </c>
      <c r="Y1054" s="69">
        <v>3</v>
      </c>
      <c r="Z1054" s="69">
        <v>12</v>
      </c>
      <c r="AA1054" s="69">
        <v>4</v>
      </c>
      <c r="AB1054" s="69">
        <v>44</v>
      </c>
      <c r="AC1054" s="12"/>
      <c r="AD1054" s="12">
        <v>0</v>
      </c>
      <c r="AE1054" s="109">
        <v>5</v>
      </c>
      <c r="AF1054" s="236"/>
      <c r="AG1054" s="11"/>
      <c r="AH1054" s="12"/>
      <c r="AI1054" s="13"/>
      <c r="AJ1054" s="11"/>
      <c r="AK1054" s="12"/>
      <c r="AL1054" s="13"/>
      <c r="AM1054" s="300"/>
      <c r="AN1054" s="12"/>
      <c r="AO1054" s="13"/>
      <c r="AP1054" s="300"/>
      <c r="AQ1054" s="12"/>
      <c r="AR1054" s="13"/>
      <c r="AS1054" s="300"/>
      <c r="AT1054" s="12"/>
      <c r="AU1054" s="13"/>
      <c r="AV1054" s="300"/>
      <c r="AW1054" s="12"/>
      <c r="AX1054" s="13"/>
    </row>
    <row r="1055" spans="1:50" s="14" customFormat="1" ht="150" customHeight="1">
      <c r="A1055" s="11" t="s">
        <v>9868</v>
      </c>
      <c r="B1055" s="12" t="s">
        <v>8315</v>
      </c>
      <c r="C1055" s="69">
        <v>6</v>
      </c>
      <c r="D1055" s="24"/>
      <c r="E1055" s="12" t="s">
        <v>8452</v>
      </c>
      <c r="F1055" s="12">
        <v>21372</v>
      </c>
      <c r="G1055" s="12" t="s">
        <v>8453</v>
      </c>
      <c r="H1055" s="12">
        <v>2010</v>
      </c>
      <c r="I1055" s="12" t="s">
        <v>8454</v>
      </c>
      <c r="J1055" s="16">
        <v>47782.7</v>
      </c>
      <c r="K1055" s="69" t="s">
        <v>9853</v>
      </c>
      <c r="L1055" s="12" t="s">
        <v>8455</v>
      </c>
      <c r="M1055" s="12" t="s">
        <v>8456</v>
      </c>
      <c r="N1055" s="12" t="s">
        <v>8457</v>
      </c>
      <c r="O1055" s="12" t="s">
        <v>8458</v>
      </c>
      <c r="P1055" s="12" t="s">
        <v>8459</v>
      </c>
      <c r="Q1055" s="16">
        <v>9.1999999999999993</v>
      </c>
      <c r="R1055" s="16">
        <v>0</v>
      </c>
      <c r="S1055" s="16">
        <v>2.65</v>
      </c>
      <c r="T1055" s="16">
        <v>6.55</v>
      </c>
      <c r="U1055" s="16">
        <v>9.1999999999999993</v>
      </c>
      <c r="V1055" s="109">
        <v>3.5</v>
      </c>
      <c r="W1055" s="109">
        <v>100</v>
      </c>
      <c r="X1055" s="132" t="s">
        <v>8324</v>
      </c>
      <c r="Y1055" s="69">
        <v>3</v>
      </c>
      <c r="Z1055" s="69">
        <v>1</v>
      </c>
      <c r="AA1055" s="69">
        <v>7</v>
      </c>
      <c r="AB1055" s="69">
        <v>4</v>
      </c>
      <c r="AC1055" s="12"/>
      <c r="AD1055" s="12">
        <v>15.74</v>
      </c>
      <c r="AE1055" s="109">
        <v>5</v>
      </c>
      <c r="AF1055" s="236">
        <v>0</v>
      </c>
      <c r="AG1055" s="11"/>
      <c r="AH1055" s="12"/>
      <c r="AI1055" s="88"/>
      <c r="AJ1055" s="11"/>
      <c r="AK1055" s="12"/>
      <c r="AL1055" s="88"/>
      <c r="AM1055" s="300"/>
      <c r="AN1055" s="12"/>
      <c r="AO1055" s="13"/>
      <c r="AP1055" s="300"/>
      <c r="AQ1055" s="12"/>
      <c r="AR1055" s="13"/>
      <c r="AS1055" s="300"/>
      <c r="AT1055" s="12"/>
      <c r="AU1055" s="88"/>
      <c r="AV1055" s="300"/>
      <c r="AW1055" s="12"/>
      <c r="AX1055" s="88"/>
    </row>
    <row r="1056" spans="1:50" s="14" customFormat="1" ht="150" customHeight="1">
      <c r="A1056" s="11" t="s">
        <v>9868</v>
      </c>
      <c r="B1056" s="12" t="s">
        <v>8315</v>
      </c>
      <c r="C1056" s="69">
        <v>13</v>
      </c>
      <c r="D1056" s="24"/>
      <c r="E1056" s="12" t="s">
        <v>8460</v>
      </c>
      <c r="F1056" s="12">
        <v>20447</v>
      </c>
      <c r="G1056" s="12" t="s">
        <v>8461</v>
      </c>
      <c r="H1056" s="12">
        <v>2010</v>
      </c>
      <c r="I1056" s="12" t="s">
        <v>8462</v>
      </c>
      <c r="J1056" s="16">
        <v>38035.019999999997</v>
      </c>
      <c r="K1056" s="12" t="s">
        <v>8402</v>
      </c>
      <c r="L1056" s="12" t="s">
        <v>8463</v>
      </c>
      <c r="M1056" s="12" t="s">
        <v>8464</v>
      </c>
      <c r="N1056" s="12" t="s">
        <v>8465</v>
      </c>
      <c r="O1056" s="12" t="s">
        <v>8466</v>
      </c>
      <c r="P1056" s="12" t="s">
        <v>8467</v>
      </c>
      <c r="Q1056" s="16">
        <v>16.87</v>
      </c>
      <c r="R1056" s="16">
        <v>0</v>
      </c>
      <c r="S1056" s="16">
        <v>0.55000000000000004</v>
      </c>
      <c r="T1056" s="16">
        <v>16.309999999999999</v>
      </c>
      <c r="U1056" s="16">
        <v>16.87</v>
      </c>
      <c r="V1056" s="109">
        <v>0</v>
      </c>
      <c r="W1056" s="109">
        <v>100</v>
      </c>
      <c r="X1056" s="132" t="s">
        <v>8324</v>
      </c>
      <c r="Y1056" s="69">
        <v>6</v>
      </c>
      <c r="Z1056" s="69">
        <v>1</v>
      </c>
      <c r="AA1056" s="69">
        <v>5</v>
      </c>
      <c r="AB1056" s="69">
        <v>60</v>
      </c>
      <c r="AC1056" s="12"/>
      <c r="AD1056" s="12">
        <v>15.23</v>
      </c>
      <c r="AE1056" s="109">
        <v>5</v>
      </c>
      <c r="AF1056" s="236">
        <v>20</v>
      </c>
      <c r="AG1056" s="11"/>
      <c r="AH1056" s="12"/>
      <c r="AI1056" s="13"/>
      <c r="AJ1056" s="11"/>
      <c r="AK1056" s="12"/>
      <c r="AL1056" s="13"/>
      <c r="AM1056" s="300"/>
      <c r="AN1056" s="12"/>
      <c r="AO1056" s="13"/>
      <c r="AP1056" s="300"/>
      <c r="AQ1056" s="12"/>
      <c r="AR1056" s="13"/>
      <c r="AS1056" s="300" t="s">
        <v>8326</v>
      </c>
      <c r="AT1056" s="12" t="s">
        <v>8468</v>
      </c>
      <c r="AU1056" s="13">
        <v>18</v>
      </c>
      <c r="AV1056" s="300" t="s">
        <v>8469</v>
      </c>
      <c r="AW1056" s="12"/>
      <c r="AX1056" s="13">
        <v>2</v>
      </c>
    </row>
    <row r="1057" spans="1:50" s="14" customFormat="1" ht="150" customHeight="1">
      <c r="A1057" s="11" t="s">
        <v>9868</v>
      </c>
      <c r="B1057" s="12" t="s">
        <v>8315</v>
      </c>
      <c r="C1057" s="69">
        <v>2</v>
      </c>
      <c r="D1057" s="24" t="s">
        <v>8470</v>
      </c>
      <c r="E1057" s="12" t="s">
        <v>8434</v>
      </c>
      <c r="F1057" s="12">
        <v>11624</v>
      </c>
      <c r="G1057" s="12" t="s">
        <v>8471</v>
      </c>
      <c r="H1057" s="12">
        <v>2016</v>
      </c>
      <c r="I1057" s="12" t="s">
        <v>8472</v>
      </c>
      <c r="J1057" s="16">
        <v>67560.73</v>
      </c>
      <c r="K1057" s="102" t="s">
        <v>271</v>
      </c>
      <c r="L1057" s="102" t="s">
        <v>8437</v>
      </c>
      <c r="M1057" s="102" t="s">
        <v>8438</v>
      </c>
      <c r="N1057" s="102" t="s">
        <v>8439</v>
      </c>
      <c r="O1057" s="102" t="s">
        <v>8440</v>
      </c>
      <c r="P1057" s="12">
        <v>260944</v>
      </c>
      <c r="Q1057" s="16">
        <v>198.22</v>
      </c>
      <c r="R1057" s="16">
        <v>0</v>
      </c>
      <c r="S1057" s="16">
        <v>148.04</v>
      </c>
      <c r="T1057" s="16">
        <v>50.19</v>
      </c>
      <c r="U1057" s="16">
        <v>198.22</v>
      </c>
      <c r="V1057" s="109">
        <v>10.583333333333334</v>
      </c>
      <c r="W1057" s="109">
        <v>100</v>
      </c>
      <c r="X1057" s="132" t="s">
        <v>8324</v>
      </c>
      <c r="Y1057" s="69">
        <v>3</v>
      </c>
      <c r="Z1057" s="69">
        <v>12</v>
      </c>
      <c r="AA1057" s="69">
        <v>3</v>
      </c>
      <c r="AB1057" s="69">
        <v>44</v>
      </c>
      <c r="AC1057" s="12">
        <v>13</v>
      </c>
      <c r="AD1057" s="12">
        <v>29.95</v>
      </c>
      <c r="AE1057" s="109">
        <v>5</v>
      </c>
      <c r="AF1057" s="236">
        <v>8</v>
      </c>
      <c r="AG1057" s="11" t="s">
        <v>7713</v>
      </c>
      <c r="AH1057" s="12"/>
      <c r="AI1057" s="13">
        <v>2</v>
      </c>
      <c r="AJ1057" s="11"/>
      <c r="AK1057" s="12"/>
      <c r="AL1057" s="13"/>
      <c r="AM1057" s="300"/>
      <c r="AN1057" s="12"/>
      <c r="AO1057" s="13"/>
      <c r="AP1057" s="300"/>
      <c r="AQ1057" s="12"/>
      <c r="AR1057" s="13"/>
      <c r="AS1057" s="300" t="s">
        <v>8326</v>
      </c>
      <c r="AT1057" s="12" t="s">
        <v>8473</v>
      </c>
      <c r="AU1057" s="13">
        <v>5</v>
      </c>
      <c r="AV1057" s="300"/>
      <c r="AW1057" s="12"/>
      <c r="AX1057" s="13"/>
    </row>
    <row r="1058" spans="1:50" s="14" customFormat="1" ht="150" customHeight="1">
      <c r="A1058" s="11" t="s">
        <v>9868</v>
      </c>
      <c r="B1058" s="12" t="s">
        <v>8315</v>
      </c>
      <c r="C1058" s="12">
        <v>11</v>
      </c>
      <c r="D1058" s="15" t="s">
        <v>8325</v>
      </c>
      <c r="E1058" s="12" t="s">
        <v>8474</v>
      </c>
      <c r="F1058" s="109">
        <v>8393</v>
      </c>
      <c r="G1058" s="12" t="s">
        <v>8475</v>
      </c>
      <c r="H1058" s="12">
        <v>2017</v>
      </c>
      <c r="I1058" s="12" t="s">
        <v>8476</v>
      </c>
      <c r="J1058" s="16">
        <v>95460.73</v>
      </c>
      <c r="K1058" s="102" t="s">
        <v>271</v>
      </c>
      <c r="L1058" s="12" t="s">
        <v>8319</v>
      </c>
      <c r="M1058" s="12" t="s">
        <v>8395</v>
      </c>
      <c r="N1058" s="12" t="s">
        <v>8477</v>
      </c>
      <c r="O1058" s="12" t="s">
        <v>8478</v>
      </c>
      <c r="P1058" s="12" t="s">
        <v>8479</v>
      </c>
      <c r="Q1058" s="16">
        <v>83.16</v>
      </c>
      <c r="R1058" s="16">
        <v>0</v>
      </c>
      <c r="S1058" s="16">
        <v>0.19</v>
      </c>
      <c r="T1058" s="16">
        <v>82.97</v>
      </c>
      <c r="U1058" s="16">
        <v>83.16</v>
      </c>
      <c r="V1058" s="109">
        <v>7.333333333333333</v>
      </c>
      <c r="W1058" s="109">
        <v>88</v>
      </c>
      <c r="X1058" s="90" t="s">
        <v>8324</v>
      </c>
      <c r="Y1058" s="12">
        <v>1</v>
      </c>
      <c r="Z1058" s="12">
        <v>9</v>
      </c>
      <c r="AA1058" s="12">
        <v>1</v>
      </c>
      <c r="AB1058" s="12">
        <v>46</v>
      </c>
      <c r="AC1058" s="12">
        <v>109</v>
      </c>
      <c r="AD1058" s="12">
        <v>55.23</v>
      </c>
      <c r="AE1058" s="12">
        <v>5</v>
      </c>
      <c r="AF1058" s="236">
        <v>5</v>
      </c>
      <c r="AG1058" s="11"/>
      <c r="AH1058" s="12"/>
      <c r="AI1058" s="88"/>
      <c r="AJ1058" s="11"/>
      <c r="AK1058" s="12"/>
      <c r="AL1058" s="13"/>
      <c r="AM1058" s="300"/>
      <c r="AN1058" s="12"/>
      <c r="AO1058" s="13"/>
      <c r="AP1058" s="300"/>
      <c r="AQ1058" s="12"/>
      <c r="AR1058" s="13"/>
      <c r="AS1058" s="300" t="s">
        <v>8326</v>
      </c>
      <c r="AT1058" s="12"/>
      <c r="AU1058" s="88">
        <v>5</v>
      </c>
      <c r="AV1058" s="300"/>
      <c r="AW1058" s="12"/>
      <c r="AX1058" s="13"/>
    </row>
    <row r="1059" spans="1:50" s="14" customFormat="1" ht="150" customHeight="1">
      <c r="A1059" s="11" t="s">
        <v>9868</v>
      </c>
      <c r="B1059" s="12" t="s">
        <v>8315</v>
      </c>
      <c r="C1059" s="12">
        <v>5</v>
      </c>
      <c r="D1059" s="15" t="s">
        <v>8480</v>
      </c>
      <c r="E1059" s="12" t="s">
        <v>8366</v>
      </c>
      <c r="F1059" s="12">
        <v>24381</v>
      </c>
      <c r="G1059" s="12" t="s">
        <v>8481</v>
      </c>
      <c r="H1059" s="12">
        <v>2018</v>
      </c>
      <c r="I1059" s="12" t="s">
        <v>8482</v>
      </c>
      <c r="J1059" s="16">
        <v>354932.87</v>
      </c>
      <c r="K1059" s="12" t="s">
        <v>6542</v>
      </c>
      <c r="L1059" s="12" t="s">
        <v>8331</v>
      </c>
      <c r="M1059" s="12" t="s">
        <v>8483</v>
      </c>
      <c r="N1059" s="12" t="s">
        <v>8484</v>
      </c>
      <c r="O1059" s="12" t="s">
        <v>8485</v>
      </c>
      <c r="P1059" s="12">
        <v>260997</v>
      </c>
      <c r="Q1059" s="16" t="s">
        <v>8486</v>
      </c>
      <c r="R1059" s="16">
        <v>29.42</v>
      </c>
      <c r="S1059" s="16">
        <v>150.88</v>
      </c>
      <c r="T1059" s="16">
        <v>38.36</v>
      </c>
      <c r="U1059" s="16" t="s">
        <v>8486</v>
      </c>
      <c r="V1059" s="109">
        <v>13.416666666666666</v>
      </c>
      <c r="W1059" s="109">
        <v>57</v>
      </c>
      <c r="X1059" s="90" t="s">
        <v>8324</v>
      </c>
      <c r="Y1059" s="12"/>
      <c r="Z1059" s="12"/>
      <c r="AA1059" s="12"/>
      <c r="AB1059" s="12"/>
      <c r="AC1059" s="12">
        <v>19</v>
      </c>
      <c r="AD1059" s="12">
        <v>38.36</v>
      </c>
      <c r="AE1059" s="12"/>
      <c r="AF1059" s="236">
        <v>50</v>
      </c>
      <c r="AG1059" s="11" t="s">
        <v>8346</v>
      </c>
      <c r="AH1059" s="12"/>
      <c r="AI1059" s="13">
        <v>2</v>
      </c>
      <c r="AJ1059" s="11" t="s">
        <v>8336</v>
      </c>
      <c r="AK1059" s="12"/>
      <c r="AL1059" s="13">
        <v>19</v>
      </c>
      <c r="AM1059" s="300"/>
      <c r="AN1059" s="12"/>
      <c r="AO1059" s="13"/>
      <c r="AP1059" s="300"/>
      <c r="AQ1059" s="12"/>
      <c r="AR1059" s="13"/>
      <c r="AS1059" s="300" t="s">
        <v>8326</v>
      </c>
      <c r="AT1059" s="12" t="s">
        <v>8487</v>
      </c>
      <c r="AU1059" s="13">
        <v>22</v>
      </c>
      <c r="AV1059" s="300" t="s">
        <v>193</v>
      </c>
      <c r="AW1059" s="12" t="s">
        <v>8488</v>
      </c>
      <c r="AX1059" s="13">
        <v>7</v>
      </c>
    </row>
    <row r="1060" spans="1:50" s="108" customFormat="1" ht="150" customHeight="1">
      <c r="A1060" s="11" t="s">
        <v>9868</v>
      </c>
      <c r="B1060" s="12" t="s">
        <v>8315</v>
      </c>
      <c r="C1060" s="69">
        <v>6</v>
      </c>
      <c r="D1060" s="24" t="s">
        <v>8336</v>
      </c>
      <c r="E1060" s="69" t="s">
        <v>8489</v>
      </c>
      <c r="F1060" s="24">
        <v>20249</v>
      </c>
      <c r="G1060" s="69" t="s">
        <v>8490</v>
      </c>
      <c r="H1060" s="69">
        <v>2020</v>
      </c>
      <c r="I1060" s="69" t="s">
        <v>8491</v>
      </c>
      <c r="J1060" s="16">
        <v>68621.94</v>
      </c>
      <c r="K1060" s="28" t="s">
        <v>328</v>
      </c>
      <c r="L1060" s="69" t="s">
        <v>8492</v>
      </c>
      <c r="M1060" s="69" t="s">
        <v>8493</v>
      </c>
      <c r="N1060" s="69" t="s">
        <v>8494</v>
      </c>
      <c r="O1060" s="69" t="s">
        <v>8495</v>
      </c>
      <c r="P1060" s="69" t="s">
        <v>8496</v>
      </c>
      <c r="Q1060" s="16">
        <v>32.51</v>
      </c>
      <c r="R1060" s="16">
        <v>0</v>
      </c>
      <c r="S1060" s="16">
        <v>0</v>
      </c>
      <c r="T1060" s="16">
        <v>32.51</v>
      </c>
      <c r="U1060" s="16">
        <v>32.51</v>
      </c>
      <c r="V1060" s="109">
        <v>49.25</v>
      </c>
      <c r="W1060" s="109">
        <v>35</v>
      </c>
      <c r="X1060" s="132" t="s">
        <v>8497</v>
      </c>
      <c r="Y1060" s="69"/>
      <c r="Z1060" s="69"/>
      <c r="AA1060" s="69"/>
      <c r="AB1060" s="69"/>
      <c r="AC1060" s="12">
        <v>15</v>
      </c>
      <c r="AD1060" s="69">
        <v>36.57</v>
      </c>
      <c r="AE1060" s="69"/>
      <c r="AF1060" s="235">
        <v>13</v>
      </c>
      <c r="AG1060" s="83" t="s">
        <v>8498</v>
      </c>
      <c r="AH1060" s="69"/>
      <c r="AI1060" s="107">
        <v>13</v>
      </c>
      <c r="AJ1060" s="83"/>
      <c r="AK1060" s="69"/>
      <c r="AL1060" s="107"/>
      <c r="AM1060" s="301"/>
      <c r="AN1060" s="69"/>
      <c r="AO1060" s="107"/>
      <c r="AP1060" s="301"/>
      <c r="AQ1060" s="69"/>
      <c r="AR1060" s="107"/>
      <c r="AS1060" s="301"/>
      <c r="AT1060" s="69"/>
      <c r="AU1060" s="107"/>
      <c r="AV1060" s="301"/>
      <c r="AW1060" s="69"/>
      <c r="AX1060" s="107"/>
    </row>
    <row r="1061" spans="1:50" s="108" customFormat="1" ht="150" customHeight="1">
      <c r="A1061" s="11" t="s">
        <v>9868</v>
      </c>
      <c r="B1061" s="12" t="s">
        <v>8315</v>
      </c>
      <c r="C1061" s="69">
        <v>11</v>
      </c>
      <c r="D1061" s="24"/>
      <c r="E1061" s="69" t="s">
        <v>8474</v>
      </c>
      <c r="F1061" s="109">
        <v>8393</v>
      </c>
      <c r="G1061" s="69" t="s">
        <v>8499</v>
      </c>
      <c r="H1061" s="69">
        <v>2020</v>
      </c>
      <c r="I1061" s="69" t="s">
        <v>8500</v>
      </c>
      <c r="J1061" s="16">
        <v>20730.57</v>
      </c>
      <c r="K1061" s="69" t="s">
        <v>9853</v>
      </c>
      <c r="L1061" s="69" t="s">
        <v>8501</v>
      </c>
      <c r="M1061" s="69" t="s">
        <v>8502</v>
      </c>
      <c r="N1061" s="69" t="s">
        <v>8503</v>
      </c>
      <c r="O1061" s="69" t="s">
        <v>8504</v>
      </c>
      <c r="P1061" s="69" t="s">
        <v>8505</v>
      </c>
      <c r="Q1061" s="16">
        <v>95.34</v>
      </c>
      <c r="R1061" s="16">
        <v>0</v>
      </c>
      <c r="S1061" s="16">
        <v>3.58</v>
      </c>
      <c r="T1061" s="16">
        <v>91.76</v>
      </c>
      <c r="U1061" s="16">
        <v>95.34</v>
      </c>
      <c r="V1061" s="109">
        <v>7.333333333333333</v>
      </c>
      <c r="W1061" s="109">
        <v>35</v>
      </c>
      <c r="X1061" s="132" t="s">
        <v>8497</v>
      </c>
      <c r="Y1061" s="69"/>
      <c r="Z1061" s="69"/>
      <c r="AA1061" s="69"/>
      <c r="AB1061" s="69"/>
      <c r="AC1061" s="12"/>
      <c r="AD1061" s="69">
        <v>26.16</v>
      </c>
      <c r="AE1061" s="69"/>
      <c r="AF1061" s="235">
        <v>0</v>
      </c>
      <c r="AG1061" s="83"/>
      <c r="AH1061" s="69"/>
      <c r="AI1061" s="107"/>
      <c r="AJ1061" s="83"/>
      <c r="AK1061" s="69"/>
      <c r="AL1061" s="107"/>
      <c r="AM1061" s="301"/>
      <c r="AN1061" s="69"/>
      <c r="AO1061" s="107"/>
      <c r="AP1061" s="301"/>
      <c r="AQ1061" s="69"/>
      <c r="AR1061" s="107"/>
      <c r="AS1061" s="301"/>
      <c r="AT1061" s="69"/>
      <c r="AU1061" s="107"/>
      <c r="AV1061" s="301"/>
      <c r="AW1061" s="69"/>
      <c r="AX1061" s="107"/>
    </row>
    <row r="1062" spans="1:50" s="108" customFormat="1" ht="150" customHeight="1">
      <c r="A1062" s="11" t="s">
        <v>9868</v>
      </c>
      <c r="B1062" s="12" t="s">
        <v>8315</v>
      </c>
      <c r="C1062" s="69">
        <v>6</v>
      </c>
      <c r="D1062" s="24"/>
      <c r="E1062" s="69" t="s">
        <v>8489</v>
      </c>
      <c r="F1062" s="12">
        <v>20249</v>
      </c>
      <c r="G1062" s="69" t="s">
        <v>8506</v>
      </c>
      <c r="H1062" s="69">
        <v>2020</v>
      </c>
      <c r="I1062" s="69" t="s">
        <v>8507</v>
      </c>
      <c r="J1062" s="16">
        <v>18738.48</v>
      </c>
      <c r="K1062" s="69" t="s">
        <v>9853</v>
      </c>
      <c r="L1062" s="69" t="s">
        <v>8508</v>
      </c>
      <c r="M1062" s="69" t="s">
        <v>8509</v>
      </c>
      <c r="N1062" s="69" t="s">
        <v>8510</v>
      </c>
      <c r="O1062" s="69" t="s">
        <v>8511</v>
      </c>
      <c r="P1062" s="69">
        <v>341301</v>
      </c>
      <c r="Q1062" s="16">
        <v>172.78</v>
      </c>
      <c r="R1062" s="16">
        <v>1.29</v>
      </c>
      <c r="S1062" s="16">
        <v>33.33</v>
      </c>
      <c r="T1062" s="16">
        <v>138.16</v>
      </c>
      <c r="U1062" s="16">
        <v>172.78</v>
      </c>
      <c r="V1062" s="109">
        <v>0.16666666666666666</v>
      </c>
      <c r="W1062" s="109">
        <v>32</v>
      </c>
      <c r="X1062" s="132" t="s">
        <v>8497</v>
      </c>
      <c r="Y1062" s="69"/>
      <c r="Z1062" s="69"/>
      <c r="AA1062" s="69"/>
      <c r="AB1062" s="69"/>
      <c r="AC1062" s="12"/>
      <c r="AD1062" s="69">
        <v>51.48</v>
      </c>
      <c r="AE1062" s="69"/>
      <c r="AF1062" s="235">
        <v>0</v>
      </c>
      <c r="AG1062" s="83"/>
      <c r="AH1062" s="69"/>
      <c r="AI1062" s="107"/>
      <c r="AJ1062" s="83"/>
      <c r="AK1062" s="69"/>
      <c r="AL1062" s="107"/>
      <c r="AM1062" s="301"/>
      <c r="AN1062" s="69"/>
      <c r="AO1062" s="107"/>
      <c r="AP1062" s="301"/>
      <c r="AQ1062" s="69"/>
      <c r="AR1062" s="107"/>
      <c r="AS1062" s="301"/>
      <c r="AT1062" s="69"/>
      <c r="AU1062" s="107"/>
      <c r="AV1062" s="301"/>
      <c r="AW1062" s="69"/>
      <c r="AX1062" s="107"/>
    </row>
    <row r="1063" spans="1:50" s="108" customFormat="1" ht="150" customHeight="1">
      <c r="A1063" s="11" t="s">
        <v>9868</v>
      </c>
      <c r="B1063" s="12" t="s">
        <v>8315</v>
      </c>
      <c r="C1063" s="69">
        <v>13</v>
      </c>
      <c r="D1063" s="24"/>
      <c r="E1063" s="69" t="s">
        <v>8460</v>
      </c>
      <c r="F1063" s="12">
        <v>20447</v>
      </c>
      <c r="G1063" s="69" t="s">
        <v>8512</v>
      </c>
      <c r="H1063" s="69">
        <v>2020</v>
      </c>
      <c r="I1063" s="69" t="s">
        <v>8513</v>
      </c>
      <c r="J1063" s="16">
        <v>28677.58</v>
      </c>
      <c r="K1063" s="69" t="s">
        <v>9853</v>
      </c>
      <c r="L1063" s="69" t="s">
        <v>8463</v>
      </c>
      <c r="M1063" s="69" t="s">
        <v>8464</v>
      </c>
      <c r="N1063" s="69" t="s">
        <v>8514</v>
      </c>
      <c r="O1063" s="69" t="s">
        <v>8515</v>
      </c>
      <c r="P1063" s="69">
        <v>903276</v>
      </c>
      <c r="Q1063" s="16">
        <v>16.91</v>
      </c>
      <c r="R1063" s="16">
        <v>0</v>
      </c>
      <c r="S1063" s="16">
        <v>0</v>
      </c>
      <c r="T1063" s="16">
        <v>16.91</v>
      </c>
      <c r="U1063" s="16">
        <v>16.91</v>
      </c>
      <c r="V1063" s="109">
        <v>1.6666666666666667</v>
      </c>
      <c r="W1063" s="109">
        <v>33</v>
      </c>
      <c r="X1063" s="132" t="s">
        <v>8497</v>
      </c>
      <c r="Y1063" s="69"/>
      <c r="Z1063" s="69"/>
      <c r="AA1063" s="69"/>
      <c r="AB1063" s="69"/>
      <c r="AC1063" s="12"/>
      <c r="AD1063" s="69">
        <v>16.91</v>
      </c>
      <c r="AE1063" s="69"/>
      <c r="AF1063" s="235">
        <v>0</v>
      </c>
      <c r="AG1063" s="83"/>
      <c r="AH1063" s="69"/>
      <c r="AI1063" s="107"/>
      <c r="AJ1063" s="83"/>
      <c r="AK1063" s="69"/>
      <c r="AL1063" s="107"/>
      <c r="AM1063" s="301"/>
      <c r="AN1063" s="69"/>
      <c r="AO1063" s="107"/>
      <c r="AP1063" s="301"/>
      <c r="AQ1063" s="69"/>
      <c r="AR1063" s="107"/>
      <c r="AS1063" s="301"/>
      <c r="AT1063" s="69"/>
      <c r="AU1063" s="107"/>
      <c r="AV1063" s="301"/>
      <c r="AW1063" s="69"/>
      <c r="AX1063" s="107"/>
    </row>
    <row r="1064" spans="1:50" s="108" customFormat="1" ht="150" customHeight="1">
      <c r="A1064" s="11" t="s">
        <v>9868</v>
      </c>
      <c r="B1064" s="12" t="s">
        <v>8315</v>
      </c>
      <c r="C1064" s="69">
        <v>5</v>
      </c>
      <c r="D1064" s="24" t="s">
        <v>8516</v>
      </c>
      <c r="E1064" s="69" t="s">
        <v>8378</v>
      </c>
      <c r="F1064" s="12">
        <v>16115</v>
      </c>
      <c r="G1064" s="69" t="s">
        <v>8517</v>
      </c>
      <c r="H1064" s="69"/>
      <c r="I1064" s="69"/>
      <c r="J1064" s="16">
        <v>47876.37</v>
      </c>
      <c r="K1064" s="28" t="s">
        <v>328</v>
      </c>
      <c r="L1064" s="69" t="s">
        <v>8518</v>
      </c>
      <c r="M1064" s="69" t="s">
        <v>8519</v>
      </c>
      <c r="N1064" s="69" t="s">
        <v>8520</v>
      </c>
      <c r="O1064" s="69" t="s">
        <v>8521</v>
      </c>
      <c r="P1064" s="69" t="s">
        <v>8522</v>
      </c>
      <c r="Q1064" s="16"/>
      <c r="R1064" s="16"/>
      <c r="S1064" s="16"/>
      <c r="T1064" s="16"/>
      <c r="U1064" s="16"/>
      <c r="V1064" s="109">
        <v>0</v>
      </c>
      <c r="W1064" s="109">
        <v>15</v>
      </c>
      <c r="X1064" s="132" t="s">
        <v>8497</v>
      </c>
      <c r="Y1064" s="69"/>
      <c r="Z1064" s="69"/>
      <c r="AA1064" s="69"/>
      <c r="AB1064" s="69"/>
      <c r="AC1064" s="12"/>
      <c r="AD1064" s="69"/>
      <c r="AE1064" s="69"/>
      <c r="AF1064" s="235">
        <v>3</v>
      </c>
      <c r="AG1064" s="83" t="s">
        <v>8336</v>
      </c>
      <c r="AH1064" s="69"/>
      <c r="AI1064" s="107">
        <v>3</v>
      </c>
      <c r="AJ1064" s="83"/>
      <c r="AK1064" s="69"/>
      <c r="AL1064" s="107"/>
      <c r="AM1064" s="301"/>
      <c r="AN1064" s="69"/>
      <c r="AO1064" s="107"/>
      <c r="AP1064" s="301"/>
      <c r="AQ1064" s="69"/>
      <c r="AR1064" s="107"/>
      <c r="AS1064" s="301"/>
      <c r="AT1064" s="69"/>
      <c r="AU1064" s="107"/>
      <c r="AV1064" s="301"/>
      <c r="AW1064" s="69"/>
      <c r="AX1064" s="107"/>
    </row>
    <row r="1065" spans="1:50" s="108" customFormat="1" ht="150" customHeight="1">
      <c r="A1065" s="11" t="s">
        <v>9868</v>
      </c>
      <c r="B1065" s="12" t="s">
        <v>8315</v>
      </c>
      <c r="C1065" s="69">
        <v>11</v>
      </c>
      <c r="D1065" s="24"/>
      <c r="E1065" s="69" t="s">
        <v>8523</v>
      </c>
      <c r="F1065" s="69">
        <v>29378</v>
      </c>
      <c r="G1065" s="69" t="s">
        <v>8524</v>
      </c>
      <c r="H1065" s="69">
        <v>2020</v>
      </c>
      <c r="I1065" s="12" t="s">
        <v>8525</v>
      </c>
      <c r="J1065" s="16">
        <v>33139.18</v>
      </c>
      <c r="K1065" s="69" t="s">
        <v>846</v>
      </c>
      <c r="L1065" s="12" t="s">
        <v>8319</v>
      </c>
      <c r="M1065" s="12" t="s">
        <v>8395</v>
      </c>
      <c r="N1065" s="12" t="s">
        <v>8526</v>
      </c>
      <c r="O1065" s="12" t="s">
        <v>8527</v>
      </c>
      <c r="P1065" s="69">
        <v>903328</v>
      </c>
      <c r="Q1065" s="16">
        <v>13.26</v>
      </c>
      <c r="R1065" s="16">
        <v>0</v>
      </c>
      <c r="S1065" s="16">
        <v>0.25</v>
      </c>
      <c r="T1065" s="16">
        <v>13.01</v>
      </c>
      <c r="U1065" s="16">
        <v>13.26</v>
      </c>
      <c r="V1065" s="109">
        <v>1.6666666666666667</v>
      </c>
      <c r="W1065" s="109">
        <v>20</v>
      </c>
      <c r="X1065" s="69" t="s">
        <v>8497</v>
      </c>
      <c r="Y1065" s="69"/>
      <c r="Z1065" s="69"/>
      <c r="AA1065" s="69"/>
      <c r="AB1065" s="69"/>
      <c r="AC1065" s="69"/>
      <c r="AD1065" s="69"/>
      <c r="AE1065" s="69"/>
      <c r="AF1065" s="235">
        <v>9</v>
      </c>
      <c r="AG1065" s="83" t="s">
        <v>8528</v>
      </c>
      <c r="AH1065" s="69"/>
      <c r="AI1065" s="107">
        <v>6</v>
      </c>
      <c r="AJ1065" s="83" t="s">
        <v>8325</v>
      </c>
      <c r="AK1065" s="69"/>
      <c r="AL1065" s="107">
        <v>2</v>
      </c>
      <c r="AM1065" s="301"/>
      <c r="AN1065" s="69"/>
      <c r="AO1065" s="107"/>
      <c r="AP1065" s="301"/>
      <c r="AQ1065" s="69"/>
      <c r="AR1065" s="107"/>
      <c r="AS1065" s="301" t="s">
        <v>8326</v>
      </c>
      <c r="AT1065" s="69"/>
      <c r="AU1065" s="107">
        <v>1</v>
      </c>
      <c r="AV1065" s="301"/>
      <c r="AW1065" s="69"/>
      <c r="AX1065" s="107"/>
    </row>
    <row r="1066" spans="1:50" s="108" customFormat="1" ht="150" customHeight="1">
      <c r="A1066" s="11" t="s">
        <v>9868</v>
      </c>
      <c r="B1066" s="12" t="s">
        <v>8315</v>
      </c>
      <c r="C1066" s="69">
        <v>6</v>
      </c>
      <c r="D1066" s="24"/>
      <c r="E1066" s="69" t="s">
        <v>8529</v>
      </c>
      <c r="F1066" s="24">
        <v>14134</v>
      </c>
      <c r="G1066" s="69" t="s">
        <v>8530</v>
      </c>
      <c r="H1066" s="69">
        <v>2021</v>
      </c>
      <c r="I1066" s="69" t="s">
        <v>8531</v>
      </c>
      <c r="J1066" s="16">
        <v>31485.14</v>
      </c>
      <c r="K1066" s="69" t="s">
        <v>846</v>
      </c>
      <c r="L1066" s="69" t="s">
        <v>8508</v>
      </c>
      <c r="M1066" s="69" t="s">
        <v>8509</v>
      </c>
      <c r="N1066" s="69" t="s">
        <v>8532</v>
      </c>
      <c r="O1066" s="69" t="s">
        <v>8533</v>
      </c>
      <c r="P1066" s="69">
        <v>341383</v>
      </c>
      <c r="Q1066" s="16"/>
      <c r="R1066" s="16"/>
      <c r="S1066" s="16"/>
      <c r="T1066" s="16"/>
      <c r="U1066" s="16"/>
      <c r="V1066" s="109">
        <v>3.5555555555555554</v>
      </c>
      <c r="W1066" s="109">
        <v>17</v>
      </c>
      <c r="X1066" s="69" t="s">
        <v>8497</v>
      </c>
      <c r="Y1066" s="69"/>
      <c r="Z1066" s="69"/>
      <c r="AA1066" s="69"/>
      <c r="AB1066" s="69"/>
      <c r="AC1066" s="69"/>
      <c r="AD1066" s="69"/>
      <c r="AE1066" s="69"/>
      <c r="AF1066" s="235"/>
      <c r="AG1066" s="83"/>
      <c r="AH1066" s="69"/>
      <c r="AI1066" s="107"/>
      <c r="AJ1066" s="83"/>
      <c r="AK1066" s="69"/>
      <c r="AL1066" s="107"/>
      <c r="AM1066" s="301"/>
      <c r="AN1066" s="69"/>
      <c r="AO1066" s="107"/>
      <c r="AP1066" s="301"/>
      <c r="AQ1066" s="69"/>
      <c r="AR1066" s="107"/>
      <c r="AS1066" s="301"/>
      <c r="AT1066" s="69"/>
      <c r="AU1066" s="107"/>
      <c r="AV1066" s="301"/>
      <c r="AW1066" s="69"/>
      <c r="AX1066" s="107"/>
    </row>
    <row r="1067" spans="1:50" s="108" customFormat="1" ht="150" customHeight="1">
      <c r="A1067" s="11" t="s">
        <v>9868</v>
      </c>
      <c r="B1067" s="12" t="s">
        <v>8315</v>
      </c>
      <c r="C1067" s="69">
        <v>13</v>
      </c>
      <c r="D1067" s="24"/>
      <c r="E1067" s="69" t="s">
        <v>8534</v>
      </c>
      <c r="F1067" s="69">
        <v>35332</v>
      </c>
      <c r="G1067" s="69" t="s">
        <v>8535</v>
      </c>
      <c r="H1067" s="69">
        <v>2021</v>
      </c>
      <c r="I1067" s="12" t="s">
        <v>8536</v>
      </c>
      <c r="J1067" s="71">
        <v>25505.45</v>
      </c>
      <c r="K1067" s="69" t="s">
        <v>9854</v>
      </c>
      <c r="L1067" s="12" t="s">
        <v>8537</v>
      </c>
      <c r="M1067" s="12" t="s">
        <v>8538</v>
      </c>
      <c r="N1067" s="12" t="s">
        <v>8539</v>
      </c>
      <c r="O1067" s="12" t="s">
        <v>8540</v>
      </c>
      <c r="P1067" s="69">
        <v>903393</v>
      </c>
      <c r="Q1067" s="16"/>
      <c r="R1067" s="16"/>
      <c r="S1067" s="16"/>
      <c r="T1067" s="16"/>
      <c r="U1067" s="16"/>
      <c r="V1067" s="109">
        <v>0</v>
      </c>
      <c r="W1067" s="109">
        <v>8</v>
      </c>
      <c r="X1067" s="69" t="s">
        <v>8497</v>
      </c>
      <c r="Y1067" s="69"/>
      <c r="Z1067" s="69"/>
      <c r="AA1067" s="69"/>
      <c r="AB1067" s="69"/>
      <c r="AC1067" s="69"/>
      <c r="AD1067" s="69"/>
      <c r="AE1067" s="69"/>
      <c r="AF1067" s="235">
        <v>6</v>
      </c>
      <c r="AG1067" s="83"/>
      <c r="AH1067" s="69"/>
      <c r="AI1067" s="107"/>
      <c r="AJ1067" s="83"/>
      <c r="AK1067" s="69"/>
      <c r="AL1067" s="107"/>
      <c r="AM1067" s="301"/>
      <c r="AN1067" s="69"/>
      <c r="AO1067" s="107"/>
      <c r="AP1067" s="301"/>
      <c r="AQ1067" s="69"/>
      <c r="AR1067" s="107"/>
      <c r="AS1067" s="301" t="s">
        <v>8326</v>
      </c>
      <c r="AT1067" s="69"/>
      <c r="AU1067" s="107">
        <v>2</v>
      </c>
      <c r="AV1067" s="301" t="s">
        <v>8354</v>
      </c>
      <c r="AW1067" s="69"/>
      <c r="AX1067" s="107">
        <v>5</v>
      </c>
    </row>
    <row r="1068" spans="1:50" s="108" customFormat="1" ht="150" customHeight="1">
      <c r="A1068" s="11" t="s">
        <v>9868</v>
      </c>
      <c r="B1068" s="12" t="s">
        <v>8315</v>
      </c>
      <c r="C1068" s="69">
        <v>6</v>
      </c>
      <c r="D1068" s="24"/>
      <c r="E1068" s="69" t="s">
        <v>8452</v>
      </c>
      <c r="F1068" s="12">
        <v>21372</v>
      </c>
      <c r="G1068" s="69" t="s">
        <v>8541</v>
      </c>
      <c r="H1068" s="69">
        <v>2021</v>
      </c>
      <c r="I1068" s="12" t="s">
        <v>8542</v>
      </c>
      <c r="J1068" s="16">
        <v>41000.33</v>
      </c>
      <c r="K1068" s="69" t="s">
        <v>9853</v>
      </c>
      <c r="L1068" s="12" t="s">
        <v>8455</v>
      </c>
      <c r="M1068" s="12" t="s">
        <v>8456</v>
      </c>
      <c r="N1068" s="12" t="s">
        <v>8457</v>
      </c>
      <c r="O1068" s="12" t="s">
        <v>8458</v>
      </c>
      <c r="P1068" s="69">
        <v>341384</v>
      </c>
      <c r="Q1068" s="16"/>
      <c r="R1068" s="16"/>
      <c r="S1068" s="16"/>
      <c r="T1068" s="16"/>
      <c r="U1068" s="16"/>
      <c r="V1068" s="109">
        <v>3</v>
      </c>
      <c r="W1068" s="109">
        <v>8</v>
      </c>
      <c r="X1068" s="132" t="s">
        <v>8497</v>
      </c>
      <c r="Y1068" s="69"/>
      <c r="Z1068" s="69"/>
      <c r="AA1068" s="69"/>
      <c r="AB1068" s="69"/>
      <c r="AC1068" s="69"/>
      <c r="AD1068" s="69"/>
      <c r="AE1068" s="69"/>
      <c r="AF1068" s="235">
        <v>2</v>
      </c>
      <c r="AG1068" s="83" t="s">
        <v>8336</v>
      </c>
      <c r="AH1068" s="69"/>
      <c r="AI1068" s="107">
        <v>2</v>
      </c>
      <c r="AJ1068" s="83"/>
      <c r="AK1068" s="69"/>
      <c r="AL1068" s="107"/>
      <c r="AM1068" s="301"/>
      <c r="AN1068" s="69"/>
      <c r="AO1068" s="107"/>
      <c r="AP1068" s="301"/>
      <c r="AQ1068" s="69"/>
      <c r="AR1068" s="107"/>
      <c r="AS1068" s="301"/>
      <c r="AT1068" s="69"/>
      <c r="AU1068" s="107"/>
      <c r="AV1068" s="301"/>
      <c r="AW1068" s="69"/>
      <c r="AX1068" s="107"/>
    </row>
    <row r="1069" spans="1:50" s="108" customFormat="1" ht="150" customHeight="1">
      <c r="A1069" s="11" t="s">
        <v>9868</v>
      </c>
      <c r="B1069" s="12" t="s">
        <v>8315</v>
      </c>
      <c r="C1069" s="69">
        <v>11</v>
      </c>
      <c r="D1069" s="24"/>
      <c r="E1069" s="69" t="s">
        <v>8543</v>
      </c>
      <c r="F1069" s="69">
        <v>27963</v>
      </c>
      <c r="G1069" s="69" t="s">
        <v>8544</v>
      </c>
      <c r="H1069" s="69">
        <v>2021</v>
      </c>
      <c r="I1069" s="12" t="s">
        <v>8545</v>
      </c>
      <c r="J1069" s="71">
        <v>41380.04</v>
      </c>
      <c r="K1069" s="69" t="s">
        <v>9854</v>
      </c>
      <c r="L1069" s="12" t="s">
        <v>8546</v>
      </c>
      <c r="M1069" s="12" t="s">
        <v>8547</v>
      </c>
      <c r="N1069" s="12" t="s">
        <v>8548</v>
      </c>
      <c r="O1069" s="12" t="s">
        <v>8549</v>
      </c>
      <c r="P1069" s="69">
        <v>903400</v>
      </c>
      <c r="Q1069" s="16"/>
      <c r="R1069" s="16"/>
      <c r="S1069" s="16"/>
      <c r="T1069" s="16"/>
      <c r="U1069" s="16"/>
      <c r="V1069" s="109">
        <v>6</v>
      </c>
      <c r="W1069" s="109">
        <v>8</v>
      </c>
      <c r="X1069" s="132" t="s">
        <v>8497</v>
      </c>
      <c r="Y1069" s="69"/>
      <c r="Z1069" s="69"/>
      <c r="AA1069" s="69"/>
      <c r="AB1069" s="69"/>
      <c r="AC1069" s="69"/>
      <c r="AD1069" s="69"/>
      <c r="AE1069" s="69"/>
      <c r="AF1069" s="235">
        <v>5</v>
      </c>
      <c r="AG1069" s="83" t="s">
        <v>517</v>
      </c>
      <c r="AH1069" s="69"/>
      <c r="AI1069" s="107">
        <v>2</v>
      </c>
      <c r="AJ1069" s="83"/>
      <c r="AK1069" s="69"/>
      <c r="AL1069" s="107"/>
      <c r="AM1069" s="301"/>
      <c r="AN1069" s="69"/>
      <c r="AO1069" s="107"/>
      <c r="AP1069" s="301"/>
      <c r="AQ1069" s="69"/>
      <c r="AR1069" s="107"/>
      <c r="AS1069" s="301" t="s">
        <v>8326</v>
      </c>
      <c r="AT1069" s="69"/>
      <c r="AU1069" s="107">
        <v>4</v>
      </c>
      <c r="AV1069" s="301"/>
      <c r="AW1069" s="69"/>
      <c r="AX1069" s="107"/>
    </row>
    <row r="1070" spans="1:50" s="108" customFormat="1" ht="150" customHeight="1">
      <c r="A1070" s="11" t="s">
        <v>9868</v>
      </c>
      <c r="B1070" s="12" t="s">
        <v>8315</v>
      </c>
      <c r="C1070" s="69">
        <v>2</v>
      </c>
      <c r="D1070" s="24"/>
      <c r="E1070" s="69" t="s">
        <v>8550</v>
      </c>
      <c r="F1070" s="12">
        <v>11625</v>
      </c>
      <c r="G1070" s="69" t="s">
        <v>8551</v>
      </c>
      <c r="H1070" s="69">
        <v>2021</v>
      </c>
      <c r="I1070" s="12"/>
      <c r="J1070" s="16">
        <v>94138.78</v>
      </c>
      <c r="K1070" s="69" t="s">
        <v>9853</v>
      </c>
      <c r="L1070" s="12"/>
      <c r="M1070" s="12"/>
      <c r="N1070" s="12"/>
      <c r="O1070" s="12"/>
      <c r="P1070" s="69" t="s">
        <v>8552</v>
      </c>
      <c r="Q1070" s="16"/>
      <c r="R1070" s="16"/>
      <c r="S1070" s="16"/>
      <c r="T1070" s="16"/>
      <c r="U1070" s="16"/>
      <c r="V1070" s="109">
        <v>8</v>
      </c>
      <c r="W1070" s="109">
        <v>14</v>
      </c>
      <c r="X1070" s="132"/>
      <c r="Y1070" s="69"/>
      <c r="Z1070" s="69"/>
      <c r="AA1070" s="69"/>
      <c r="AB1070" s="69"/>
      <c r="AC1070" s="69"/>
      <c r="AD1070" s="69"/>
      <c r="AE1070" s="69"/>
      <c r="AF1070" s="235"/>
      <c r="AG1070" s="83"/>
      <c r="AH1070" s="69"/>
      <c r="AI1070" s="107"/>
      <c r="AJ1070" s="83"/>
      <c r="AK1070" s="69"/>
      <c r="AL1070" s="107"/>
      <c r="AM1070" s="301"/>
      <c r="AN1070" s="69"/>
      <c r="AO1070" s="107"/>
      <c r="AP1070" s="301"/>
      <c r="AQ1070" s="69"/>
      <c r="AR1070" s="107"/>
      <c r="AS1070" s="301"/>
      <c r="AT1070" s="69"/>
      <c r="AU1070" s="107"/>
      <c r="AV1070" s="301"/>
      <c r="AW1070" s="69"/>
      <c r="AX1070" s="107"/>
    </row>
    <row r="1071" spans="1:50" s="14" customFormat="1" ht="124.5" customHeight="1">
      <c r="A1071" s="11">
        <v>1613</v>
      </c>
      <c r="B1071" s="12" t="s">
        <v>8553</v>
      </c>
      <c r="C1071" s="12">
        <v>1</v>
      </c>
      <c r="D1071" s="15"/>
      <c r="E1071" s="12" t="s">
        <v>8554</v>
      </c>
      <c r="F1071" s="12" t="s">
        <v>8555</v>
      </c>
      <c r="G1071" s="12" t="s">
        <v>8556</v>
      </c>
      <c r="H1071" s="12">
        <v>2009</v>
      </c>
      <c r="I1071" s="12" t="s">
        <v>8556</v>
      </c>
      <c r="J1071" s="16">
        <v>33915</v>
      </c>
      <c r="K1071" s="28" t="s">
        <v>9852</v>
      </c>
      <c r="L1071" s="12" t="s">
        <v>8557</v>
      </c>
      <c r="M1071" s="12" t="s">
        <v>8558</v>
      </c>
      <c r="N1071" s="12" t="s">
        <v>8559</v>
      </c>
      <c r="O1071" s="12" t="s">
        <v>8560</v>
      </c>
      <c r="P1071" s="12">
        <v>9936</v>
      </c>
      <c r="Q1071" s="16">
        <v>35.380000000000003</v>
      </c>
      <c r="R1071" s="16">
        <v>0</v>
      </c>
      <c r="S1071" s="16">
        <v>5.89</v>
      </c>
      <c r="T1071" s="16">
        <v>29.49</v>
      </c>
      <c r="U1071" s="16">
        <f t="shared" ref="U1071:U1077" si="42">T1071+S1071</f>
        <v>35.379999999999995</v>
      </c>
      <c r="V1071" s="109">
        <v>100</v>
      </c>
      <c r="W1071" s="109">
        <v>100</v>
      </c>
      <c r="X1071" s="90" t="s">
        <v>8561</v>
      </c>
      <c r="Y1071" s="12">
        <v>3</v>
      </c>
      <c r="Z1071" s="12">
        <v>4</v>
      </c>
      <c r="AA1071" s="12">
        <v>6</v>
      </c>
      <c r="AB1071" s="12"/>
      <c r="AC1071" s="12"/>
      <c r="AD1071" s="12">
        <v>8.74</v>
      </c>
      <c r="AE1071" s="12">
        <v>5</v>
      </c>
      <c r="AF1071" s="236">
        <v>100</v>
      </c>
      <c r="AG1071" s="11" t="s">
        <v>8562</v>
      </c>
      <c r="AH1071" s="12" t="s">
        <v>8563</v>
      </c>
      <c r="AI1071" s="13">
        <v>100</v>
      </c>
      <c r="AJ1071" s="11"/>
      <c r="AK1071" s="12"/>
      <c r="AL1071" s="13"/>
      <c r="AM1071" s="300"/>
      <c r="AN1071" s="12"/>
      <c r="AO1071" s="13"/>
      <c r="AP1071" s="300"/>
      <c r="AQ1071" s="12"/>
      <c r="AR1071" s="13"/>
      <c r="AS1071" s="300"/>
      <c r="AT1071" s="12"/>
      <c r="AU1071" s="13"/>
      <c r="AV1071" s="300"/>
      <c r="AW1071" s="12"/>
      <c r="AX1071" s="13"/>
    </row>
    <row r="1072" spans="1:50" s="14" customFormat="1" ht="70">
      <c r="A1072" s="11">
        <v>1613</v>
      </c>
      <c r="B1072" s="12" t="s">
        <v>8553</v>
      </c>
      <c r="C1072" s="12">
        <v>1</v>
      </c>
      <c r="D1072" s="15"/>
      <c r="E1072" s="12" t="s">
        <v>8554</v>
      </c>
      <c r="F1072" s="12" t="s">
        <v>8555</v>
      </c>
      <c r="G1072" s="12" t="s">
        <v>8564</v>
      </c>
      <c r="H1072" s="12">
        <v>2007</v>
      </c>
      <c r="I1072" s="12" t="s">
        <v>8565</v>
      </c>
      <c r="J1072" s="16">
        <v>11761</v>
      </c>
      <c r="K1072" s="12" t="s">
        <v>103</v>
      </c>
      <c r="L1072" s="12" t="s">
        <v>8557</v>
      </c>
      <c r="M1072" s="12" t="s">
        <v>8558</v>
      </c>
      <c r="N1072" s="12" t="s">
        <v>8559</v>
      </c>
      <c r="O1072" s="12" t="s">
        <v>8560</v>
      </c>
      <c r="P1072" s="12">
        <v>7730</v>
      </c>
      <c r="Q1072" s="16">
        <v>16.010000000000002</v>
      </c>
      <c r="R1072" s="16">
        <v>0</v>
      </c>
      <c r="S1072" s="16">
        <v>2.79</v>
      </c>
      <c r="T1072" s="16">
        <v>13.22</v>
      </c>
      <c r="U1072" s="16">
        <f t="shared" si="42"/>
        <v>16.010000000000002</v>
      </c>
      <c r="V1072" s="109">
        <v>100</v>
      </c>
      <c r="W1072" s="109">
        <v>100</v>
      </c>
      <c r="X1072" s="90" t="s">
        <v>8561</v>
      </c>
      <c r="Y1072" s="12">
        <v>2</v>
      </c>
      <c r="Z1072" s="12">
        <v>2</v>
      </c>
      <c r="AA1072" s="12">
        <v>1</v>
      </c>
      <c r="AB1072" s="12">
        <v>17</v>
      </c>
      <c r="AC1072" s="12" t="s">
        <v>8566</v>
      </c>
      <c r="AD1072" s="12">
        <v>13.22</v>
      </c>
      <c r="AE1072" s="12">
        <v>5</v>
      </c>
      <c r="AF1072" s="236">
        <v>100</v>
      </c>
      <c r="AG1072" s="11" t="s">
        <v>8562</v>
      </c>
      <c r="AH1072" s="12" t="s">
        <v>8563</v>
      </c>
      <c r="AI1072" s="13">
        <v>100</v>
      </c>
      <c r="AJ1072" s="11"/>
      <c r="AK1072" s="12"/>
      <c r="AL1072" s="13"/>
      <c r="AM1072" s="300"/>
      <c r="AN1072" s="12"/>
      <c r="AO1072" s="13"/>
      <c r="AP1072" s="300"/>
      <c r="AQ1072" s="12"/>
      <c r="AR1072" s="13"/>
      <c r="AS1072" s="300"/>
      <c r="AT1072" s="12"/>
      <c r="AU1072" s="13"/>
      <c r="AV1072" s="300"/>
      <c r="AW1072" s="12"/>
      <c r="AX1072" s="13"/>
    </row>
    <row r="1073" spans="1:50" s="14" customFormat="1" ht="129.75" customHeight="1">
      <c r="A1073" s="11">
        <v>1613</v>
      </c>
      <c r="B1073" s="12" t="s">
        <v>8553</v>
      </c>
      <c r="C1073" s="12">
        <v>1</v>
      </c>
      <c r="D1073" s="15"/>
      <c r="E1073" s="12" t="s">
        <v>8554</v>
      </c>
      <c r="F1073" s="12" t="s">
        <v>8555</v>
      </c>
      <c r="G1073" s="12" t="s">
        <v>8564</v>
      </c>
      <c r="H1073" s="12">
        <v>2007</v>
      </c>
      <c r="I1073" s="12" t="s">
        <v>8567</v>
      </c>
      <c r="J1073" s="16">
        <v>45120</v>
      </c>
      <c r="K1073" s="12" t="s">
        <v>103</v>
      </c>
      <c r="L1073" s="12" t="s">
        <v>8557</v>
      </c>
      <c r="M1073" s="12" t="s">
        <v>8558</v>
      </c>
      <c r="N1073" s="12" t="s">
        <v>8559</v>
      </c>
      <c r="O1073" s="12" t="s">
        <v>8560</v>
      </c>
      <c r="P1073" s="12">
        <v>7777</v>
      </c>
      <c r="Q1073" s="16">
        <v>27.62</v>
      </c>
      <c r="R1073" s="16">
        <v>0</v>
      </c>
      <c r="S1073" s="16">
        <v>18.78</v>
      </c>
      <c r="T1073" s="16">
        <v>8.84</v>
      </c>
      <c r="U1073" s="16">
        <f t="shared" si="42"/>
        <v>27.62</v>
      </c>
      <c r="V1073" s="109">
        <v>100</v>
      </c>
      <c r="W1073" s="109">
        <v>100</v>
      </c>
      <c r="X1073" s="90" t="s">
        <v>8561</v>
      </c>
      <c r="Y1073" s="12">
        <v>4</v>
      </c>
      <c r="Z1073" s="12">
        <v>6</v>
      </c>
      <c r="AA1073" s="12">
        <v>2</v>
      </c>
      <c r="AB1073" s="12">
        <v>17</v>
      </c>
      <c r="AC1073" s="12" t="s">
        <v>8566</v>
      </c>
      <c r="AD1073" s="12">
        <v>8.84</v>
      </c>
      <c r="AE1073" s="12">
        <v>5</v>
      </c>
      <c r="AF1073" s="236">
        <v>100</v>
      </c>
      <c r="AG1073" s="11" t="s">
        <v>8562</v>
      </c>
      <c r="AH1073" s="12" t="s">
        <v>8563</v>
      </c>
      <c r="AI1073" s="13">
        <v>60</v>
      </c>
      <c r="AJ1073" s="11" t="s">
        <v>8568</v>
      </c>
      <c r="AK1073" s="12" t="s">
        <v>8569</v>
      </c>
      <c r="AL1073" s="13">
        <v>10</v>
      </c>
      <c r="AM1073" s="300" t="s">
        <v>8570</v>
      </c>
      <c r="AN1073" s="12" t="s">
        <v>8554</v>
      </c>
      <c r="AO1073" s="13">
        <v>10</v>
      </c>
      <c r="AP1073" s="300"/>
      <c r="AQ1073" s="12"/>
      <c r="AR1073" s="13"/>
      <c r="AS1073" s="300" t="s">
        <v>8571</v>
      </c>
      <c r="AT1073" s="12" t="s">
        <v>8572</v>
      </c>
      <c r="AU1073" s="13">
        <v>20</v>
      </c>
      <c r="AV1073" s="300"/>
      <c r="AW1073" s="12"/>
      <c r="AX1073" s="13"/>
    </row>
    <row r="1074" spans="1:50" s="14" customFormat="1" ht="70">
      <c r="A1074" s="11">
        <v>1613</v>
      </c>
      <c r="B1074" s="12" t="s">
        <v>8553</v>
      </c>
      <c r="C1074" s="12">
        <v>1</v>
      </c>
      <c r="D1074" s="15"/>
      <c r="E1074" s="12" t="s">
        <v>8573</v>
      </c>
      <c r="F1074" s="12" t="s">
        <v>8574</v>
      </c>
      <c r="G1074" s="12" t="s">
        <v>8564</v>
      </c>
      <c r="H1074" s="12">
        <v>2007</v>
      </c>
      <c r="I1074" s="12" t="s">
        <v>8575</v>
      </c>
      <c r="J1074" s="16">
        <v>18100</v>
      </c>
      <c r="K1074" s="12" t="s">
        <v>103</v>
      </c>
      <c r="L1074" s="12" t="s">
        <v>8557</v>
      </c>
      <c r="M1074" s="12" t="s">
        <v>8558</v>
      </c>
      <c r="N1074" s="12" t="s">
        <v>8559</v>
      </c>
      <c r="O1074" s="12" t="s">
        <v>8560</v>
      </c>
      <c r="P1074" s="12">
        <v>7964</v>
      </c>
      <c r="Q1074" s="16">
        <v>27.27</v>
      </c>
      <c r="R1074" s="16">
        <v>0</v>
      </c>
      <c r="S1074" s="16">
        <v>4.54</v>
      </c>
      <c r="T1074" s="16">
        <v>22.73</v>
      </c>
      <c r="U1074" s="16">
        <f t="shared" si="42"/>
        <v>27.27</v>
      </c>
      <c r="V1074" s="109">
        <v>100</v>
      </c>
      <c r="W1074" s="109">
        <v>100</v>
      </c>
      <c r="X1074" s="90" t="s">
        <v>8561</v>
      </c>
      <c r="Y1074" s="12">
        <v>2</v>
      </c>
      <c r="Z1074" s="12">
        <v>5</v>
      </c>
      <c r="AA1074" s="12">
        <v>1</v>
      </c>
      <c r="AB1074" s="12">
        <v>10</v>
      </c>
      <c r="AC1074" s="12" t="s">
        <v>8566</v>
      </c>
      <c r="AD1074" s="12">
        <v>10.95</v>
      </c>
      <c r="AE1074" s="12">
        <v>2</v>
      </c>
      <c r="AF1074" s="236">
        <v>100</v>
      </c>
      <c r="AG1074" s="11" t="s">
        <v>8568</v>
      </c>
      <c r="AH1074" s="12" t="s">
        <v>8569</v>
      </c>
      <c r="AI1074" s="13">
        <v>40</v>
      </c>
      <c r="AJ1074" s="11"/>
      <c r="AK1074" s="12"/>
      <c r="AL1074" s="13"/>
      <c r="AM1074" s="300"/>
      <c r="AN1074" s="12"/>
      <c r="AO1074" s="13"/>
      <c r="AP1074" s="300"/>
      <c r="AQ1074" s="12"/>
      <c r="AR1074" s="13"/>
      <c r="AS1074" s="300" t="s">
        <v>8576</v>
      </c>
      <c r="AT1074" s="12" t="s">
        <v>8577</v>
      </c>
      <c r="AU1074" s="13">
        <v>60</v>
      </c>
      <c r="AV1074" s="300"/>
      <c r="AW1074" s="12"/>
      <c r="AX1074" s="13"/>
    </row>
    <row r="1075" spans="1:50" s="14" customFormat="1" ht="133.5" customHeight="1">
      <c r="A1075" s="11">
        <v>1613</v>
      </c>
      <c r="B1075" s="12" t="s">
        <v>8553</v>
      </c>
      <c r="C1075" s="12">
        <v>1</v>
      </c>
      <c r="D1075" s="15"/>
      <c r="E1075" s="12" t="s">
        <v>8573</v>
      </c>
      <c r="F1075" s="12" t="s">
        <v>8574</v>
      </c>
      <c r="G1075" s="12" t="s">
        <v>8564</v>
      </c>
      <c r="H1075" s="12">
        <v>2007</v>
      </c>
      <c r="I1075" s="12" t="s">
        <v>8578</v>
      </c>
      <c r="J1075" s="16">
        <v>12103</v>
      </c>
      <c r="K1075" s="12" t="s">
        <v>103</v>
      </c>
      <c r="L1075" s="12" t="s">
        <v>8557</v>
      </c>
      <c r="M1075" s="12" t="s">
        <v>8558</v>
      </c>
      <c r="N1075" s="12" t="s">
        <v>8559</v>
      </c>
      <c r="O1075" s="12" t="s">
        <v>8560</v>
      </c>
      <c r="P1075" s="12">
        <v>7965</v>
      </c>
      <c r="Q1075" s="16">
        <v>27.27</v>
      </c>
      <c r="R1075" s="16">
        <v>0</v>
      </c>
      <c r="S1075" s="16">
        <v>4.54</v>
      </c>
      <c r="T1075" s="16">
        <v>22.73</v>
      </c>
      <c r="U1075" s="16">
        <f t="shared" si="42"/>
        <v>27.27</v>
      </c>
      <c r="V1075" s="109">
        <v>100</v>
      </c>
      <c r="W1075" s="109">
        <v>100</v>
      </c>
      <c r="X1075" s="90" t="s">
        <v>8561</v>
      </c>
      <c r="Y1075" s="12">
        <v>2</v>
      </c>
      <c r="Z1075" s="12">
        <v>5</v>
      </c>
      <c r="AA1075" s="12">
        <v>1</v>
      </c>
      <c r="AB1075" s="12">
        <v>10</v>
      </c>
      <c r="AC1075" s="12" t="s">
        <v>8566</v>
      </c>
      <c r="AD1075" s="12">
        <v>10.95</v>
      </c>
      <c r="AE1075" s="12">
        <v>5</v>
      </c>
      <c r="AF1075" s="236">
        <v>100</v>
      </c>
      <c r="AG1075" s="11" t="s">
        <v>8562</v>
      </c>
      <c r="AH1075" s="12" t="s">
        <v>8563</v>
      </c>
      <c r="AI1075" s="13">
        <v>100</v>
      </c>
      <c r="AJ1075" s="11"/>
      <c r="AK1075" s="12"/>
      <c r="AL1075" s="13"/>
      <c r="AM1075" s="300"/>
      <c r="AN1075" s="12"/>
      <c r="AO1075" s="13"/>
      <c r="AP1075" s="300"/>
      <c r="AQ1075" s="12"/>
      <c r="AR1075" s="13"/>
      <c r="AS1075" s="300"/>
      <c r="AT1075" s="12"/>
      <c r="AU1075" s="13"/>
      <c r="AV1075" s="300"/>
      <c r="AW1075" s="12"/>
      <c r="AX1075" s="13"/>
    </row>
    <row r="1076" spans="1:50" s="14" customFormat="1" ht="161.25" customHeight="1">
      <c r="A1076" s="11">
        <v>1613</v>
      </c>
      <c r="B1076" s="12" t="s">
        <v>8553</v>
      </c>
      <c r="C1076" s="12">
        <v>1</v>
      </c>
      <c r="D1076" s="15"/>
      <c r="E1076" s="12" t="s">
        <v>8554</v>
      </c>
      <c r="F1076" s="12" t="s">
        <v>8555</v>
      </c>
      <c r="G1076" s="12" t="s">
        <v>8579</v>
      </c>
      <c r="H1076" s="12">
        <v>2008</v>
      </c>
      <c r="I1076" s="12" t="s">
        <v>8580</v>
      </c>
      <c r="J1076" s="16">
        <v>26800</v>
      </c>
      <c r="K1076" s="12" t="s">
        <v>103</v>
      </c>
      <c r="L1076" s="12" t="s">
        <v>8557</v>
      </c>
      <c r="M1076" s="12" t="s">
        <v>8558</v>
      </c>
      <c r="N1076" s="12" t="s">
        <v>8559</v>
      </c>
      <c r="O1076" s="12" t="s">
        <v>8560</v>
      </c>
      <c r="P1076" s="12">
        <v>9018</v>
      </c>
      <c r="Q1076" s="16">
        <v>24.89</v>
      </c>
      <c r="R1076" s="16">
        <v>0</v>
      </c>
      <c r="S1076" s="16">
        <v>4.1500000000000004</v>
      </c>
      <c r="T1076" s="16">
        <v>20.74</v>
      </c>
      <c r="U1076" s="16">
        <f t="shared" si="42"/>
        <v>24.89</v>
      </c>
      <c r="V1076" s="109">
        <v>100</v>
      </c>
      <c r="W1076" s="109">
        <v>10</v>
      </c>
      <c r="X1076" s="90" t="s">
        <v>8561</v>
      </c>
      <c r="Y1076" s="12">
        <v>3</v>
      </c>
      <c r="Z1076" s="12">
        <v>4</v>
      </c>
      <c r="AA1076" s="12">
        <v>6</v>
      </c>
      <c r="AB1076" s="12">
        <v>11</v>
      </c>
      <c r="AC1076" s="12" t="s">
        <v>8566</v>
      </c>
      <c r="AD1076" s="12">
        <v>20.74</v>
      </c>
      <c r="AE1076" s="12">
        <v>5</v>
      </c>
      <c r="AF1076" s="236">
        <v>100</v>
      </c>
      <c r="AG1076" s="11" t="s">
        <v>8562</v>
      </c>
      <c r="AH1076" s="12" t="s">
        <v>8563</v>
      </c>
      <c r="AI1076" s="13">
        <v>70</v>
      </c>
      <c r="AJ1076" s="11"/>
      <c r="AK1076" s="12"/>
      <c r="AL1076" s="13"/>
      <c r="AM1076" s="300" t="s">
        <v>8570</v>
      </c>
      <c r="AN1076" s="12" t="s">
        <v>8554</v>
      </c>
      <c r="AO1076" s="13">
        <v>10</v>
      </c>
      <c r="AP1076" s="300"/>
      <c r="AQ1076" s="12"/>
      <c r="AR1076" s="13"/>
      <c r="AS1076" s="300" t="s">
        <v>8581</v>
      </c>
      <c r="AT1076" s="12" t="s">
        <v>8582</v>
      </c>
      <c r="AU1076" s="13">
        <v>20</v>
      </c>
      <c r="AV1076" s="300"/>
      <c r="AW1076" s="12"/>
      <c r="AX1076" s="13"/>
    </row>
    <row r="1077" spans="1:50" s="14" customFormat="1" ht="133.5" customHeight="1">
      <c r="A1077" s="11">
        <v>1613</v>
      </c>
      <c r="B1077" s="12" t="s">
        <v>8553</v>
      </c>
      <c r="C1077" s="12">
        <v>1</v>
      </c>
      <c r="D1077" s="15"/>
      <c r="E1077" s="12" t="s">
        <v>8583</v>
      </c>
      <c r="F1077" s="12" t="s">
        <v>8584</v>
      </c>
      <c r="G1077" s="12" t="s">
        <v>8585</v>
      </c>
      <c r="H1077" s="12">
        <v>2009</v>
      </c>
      <c r="I1077" s="12" t="s">
        <v>8585</v>
      </c>
      <c r="J1077" s="16">
        <v>35153</v>
      </c>
      <c r="K1077" s="28" t="s">
        <v>9852</v>
      </c>
      <c r="L1077" s="12" t="s">
        <v>8557</v>
      </c>
      <c r="M1077" s="12" t="s">
        <v>8558</v>
      </c>
      <c r="N1077" s="12" t="s">
        <v>8559</v>
      </c>
      <c r="O1077" s="12" t="s">
        <v>8560</v>
      </c>
      <c r="P1077" s="12">
        <v>9939</v>
      </c>
      <c r="Q1077" s="16">
        <v>22.46</v>
      </c>
      <c r="R1077" s="16">
        <v>0</v>
      </c>
      <c r="S1077" s="16">
        <v>6.01</v>
      </c>
      <c r="T1077" s="16">
        <v>16.45</v>
      </c>
      <c r="U1077" s="16">
        <f t="shared" si="42"/>
        <v>22.46</v>
      </c>
      <c r="V1077" s="109">
        <v>100</v>
      </c>
      <c r="W1077" s="109">
        <v>100</v>
      </c>
      <c r="X1077" s="90" t="s">
        <v>8561</v>
      </c>
      <c r="Y1077" s="12">
        <v>3</v>
      </c>
      <c r="Z1077" s="12">
        <v>4</v>
      </c>
      <c r="AA1077" s="12">
        <v>6</v>
      </c>
      <c r="AB1077" s="12"/>
      <c r="AC1077" s="12"/>
      <c r="AD1077" s="17">
        <v>16.45</v>
      </c>
      <c r="AE1077" s="12">
        <v>5</v>
      </c>
      <c r="AF1077" s="236">
        <v>100</v>
      </c>
      <c r="AG1077" s="11" t="s">
        <v>8562</v>
      </c>
      <c r="AH1077" s="12" t="s">
        <v>8563</v>
      </c>
      <c r="AI1077" s="13">
        <v>80</v>
      </c>
      <c r="AJ1077" s="11"/>
      <c r="AK1077" s="12"/>
      <c r="AL1077" s="13"/>
      <c r="AM1077" s="300"/>
      <c r="AN1077" s="12"/>
      <c r="AO1077" s="13"/>
      <c r="AP1077" s="300"/>
      <c r="AQ1077" s="12"/>
      <c r="AR1077" s="13"/>
      <c r="AS1077" s="300" t="s">
        <v>8586</v>
      </c>
      <c r="AT1077" s="12" t="s">
        <v>8587</v>
      </c>
      <c r="AU1077" s="13">
        <v>20</v>
      </c>
      <c r="AV1077" s="300"/>
      <c r="AW1077" s="12"/>
      <c r="AX1077" s="13"/>
    </row>
    <row r="1078" spans="1:50" s="14" customFormat="1" ht="148.5" customHeight="1">
      <c r="A1078" s="11">
        <v>1613</v>
      </c>
      <c r="B1078" s="12" t="s">
        <v>8553</v>
      </c>
      <c r="C1078" s="12">
        <v>1</v>
      </c>
      <c r="D1078" s="378" t="s">
        <v>8562</v>
      </c>
      <c r="E1078" s="12" t="s">
        <v>8554</v>
      </c>
      <c r="F1078" s="12">
        <v>22807</v>
      </c>
      <c r="G1078" s="12" t="s">
        <v>8588</v>
      </c>
      <c r="H1078" s="12">
        <v>2015</v>
      </c>
      <c r="I1078" s="12" t="s">
        <v>8589</v>
      </c>
      <c r="J1078" s="16">
        <v>117934.3</v>
      </c>
      <c r="K1078" s="12" t="s">
        <v>271</v>
      </c>
      <c r="L1078" s="12" t="s">
        <v>8557</v>
      </c>
      <c r="M1078" s="12" t="s">
        <v>8558</v>
      </c>
      <c r="N1078" s="12" t="s">
        <v>8559</v>
      </c>
      <c r="O1078" s="12" t="s">
        <v>8560</v>
      </c>
      <c r="P1078" s="12">
        <v>13668</v>
      </c>
      <c r="Q1078" s="16">
        <v>26.7</v>
      </c>
      <c r="R1078" s="16">
        <v>0</v>
      </c>
      <c r="S1078" s="16">
        <v>5.65</v>
      </c>
      <c r="T1078" s="16">
        <v>21.05</v>
      </c>
      <c r="U1078" s="16">
        <f>T1078+S1078+R1078</f>
        <v>26.700000000000003</v>
      </c>
      <c r="V1078" s="109">
        <v>100</v>
      </c>
      <c r="W1078" s="109">
        <v>80</v>
      </c>
      <c r="X1078" s="90" t="s">
        <v>8561</v>
      </c>
      <c r="Y1078" s="12">
        <v>4</v>
      </c>
      <c r="Z1078" s="12">
        <v>6</v>
      </c>
      <c r="AA1078" s="12">
        <v>2</v>
      </c>
      <c r="AB1078" s="12"/>
      <c r="AC1078" s="12" t="s">
        <v>8590</v>
      </c>
      <c r="AD1078" s="12">
        <v>21.05</v>
      </c>
      <c r="AE1078" s="12">
        <v>5</v>
      </c>
      <c r="AF1078" s="236">
        <v>100</v>
      </c>
      <c r="AG1078" s="11" t="s">
        <v>8562</v>
      </c>
      <c r="AH1078" s="12" t="s">
        <v>8563</v>
      </c>
      <c r="AI1078" s="13">
        <v>60</v>
      </c>
      <c r="AJ1078" s="11" t="s">
        <v>8568</v>
      </c>
      <c r="AK1078" s="12" t="s">
        <v>8569</v>
      </c>
      <c r="AL1078" s="13">
        <v>10</v>
      </c>
      <c r="AM1078" s="300" t="s">
        <v>8570</v>
      </c>
      <c r="AN1078" s="12" t="s">
        <v>8554</v>
      </c>
      <c r="AO1078" s="13">
        <v>10</v>
      </c>
      <c r="AP1078" s="300"/>
      <c r="AQ1078" s="12"/>
      <c r="AR1078" s="13"/>
      <c r="AS1078" s="300" t="s">
        <v>8591</v>
      </c>
      <c r="AT1078" s="12" t="s">
        <v>8592</v>
      </c>
      <c r="AU1078" s="13">
        <v>20</v>
      </c>
      <c r="AV1078" s="300"/>
      <c r="AW1078" s="12"/>
      <c r="AX1078" s="13"/>
    </row>
    <row r="1079" spans="1:50" s="14" customFormat="1" ht="148.5" customHeight="1">
      <c r="A1079" s="11">
        <v>1683</v>
      </c>
      <c r="B1079" s="12" t="s">
        <v>8593</v>
      </c>
      <c r="C1079" s="12">
        <v>1</v>
      </c>
      <c r="D1079" s="15" t="s">
        <v>4047</v>
      </c>
      <c r="E1079" s="12" t="s">
        <v>3515</v>
      </c>
      <c r="F1079" s="12" t="s">
        <v>8594</v>
      </c>
      <c r="G1079" s="12" t="s">
        <v>8595</v>
      </c>
      <c r="H1079" s="12">
        <v>2011</v>
      </c>
      <c r="I1079" s="12" t="s">
        <v>8596</v>
      </c>
      <c r="J1079" s="16" t="s">
        <v>8597</v>
      </c>
      <c r="K1079" s="28" t="s">
        <v>9852</v>
      </c>
      <c r="L1079" s="12" t="s">
        <v>3662</v>
      </c>
      <c r="M1079" s="12" t="s">
        <v>3663</v>
      </c>
      <c r="N1079" s="12" t="s">
        <v>3827</v>
      </c>
      <c r="O1079" s="12" t="s">
        <v>3828</v>
      </c>
      <c r="P1079" s="12">
        <v>186</v>
      </c>
      <c r="Q1079" s="16" t="s">
        <v>8598</v>
      </c>
      <c r="R1079" s="16">
        <v>3.2</v>
      </c>
      <c r="S1079" s="16">
        <v>3.4</v>
      </c>
      <c r="T1079" s="16">
        <v>25</v>
      </c>
      <c r="U1079" s="16">
        <v>31.6</v>
      </c>
      <c r="V1079" s="109">
        <v>100</v>
      </c>
      <c r="W1079" s="109">
        <v>100</v>
      </c>
      <c r="X1079" s="18" t="s">
        <v>8599</v>
      </c>
      <c r="Y1079" s="12">
        <v>4</v>
      </c>
      <c r="Z1079" s="12">
        <v>5</v>
      </c>
      <c r="AA1079" s="12">
        <v>5</v>
      </c>
      <c r="AB1079" s="12">
        <v>10</v>
      </c>
      <c r="AC1079" s="12"/>
      <c r="AD1079" s="12">
        <v>25</v>
      </c>
      <c r="AE1079" s="12">
        <v>5</v>
      </c>
      <c r="AF1079" s="236">
        <v>100</v>
      </c>
      <c r="AG1079" s="11" t="s">
        <v>4047</v>
      </c>
      <c r="AH1079" s="12" t="s">
        <v>3581</v>
      </c>
      <c r="AI1079" s="13">
        <v>70</v>
      </c>
      <c r="AJ1079" s="11"/>
      <c r="AK1079" s="12"/>
      <c r="AL1079" s="13"/>
      <c r="AM1079" s="300"/>
      <c r="AN1079" s="12"/>
      <c r="AO1079" s="13"/>
      <c r="AP1079" s="300"/>
      <c r="AQ1079" s="12"/>
      <c r="AR1079" s="13"/>
      <c r="AS1079" s="300"/>
      <c r="AT1079" s="12"/>
      <c r="AU1079" s="13"/>
      <c r="AV1079" s="300"/>
      <c r="AW1079" s="12"/>
      <c r="AX1079" s="13"/>
    </row>
    <row r="1080" spans="1:50" s="14" customFormat="1" ht="148.5" customHeight="1">
      <c r="A1080" s="11">
        <v>1683</v>
      </c>
      <c r="B1080" s="12" t="s">
        <v>8593</v>
      </c>
      <c r="C1080" s="12">
        <v>2</v>
      </c>
      <c r="D1080" s="15" t="s">
        <v>4047</v>
      </c>
      <c r="E1080" s="12" t="s">
        <v>3515</v>
      </c>
      <c r="F1080" s="12" t="s">
        <v>8594</v>
      </c>
      <c r="G1080" s="12" t="s">
        <v>8600</v>
      </c>
      <c r="H1080" s="12">
        <v>2011</v>
      </c>
      <c r="I1080" s="12" t="s">
        <v>8601</v>
      </c>
      <c r="J1080" s="16" t="s">
        <v>8602</v>
      </c>
      <c r="K1080" s="28" t="s">
        <v>9852</v>
      </c>
      <c r="L1080" s="12" t="s">
        <v>3662</v>
      </c>
      <c r="M1080" s="12" t="s">
        <v>3663</v>
      </c>
      <c r="N1080" s="12" t="s">
        <v>3827</v>
      </c>
      <c r="O1080" s="12" t="s">
        <v>3828</v>
      </c>
      <c r="P1080" s="12">
        <v>187</v>
      </c>
      <c r="Q1080" s="16" t="s">
        <v>8598</v>
      </c>
      <c r="R1080" s="16">
        <v>5.05</v>
      </c>
      <c r="S1080" s="16">
        <v>3.4</v>
      </c>
      <c r="T1080" s="16">
        <v>25</v>
      </c>
      <c r="U1080" s="16">
        <v>33.450000000000003</v>
      </c>
      <c r="V1080" s="109">
        <v>100</v>
      </c>
      <c r="W1080" s="109">
        <v>100</v>
      </c>
      <c r="X1080" s="18" t="s">
        <v>8599</v>
      </c>
      <c r="Y1080" s="12">
        <v>4</v>
      </c>
      <c r="Z1080" s="12">
        <v>5</v>
      </c>
      <c r="AA1080" s="12">
        <v>5</v>
      </c>
      <c r="AB1080" s="12">
        <v>10</v>
      </c>
      <c r="AC1080" s="12"/>
      <c r="AD1080" s="12">
        <v>25</v>
      </c>
      <c r="AE1080" s="12">
        <v>5</v>
      </c>
      <c r="AF1080" s="236">
        <v>100</v>
      </c>
      <c r="AG1080" s="11" t="s">
        <v>4047</v>
      </c>
      <c r="AH1080" s="12" t="s">
        <v>3581</v>
      </c>
      <c r="AI1080" s="13">
        <v>70</v>
      </c>
      <c r="AJ1080" s="11"/>
      <c r="AK1080" s="12"/>
      <c r="AL1080" s="13"/>
      <c r="AM1080" s="300"/>
      <c r="AN1080" s="12"/>
      <c r="AO1080" s="13"/>
      <c r="AP1080" s="300"/>
      <c r="AQ1080" s="12"/>
      <c r="AR1080" s="13"/>
      <c r="AS1080" s="300"/>
      <c r="AT1080" s="12"/>
      <c r="AU1080" s="13"/>
      <c r="AV1080" s="300"/>
      <c r="AW1080" s="12"/>
      <c r="AX1080" s="13"/>
    </row>
    <row r="1081" spans="1:50" s="14" customFormat="1" ht="148.5" customHeight="1">
      <c r="A1081" s="11">
        <v>1683</v>
      </c>
      <c r="B1081" s="12" t="s">
        <v>8593</v>
      </c>
      <c r="C1081" s="12">
        <v>3</v>
      </c>
      <c r="D1081" s="15" t="s">
        <v>4047</v>
      </c>
      <c r="E1081" s="12" t="s">
        <v>3515</v>
      </c>
      <c r="F1081" s="12" t="s">
        <v>8594</v>
      </c>
      <c r="G1081" s="12" t="s">
        <v>8603</v>
      </c>
      <c r="H1081" s="12">
        <v>2011</v>
      </c>
      <c r="I1081" s="12" t="s">
        <v>8604</v>
      </c>
      <c r="J1081" s="16" t="s">
        <v>8605</v>
      </c>
      <c r="K1081" s="28" t="s">
        <v>9852</v>
      </c>
      <c r="L1081" s="12" t="s">
        <v>3662</v>
      </c>
      <c r="M1081" s="12" t="s">
        <v>3663</v>
      </c>
      <c r="N1081" s="12" t="s">
        <v>3827</v>
      </c>
      <c r="O1081" s="12" t="s">
        <v>3828</v>
      </c>
      <c r="P1081" s="12">
        <v>177</v>
      </c>
      <c r="Q1081" s="16" t="s">
        <v>8598</v>
      </c>
      <c r="R1081" s="16">
        <v>2.5</v>
      </c>
      <c r="S1081" s="16">
        <v>3.4</v>
      </c>
      <c r="T1081" s="16">
        <v>25</v>
      </c>
      <c r="U1081" s="16">
        <v>30.9</v>
      </c>
      <c r="V1081" s="109">
        <v>100</v>
      </c>
      <c r="W1081" s="109">
        <v>100</v>
      </c>
      <c r="X1081" s="18" t="s">
        <v>8599</v>
      </c>
      <c r="Y1081" s="12">
        <v>4</v>
      </c>
      <c r="Z1081" s="12">
        <v>5</v>
      </c>
      <c r="AA1081" s="12">
        <v>5</v>
      </c>
      <c r="AB1081" s="12">
        <v>10</v>
      </c>
      <c r="AC1081" s="12"/>
      <c r="AD1081" s="12">
        <v>25</v>
      </c>
      <c r="AE1081" s="12">
        <v>5</v>
      </c>
      <c r="AF1081" s="236">
        <v>100</v>
      </c>
      <c r="AG1081" s="11" t="s">
        <v>4047</v>
      </c>
      <c r="AH1081" s="12" t="s">
        <v>3581</v>
      </c>
      <c r="AI1081" s="13">
        <v>70</v>
      </c>
      <c r="AJ1081" s="11"/>
      <c r="AK1081" s="12"/>
      <c r="AL1081" s="13"/>
      <c r="AM1081" s="300"/>
      <c r="AN1081" s="12"/>
      <c r="AO1081" s="13"/>
      <c r="AP1081" s="300"/>
      <c r="AQ1081" s="12"/>
      <c r="AR1081" s="13"/>
      <c r="AS1081" s="300"/>
      <c r="AT1081" s="12"/>
      <c r="AU1081" s="13"/>
      <c r="AV1081" s="300"/>
      <c r="AW1081" s="12"/>
      <c r="AX1081" s="13"/>
    </row>
    <row r="1082" spans="1:50" s="14" customFormat="1" ht="148.5" customHeight="1">
      <c r="A1082" s="11">
        <v>1683</v>
      </c>
      <c r="B1082" s="12" t="s">
        <v>8593</v>
      </c>
      <c r="C1082" s="12">
        <v>4</v>
      </c>
      <c r="D1082" s="15" t="s">
        <v>4047</v>
      </c>
      <c r="E1082" s="12" t="s">
        <v>3515</v>
      </c>
      <c r="F1082" s="12" t="s">
        <v>8594</v>
      </c>
      <c r="G1082" s="12" t="s">
        <v>8606</v>
      </c>
      <c r="H1082" s="12">
        <v>2016</v>
      </c>
      <c r="I1082" s="12" t="s">
        <v>8607</v>
      </c>
      <c r="J1082" s="16">
        <v>66687.460000000006</v>
      </c>
      <c r="K1082" s="28" t="s">
        <v>9852</v>
      </c>
      <c r="L1082" s="12" t="s">
        <v>3662</v>
      </c>
      <c r="M1082" s="12" t="s">
        <v>3663</v>
      </c>
      <c r="N1082" s="12" t="s">
        <v>3827</v>
      </c>
      <c r="O1082" s="12" t="s">
        <v>3828</v>
      </c>
      <c r="P1082" s="12">
        <v>280</v>
      </c>
      <c r="Q1082" s="16" t="s">
        <v>8598</v>
      </c>
      <c r="R1082" s="16">
        <v>7.64</v>
      </c>
      <c r="S1082" s="16">
        <v>3.4</v>
      </c>
      <c r="T1082" s="16">
        <v>25</v>
      </c>
      <c r="U1082" s="16">
        <v>36.04</v>
      </c>
      <c r="V1082" s="109">
        <v>100</v>
      </c>
      <c r="W1082" s="109">
        <v>100</v>
      </c>
      <c r="X1082" s="18" t="s">
        <v>8599</v>
      </c>
      <c r="Y1082" s="12">
        <v>4</v>
      </c>
      <c r="Z1082" s="12">
        <v>5</v>
      </c>
      <c r="AA1082" s="12">
        <v>5</v>
      </c>
      <c r="AB1082" s="12">
        <v>10</v>
      </c>
      <c r="AC1082" s="12"/>
      <c r="AD1082" s="12">
        <v>25</v>
      </c>
      <c r="AE1082" s="12">
        <v>5</v>
      </c>
      <c r="AF1082" s="236">
        <v>100</v>
      </c>
      <c r="AG1082" s="11" t="s">
        <v>4047</v>
      </c>
      <c r="AH1082" s="12" t="s">
        <v>3581</v>
      </c>
      <c r="AI1082" s="13">
        <v>70</v>
      </c>
      <c r="AJ1082" s="11"/>
      <c r="AK1082" s="12"/>
      <c r="AL1082" s="13"/>
      <c r="AM1082" s="300"/>
      <c r="AN1082" s="12"/>
      <c r="AO1082" s="13"/>
      <c r="AP1082" s="300"/>
      <c r="AQ1082" s="12"/>
      <c r="AR1082" s="13"/>
      <c r="AS1082" s="300"/>
      <c r="AT1082" s="12"/>
      <c r="AU1082" s="13"/>
      <c r="AV1082" s="300"/>
      <c r="AW1082" s="12"/>
      <c r="AX1082" s="13"/>
    </row>
    <row r="1083" spans="1:50" s="14" customFormat="1" ht="148.5" customHeight="1">
      <c r="A1083" s="11">
        <v>1683</v>
      </c>
      <c r="B1083" s="12" t="s">
        <v>8593</v>
      </c>
      <c r="C1083" s="12">
        <v>5</v>
      </c>
      <c r="D1083" s="15" t="s">
        <v>4047</v>
      </c>
      <c r="E1083" s="12" t="s">
        <v>3515</v>
      </c>
      <c r="F1083" s="12" t="s">
        <v>8594</v>
      </c>
      <c r="G1083" s="12" t="s">
        <v>8608</v>
      </c>
      <c r="H1083" s="12">
        <v>2020</v>
      </c>
      <c r="I1083" s="12" t="s">
        <v>8609</v>
      </c>
      <c r="J1083" s="16">
        <v>105168.75</v>
      </c>
      <c r="K1083" s="28" t="s">
        <v>9852</v>
      </c>
      <c r="L1083" s="12" t="s">
        <v>3662</v>
      </c>
      <c r="M1083" s="12" t="s">
        <v>3663</v>
      </c>
      <c r="N1083" s="12" t="s">
        <v>3827</v>
      </c>
      <c r="O1083" s="12" t="s">
        <v>3828</v>
      </c>
      <c r="P1083" s="12">
        <v>302</v>
      </c>
      <c r="Q1083" s="16" t="s">
        <v>8598</v>
      </c>
      <c r="R1083" s="16">
        <v>12.37</v>
      </c>
      <c r="S1083" s="16">
        <v>3.4</v>
      </c>
      <c r="T1083" s="16">
        <v>25</v>
      </c>
      <c r="U1083" s="16">
        <v>40.770000000000003</v>
      </c>
      <c r="V1083" s="109">
        <v>100</v>
      </c>
      <c r="W1083" s="109">
        <v>10</v>
      </c>
      <c r="X1083" s="18" t="s">
        <v>8599</v>
      </c>
      <c r="Y1083" s="12">
        <v>4</v>
      </c>
      <c r="Z1083" s="12">
        <v>5</v>
      </c>
      <c r="AA1083" s="12">
        <v>5</v>
      </c>
      <c r="AB1083" s="12">
        <v>10</v>
      </c>
      <c r="AC1083" s="12"/>
      <c r="AD1083" s="12">
        <v>25</v>
      </c>
      <c r="AE1083" s="12">
        <v>5</v>
      </c>
      <c r="AF1083" s="236">
        <v>100</v>
      </c>
      <c r="AG1083" s="11" t="s">
        <v>4047</v>
      </c>
      <c r="AH1083" s="12" t="s">
        <v>3581</v>
      </c>
      <c r="AI1083" s="13">
        <v>70</v>
      </c>
      <c r="AJ1083" s="11"/>
      <c r="AK1083" s="12"/>
      <c r="AL1083" s="13"/>
      <c r="AM1083" s="300"/>
      <c r="AN1083" s="12"/>
      <c r="AO1083" s="13"/>
      <c r="AP1083" s="300"/>
      <c r="AQ1083" s="12"/>
      <c r="AR1083" s="13"/>
      <c r="AS1083" s="300"/>
      <c r="AT1083" s="12"/>
      <c r="AU1083" s="13"/>
      <c r="AV1083" s="300"/>
      <c r="AW1083" s="12"/>
      <c r="AX1083" s="13"/>
    </row>
    <row r="1084" spans="1:50" s="14" customFormat="1" ht="70">
      <c r="A1084" s="11" t="s">
        <v>9924</v>
      </c>
      <c r="B1084" s="12" t="s">
        <v>8610</v>
      </c>
      <c r="C1084" s="12">
        <v>1</v>
      </c>
      <c r="D1084" s="15" t="s">
        <v>8611</v>
      </c>
      <c r="E1084" s="12" t="s">
        <v>8612</v>
      </c>
      <c r="F1084" s="12">
        <v>1941</v>
      </c>
      <c r="G1084" s="12" t="s">
        <v>8613</v>
      </c>
      <c r="H1084" s="12">
        <v>2007</v>
      </c>
      <c r="I1084" s="12" t="s">
        <v>8614</v>
      </c>
      <c r="J1084" s="16">
        <v>52168.59</v>
      </c>
      <c r="K1084" s="12" t="s">
        <v>103</v>
      </c>
      <c r="L1084" s="12" t="s">
        <v>8615</v>
      </c>
      <c r="M1084" s="12" t="s">
        <v>8616</v>
      </c>
      <c r="N1084" s="12" t="s">
        <v>8617</v>
      </c>
      <c r="O1084" s="12" t="s">
        <v>8618</v>
      </c>
      <c r="P1084" s="12" t="s">
        <v>8619</v>
      </c>
      <c r="Q1084" s="16">
        <v>45.61</v>
      </c>
      <c r="R1084" s="16">
        <v>0</v>
      </c>
      <c r="S1084" s="16">
        <v>0.31</v>
      </c>
      <c r="T1084" s="16">
        <v>45.3</v>
      </c>
      <c r="U1084" s="16">
        <v>45.61</v>
      </c>
      <c r="V1084" s="109">
        <v>300</v>
      </c>
      <c r="W1084" s="109">
        <v>100</v>
      </c>
      <c r="X1084" s="90" t="s">
        <v>8620</v>
      </c>
      <c r="Y1084" s="12">
        <v>6</v>
      </c>
      <c r="Z1084" s="12">
        <v>4</v>
      </c>
      <c r="AA1084" s="12">
        <v>8</v>
      </c>
      <c r="AB1084" s="12">
        <v>32</v>
      </c>
      <c r="AC1084" s="12"/>
      <c r="AD1084" s="12"/>
      <c r="AE1084" s="12">
        <v>9</v>
      </c>
      <c r="AF1084" s="236">
        <v>300</v>
      </c>
      <c r="AG1084" s="11"/>
      <c r="AH1084" s="12"/>
      <c r="AI1084" s="13"/>
      <c r="AJ1084" s="11"/>
      <c r="AK1084" s="12"/>
      <c r="AL1084" s="13"/>
      <c r="AM1084" s="300"/>
      <c r="AN1084" s="12"/>
      <c r="AO1084" s="13"/>
      <c r="AP1084" s="300"/>
      <c r="AQ1084" s="12"/>
      <c r="AR1084" s="13"/>
      <c r="AS1084" s="300" t="s">
        <v>8621</v>
      </c>
      <c r="AT1084" s="12" t="s">
        <v>8622</v>
      </c>
      <c r="AU1084" s="13"/>
      <c r="AV1084" s="300"/>
      <c r="AW1084" s="12"/>
      <c r="AX1084" s="13"/>
    </row>
    <row r="1085" spans="1:50" s="14" customFormat="1" ht="56">
      <c r="A1085" s="129">
        <v>2294</v>
      </c>
      <c r="B1085" s="115" t="s">
        <v>8623</v>
      </c>
      <c r="C1085" s="115" t="s">
        <v>8624</v>
      </c>
      <c r="D1085" s="76"/>
      <c r="E1085" s="76" t="s">
        <v>8625</v>
      </c>
      <c r="F1085" s="115" t="s">
        <v>8626</v>
      </c>
      <c r="G1085" s="76" t="s">
        <v>8627</v>
      </c>
      <c r="H1085" s="115">
        <v>2009</v>
      </c>
      <c r="I1085" s="76" t="s">
        <v>8627</v>
      </c>
      <c r="J1085" s="71">
        <v>105355</v>
      </c>
      <c r="K1085" s="28" t="s">
        <v>9852</v>
      </c>
      <c r="L1085" s="76" t="s">
        <v>8628</v>
      </c>
      <c r="M1085" s="76" t="s">
        <v>8629</v>
      </c>
      <c r="N1085" s="76" t="s">
        <v>8630</v>
      </c>
      <c r="O1085" s="76" t="s">
        <v>8631</v>
      </c>
      <c r="P1085" s="115">
        <v>209</v>
      </c>
      <c r="Q1085" s="71">
        <v>29.81</v>
      </c>
      <c r="R1085" s="71">
        <v>10.97</v>
      </c>
      <c r="S1085" s="71">
        <v>1.56</v>
      </c>
      <c r="T1085" s="71">
        <v>17.28</v>
      </c>
      <c r="U1085" s="71">
        <v>29.810000000000002</v>
      </c>
      <c r="V1085" s="115">
        <v>100</v>
      </c>
      <c r="W1085" s="115">
        <v>100</v>
      </c>
      <c r="X1085" s="76" t="s">
        <v>8632</v>
      </c>
      <c r="Y1085" s="115">
        <v>6</v>
      </c>
      <c r="Z1085" s="115">
        <v>3</v>
      </c>
      <c r="AA1085" s="115">
        <v>1</v>
      </c>
      <c r="AB1085" s="115">
        <v>44</v>
      </c>
      <c r="AC1085" s="115"/>
      <c r="AD1085" s="76"/>
      <c r="AE1085" s="115">
        <v>5</v>
      </c>
      <c r="AF1085" s="279">
        <v>100</v>
      </c>
      <c r="AG1085" s="174"/>
      <c r="AH1085" s="76" t="s">
        <v>8633</v>
      </c>
      <c r="AI1085" s="85">
        <v>100</v>
      </c>
      <c r="AJ1085" s="11"/>
      <c r="AK1085" s="12"/>
      <c r="AL1085" s="13"/>
      <c r="AM1085" s="300"/>
      <c r="AN1085" s="12"/>
      <c r="AO1085" s="13"/>
      <c r="AP1085" s="300"/>
      <c r="AQ1085" s="12"/>
      <c r="AR1085" s="13"/>
      <c r="AS1085" s="300"/>
      <c r="AT1085" s="12"/>
      <c r="AU1085" s="13"/>
      <c r="AV1085" s="300"/>
      <c r="AW1085" s="12"/>
      <c r="AX1085" s="13"/>
    </row>
    <row r="1086" spans="1:50" s="14" customFormat="1" ht="182">
      <c r="A1086" s="11">
        <v>2316</v>
      </c>
      <c r="B1086" s="12" t="s">
        <v>9917</v>
      </c>
      <c r="C1086" s="12">
        <v>1</v>
      </c>
      <c r="D1086" s="15" t="s">
        <v>8634</v>
      </c>
      <c r="E1086" s="12" t="s">
        <v>8635</v>
      </c>
      <c r="F1086" s="12">
        <v>28079</v>
      </c>
      <c r="G1086" s="12" t="s">
        <v>8636</v>
      </c>
      <c r="H1086" s="12">
        <v>2008</v>
      </c>
      <c r="I1086" s="12" t="s">
        <v>8637</v>
      </c>
      <c r="J1086" s="16">
        <v>205835.45</v>
      </c>
      <c r="K1086" s="12" t="s">
        <v>103</v>
      </c>
      <c r="L1086" s="16" t="s">
        <v>8638</v>
      </c>
      <c r="M1086" s="69" t="s">
        <v>8639</v>
      </c>
      <c r="N1086" s="69" t="s">
        <v>8640</v>
      </c>
      <c r="O1086" s="12"/>
      <c r="P1086" s="12"/>
      <c r="Q1086" s="16" t="s">
        <v>8641</v>
      </c>
      <c r="R1086" s="16">
        <v>41.16</v>
      </c>
      <c r="S1086" s="16">
        <v>21.7</v>
      </c>
      <c r="T1086" s="16">
        <v>37.14</v>
      </c>
      <c r="U1086" s="16">
        <f>SUM(R1086:T1086)</f>
        <v>100</v>
      </c>
      <c r="V1086" s="109">
        <v>80</v>
      </c>
      <c r="W1086" s="109">
        <v>91.67</v>
      </c>
      <c r="X1086" s="90" t="s">
        <v>8642</v>
      </c>
      <c r="Y1086" s="12">
        <v>3</v>
      </c>
      <c r="Z1086" s="12">
        <v>1</v>
      </c>
      <c r="AA1086" s="12">
        <v>1</v>
      </c>
      <c r="AB1086" s="12">
        <v>60</v>
      </c>
      <c r="AC1086" s="12"/>
      <c r="AD1086" s="12">
        <v>0</v>
      </c>
      <c r="AE1086" s="12">
        <v>5</v>
      </c>
      <c r="AF1086" s="236"/>
      <c r="AG1086" s="11"/>
      <c r="AH1086" s="12"/>
      <c r="AI1086" s="182"/>
      <c r="AJ1086" s="11"/>
      <c r="AK1086" s="12"/>
      <c r="AL1086" s="182"/>
      <c r="AM1086" s="300"/>
      <c r="AN1086" s="12"/>
      <c r="AO1086" s="182"/>
      <c r="AP1086" s="300"/>
      <c r="AQ1086" s="12"/>
      <c r="AR1086" s="13"/>
      <c r="AS1086" s="300"/>
      <c r="AT1086" s="12"/>
      <c r="AU1086" s="13"/>
      <c r="AV1086" s="300"/>
      <c r="AW1086" s="12"/>
      <c r="AX1086" s="13"/>
    </row>
    <row r="1087" spans="1:50" s="14" customFormat="1" ht="182">
      <c r="A1087" s="11">
        <v>2316</v>
      </c>
      <c r="B1087" s="12" t="s">
        <v>9917</v>
      </c>
      <c r="C1087" s="12">
        <v>1</v>
      </c>
      <c r="D1087" s="15" t="s">
        <v>8634</v>
      </c>
      <c r="E1087" s="12" t="s">
        <v>8635</v>
      </c>
      <c r="F1087" s="12">
        <v>28079</v>
      </c>
      <c r="G1087" s="12" t="s">
        <v>8643</v>
      </c>
      <c r="H1087" s="12">
        <v>2008</v>
      </c>
      <c r="I1087" s="12" t="s">
        <v>8637</v>
      </c>
      <c r="J1087" s="16">
        <v>84134.7</v>
      </c>
      <c r="K1087" s="12" t="s">
        <v>103</v>
      </c>
      <c r="L1087" s="16" t="s">
        <v>8638</v>
      </c>
      <c r="M1087" s="69" t="s">
        <v>8639</v>
      </c>
      <c r="N1087" s="69" t="s">
        <v>8640</v>
      </c>
      <c r="O1087" s="12"/>
      <c r="P1087" s="12"/>
      <c r="Q1087" s="16" t="s">
        <v>8644</v>
      </c>
      <c r="R1087" s="16">
        <v>16.82</v>
      </c>
      <c r="S1087" s="16">
        <v>16.04</v>
      </c>
      <c r="T1087" s="16">
        <v>37.14</v>
      </c>
      <c r="U1087" s="16">
        <f>SUM(R1087:T1087)</f>
        <v>70</v>
      </c>
      <c r="V1087" s="109">
        <v>80</v>
      </c>
      <c r="W1087" s="109">
        <v>96.67</v>
      </c>
      <c r="X1087" s="90" t="s">
        <v>8642</v>
      </c>
      <c r="Y1087" s="12">
        <v>3</v>
      </c>
      <c r="Z1087" s="12">
        <v>1</v>
      </c>
      <c r="AA1087" s="12">
        <v>2</v>
      </c>
      <c r="AB1087" s="12">
        <v>60</v>
      </c>
      <c r="AC1087" s="12"/>
      <c r="AD1087" s="12">
        <v>0</v>
      </c>
      <c r="AE1087" s="12">
        <v>5</v>
      </c>
      <c r="AF1087" s="236"/>
      <c r="AG1087" s="11"/>
      <c r="AH1087" s="12"/>
      <c r="AI1087" s="182"/>
      <c r="AJ1087" s="11"/>
      <c r="AK1087" s="12"/>
      <c r="AL1087" s="182"/>
      <c r="AM1087" s="300"/>
      <c r="AN1087" s="12"/>
      <c r="AO1087" s="182"/>
      <c r="AP1087" s="300"/>
      <c r="AQ1087" s="12"/>
      <c r="AR1087" s="13"/>
      <c r="AS1087" s="300"/>
      <c r="AT1087" s="12"/>
      <c r="AU1087" s="13"/>
      <c r="AV1087" s="300"/>
      <c r="AW1087" s="12"/>
      <c r="AX1087" s="13"/>
    </row>
    <row r="1088" spans="1:50" s="14" customFormat="1" ht="210">
      <c r="A1088" s="11" t="s">
        <v>9869</v>
      </c>
      <c r="B1088" s="12" t="s">
        <v>8645</v>
      </c>
      <c r="C1088" s="12">
        <v>3</v>
      </c>
      <c r="D1088" s="15" t="s">
        <v>4047</v>
      </c>
      <c r="E1088" s="12" t="s">
        <v>8646</v>
      </c>
      <c r="F1088" s="12">
        <v>12266</v>
      </c>
      <c r="G1088" s="12" t="s">
        <v>8647</v>
      </c>
      <c r="H1088" s="12">
        <v>2008</v>
      </c>
      <c r="I1088" s="12" t="s">
        <v>8648</v>
      </c>
      <c r="J1088" s="16">
        <v>131417</v>
      </c>
      <c r="K1088" s="147" t="s">
        <v>6913</v>
      </c>
      <c r="L1088" s="12" t="s">
        <v>8649</v>
      </c>
      <c r="M1088" s="12" t="s">
        <v>8650</v>
      </c>
      <c r="N1088" s="12" t="s">
        <v>8651</v>
      </c>
      <c r="O1088" s="12" t="s">
        <v>8652</v>
      </c>
      <c r="P1088" s="12" t="s">
        <v>8653</v>
      </c>
      <c r="Q1088" s="16">
        <v>28.6</v>
      </c>
      <c r="R1088" s="16">
        <v>0</v>
      </c>
      <c r="S1088" s="16"/>
      <c r="T1088" s="16">
        <v>28.6</v>
      </c>
      <c r="U1088" s="16">
        <v>28.6</v>
      </c>
      <c r="V1088" s="109">
        <v>62</v>
      </c>
      <c r="W1088" s="109">
        <v>100</v>
      </c>
      <c r="X1088" s="90" t="s">
        <v>8654</v>
      </c>
      <c r="Y1088" s="12">
        <v>3</v>
      </c>
      <c r="Z1088" s="12">
        <v>4</v>
      </c>
      <c r="AA1088" s="12">
        <v>1</v>
      </c>
      <c r="AB1088" s="12">
        <v>60</v>
      </c>
      <c r="AC1088" s="12"/>
      <c r="AD1088" s="12">
        <v>28.6</v>
      </c>
      <c r="AE1088" s="12">
        <v>5</v>
      </c>
      <c r="AF1088" s="235">
        <v>110</v>
      </c>
      <c r="AG1088" s="83" t="s">
        <v>8655</v>
      </c>
      <c r="AH1088" s="69" t="s">
        <v>8656</v>
      </c>
      <c r="AI1088" s="107">
        <v>50</v>
      </c>
      <c r="AJ1088" s="83" t="s">
        <v>8657</v>
      </c>
      <c r="AK1088" s="69" t="s">
        <v>8658</v>
      </c>
      <c r="AL1088" s="107">
        <v>30</v>
      </c>
      <c r="AM1088" s="301" t="s">
        <v>8659</v>
      </c>
      <c r="AN1088" s="69" t="s">
        <v>8658</v>
      </c>
      <c r="AO1088" s="107">
        <v>30</v>
      </c>
      <c r="AP1088" s="300"/>
      <c r="AQ1088" s="12"/>
      <c r="AR1088" s="13"/>
      <c r="AS1088" s="300"/>
      <c r="AT1088" s="12"/>
      <c r="AU1088" s="13"/>
      <c r="AV1088" s="300"/>
      <c r="AW1088" s="12"/>
      <c r="AX1088" s="13"/>
    </row>
    <row r="1089" spans="1:234" s="14" customFormat="1" ht="210">
      <c r="A1089" s="11" t="s">
        <v>9869</v>
      </c>
      <c r="B1089" s="12" t="s">
        <v>8645</v>
      </c>
      <c r="C1089" s="12">
        <v>3</v>
      </c>
      <c r="D1089" s="15" t="s">
        <v>4047</v>
      </c>
      <c r="E1089" s="12" t="s">
        <v>8646</v>
      </c>
      <c r="F1089" s="12">
        <v>12266</v>
      </c>
      <c r="G1089" s="12" t="s">
        <v>8660</v>
      </c>
      <c r="H1089" s="12">
        <v>2010</v>
      </c>
      <c r="I1089" s="12" t="s">
        <v>8661</v>
      </c>
      <c r="J1089" s="16">
        <v>585556</v>
      </c>
      <c r="K1089" s="12" t="s">
        <v>103</v>
      </c>
      <c r="L1089" s="12" t="s">
        <v>8649</v>
      </c>
      <c r="M1089" s="12" t="s">
        <v>8650</v>
      </c>
      <c r="N1089" s="12" t="s">
        <v>8662</v>
      </c>
      <c r="O1089" s="12" t="s">
        <v>8663</v>
      </c>
      <c r="P1089" s="12" t="s">
        <v>8664</v>
      </c>
      <c r="Q1089" s="16">
        <v>28.6</v>
      </c>
      <c r="R1089" s="16">
        <v>0</v>
      </c>
      <c r="S1089" s="16"/>
      <c r="T1089" s="16">
        <v>28.6</v>
      </c>
      <c r="U1089" s="16">
        <v>28.6</v>
      </c>
      <c r="V1089" s="109">
        <v>62</v>
      </c>
      <c r="W1089" s="109">
        <v>100</v>
      </c>
      <c r="X1089" s="90" t="s">
        <v>8654</v>
      </c>
      <c r="Y1089" s="12">
        <v>3</v>
      </c>
      <c r="Z1089" s="12">
        <v>4</v>
      </c>
      <c r="AA1089" s="12">
        <v>1</v>
      </c>
      <c r="AB1089" s="12">
        <v>60</v>
      </c>
      <c r="AC1089" s="12" t="s">
        <v>103</v>
      </c>
      <c r="AD1089" s="12">
        <v>28.6</v>
      </c>
      <c r="AE1089" s="12">
        <v>5</v>
      </c>
      <c r="AF1089" s="235">
        <v>110</v>
      </c>
      <c r="AG1089" s="83" t="s">
        <v>8655</v>
      </c>
      <c r="AH1089" s="69" t="s">
        <v>8656</v>
      </c>
      <c r="AI1089" s="107">
        <v>50</v>
      </c>
      <c r="AJ1089" s="83" t="s">
        <v>8657</v>
      </c>
      <c r="AK1089" s="69" t="s">
        <v>8658</v>
      </c>
      <c r="AL1089" s="107">
        <v>30</v>
      </c>
      <c r="AM1089" s="301" t="s">
        <v>8659</v>
      </c>
      <c r="AN1089" s="69" t="s">
        <v>8658</v>
      </c>
      <c r="AO1089" s="107">
        <v>30</v>
      </c>
      <c r="AP1089" s="300"/>
      <c r="AQ1089" s="12"/>
      <c r="AR1089" s="13"/>
      <c r="AS1089" s="300"/>
      <c r="AT1089" s="12"/>
      <c r="AU1089" s="13"/>
      <c r="AV1089" s="300"/>
      <c r="AW1089" s="12"/>
      <c r="AX1089" s="13"/>
    </row>
    <row r="1090" spans="1:234" s="14" customFormat="1" ht="196">
      <c r="A1090" s="11" t="s">
        <v>9869</v>
      </c>
      <c r="B1090" s="12" t="s">
        <v>8645</v>
      </c>
      <c r="C1090" s="12">
        <v>1</v>
      </c>
      <c r="D1090" s="15" t="s">
        <v>3461</v>
      </c>
      <c r="E1090" s="12" t="s">
        <v>8665</v>
      </c>
      <c r="F1090" s="12">
        <v>30850</v>
      </c>
      <c r="G1090" s="12" t="s">
        <v>8666</v>
      </c>
      <c r="H1090" s="12">
        <v>2020</v>
      </c>
      <c r="I1090" s="12" t="s">
        <v>8667</v>
      </c>
      <c r="J1090" s="16">
        <v>23910.05</v>
      </c>
      <c r="K1090" s="69" t="s">
        <v>9854</v>
      </c>
      <c r="L1090" s="12" t="s">
        <v>8668</v>
      </c>
      <c r="M1090" s="12" t="s">
        <v>8669</v>
      </c>
      <c r="N1090" s="12" t="s">
        <v>8670</v>
      </c>
      <c r="O1090" s="12" t="s">
        <v>8671</v>
      </c>
      <c r="P1090" s="12">
        <v>8167</v>
      </c>
      <c r="Q1090" s="16">
        <f>U1090</f>
        <v>25.900000000000002</v>
      </c>
      <c r="R1090" s="16">
        <v>0.53</v>
      </c>
      <c r="S1090" s="16">
        <v>0</v>
      </c>
      <c r="T1090" s="16">
        <v>25.37</v>
      </c>
      <c r="U1090" s="16">
        <f>R1090+S1090+T1090</f>
        <v>25.900000000000002</v>
      </c>
      <c r="V1090" s="109">
        <v>80</v>
      </c>
      <c r="W1090" s="109">
        <v>22</v>
      </c>
      <c r="X1090" s="90" t="s">
        <v>8672</v>
      </c>
      <c r="Y1090" s="69">
        <v>6</v>
      </c>
      <c r="Z1090" s="69">
        <v>4</v>
      </c>
      <c r="AA1090" s="69">
        <v>2</v>
      </c>
      <c r="AB1090" s="69">
        <v>11</v>
      </c>
      <c r="AC1090" s="12" t="s">
        <v>357</v>
      </c>
      <c r="AD1090" s="12">
        <v>25.9</v>
      </c>
      <c r="AE1090" s="12">
        <v>5</v>
      </c>
      <c r="AF1090" s="235">
        <v>80</v>
      </c>
      <c r="AG1090" s="83" t="s">
        <v>8673</v>
      </c>
      <c r="AH1090" s="69" t="s">
        <v>8674</v>
      </c>
      <c r="AI1090" s="107">
        <v>80</v>
      </c>
      <c r="AJ1090" s="83"/>
      <c r="AK1090" s="69"/>
      <c r="AL1090" s="107"/>
      <c r="AM1090" s="301"/>
      <c r="AN1090" s="69"/>
      <c r="AO1090" s="107"/>
      <c r="AP1090" s="300"/>
      <c r="AQ1090" s="12"/>
      <c r="AR1090" s="13"/>
      <c r="AS1090" s="300"/>
      <c r="AT1090" s="12"/>
      <c r="AU1090" s="13"/>
      <c r="AV1090" s="300"/>
      <c r="AW1090" s="12"/>
      <c r="AX1090" s="13"/>
    </row>
    <row r="1091" spans="1:234" s="14" customFormat="1" ht="350">
      <c r="A1091" s="11" t="s">
        <v>9869</v>
      </c>
      <c r="B1091" s="12" t="s">
        <v>8645</v>
      </c>
      <c r="C1091" s="12"/>
      <c r="D1091" s="15" t="s">
        <v>3461</v>
      </c>
      <c r="E1091" s="12" t="s">
        <v>8665</v>
      </c>
      <c r="F1091" s="12">
        <v>30850</v>
      </c>
      <c r="G1091" s="12" t="s">
        <v>8675</v>
      </c>
      <c r="H1091" s="12">
        <v>2021</v>
      </c>
      <c r="I1091" s="69" t="s">
        <v>8676</v>
      </c>
      <c r="J1091" s="16">
        <v>28545.82</v>
      </c>
      <c r="K1091" s="29" t="s">
        <v>332</v>
      </c>
      <c r="L1091" s="69" t="s">
        <v>8668</v>
      </c>
      <c r="M1091" s="69" t="s">
        <v>8669</v>
      </c>
      <c r="N1091" s="69" t="s">
        <v>8677</v>
      </c>
      <c r="O1091" s="69" t="s">
        <v>8678</v>
      </c>
      <c r="P1091" s="12">
        <v>8255</v>
      </c>
      <c r="Q1091" s="16">
        <v>27.57</v>
      </c>
      <c r="R1091" s="16">
        <v>2.2000000000000002</v>
      </c>
      <c r="S1091" s="16"/>
      <c r="T1091" s="16">
        <v>25.37</v>
      </c>
      <c r="U1091" s="16">
        <f>R1091+S1091+T1091</f>
        <v>27.57</v>
      </c>
      <c r="V1091" s="109">
        <v>50</v>
      </c>
      <c r="W1091" s="109">
        <v>13</v>
      </c>
      <c r="X1091" s="90" t="s">
        <v>8672</v>
      </c>
      <c r="Y1091" s="69">
        <v>2</v>
      </c>
      <c r="Z1091" s="69">
        <v>5</v>
      </c>
      <c r="AA1091" s="69">
        <v>6</v>
      </c>
      <c r="AB1091" s="69">
        <v>11</v>
      </c>
      <c r="AC1091" s="12" t="s">
        <v>332</v>
      </c>
      <c r="AD1091" s="12">
        <v>25.57</v>
      </c>
      <c r="AE1091" s="12">
        <v>5</v>
      </c>
      <c r="AF1091" s="235">
        <v>80</v>
      </c>
      <c r="AG1091" s="83" t="s">
        <v>8673</v>
      </c>
      <c r="AH1091" s="69" t="s">
        <v>8674</v>
      </c>
      <c r="AI1091" s="107">
        <v>80</v>
      </c>
      <c r="AJ1091" s="11"/>
      <c r="AK1091" s="12"/>
      <c r="AL1091" s="13"/>
      <c r="AM1091" s="300"/>
      <c r="AN1091" s="12"/>
      <c r="AO1091" s="13"/>
      <c r="AP1091" s="300"/>
      <c r="AQ1091" s="12"/>
      <c r="AR1091" s="13"/>
      <c r="AS1091" s="300"/>
      <c r="AT1091" s="12"/>
      <c r="AU1091" s="13"/>
      <c r="AV1091" s="300"/>
      <c r="AW1091" s="12"/>
      <c r="AX1091" s="13"/>
    </row>
    <row r="1092" spans="1:234" s="14" customFormat="1" ht="280">
      <c r="A1092" s="11" t="s">
        <v>9869</v>
      </c>
      <c r="B1092" s="12" t="s">
        <v>8645</v>
      </c>
      <c r="C1092" s="69"/>
      <c r="D1092" s="15" t="s">
        <v>3461</v>
      </c>
      <c r="E1092" s="69" t="s">
        <v>8665</v>
      </c>
      <c r="F1092" s="24">
        <v>30850</v>
      </c>
      <c r="G1092" s="24" t="s">
        <v>8679</v>
      </c>
      <c r="H1092" s="69">
        <v>2021</v>
      </c>
      <c r="I1092" s="24" t="s">
        <v>8680</v>
      </c>
      <c r="J1092" s="219">
        <v>28053.81</v>
      </c>
      <c r="K1092" s="118" t="s">
        <v>332</v>
      </c>
      <c r="L1092" s="24" t="s">
        <v>8668</v>
      </c>
      <c r="M1092" s="24" t="s">
        <v>8669</v>
      </c>
      <c r="N1092" s="24" t="s">
        <v>8681</v>
      </c>
      <c r="O1092" s="24" t="s">
        <v>8682</v>
      </c>
      <c r="P1092" s="24">
        <v>8261</v>
      </c>
      <c r="Q1092" s="16">
        <v>25.91</v>
      </c>
      <c r="R1092" s="16">
        <v>0.54</v>
      </c>
      <c r="S1092" s="16"/>
      <c r="T1092" s="16">
        <v>25.37</v>
      </c>
      <c r="U1092" s="16">
        <f>R1092+S1092+T1092</f>
        <v>25.91</v>
      </c>
      <c r="V1092" s="109">
        <v>50</v>
      </c>
      <c r="W1092" s="109">
        <v>13</v>
      </c>
      <c r="X1092" s="132" t="s">
        <v>8672</v>
      </c>
      <c r="Y1092" s="12">
        <v>2</v>
      </c>
      <c r="Z1092" s="12">
        <v>3</v>
      </c>
      <c r="AA1092" s="12">
        <v>2</v>
      </c>
      <c r="AB1092" s="69">
        <v>11</v>
      </c>
      <c r="AC1092" s="12" t="s">
        <v>332</v>
      </c>
      <c r="AD1092" s="16">
        <v>25.91</v>
      </c>
      <c r="AE1092" s="12">
        <v>5</v>
      </c>
      <c r="AF1092" s="235">
        <v>80</v>
      </c>
      <c r="AG1092" s="83" t="s">
        <v>8673</v>
      </c>
      <c r="AH1092" s="69" t="s">
        <v>8674</v>
      </c>
      <c r="AI1092" s="107">
        <v>80</v>
      </c>
      <c r="AJ1092" s="83"/>
      <c r="AK1092" s="69"/>
      <c r="AL1092" s="107"/>
      <c r="AM1092" s="301"/>
      <c r="AN1092" s="69"/>
      <c r="AO1092" s="107"/>
      <c r="AP1092" s="301"/>
      <c r="AQ1092" s="69"/>
      <c r="AR1092" s="107"/>
      <c r="AS1092" s="301"/>
      <c r="AT1092" s="69"/>
      <c r="AU1092" s="107"/>
      <c r="AV1092" s="301"/>
      <c r="AW1092" s="69"/>
      <c r="AX1092" s="107"/>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c r="CR1092" s="104"/>
      <c r="CS1092" s="104"/>
      <c r="CT1092" s="104"/>
      <c r="CU1092" s="104"/>
      <c r="CV1092" s="104"/>
      <c r="CW1092" s="104"/>
      <c r="CX1092" s="104"/>
      <c r="CY1092" s="104"/>
      <c r="CZ1092" s="104"/>
      <c r="DA1092" s="104"/>
      <c r="DB1092" s="104"/>
      <c r="DC1092" s="104"/>
      <c r="DD1092" s="104"/>
      <c r="DE1092" s="104"/>
      <c r="DF1092" s="104"/>
      <c r="DG1092" s="104"/>
      <c r="DH1092" s="104"/>
      <c r="DI1092" s="104"/>
      <c r="DJ1092" s="104"/>
      <c r="DK1092" s="104"/>
      <c r="DL1092" s="104"/>
      <c r="DM1092" s="104"/>
      <c r="DN1092" s="104"/>
      <c r="DO1092" s="104"/>
      <c r="DP1092" s="104"/>
      <c r="DQ1092" s="104"/>
      <c r="DR1092" s="104"/>
      <c r="DS1092" s="104"/>
      <c r="DT1092" s="104"/>
      <c r="DU1092" s="104"/>
      <c r="DV1092" s="104"/>
      <c r="DW1092" s="104"/>
      <c r="DX1092" s="104"/>
      <c r="DY1092" s="104"/>
      <c r="DZ1092" s="104"/>
      <c r="EA1092" s="104"/>
      <c r="EB1092" s="104"/>
      <c r="EC1092" s="104"/>
      <c r="ED1092" s="104"/>
      <c r="EE1092" s="104"/>
      <c r="EF1092" s="104"/>
      <c r="EG1092" s="104"/>
      <c r="EH1092" s="104"/>
      <c r="EI1092" s="104"/>
      <c r="EJ1092" s="104"/>
      <c r="EK1092" s="104"/>
      <c r="EL1092" s="104"/>
      <c r="EM1092" s="104"/>
      <c r="EN1092" s="104"/>
      <c r="EO1092" s="104"/>
      <c r="EP1092" s="104"/>
      <c r="EQ1092" s="104"/>
      <c r="ER1092" s="104"/>
      <c r="ES1092" s="104"/>
      <c r="ET1092" s="104"/>
      <c r="EU1092" s="104"/>
      <c r="EV1092" s="104"/>
      <c r="EW1092" s="104"/>
      <c r="EX1092" s="104"/>
      <c r="EY1092" s="104"/>
      <c r="EZ1092" s="104"/>
      <c r="FA1092" s="104"/>
      <c r="FB1092" s="104"/>
      <c r="FC1092" s="104"/>
      <c r="FD1092" s="104"/>
      <c r="FE1092" s="104"/>
      <c r="FF1092" s="104"/>
      <c r="FG1092" s="104"/>
      <c r="FH1092" s="104"/>
      <c r="FI1092" s="104"/>
      <c r="FJ1092" s="104"/>
      <c r="FK1092" s="104"/>
      <c r="FL1092" s="104"/>
      <c r="FM1092" s="104"/>
      <c r="FN1092" s="104"/>
      <c r="FO1092" s="104"/>
      <c r="FP1092" s="104"/>
      <c r="FQ1092" s="104"/>
      <c r="FR1092" s="104"/>
      <c r="FS1092" s="104"/>
      <c r="FT1092" s="104"/>
      <c r="FU1092" s="104"/>
      <c r="FV1092" s="104"/>
      <c r="FW1092" s="104"/>
      <c r="FX1092" s="104"/>
      <c r="FY1092" s="104"/>
      <c r="FZ1092" s="104"/>
      <c r="GA1092" s="104"/>
      <c r="GB1092" s="104"/>
      <c r="GC1092" s="104"/>
      <c r="GD1092" s="104"/>
      <c r="GE1092" s="104"/>
      <c r="GF1092" s="104"/>
      <c r="GG1092" s="104"/>
      <c r="GH1092" s="104"/>
      <c r="GI1092" s="104"/>
      <c r="GJ1092" s="104"/>
      <c r="GK1092" s="104"/>
      <c r="GL1092" s="104"/>
      <c r="GM1092" s="104"/>
      <c r="GN1092" s="104"/>
      <c r="GO1092" s="104"/>
      <c r="GP1092" s="104"/>
      <c r="GQ1092" s="104"/>
      <c r="GR1092" s="104"/>
      <c r="GS1092" s="104"/>
      <c r="GT1092" s="104"/>
      <c r="GU1092" s="104"/>
      <c r="GV1092" s="104"/>
      <c r="GW1092" s="104"/>
      <c r="GX1092" s="104"/>
      <c r="GY1092" s="104"/>
      <c r="GZ1092" s="104"/>
      <c r="HA1092" s="104"/>
      <c r="HB1092" s="104"/>
      <c r="HC1092" s="104"/>
      <c r="HD1092" s="104"/>
      <c r="HE1092" s="104"/>
      <c r="HF1092" s="104"/>
      <c r="HG1092" s="104"/>
      <c r="HH1092" s="104"/>
      <c r="HI1092" s="104"/>
      <c r="HJ1092" s="104"/>
      <c r="HK1092" s="104"/>
      <c r="HL1092" s="104"/>
      <c r="HM1092" s="104"/>
      <c r="HN1092" s="104"/>
      <c r="HO1092" s="104"/>
      <c r="HP1092" s="104"/>
      <c r="HQ1092" s="104"/>
      <c r="HR1092" s="104"/>
      <c r="HS1092" s="104"/>
      <c r="HT1092" s="104"/>
      <c r="HU1092" s="104"/>
      <c r="HV1092" s="104"/>
      <c r="HW1092" s="104"/>
      <c r="HX1092" s="104"/>
      <c r="HY1092" s="104"/>
      <c r="HZ1092" s="104"/>
    </row>
    <row r="1093" spans="1:234" s="14" customFormat="1" ht="336">
      <c r="A1093" s="11" t="s">
        <v>9904</v>
      </c>
      <c r="B1093" s="12" t="s">
        <v>9881</v>
      </c>
      <c r="C1093" s="69" t="s">
        <v>9882</v>
      </c>
      <c r="D1093" s="15" t="s">
        <v>7402</v>
      </c>
      <c r="E1093" s="69" t="s">
        <v>9883</v>
      </c>
      <c r="F1093" s="24">
        <v>35374</v>
      </c>
      <c r="G1093" s="24" t="s">
        <v>9884</v>
      </c>
      <c r="H1093" s="69">
        <v>2016</v>
      </c>
      <c r="I1093" s="24" t="s">
        <v>9885</v>
      </c>
      <c r="J1093" s="71">
        <v>29742.62</v>
      </c>
      <c r="K1093" s="118" t="s">
        <v>271</v>
      </c>
      <c r="L1093" s="24" t="s">
        <v>9886</v>
      </c>
      <c r="M1093" s="24" t="s">
        <v>9887</v>
      </c>
      <c r="N1093" s="24" t="s">
        <v>9888</v>
      </c>
      <c r="O1093" s="24" t="s">
        <v>9889</v>
      </c>
      <c r="P1093" s="24">
        <v>1601520</v>
      </c>
      <c r="Q1093" s="16">
        <v>0</v>
      </c>
      <c r="R1093" s="16">
        <v>0</v>
      </c>
      <c r="S1093" s="16">
        <v>0</v>
      </c>
      <c r="T1093" s="16">
        <v>0</v>
      </c>
      <c r="U1093" s="16">
        <v>0</v>
      </c>
      <c r="V1093" s="109">
        <v>50</v>
      </c>
      <c r="W1093" s="109">
        <v>80</v>
      </c>
      <c r="X1093" s="132" t="s">
        <v>9890</v>
      </c>
      <c r="Y1093" s="12">
        <v>2</v>
      </c>
      <c r="Z1093" s="12">
        <v>1</v>
      </c>
      <c r="AA1093" s="12">
        <v>3</v>
      </c>
      <c r="AB1093" s="69">
        <v>11</v>
      </c>
      <c r="AC1093" s="12" t="s">
        <v>9891</v>
      </c>
      <c r="AD1093" s="16">
        <v>0</v>
      </c>
      <c r="AE1093" s="12">
        <v>5</v>
      </c>
      <c r="AF1093" s="235">
        <v>50</v>
      </c>
      <c r="AG1093" s="83" t="s">
        <v>3243</v>
      </c>
      <c r="AH1093" s="69" t="s">
        <v>3251</v>
      </c>
      <c r="AI1093" s="107">
        <v>25</v>
      </c>
      <c r="AJ1093" s="83" t="s">
        <v>4474</v>
      </c>
      <c r="AK1093" s="69" t="s">
        <v>9883</v>
      </c>
      <c r="AL1093" s="107">
        <v>25</v>
      </c>
      <c r="AM1093" s="301"/>
      <c r="AN1093" s="69"/>
      <c r="AO1093" s="107"/>
      <c r="AP1093" s="301"/>
      <c r="AQ1093" s="69"/>
      <c r="AR1093" s="107"/>
      <c r="AS1093" s="301"/>
      <c r="AT1093" s="69"/>
      <c r="AU1093" s="107"/>
      <c r="AV1093" s="301"/>
      <c r="AW1093" s="69"/>
      <c r="AX1093" s="107"/>
      <c r="AY1093" s="104"/>
      <c r="AZ1093" s="104"/>
      <c r="BA1093" s="104"/>
      <c r="BB1093" s="104"/>
      <c r="BC1093" s="104"/>
      <c r="BD1093" s="104"/>
      <c r="BE1093" s="104"/>
      <c r="BF1093" s="104"/>
      <c r="BG1093" s="104"/>
      <c r="BH1093" s="104"/>
      <c r="BI1093" s="104"/>
      <c r="BJ1093" s="104"/>
      <c r="BK1093" s="104"/>
      <c r="BL1093" s="104"/>
      <c r="BM1093" s="104"/>
      <c r="BN1093" s="104"/>
      <c r="BO1093" s="104"/>
      <c r="BP1093" s="104"/>
      <c r="BQ1093" s="104"/>
      <c r="BR1093" s="104"/>
      <c r="BS1093" s="104"/>
      <c r="BT1093" s="104"/>
      <c r="BU1093" s="104"/>
      <c r="BV1093" s="104"/>
      <c r="BW1093" s="104"/>
      <c r="BX1093" s="104"/>
      <c r="BY1093" s="104"/>
      <c r="BZ1093" s="104"/>
      <c r="CA1093" s="104"/>
      <c r="CB1093" s="104"/>
      <c r="CC1093" s="104"/>
      <c r="CD1093" s="104"/>
      <c r="CE1093" s="104"/>
      <c r="CF1093" s="104"/>
      <c r="CG1093" s="104"/>
      <c r="CH1093" s="104"/>
      <c r="CI1093" s="104"/>
      <c r="CJ1093" s="104"/>
      <c r="CK1093" s="104"/>
      <c r="CL1093" s="104"/>
      <c r="CM1093" s="104"/>
      <c r="CN1093" s="104"/>
      <c r="CO1093" s="104"/>
      <c r="CP1093" s="104"/>
      <c r="CQ1093" s="104"/>
      <c r="CR1093" s="104"/>
      <c r="CS1093" s="104"/>
      <c r="CT1093" s="104"/>
      <c r="CU1093" s="104"/>
      <c r="CV1093" s="104"/>
      <c r="CW1093" s="104"/>
      <c r="CX1093" s="104"/>
      <c r="CY1093" s="104"/>
      <c r="CZ1093" s="104"/>
      <c r="DA1093" s="104"/>
      <c r="DB1093" s="104"/>
      <c r="DC1093" s="104"/>
      <c r="DD1093" s="104"/>
      <c r="DE1093" s="104"/>
      <c r="DF1093" s="104"/>
      <c r="DG1093" s="104"/>
      <c r="DH1093" s="104"/>
      <c r="DI1093" s="104"/>
      <c r="DJ1093" s="104"/>
      <c r="DK1093" s="104"/>
      <c r="DL1093" s="104"/>
      <c r="DM1093" s="104"/>
      <c r="DN1093" s="104"/>
      <c r="DO1093" s="104"/>
      <c r="DP1093" s="104"/>
      <c r="DQ1093" s="104"/>
      <c r="DR1093" s="104"/>
      <c r="DS1093" s="104"/>
      <c r="DT1093" s="104"/>
      <c r="DU1093" s="104"/>
      <c r="DV1093" s="104"/>
      <c r="DW1093" s="104"/>
      <c r="DX1093" s="104"/>
      <c r="DY1093" s="104"/>
      <c r="DZ1093" s="104"/>
      <c r="EA1093" s="104"/>
      <c r="EB1093" s="104"/>
      <c r="EC1093" s="104"/>
      <c r="ED1093" s="104"/>
      <c r="EE1093" s="104"/>
      <c r="EF1093" s="104"/>
      <c r="EG1093" s="104"/>
      <c r="EH1093" s="104"/>
      <c r="EI1093" s="104"/>
      <c r="EJ1093" s="104"/>
      <c r="EK1093" s="104"/>
      <c r="EL1093" s="104"/>
      <c r="EM1093" s="104"/>
      <c r="EN1093" s="104"/>
      <c r="EO1093" s="104"/>
      <c r="EP1093" s="104"/>
      <c r="EQ1093" s="104"/>
      <c r="ER1093" s="104"/>
      <c r="ES1093" s="104"/>
      <c r="ET1093" s="104"/>
      <c r="EU1093" s="104"/>
      <c r="EV1093" s="104"/>
      <c r="EW1093" s="104"/>
      <c r="EX1093" s="104"/>
      <c r="EY1093" s="104"/>
      <c r="EZ1093" s="104"/>
      <c r="FA1093" s="104"/>
      <c r="FB1093" s="104"/>
      <c r="FC1093" s="104"/>
      <c r="FD1093" s="104"/>
      <c r="FE1093" s="104"/>
      <c r="FF1093" s="104"/>
      <c r="FG1093" s="104"/>
      <c r="FH1093" s="104"/>
      <c r="FI1093" s="104"/>
      <c r="FJ1093" s="104"/>
      <c r="FK1093" s="104"/>
      <c r="FL1093" s="104"/>
      <c r="FM1093" s="104"/>
      <c r="FN1093" s="104"/>
      <c r="FO1093" s="104"/>
      <c r="FP1093" s="104"/>
      <c r="FQ1093" s="104"/>
      <c r="FR1093" s="104"/>
      <c r="FS1093" s="104"/>
      <c r="FT1093" s="104"/>
      <c r="FU1093" s="104"/>
      <c r="FV1093" s="104"/>
      <c r="FW1093" s="104"/>
      <c r="FX1093" s="104"/>
      <c r="FY1093" s="104"/>
      <c r="FZ1093" s="104"/>
      <c r="GA1093" s="104"/>
      <c r="GB1093" s="104"/>
      <c r="GC1093" s="104"/>
      <c r="GD1093" s="104"/>
      <c r="GE1093" s="104"/>
      <c r="GF1093" s="104"/>
      <c r="GG1093" s="104"/>
      <c r="GH1093" s="104"/>
      <c r="GI1093" s="104"/>
      <c r="GJ1093" s="104"/>
      <c r="GK1093" s="104"/>
      <c r="GL1093" s="104"/>
      <c r="GM1093" s="104"/>
      <c r="GN1093" s="104"/>
      <c r="GO1093" s="104"/>
      <c r="GP1093" s="104"/>
      <c r="GQ1093" s="104"/>
      <c r="GR1093" s="104"/>
      <c r="GS1093" s="104"/>
      <c r="GT1093" s="104"/>
      <c r="GU1093" s="104"/>
      <c r="GV1093" s="104"/>
      <c r="GW1093" s="104"/>
      <c r="GX1093" s="104"/>
      <c r="GY1093" s="104"/>
      <c r="GZ1093" s="104"/>
      <c r="HA1093" s="104"/>
      <c r="HB1093" s="104"/>
      <c r="HC1093" s="104"/>
      <c r="HD1093" s="104"/>
      <c r="HE1093" s="104"/>
      <c r="HF1093" s="104"/>
      <c r="HG1093" s="104"/>
      <c r="HH1093" s="104"/>
      <c r="HI1093" s="104"/>
      <c r="HJ1093" s="104"/>
      <c r="HK1093" s="104"/>
      <c r="HL1093" s="104"/>
      <c r="HM1093" s="104"/>
      <c r="HN1093" s="104"/>
      <c r="HO1093" s="104"/>
      <c r="HP1093" s="104"/>
      <c r="HQ1093" s="104"/>
      <c r="HR1093" s="104"/>
      <c r="HS1093" s="104"/>
      <c r="HT1093" s="104"/>
      <c r="HU1093" s="104"/>
      <c r="HV1093" s="104"/>
      <c r="HW1093" s="104"/>
      <c r="HX1093" s="104"/>
      <c r="HY1093" s="104"/>
      <c r="HZ1093" s="104"/>
    </row>
    <row r="1094" spans="1:234" s="14" customFormat="1" ht="350">
      <c r="A1094" s="11" t="s">
        <v>9904</v>
      </c>
      <c r="B1094" s="12" t="s">
        <v>9881</v>
      </c>
      <c r="C1094" s="69" t="s">
        <v>9882</v>
      </c>
      <c r="D1094" s="15" t="s">
        <v>3243</v>
      </c>
      <c r="E1094" s="69" t="s">
        <v>9892</v>
      </c>
      <c r="F1094" s="24">
        <v>21495</v>
      </c>
      <c r="G1094" s="24" t="s">
        <v>9893</v>
      </c>
      <c r="H1094" s="69">
        <v>2020</v>
      </c>
      <c r="I1094" s="24" t="s">
        <v>9894</v>
      </c>
      <c r="J1094" s="71">
        <v>80091.66</v>
      </c>
      <c r="K1094" s="118" t="s">
        <v>328</v>
      </c>
      <c r="L1094" s="24" t="s">
        <v>9895</v>
      </c>
      <c r="M1094" s="24" t="s">
        <v>9896</v>
      </c>
      <c r="N1094" s="24" t="s">
        <v>9897</v>
      </c>
      <c r="O1094" s="24" t="s">
        <v>9898</v>
      </c>
      <c r="P1094" s="24">
        <v>1602906</v>
      </c>
      <c r="Q1094" s="16">
        <v>0</v>
      </c>
      <c r="R1094" s="16">
        <v>0</v>
      </c>
      <c r="S1094" s="16">
        <v>0</v>
      </c>
      <c r="T1094" s="16">
        <v>0</v>
      </c>
      <c r="U1094" s="16">
        <v>0</v>
      </c>
      <c r="V1094" s="109">
        <v>15</v>
      </c>
      <c r="W1094" s="109">
        <v>6</v>
      </c>
      <c r="X1094" s="132" t="s">
        <v>9890</v>
      </c>
      <c r="Y1094" s="12">
        <v>3</v>
      </c>
      <c r="Z1094" s="12">
        <v>3</v>
      </c>
      <c r="AA1094" s="12">
        <v>4</v>
      </c>
      <c r="AB1094" s="69">
        <v>10</v>
      </c>
      <c r="AC1094" s="12" t="s">
        <v>9899</v>
      </c>
      <c r="AD1094" s="16">
        <v>0</v>
      </c>
      <c r="AE1094" s="12">
        <v>5</v>
      </c>
      <c r="AF1094" s="235">
        <v>15</v>
      </c>
      <c r="AG1094" s="83" t="s">
        <v>9900</v>
      </c>
      <c r="AH1094" s="69" t="s">
        <v>9901</v>
      </c>
      <c r="AI1094" s="107">
        <v>5</v>
      </c>
      <c r="AJ1094" s="83" t="s">
        <v>9902</v>
      </c>
      <c r="AK1094" s="69" t="s">
        <v>9903</v>
      </c>
      <c r="AL1094" s="107">
        <v>10</v>
      </c>
      <c r="AM1094" s="301"/>
      <c r="AN1094" s="69"/>
      <c r="AO1094" s="107"/>
      <c r="AP1094" s="301"/>
      <c r="AQ1094" s="69"/>
      <c r="AR1094" s="107"/>
      <c r="AS1094" s="301"/>
      <c r="AT1094" s="69"/>
      <c r="AU1094" s="107"/>
      <c r="AV1094" s="301"/>
      <c r="AW1094" s="69"/>
      <c r="AX1094" s="107"/>
      <c r="AY1094" s="104"/>
      <c r="AZ1094" s="104"/>
      <c r="BA1094" s="104"/>
      <c r="BB1094" s="104"/>
      <c r="BC1094" s="104"/>
      <c r="BD1094" s="104"/>
      <c r="BE1094" s="104"/>
      <c r="BF1094" s="104"/>
      <c r="BG1094" s="104"/>
      <c r="BH1094" s="104"/>
      <c r="BI1094" s="104"/>
      <c r="BJ1094" s="104"/>
      <c r="BK1094" s="104"/>
      <c r="BL1094" s="104"/>
      <c r="BM1094" s="104"/>
      <c r="BN1094" s="104"/>
      <c r="BO1094" s="104"/>
      <c r="BP1094" s="104"/>
      <c r="BQ1094" s="104"/>
      <c r="BR1094" s="104"/>
      <c r="BS1094" s="104"/>
      <c r="BT1094" s="104"/>
      <c r="BU1094" s="104"/>
      <c r="BV1094" s="104"/>
      <c r="BW1094" s="104"/>
      <c r="BX1094" s="104"/>
      <c r="BY1094" s="104"/>
      <c r="BZ1094" s="104"/>
      <c r="CA1094" s="104"/>
      <c r="CB1094" s="104"/>
      <c r="CC1094" s="104"/>
      <c r="CD1094" s="104"/>
      <c r="CE1094" s="104"/>
      <c r="CF1094" s="104"/>
      <c r="CG1094" s="104"/>
      <c r="CH1094" s="104"/>
      <c r="CI1094" s="104"/>
      <c r="CJ1094" s="104"/>
      <c r="CK1094" s="104"/>
      <c r="CL1094" s="104"/>
      <c r="CM1094" s="104"/>
      <c r="CN1094" s="104"/>
      <c r="CO1094" s="104"/>
      <c r="CP1094" s="104"/>
      <c r="CQ1094" s="104"/>
      <c r="CR1094" s="104"/>
      <c r="CS1094" s="104"/>
      <c r="CT1094" s="104"/>
      <c r="CU1094" s="104"/>
      <c r="CV1094" s="104"/>
      <c r="CW1094" s="104"/>
      <c r="CX1094" s="104"/>
      <c r="CY1094" s="104"/>
      <c r="CZ1094" s="104"/>
      <c r="DA1094" s="104"/>
      <c r="DB1094" s="104"/>
      <c r="DC1094" s="104"/>
      <c r="DD1094" s="104"/>
      <c r="DE1094" s="104"/>
      <c r="DF1094" s="104"/>
      <c r="DG1094" s="104"/>
      <c r="DH1094" s="104"/>
      <c r="DI1094" s="104"/>
      <c r="DJ1094" s="104"/>
      <c r="DK1094" s="104"/>
      <c r="DL1094" s="104"/>
      <c r="DM1094" s="104"/>
      <c r="DN1094" s="104"/>
      <c r="DO1094" s="104"/>
      <c r="DP1094" s="104"/>
      <c r="DQ1094" s="104"/>
      <c r="DR1094" s="104"/>
      <c r="DS1094" s="104"/>
      <c r="DT1094" s="104"/>
      <c r="DU1094" s="104"/>
      <c r="DV1094" s="104"/>
      <c r="DW1094" s="104"/>
      <c r="DX1094" s="104"/>
      <c r="DY1094" s="104"/>
      <c r="DZ1094" s="104"/>
      <c r="EA1094" s="104"/>
      <c r="EB1094" s="104"/>
      <c r="EC1094" s="104"/>
      <c r="ED1094" s="104"/>
      <c r="EE1094" s="104"/>
      <c r="EF1094" s="104"/>
      <c r="EG1094" s="104"/>
      <c r="EH1094" s="104"/>
      <c r="EI1094" s="104"/>
      <c r="EJ1094" s="104"/>
      <c r="EK1094" s="104"/>
      <c r="EL1094" s="104"/>
      <c r="EM1094" s="104"/>
      <c r="EN1094" s="104"/>
      <c r="EO1094" s="104"/>
      <c r="EP1094" s="104"/>
      <c r="EQ1094" s="104"/>
      <c r="ER1094" s="104"/>
      <c r="ES1094" s="104"/>
      <c r="ET1094" s="104"/>
      <c r="EU1094" s="104"/>
      <c r="EV1094" s="104"/>
      <c r="EW1094" s="104"/>
      <c r="EX1094" s="104"/>
      <c r="EY1094" s="104"/>
      <c r="EZ1094" s="104"/>
      <c r="FA1094" s="104"/>
      <c r="FB1094" s="104"/>
      <c r="FC1094" s="104"/>
      <c r="FD1094" s="104"/>
      <c r="FE1094" s="104"/>
      <c r="FF1094" s="104"/>
      <c r="FG1094" s="104"/>
      <c r="FH1094" s="104"/>
      <c r="FI1094" s="104"/>
      <c r="FJ1094" s="104"/>
      <c r="FK1094" s="104"/>
      <c r="FL1094" s="104"/>
      <c r="FM1094" s="104"/>
      <c r="FN1094" s="104"/>
      <c r="FO1094" s="104"/>
      <c r="FP1094" s="104"/>
      <c r="FQ1094" s="104"/>
      <c r="FR1094" s="104"/>
      <c r="FS1094" s="104"/>
      <c r="FT1094" s="104"/>
      <c r="FU1094" s="104"/>
      <c r="FV1094" s="104"/>
      <c r="FW1094" s="104"/>
      <c r="FX1094" s="104"/>
      <c r="FY1094" s="104"/>
      <c r="FZ1094" s="104"/>
      <c r="GA1094" s="104"/>
      <c r="GB1094" s="104"/>
      <c r="GC1094" s="104"/>
      <c r="GD1094" s="104"/>
      <c r="GE1094" s="104"/>
      <c r="GF1094" s="104"/>
      <c r="GG1094" s="104"/>
      <c r="GH1094" s="104"/>
      <c r="GI1094" s="104"/>
      <c r="GJ1094" s="104"/>
      <c r="GK1094" s="104"/>
      <c r="GL1094" s="104"/>
      <c r="GM1094" s="104"/>
      <c r="GN1094" s="104"/>
      <c r="GO1094" s="104"/>
      <c r="GP1094" s="104"/>
      <c r="GQ1094" s="104"/>
      <c r="GR1094" s="104"/>
      <c r="GS1094" s="104"/>
      <c r="GT1094" s="104"/>
      <c r="GU1094" s="104"/>
      <c r="GV1094" s="104"/>
      <c r="GW1094" s="104"/>
      <c r="GX1094" s="104"/>
      <c r="GY1094" s="104"/>
      <c r="GZ1094" s="104"/>
      <c r="HA1094" s="104"/>
      <c r="HB1094" s="104"/>
      <c r="HC1094" s="104"/>
      <c r="HD1094" s="104"/>
      <c r="HE1094" s="104"/>
      <c r="HF1094" s="104"/>
      <c r="HG1094" s="104"/>
      <c r="HH1094" s="104"/>
      <c r="HI1094" s="104"/>
      <c r="HJ1094" s="104"/>
      <c r="HK1094" s="104"/>
      <c r="HL1094" s="104"/>
      <c r="HM1094" s="104"/>
      <c r="HN1094" s="104"/>
      <c r="HO1094" s="104"/>
      <c r="HP1094" s="104"/>
      <c r="HQ1094" s="104"/>
      <c r="HR1094" s="104"/>
      <c r="HS1094" s="104"/>
      <c r="HT1094" s="104"/>
      <c r="HU1094" s="104"/>
      <c r="HV1094" s="104"/>
      <c r="HW1094" s="104"/>
      <c r="HX1094" s="104"/>
      <c r="HY1094" s="104"/>
      <c r="HZ1094" s="104"/>
    </row>
    <row r="1095" spans="1:234" s="14" customFormat="1" ht="238">
      <c r="A1095" s="269" t="s">
        <v>9870</v>
      </c>
      <c r="B1095" s="215" t="s">
        <v>8683</v>
      </c>
      <c r="C1095" s="215" t="s">
        <v>8684</v>
      </c>
      <c r="D1095" s="216" t="s">
        <v>1542</v>
      </c>
      <c r="E1095" s="216" t="s">
        <v>8685</v>
      </c>
      <c r="F1095" s="215">
        <v>26467</v>
      </c>
      <c r="G1095" s="216" t="s">
        <v>8686</v>
      </c>
      <c r="H1095" s="215">
        <v>2010</v>
      </c>
      <c r="I1095" s="216" t="s">
        <v>8687</v>
      </c>
      <c r="J1095" s="217">
        <v>137287.24</v>
      </c>
      <c r="K1095" s="216" t="s">
        <v>81</v>
      </c>
      <c r="L1095" s="216" t="s">
        <v>8688</v>
      </c>
      <c r="M1095" s="216" t="s">
        <v>8689</v>
      </c>
      <c r="N1095" s="216" t="s">
        <v>8690</v>
      </c>
      <c r="O1095" s="216" t="s">
        <v>8691</v>
      </c>
      <c r="P1095" s="215" t="s">
        <v>8692</v>
      </c>
      <c r="Q1095" s="217">
        <v>30</v>
      </c>
      <c r="R1095" s="217">
        <v>0</v>
      </c>
      <c r="S1095" s="217">
        <v>50</v>
      </c>
      <c r="T1095" s="217">
        <v>38</v>
      </c>
      <c r="U1095" s="217">
        <v>88</v>
      </c>
      <c r="V1095" s="215">
        <v>70</v>
      </c>
      <c r="W1095" s="215">
        <v>100</v>
      </c>
      <c r="X1095" s="72" t="s">
        <v>8693</v>
      </c>
      <c r="Y1095" s="215">
        <v>1</v>
      </c>
      <c r="Z1095" s="215">
        <v>8</v>
      </c>
      <c r="AA1095" s="215">
        <v>1</v>
      </c>
      <c r="AB1095" s="215">
        <v>47</v>
      </c>
      <c r="AC1095" s="215">
        <v>22</v>
      </c>
      <c r="AD1095" s="216">
        <v>30</v>
      </c>
      <c r="AE1095" s="215">
        <v>4</v>
      </c>
      <c r="AF1095" s="236">
        <v>70</v>
      </c>
      <c r="AG1095" s="218" t="s">
        <v>1542</v>
      </c>
      <c r="AH1095" s="216" t="s">
        <v>8694</v>
      </c>
      <c r="AI1095" s="13">
        <v>100</v>
      </c>
      <c r="AJ1095" s="11"/>
      <c r="AK1095" s="12"/>
      <c r="AL1095" s="13"/>
      <c r="AM1095" s="300"/>
      <c r="AN1095" s="12"/>
      <c r="AO1095" s="13"/>
      <c r="AP1095" s="300"/>
      <c r="AQ1095" s="12"/>
      <c r="AR1095" s="13"/>
      <c r="AS1095" s="300"/>
      <c r="AT1095" s="12"/>
      <c r="AU1095" s="13"/>
      <c r="AV1095" s="300"/>
      <c r="AW1095" s="12"/>
      <c r="AX1095" s="13"/>
      <c r="AY1095" s="104"/>
      <c r="AZ1095" s="104"/>
      <c r="BA1095" s="104"/>
      <c r="BB1095" s="104"/>
      <c r="BC1095" s="104"/>
      <c r="BD1095" s="104"/>
      <c r="BE1095" s="104"/>
      <c r="BF1095" s="104"/>
      <c r="BG1095" s="104"/>
      <c r="BH1095" s="104"/>
      <c r="BI1095" s="104"/>
      <c r="BJ1095" s="104"/>
      <c r="BK1095" s="104"/>
      <c r="BL1095" s="104"/>
      <c r="BM1095" s="104"/>
      <c r="BN1095" s="104"/>
      <c r="BO1095" s="104"/>
      <c r="BP1095" s="104"/>
      <c r="BQ1095" s="104"/>
      <c r="BR1095" s="104"/>
      <c r="BS1095" s="104"/>
      <c r="BT1095" s="104"/>
      <c r="BU1095" s="104"/>
      <c r="BV1095" s="104"/>
      <c r="BW1095" s="104"/>
      <c r="BX1095" s="104"/>
      <c r="BY1095" s="104"/>
      <c r="BZ1095" s="104"/>
      <c r="CA1095" s="104"/>
      <c r="CB1095" s="104"/>
      <c r="CC1095" s="104"/>
      <c r="CD1095" s="104"/>
      <c r="CE1095" s="104"/>
      <c r="CF1095" s="104"/>
      <c r="CG1095" s="104"/>
      <c r="CH1095" s="104"/>
      <c r="CI1095" s="104"/>
      <c r="CJ1095" s="104"/>
      <c r="CK1095" s="104"/>
      <c r="CL1095" s="104"/>
      <c r="CM1095" s="104"/>
      <c r="CN1095" s="104"/>
      <c r="CO1095" s="104"/>
      <c r="CP1095" s="104"/>
      <c r="CQ1095" s="104"/>
      <c r="CR1095" s="104"/>
      <c r="CS1095" s="104"/>
      <c r="CT1095" s="104"/>
      <c r="CU1095" s="104"/>
      <c r="CV1095" s="104"/>
      <c r="CW1095" s="104"/>
      <c r="CX1095" s="104"/>
      <c r="CY1095" s="104"/>
      <c r="CZ1095" s="104"/>
      <c r="DA1095" s="104"/>
      <c r="DB1095" s="104"/>
      <c r="DC1095" s="104"/>
      <c r="DD1095" s="104"/>
      <c r="DE1095" s="104"/>
      <c r="DF1095" s="104"/>
      <c r="DG1095" s="104"/>
      <c r="DH1095" s="104"/>
      <c r="DI1095" s="104"/>
      <c r="DJ1095" s="104"/>
      <c r="DK1095" s="104"/>
      <c r="DL1095" s="104"/>
      <c r="DM1095" s="104"/>
      <c r="DN1095" s="104"/>
      <c r="DO1095" s="104"/>
      <c r="DP1095" s="104"/>
      <c r="DQ1095" s="104"/>
      <c r="DR1095" s="104"/>
      <c r="DS1095" s="104"/>
      <c r="DT1095" s="104"/>
      <c r="DU1095" s="104"/>
      <c r="DV1095" s="104"/>
      <c r="DW1095" s="104"/>
      <c r="DX1095" s="104"/>
      <c r="DY1095" s="104"/>
      <c r="DZ1095" s="104"/>
      <c r="EA1095" s="104"/>
      <c r="EB1095" s="104"/>
      <c r="EC1095" s="104"/>
      <c r="ED1095" s="104"/>
      <c r="EE1095" s="104"/>
      <c r="EF1095" s="104"/>
      <c r="EG1095" s="104"/>
      <c r="EH1095" s="104"/>
      <c r="EI1095" s="104"/>
      <c r="EJ1095" s="104"/>
      <c r="EK1095" s="104"/>
      <c r="EL1095" s="104"/>
      <c r="EM1095" s="104"/>
      <c r="EN1095" s="104"/>
      <c r="EO1095" s="104"/>
      <c r="EP1095" s="104"/>
      <c r="EQ1095" s="104"/>
      <c r="ER1095" s="104"/>
      <c r="ES1095" s="104"/>
      <c r="ET1095" s="104"/>
      <c r="EU1095" s="104"/>
      <c r="EV1095" s="104"/>
      <c r="EW1095" s="104"/>
      <c r="EX1095" s="104"/>
      <c r="EY1095" s="104"/>
      <c r="EZ1095" s="104"/>
      <c r="FA1095" s="104"/>
      <c r="FB1095" s="104"/>
      <c r="FC1095" s="104"/>
      <c r="FD1095" s="104"/>
      <c r="FE1095" s="104"/>
      <c r="FF1095" s="104"/>
      <c r="FG1095" s="104"/>
      <c r="FH1095" s="104"/>
      <c r="FI1095" s="104"/>
      <c r="FJ1095" s="104"/>
      <c r="FK1095" s="104"/>
      <c r="FL1095" s="104"/>
      <c r="FM1095" s="104"/>
      <c r="FN1095" s="104"/>
      <c r="FO1095" s="104"/>
      <c r="FP1095" s="104"/>
      <c r="FQ1095" s="104"/>
      <c r="FR1095" s="104"/>
      <c r="FS1095" s="104"/>
      <c r="FT1095" s="104"/>
      <c r="FU1095" s="104"/>
      <c r="FV1095" s="104"/>
      <c r="FW1095" s="104"/>
      <c r="FX1095" s="104"/>
      <c r="FY1095" s="104"/>
      <c r="FZ1095" s="104"/>
      <c r="GA1095" s="104"/>
      <c r="GB1095" s="104"/>
      <c r="GC1095" s="104"/>
      <c r="GD1095" s="104"/>
      <c r="GE1095" s="104"/>
      <c r="GF1095" s="104"/>
      <c r="GG1095" s="104"/>
      <c r="GH1095" s="104"/>
      <c r="GI1095" s="104"/>
      <c r="GJ1095" s="104"/>
      <c r="GK1095" s="104"/>
      <c r="GL1095" s="104"/>
      <c r="GM1095" s="104"/>
      <c r="GN1095" s="104"/>
      <c r="GO1095" s="104"/>
      <c r="GP1095" s="104"/>
      <c r="GQ1095" s="104"/>
      <c r="GR1095" s="104"/>
      <c r="GS1095" s="104"/>
      <c r="GT1095" s="104"/>
      <c r="GU1095" s="104"/>
      <c r="GV1095" s="104"/>
      <c r="GW1095" s="104"/>
      <c r="GX1095" s="104"/>
      <c r="GY1095" s="104"/>
      <c r="GZ1095" s="104"/>
      <c r="HA1095" s="104"/>
      <c r="HB1095" s="104"/>
      <c r="HC1095" s="104"/>
      <c r="HD1095" s="104"/>
      <c r="HE1095" s="104"/>
      <c r="HF1095" s="104"/>
      <c r="HG1095" s="104"/>
      <c r="HH1095" s="104"/>
      <c r="HI1095" s="104"/>
      <c r="HJ1095" s="104"/>
      <c r="HK1095" s="104"/>
      <c r="HL1095" s="104"/>
      <c r="HM1095" s="104"/>
      <c r="HN1095" s="104"/>
      <c r="HO1095" s="104"/>
      <c r="HP1095" s="104"/>
      <c r="HQ1095" s="104"/>
      <c r="HR1095" s="104"/>
      <c r="HS1095" s="104"/>
      <c r="HT1095" s="104"/>
      <c r="HU1095" s="104"/>
      <c r="HV1095" s="104"/>
      <c r="HW1095" s="104"/>
      <c r="HX1095" s="104"/>
      <c r="HY1095" s="104"/>
      <c r="HZ1095" s="104"/>
    </row>
    <row r="1096" spans="1:234" s="14" customFormat="1" ht="196">
      <c r="A1096" s="11">
        <v>2990</v>
      </c>
      <c r="B1096" s="12" t="s">
        <v>8695</v>
      </c>
      <c r="C1096" s="69" t="s">
        <v>8696</v>
      </c>
      <c r="D1096" s="15" t="s">
        <v>8713</v>
      </c>
      <c r="E1096" s="69" t="s">
        <v>1417</v>
      </c>
      <c r="F1096" s="24">
        <v>13301</v>
      </c>
      <c r="G1096" s="24" t="s">
        <v>9858</v>
      </c>
      <c r="H1096" s="69">
        <v>2011</v>
      </c>
      <c r="I1096" s="24" t="s">
        <v>8697</v>
      </c>
      <c r="J1096" s="219">
        <v>161360.82999999999</v>
      </c>
      <c r="K1096" s="118" t="s">
        <v>8976</v>
      </c>
      <c r="L1096" s="24" t="s">
        <v>8698</v>
      </c>
      <c r="M1096" s="24" t="s">
        <v>8699</v>
      </c>
      <c r="N1096" s="24" t="s">
        <v>9608</v>
      </c>
      <c r="O1096" s="24" t="s">
        <v>8700</v>
      </c>
      <c r="P1096" s="24" t="s">
        <v>8701</v>
      </c>
      <c r="Q1096" s="16">
        <v>22.35</v>
      </c>
      <c r="R1096" s="16"/>
      <c r="S1096" s="16">
        <f>(1500+4000+120+500+0+0)/2088*1</f>
        <v>2.9310344827586206</v>
      </c>
      <c r="T1096" s="16">
        <v>22.35</v>
      </c>
      <c r="U1096" s="16">
        <f>SUM(R1096:T1096)</f>
        <v>25.281034482758621</v>
      </c>
      <c r="V1096" s="109">
        <v>100</v>
      </c>
      <c r="W1096" s="109">
        <f>ROUND(100/161360.83*161360.83,0)</f>
        <v>100</v>
      </c>
      <c r="X1096" s="132" t="s">
        <v>8702</v>
      </c>
      <c r="Y1096" s="12"/>
      <c r="Z1096" s="12"/>
      <c r="AA1096" s="12"/>
      <c r="AB1096" s="69">
        <v>10</v>
      </c>
      <c r="AC1096" s="12"/>
      <c r="AD1096" s="16">
        <v>12.57</v>
      </c>
      <c r="AE1096" s="12">
        <v>5</v>
      </c>
      <c r="AF1096" s="235"/>
      <c r="AG1096" s="83"/>
      <c r="AH1096" s="69" t="s">
        <v>8703</v>
      </c>
      <c r="AI1096" s="107"/>
      <c r="AJ1096" s="83"/>
      <c r="AK1096" s="69"/>
      <c r="AL1096" s="107"/>
      <c r="AM1096" s="301"/>
      <c r="AN1096" s="69"/>
      <c r="AO1096" s="107"/>
      <c r="AP1096" s="301"/>
      <c r="AQ1096" s="69"/>
      <c r="AR1096" s="107"/>
      <c r="AS1096" s="301"/>
      <c r="AT1096" s="69"/>
      <c r="AU1096" s="107"/>
      <c r="AV1096" s="301"/>
      <c r="AW1096" s="69"/>
      <c r="AX1096" s="107"/>
      <c r="AY1096" s="104"/>
      <c r="AZ1096" s="104"/>
      <c r="BA1096" s="104"/>
      <c r="BB1096" s="104"/>
      <c r="BC1096" s="104"/>
      <c r="BD1096" s="104"/>
      <c r="BE1096" s="104"/>
      <c r="BF1096" s="104"/>
      <c r="BG1096" s="104"/>
      <c r="BH1096" s="104"/>
      <c r="BI1096" s="104"/>
      <c r="BJ1096" s="104"/>
      <c r="BK1096" s="104"/>
      <c r="BL1096" s="104"/>
      <c r="BM1096" s="104"/>
      <c r="BN1096" s="104"/>
      <c r="BO1096" s="104"/>
      <c r="BP1096" s="104"/>
      <c r="BQ1096" s="104"/>
      <c r="BR1096" s="104"/>
      <c r="BS1096" s="104"/>
      <c r="BT1096" s="104"/>
      <c r="BU1096" s="104"/>
      <c r="BV1096" s="104"/>
      <c r="BW1096" s="104"/>
      <c r="BX1096" s="104"/>
      <c r="BY1096" s="104"/>
      <c r="BZ1096" s="104"/>
      <c r="CA1096" s="104"/>
      <c r="CB1096" s="104"/>
      <c r="CC1096" s="104"/>
      <c r="CD1096" s="104"/>
      <c r="CE1096" s="104"/>
      <c r="CF1096" s="104"/>
      <c r="CG1096" s="104"/>
      <c r="CH1096" s="104"/>
      <c r="CI1096" s="104"/>
      <c r="CJ1096" s="104"/>
      <c r="CK1096" s="104"/>
      <c r="CL1096" s="104"/>
      <c r="CM1096" s="104"/>
      <c r="CN1096" s="104"/>
      <c r="CO1096" s="104"/>
      <c r="CP1096" s="104"/>
      <c r="CQ1096" s="104"/>
      <c r="CR1096" s="104"/>
      <c r="CS1096" s="104"/>
      <c r="CT1096" s="104"/>
      <c r="CU1096" s="104"/>
      <c r="CV1096" s="104"/>
      <c r="CW1096" s="104"/>
      <c r="CX1096" s="104"/>
      <c r="CY1096" s="104"/>
      <c r="CZ1096" s="104"/>
      <c r="DA1096" s="104"/>
      <c r="DB1096" s="104"/>
      <c r="DC1096" s="104"/>
      <c r="DD1096" s="104"/>
      <c r="DE1096" s="104"/>
      <c r="DF1096" s="104"/>
      <c r="DG1096" s="104"/>
      <c r="DH1096" s="104"/>
      <c r="DI1096" s="104"/>
      <c r="DJ1096" s="104"/>
      <c r="DK1096" s="104"/>
      <c r="DL1096" s="104"/>
      <c r="DM1096" s="104"/>
      <c r="DN1096" s="104"/>
      <c r="DO1096" s="104"/>
      <c r="DP1096" s="104"/>
      <c r="DQ1096" s="104"/>
      <c r="DR1096" s="104"/>
      <c r="DS1096" s="104"/>
      <c r="DT1096" s="104"/>
      <c r="DU1096" s="104"/>
      <c r="DV1096" s="104"/>
      <c r="DW1096" s="104"/>
      <c r="DX1096" s="104"/>
      <c r="DY1096" s="104"/>
      <c r="DZ1096" s="104"/>
      <c r="EA1096" s="104"/>
      <c r="EB1096" s="104"/>
      <c r="EC1096" s="104"/>
      <c r="ED1096" s="104"/>
      <c r="EE1096" s="104"/>
      <c r="EF1096" s="104"/>
      <c r="EG1096" s="104"/>
      <c r="EH1096" s="104"/>
      <c r="EI1096" s="104"/>
      <c r="EJ1096" s="104"/>
      <c r="EK1096" s="104"/>
      <c r="EL1096" s="104"/>
      <c r="EM1096" s="104"/>
      <c r="EN1096" s="104"/>
      <c r="EO1096" s="104"/>
      <c r="EP1096" s="104"/>
      <c r="EQ1096" s="104"/>
      <c r="ER1096" s="104"/>
      <c r="ES1096" s="104"/>
      <c r="ET1096" s="104"/>
      <c r="EU1096" s="104"/>
      <c r="EV1096" s="104"/>
      <c r="EW1096" s="104"/>
      <c r="EX1096" s="104"/>
      <c r="EY1096" s="104"/>
      <c r="EZ1096" s="104"/>
      <c r="FA1096" s="104"/>
      <c r="FB1096" s="104"/>
      <c r="FC1096" s="104"/>
      <c r="FD1096" s="104"/>
      <c r="FE1096" s="104"/>
      <c r="FF1096" s="104"/>
      <c r="FG1096" s="104"/>
      <c r="FH1096" s="104"/>
      <c r="FI1096" s="104"/>
      <c r="FJ1096" s="104"/>
      <c r="FK1096" s="104"/>
      <c r="FL1096" s="104"/>
      <c r="FM1096" s="104"/>
      <c r="FN1096" s="104"/>
      <c r="FO1096" s="104"/>
      <c r="FP1096" s="104"/>
      <c r="FQ1096" s="104"/>
      <c r="FR1096" s="104"/>
      <c r="FS1096" s="104"/>
      <c r="FT1096" s="104"/>
      <c r="FU1096" s="104"/>
      <c r="FV1096" s="104"/>
      <c r="FW1096" s="104"/>
      <c r="FX1096" s="104"/>
      <c r="FY1096" s="104"/>
      <c r="FZ1096" s="104"/>
      <c r="GA1096" s="104"/>
      <c r="GB1096" s="104"/>
      <c r="GC1096" s="104"/>
      <c r="GD1096" s="104"/>
      <c r="GE1096" s="104"/>
      <c r="GF1096" s="104"/>
      <c r="GG1096" s="104"/>
      <c r="GH1096" s="104"/>
      <c r="GI1096" s="104"/>
      <c r="GJ1096" s="104"/>
      <c r="GK1096" s="104"/>
      <c r="GL1096" s="104"/>
      <c r="GM1096" s="104"/>
      <c r="GN1096" s="104"/>
      <c r="GO1096" s="104"/>
      <c r="GP1096" s="104"/>
      <c r="GQ1096" s="104"/>
      <c r="GR1096" s="104"/>
      <c r="GS1096" s="104"/>
      <c r="GT1096" s="104"/>
      <c r="GU1096" s="104"/>
      <c r="GV1096" s="104"/>
      <c r="GW1096" s="104"/>
      <c r="GX1096" s="104"/>
      <c r="GY1096" s="104"/>
      <c r="GZ1096" s="104"/>
      <c r="HA1096" s="104"/>
      <c r="HB1096" s="104"/>
      <c r="HC1096" s="104"/>
      <c r="HD1096" s="104"/>
      <c r="HE1096" s="104"/>
      <c r="HF1096" s="104"/>
      <c r="HG1096" s="104"/>
      <c r="HH1096" s="104"/>
      <c r="HI1096" s="104"/>
      <c r="HJ1096" s="104"/>
      <c r="HK1096" s="104"/>
      <c r="HL1096" s="104"/>
      <c r="HM1096" s="104"/>
      <c r="HN1096" s="104"/>
      <c r="HO1096" s="104"/>
      <c r="HP1096" s="104"/>
      <c r="HQ1096" s="104"/>
      <c r="HR1096" s="104"/>
      <c r="HS1096" s="104"/>
      <c r="HT1096" s="104"/>
      <c r="HU1096" s="104"/>
      <c r="HV1096" s="104"/>
      <c r="HW1096" s="104"/>
      <c r="HX1096" s="104"/>
      <c r="HY1096" s="104"/>
      <c r="HZ1096" s="104"/>
    </row>
    <row r="1097" spans="1:234" s="14" customFormat="1" ht="216.75" customHeight="1">
      <c r="A1097" s="11">
        <v>2990</v>
      </c>
      <c r="B1097" s="12" t="s">
        <v>8695</v>
      </c>
      <c r="C1097" s="69" t="s">
        <v>8696</v>
      </c>
      <c r="D1097" s="15" t="s">
        <v>8713</v>
      </c>
      <c r="E1097" s="24" t="s">
        <v>8646</v>
      </c>
      <c r="F1097" s="220" t="s">
        <v>8704</v>
      </c>
      <c r="G1097" s="24" t="s">
        <v>8705</v>
      </c>
      <c r="H1097" s="69">
        <v>2011</v>
      </c>
      <c r="I1097" s="24" t="s">
        <v>8706</v>
      </c>
      <c r="J1097" s="219">
        <v>244920</v>
      </c>
      <c r="K1097" s="118" t="s">
        <v>8976</v>
      </c>
      <c r="L1097" s="24" t="s">
        <v>8707</v>
      </c>
      <c r="M1097" s="24" t="s">
        <v>8708</v>
      </c>
      <c r="N1097" s="24" t="s">
        <v>8709</v>
      </c>
      <c r="O1097" s="24" t="s">
        <v>8710</v>
      </c>
      <c r="P1097" s="24" t="s">
        <v>8711</v>
      </c>
      <c r="Q1097" s="16">
        <v>22.35</v>
      </c>
      <c r="R1097" s="16"/>
      <c r="S1097" s="16">
        <f>(1500+4000+120+500+0+0)/2088*1</f>
        <v>2.9310344827586206</v>
      </c>
      <c r="T1097" s="16">
        <v>22.35</v>
      </c>
      <c r="U1097" s="16">
        <f t="shared" ref="U1097:U1138" si="43">SUM(R1097:T1097)</f>
        <v>25.281034482758621</v>
      </c>
      <c r="V1097" s="109">
        <v>100</v>
      </c>
      <c r="W1097" s="109">
        <f>ROUND(100/244920*244920,0)</f>
        <v>100</v>
      </c>
      <c r="X1097" s="132" t="s">
        <v>8702</v>
      </c>
      <c r="Y1097" s="12"/>
      <c r="Z1097" s="12"/>
      <c r="AA1097" s="12"/>
      <c r="AB1097" s="69">
        <v>66</v>
      </c>
      <c r="AC1097" s="12"/>
      <c r="AD1097" s="16">
        <v>12.57</v>
      </c>
      <c r="AE1097" s="12">
        <v>5</v>
      </c>
      <c r="AF1097" s="235">
        <v>100</v>
      </c>
      <c r="AG1097" s="83" t="s">
        <v>8655</v>
      </c>
      <c r="AH1097" s="69" t="s">
        <v>8712</v>
      </c>
      <c r="AI1097" s="107">
        <v>60</v>
      </c>
      <c r="AJ1097" s="83" t="s">
        <v>8713</v>
      </c>
      <c r="AK1097" s="69" t="s">
        <v>8714</v>
      </c>
      <c r="AL1097" s="107">
        <v>10</v>
      </c>
      <c r="AM1097" s="301" t="s">
        <v>8659</v>
      </c>
      <c r="AN1097" s="69" t="s">
        <v>8712</v>
      </c>
      <c r="AO1097" s="107">
        <v>10</v>
      </c>
      <c r="AP1097" s="301" t="s">
        <v>8657</v>
      </c>
      <c r="AQ1097" s="69" t="s">
        <v>8712</v>
      </c>
      <c r="AR1097" s="107">
        <v>10</v>
      </c>
      <c r="AS1097" s="301" t="s">
        <v>8715</v>
      </c>
      <c r="AT1097" s="69" t="s">
        <v>8712</v>
      </c>
      <c r="AU1097" s="107">
        <v>10</v>
      </c>
      <c r="AV1097" s="301"/>
      <c r="AW1097" s="69"/>
      <c r="AX1097" s="107"/>
      <c r="AY1097" s="104"/>
      <c r="AZ1097" s="104"/>
      <c r="BA1097" s="104"/>
      <c r="BB1097" s="104"/>
      <c r="BC1097" s="104"/>
      <c r="BD1097" s="104"/>
      <c r="BE1097" s="104"/>
      <c r="BF1097" s="104"/>
      <c r="BG1097" s="104"/>
      <c r="BH1097" s="104"/>
      <c r="BI1097" s="104"/>
      <c r="BJ1097" s="104"/>
      <c r="BK1097" s="104"/>
      <c r="BL1097" s="104"/>
      <c r="BM1097" s="104"/>
      <c r="BN1097" s="104"/>
      <c r="BO1097" s="104"/>
      <c r="BP1097" s="104"/>
      <c r="BQ1097" s="104"/>
      <c r="BR1097" s="104"/>
      <c r="BS1097" s="104"/>
      <c r="BT1097" s="104"/>
      <c r="BU1097" s="104"/>
      <c r="BV1097" s="104"/>
      <c r="BW1097" s="104"/>
      <c r="BX1097" s="104"/>
      <c r="BY1097" s="104"/>
      <c r="BZ1097" s="104"/>
      <c r="CA1097" s="104"/>
      <c r="CB1097" s="104"/>
      <c r="CC1097" s="104"/>
      <c r="CD1097" s="104"/>
      <c r="CE1097" s="104"/>
      <c r="CF1097" s="104"/>
      <c r="CG1097" s="104"/>
      <c r="CH1097" s="104"/>
      <c r="CI1097" s="104"/>
      <c r="CJ1097" s="104"/>
      <c r="CK1097" s="104"/>
      <c r="CL1097" s="104"/>
      <c r="CM1097" s="104"/>
      <c r="CN1097" s="104"/>
      <c r="CO1097" s="104"/>
      <c r="CP1097" s="104"/>
      <c r="CQ1097" s="104"/>
      <c r="CR1097" s="104"/>
      <c r="CS1097" s="104"/>
      <c r="CT1097" s="104"/>
      <c r="CU1097" s="104"/>
      <c r="CV1097" s="104"/>
      <c r="CW1097" s="104"/>
      <c r="CX1097" s="104"/>
      <c r="CY1097" s="104"/>
      <c r="CZ1097" s="104"/>
      <c r="DA1097" s="104"/>
      <c r="DB1097" s="104"/>
      <c r="DC1097" s="104"/>
      <c r="DD1097" s="104"/>
      <c r="DE1097" s="104"/>
      <c r="DF1097" s="104"/>
      <c r="DG1097" s="104"/>
      <c r="DH1097" s="104"/>
      <c r="DI1097" s="104"/>
      <c r="DJ1097" s="104"/>
      <c r="DK1097" s="104"/>
      <c r="DL1097" s="104"/>
      <c r="DM1097" s="104"/>
      <c r="DN1097" s="104"/>
      <c r="DO1097" s="104"/>
      <c r="DP1097" s="104"/>
      <c r="DQ1097" s="104"/>
      <c r="DR1097" s="104"/>
      <c r="DS1097" s="104"/>
      <c r="DT1097" s="104"/>
      <c r="DU1097" s="104"/>
      <c r="DV1097" s="104"/>
      <c r="DW1097" s="104"/>
      <c r="DX1097" s="104"/>
      <c r="DY1097" s="104"/>
      <c r="DZ1097" s="104"/>
      <c r="EA1097" s="104"/>
      <c r="EB1097" s="104"/>
      <c r="EC1097" s="104"/>
      <c r="ED1097" s="104"/>
      <c r="EE1097" s="104"/>
      <c r="EF1097" s="104"/>
      <c r="EG1097" s="104"/>
      <c r="EH1097" s="104"/>
      <c r="EI1097" s="104"/>
      <c r="EJ1097" s="104"/>
      <c r="EK1097" s="104"/>
      <c r="EL1097" s="104"/>
      <c r="EM1097" s="104"/>
      <c r="EN1097" s="104"/>
      <c r="EO1097" s="104"/>
      <c r="EP1097" s="104"/>
      <c r="EQ1097" s="104"/>
      <c r="ER1097" s="104"/>
      <c r="ES1097" s="104"/>
      <c r="ET1097" s="104"/>
      <c r="EU1097" s="104"/>
      <c r="EV1097" s="104"/>
      <c r="EW1097" s="104"/>
      <c r="EX1097" s="104"/>
      <c r="EY1097" s="104"/>
      <c r="EZ1097" s="104"/>
      <c r="FA1097" s="104"/>
      <c r="FB1097" s="104"/>
      <c r="FC1097" s="104"/>
      <c r="FD1097" s="104"/>
      <c r="FE1097" s="104"/>
      <c r="FF1097" s="104"/>
      <c r="FG1097" s="104"/>
      <c r="FH1097" s="104"/>
      <c r="FI1097" s="104"/>
      <c r="FJ1097" s="104"/>
      <c r="FK1097" s="104"/>
      <c r="FL1097" s="104"/>
      <c r="FM1097" s="104"/>
      <c r="FN1097" s="104"/>
      <c r="FO1097" s="104"/>
      <c r="FP1097" s="104"/>
      <c r="FQ1097" s="104"/>
      <c r="FR1097" s="104"/>
      <c r="FS1097" s="104"/>
      <c r="FT1097" s="104"/>
      <c r="FU1097" s="104"/>
      <c r="FV1097" s="104"/>
      <c r="FW1097" s="104"/>
      <c r="FX1097" s="104"/>
      <c r="FY1097" s="104"/>
      <c r="FZ1097" s="104"/>
      <c r="GA1097" s="104"/>
      <c r="GB1097" s="104"/>
      <c r="GC1097" s="104"/>
      <c r="GD1097" s="104"/>
      <c r="GE1097" s="104"/>
      <c r="GF1097" s="104"/>
      <c r="GG1097" s="104"/>
      <c r="GH1097" s="104"/>
      <c r="GI1097" s="104"/>
      <c r="GJ1097" s="104"/>
      <c r="GK1097" s="104"/>
      <c r="GL1097" s="104"/>
      <c r="GM1097" s="104"/>
      <c r="GN1097" s="104"/>
      <c r="GO1097" s="104"/>
      <c r="GP1097" s="104"/>
      <c r="GQ1097" s="104"/>
      <c r="GR1097" s="104"/>
      <c r="GS1097" s="104"/>
      <c r="GT1097" s="104"/>
      <c r="GU1097" s="104"/>
      <c r="GV1097" s="104"/>
      <c r="GW1097" s="104"/>
      <c r="GX1097" s="104"/>
      <c r="GY1097" s="104"/>
      <c r="GZ1097" s="104"/>
      <c r="HA1097" s="104"/>
      <c r="HB1097" s="104"/>
      <c r="HC1097" s="104"/>
      <c r="HD1097" s="104"/>
      <c r="HE1097" s="104"/>
      <c r="HF1097" s="104"/>
      <c r="HG1097" s="104"/>
      <c r="HH1097" s="104"/>
      <c r="HI1097" s="104"/>
      <c r="HJ1097" s="104"/>
      <c r="HK1097" s="104"/>
      <c r="HL1097" s="104"/>
      <c r="HM1097" s="104"/>
      <c r="HN1097" s="104"/>
      <c r="HO1097" s="104"/>
      <c r="HP1097" s="104"/>
      <c r="HQ1097" s="104"/>
      <c r="HR1097" s="104"/>
      <c r="HS1097" s="104"/>
      <c r="HT1097" s="104"/>
      <c r="HU1097" s="104"/>
      <c r="HV1097" s="104"/>
      <c r="HW1097" s="104"/>
      <c r="HX1097" s="104"/>
      <c r="HY1097" s="104"/>
      <c r="HZ1097" s="104"/>
    </row>
    <row r="1098" spans="1:234" s="14" customFormat="1" ht="409.5">
      <c r="A1098" s="11">
        <v>2990</v>
      </c>
      <c r="B1098" s="12" t="s">
        <v>8695</v>
      </c>
      <c r="C1098" s="69" t="s">
        <v>8696</v>
      </c>
      <c r="D1098" s="15" t="s">
        <v>8713</v>
      </c>
      <c r="E1098" s="24" t="s">
        <v>8646</v>
      </c>
      <c r="F1098" s="220" t="s">
        <v>8704</v>
      </c>
      <c r="G1098" s="24" t="s">
        <v>8716</v>
      </c>
      <c r="H1098" s="69">
        <v>2011</v>
      </c>
      <c r="I1098" s="24" t="s">
        <v>8717</v>
      </c>
      <c r="J1098" s="219">
        <v>244920</v>
      </c>
      <c r="K1098" s="118" t="s">
        <v>8976</v>
      </c>
      <c r="L1098" s="24" t="s">
        <v>8707</v>
      </c>
      <c r="M1098" s="24" t="s">
        <v>8708</v>
      </c>
      <c r="N1098" s="24" t="s">
        <v>8718</v>
      </c>
      <c r="O1098" s="24" t="s">
        <v>8719</v>
      </c>
      <c r="P1098" s="24" t="s">
        <v>8720</v>
      </c>
      <c r="Q1098" s="16">
        <v>22.35</v>
      </c>
      <c r="R1098" s="16"/>
      <c r="S1098" s="16">
        <f>(1500+4000+120+500+0+0)/2088*1</f>
        <v>2.9310344827586206</v>
      </c>
      <c r="T1098" s="16">
        <v>22.35</v>
      </c>
      <c r="U1098" s="16">
        <f t="shared" si="43"/>
        <v>25.281034482758621</v>
      </c>
      <c r="V1098" s="109">
        <v>100</v>
      </c>
      <c r="W1098" s="109">
        <f>ROUND(100/244920*244920,0)</f>
        <v>100</v>
      </c>
      <c r="X1098" s="132" t="s">
        <v>8702</v>
      </c>
      <c r="Y1098" s="12"/>
      <c r="Z1098" s="12"/>
      <c r="AA1098" s="12"/>
      <c r="AB1098" s="69">
        <v>66</v>
      </c>
      <c r="AC1098" s="12"/>
      <c r="AD1098" s="16">
        <v>12.57</v>
      </c>
      <c r="AE1098" s="12">
        <v>5</v>
      </c>
      <c r="AF1098" s="235">
        <v>100</v>
      </c>
      <c r="AG1098" s="83" t="s">
        <v>8655</v>
      </c>
      <c r="AH1098" s="69" t="s">
        <v>8712</v>
      </c>
      <c r="AI1098" s="107">
        <v>90</v>
      </c>
      <c r="AJ1098" s="83" t="s">
        <v>8713</v>
      </c>
      <c r="AK1098" s="69" t="s">
        <v>8714</v>
      </c>
      <c r="AL1098" s="107">
        <v>10</v>
      </c>
      <c r="AM1098" s="301"/>
      <c r="AN1098" s="69"/>
      <c r="AO1098" s="107"/>
      <c r="AP1098" s="301"/>
      <c r="AQ1098" s="69"/>
      <c r="AR1098" s="107"/>
      <c r="AS1098" s="301"/>
      <c r="AT1098" s="69"/>
      <c r="AU1098" s="107"/>
      <c r="AV1098" s="301"/>
      <c r="AW1098" s="69"/>
      <c r="AX1098" s="107"/>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c r="CR1098" s="104"/>
      <c r="CS1098" s="104"/>
      <c r="CT1098" s="104"/>
      <c r="CU1098" s="104"/>
      <c r="CV1098" s="104"/>
      <c r="CW1098" s="104"/>
      <c r="CX1098" s="104"/>
      <c r="CY1098" s="104"/>
      <c r="CZ1098" s="104"/>
      <c r="DA1098" s="104"/>
      <c r="DB1098" s="104"/>
      <c r="DC1098" s="104"/>
      <c r="DD1098" s="104"/>
      <c r="DE1098" s="104"/>
      <c r="DF1098" s="104"/>
      <c r="DG1098" s="104"/>
      <c r="DH1098" s="104"/>
      <c r="DI1098" s="104"/>
      <c r="DJ1098" s="104"/>
      <c r="DK1098" s="104"/>
      <c r="DL1098" s="104"/>
      <c r="DM1098" s="104"/>
      <c r="DN1098" s="104"/>
      <c r="DO1098" s="104"/>
      <c r="DP1098" s="104"/>
      <c r="DQ1098" s="104"/>
      <c r="DR1098" s="104"/>
      <c r="DS1098" s="104"/>
      <c r="DT1098" s="104"/>
      <c r="DU1098" s="104"/>
      <c r="DV1098" s="104"/>
      <c r="DW1098" s="104"/>
      <c r="DX1098" s="104"/>
      <c r="DY1098" s="104"/>
      <c r="DZ1098" s="104"/>
      <c r="EA1098" s="104"/>
      <c r="EB1098" s="104"/>
      <c r="EC1098" s="104"/>
      <c r="ED1098" s="104"/>
      <c r="EE1098" s="104"/>
      <c r="EF1098" s="104"/>
      <c r="EG1098" s="104"/>
      <c r="EH1098" s="104"/>
      <c r="EI1098" s="104"/>
      <c r="EJ1098" s="104"/>
      <c r="EK1098" s="104"/>
      <c r="EL1098" s="104"/>
      <c r="EM1098" s="104"/>
      <c r="EN1098" s="104"/>
      <c r="EO1098" s="104"/>
      <c r="EP1098" s="104"/>
      <c r="EQ1098" s="104"/>
      <c r="ER1098" s="104"/>
      <c r="ES1098" s="104"/>
      <c r="ET1098" s="104"/>
      <c r="EU1098" s="104"/>
      <c r="EV1098" s="104"/>
      <c r="EW1098" s="104"/>
      <c r="EX1098" s="104"/>
      <c r="EY1098" s="104"/>
      <c r="EZ1098" s="104"/>
      <c r="FA1098" s="104"/>
      <c r="FB1098" s="104"/>
      <c r="FC1098" s="104"/>
      <c r="FD1098" s="104"/>
      <c r="FE1098" s="104"/>
      <c r="FF1098" s="104"/>
      <c r="FG1098" s="104"/>
      <c r="FH1098" s="104"/>
      <c r="FI1098" s="104"/>
      <c r="FJ1098" s="104"/>
      <c r="FK1098" s="104"/>
      <c r="FL1098" s="104"/>
      <c r="FM1098" s="104"/>
      <c r="FN1098" s="104"/>
      <c r="FO1098" s="104"/>
      <c r="FP1098" s="104"/>
      <c r="FQ1098" s="104"/>
      <c r="FR1098" s="104"/>
      <c r="FS1098" s="104"/>
      <c r="FT1098" s="104"/>
      <c r="FU1098" s="104"/>
      <c r="FV1098" s="104"/>
      <c r="FW1098" s="104"/>
      <c r="FX1098" s="104"/>
      <c r="FY1098" s="104"/>
      <c r="FZ1098" s="104"/>
      <c r="GA1098" s="104"/>
      <c r="GB1098" s="104"/>
      <c r="GC1098" s="104"/>
      <c r="GD1098" s="104"/>
      <c r="GE1098" s="104"/>
      <c r="GF1098" s="104"/>
      <c r="GG1098" s="104"/>
      <c r="GH1098" s="104"/>
      <c r="GI1098" s="104"/>
      <c r="GJ1098" s="104"/>
      <c r="GK1098" s="104"/>
      <c r="GL1098" s="104"/>
      <c r="GM1098" s="104"/>
      <c r="GN1098" s="104"/>
      <c r="GO1098" s="104"/>
      <c r="GP1098" s="104"/>
      <c r="GQ1098" s="104"/>
      <c r="GR1098" s="104"/>
      <c r="GS1098" s="104"/>
      <c r="GT1098" s="104"/>
      <c r="GU1098" s="104"/>
      <c r="GV1098" s="104"/>
      <c r="GW1098" s="104"/>
      <c r="GX1098" s="104"/>
      <c r="GY1098" s="104"/>
      <c r="GZ1098" s="104"/>
      <c r="HA1098" s="104"/>
      <c r="HB1098" s="104"/>
      <c r="HC1098" s="104"/>
      <c r="HD1098" s="104"/>
      <c r="HE1098" s="104"/>
      <c r="HF1098" s="104"/>
      <c r="HG1098" s="104"/>
      <c r="HH1098" s="104"/>
      <c r="HI1098" s="104"/>
      <c r="HJ1098" s="104"/>
      <c r="HK1098" s="104"/>
      <c r="HL1098" s="104"/>
      <c r="HM1098" s="104"/>
      <c r="HN1098" s="104"/>
      <c r="HO1098" s="104"/>
      <c r="HP1098" s="104"/>
      <c r="HQ1098" s="104"/>
      <c r="HR1098" s="104"/>
      <c r="HS1098" s="104"/>
      <c r="HT1098" s="104"/>
      <c r="HU1098" s="104"/>
      <c r="HV1098" s="104"/>
      <c r="HW1098" s="104"/>
      <c r="HX1098" s="104"/>
      <c r="HY1098" s="104"/>
      <c r="HZ1098" s="104"/>
    </row>
    <row r="1099" spans="1:234" s="14" customFormat="1" ht="409.5">
      <c r="A1099" s="11">
        <v>2990</v>
      </c>
      <c r="B1099" s="12" t="s">
        <v>8695</v>
      </c>
      <c r="C1099" s="69" t="s">
        <v>8696</v>
      </c>
      <c r="D1099" s="15" t="s">
        <v>8713</v>
      </c>
      <c r="E1099" s="24" t="s">
        <v>3515</v>
      </c>
      <c r="F1099" s="220" t="s">
        <v>8721</v>
      </c>
      <c r="G1099" s="221" t="s">
        <v>8722</v>
      </c>
      <c r="H1099" s="69">
        <v>2010</v>
      </c>
      <c r="I1099" s="24" t="s">
        <v>8723</v>
      </c>
      <c r="J1099" s="219">
        <v>159981.9</v>
      </c>
      <c r="K1099" s="118" t="s">
        <v>8976</v>
      </c>
      <c r="L1099" s="24" t="s">
        <v>8724</v>
      </c>
      <c r="M1099" s="24" t="s">
        <v>8725</v>
      </c>
      <c r="N1099" s="69" t="s">
        <v>9880</v>
      </c>
      <c r="O1099" s="69" t="s">
        <v>8726</v>
      </c>
      <c r="P1099" s="24" t="s">
        <v>8727</v>
      </c>
      <c r="Q1099" s="16">
        <v>22.35</v>
      </c>
      <c r="R1099" s="16"/>
      <c r="S1099" s="16">
        <f>(10000+10000+1000+1000+0+0)/2088*1</f>
        <v>10.536398467432949</v>
      </c>
      <c r="T1099" s="16">
        <v>22.35</v>
      </c>
      <c r="U1099" s="16">
        <f t="shared" si="43"/>
        <v>32.886398467432954</v>
      </c>
      <c r="V1099" s="109">
        <v>100</v>
      </c>
      <c r="W1099" s="109">
        <f>ROUND(100/159981.9*159981.9,0)</f>
        <v>100</v>
      </c>
      <c r="X1099" s="132" t="s">
        <v>8702</v>
      </c>
      <c r="Y1099" s="12"/>
      <c r="Z1099" s="12"/>
      <c r="AA1099" s="12"/>
      <c r="AB1099" s="69">
        <v>66</v>
      </c>
      <c r="AC1099" s="12"/>
      <c r="AD1099" s="16">
        <v>12.57</v>
      </c>
      <c r="AE1099" s="12">
        <v>3</v>
      </c>
      <c r="AF1099" s="235">
        <v>100</v>
      </c>
      <c r="AG1099" s="83" t="s">
        <v>4047</v>
      </c>
      <c r="AH1099" s="69" t="s">
        <v>8728</v>
      </c>
      <c r="AI1099" s="107">
        <v>90</v>
      </c>
      <c r="AJ1099" s="83" t="s">
        <v>8713</v>
      </c>
      <c r="AK1099" s="69" t="s">
        <v>8714</v>
      </c>
      <c r="AL1099" s="107">
        <v>10</v>
      </c>
      <c r="AM1099" s="301"/>
      <c r="AN1099" s="69"/>
      <c r="AO1099" s="107"/>
      <c r="AP1099" s="301"/>
      <c r="AQ1099" s="69"/>
      <c r="AR1099" s="107"/>
      <c r="AS1099" s="301"/>
      <c r="AT1099" s="69"/>
      <c r="AU1099" s="107"/>
      <c r="AV1099" s="301"/>
      <c r="AW1099" s="69"/>
      <c r="AX1099" s="107"/>
      <c r="AY1099" s="104"/>
      <c r="AZ1099" s="104"/>
      <c r="BA1099" s="104"/>
      <c r="BB1099" s="104"/>
      <c r="BC1099" s="104"/>
      <c r="BD1099" s="104"/>
      <c r="BE1099" s="104"/>
      <c r="BF1099" s="104"/>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c r="CR1099" s="104"/>
      <c r="CS1099" s="104"/>
      <c r="CT1099" s="104"/>
      <c r="CU1099" s="104"/>
      <c r="CV1099" s="104"/>
      <c r="CW1099" s="104"/>
      <c r="CX1099" s="104"/>
      <c r="CY1099" s="104"/>
      <c r="CZ1099" s="104"/>
      <c r="DA1099" s="104"/>
      <c r="DB1099" s="104"/>
      <c r="DC1099" s="104"/>
      <c r="DD1099" s="104"/>
      <c r="DE1099" s="104"/>
      <c r="DF1099" s="104"/>
      <c r="DG1099" s="104"/>
      <c r="DH1099" s="104"/>
      <c r="DI1099" s="104"/>
      <c r="DJ1099" s="104"/>
      <c r="DK1099" s="104"/>
      <c r="DL1099" s="104"/>
      <c r="DM1099" s="104"/>
      <c r="DN1099" s="104"/>
      <c r="DO1099" s="104"/>
      <c r="DP1099" s="104"/>
      <c r="DQ1099" s="104"/>
      <c r="DR1099" s="104"/>
      <c r="DS1099" s="104"/>
      <c r="DT1099" s="104"/>
      <c r="DU1099" s="104"/>
      <c r="DV1099" s="104"/>
      <c r="DW1099" s="104"/>
      <c r="DX1099" s="104"/>
      <c r="DY1099" s="104"/>
      <c r="DZ1099" s="104"/>
      <c r="EA1099" s="104"/>
      <c r="EB1099" s="104"/>
      <c r="EC1099" s="104"/>
      <c r="ED1099" s="104"/>
      <c r="EE1099" s="104"/>
      <c r="EF1099" s="104"/>
      <c r="EG1099" s="104"/>
      <c r="EH1099" s="104"/>
      <c r="EI1099" s="104"/>
      <c r="EJ1099" s="104"/>
      <c r="EK1099" s="104"/>
      <c r="EL1099" s="104"/>
      <c r="EM1099" s="104"/>
      <c r="EN1099" s="104"/>
      <c r="EO1099" s="104"/>
      <c r="EP1099" s="104"/>
      <c r="EQ1099" s="104"/>
      <c r="ER1099" s="104"/>
      <c r="ES1099" s="104"/>
      <c r="ET1099" s="104"/>
      <c r="EU1099" s="104"/>
      <c r="EV1099" s="104"/>
      <c r="EW1099" s="104"/>
      <c r="EX1099" s="104"/>
      <c r="EY1099" s="104"/>
      <c r="EZ1099" s="104"/>
      <c r="FA1099" s="104"/>
      <c r="FB1099" s="104"/>
      <c r="FC1099" s="104"/>
      <c r="FD1099" s="104"/>
      <c r="FE1099" s="104"/>
      <c r="FF1099" s="104"/>
      <c r="FG1099" s="104"/>
      <c r="FH1099" s="104"/>
      <c r="FI1099" s="104"/>
      <c r="FJ1099" s="104"/>
      <c r="FK1099" s="104"/>
      <c r="FL1099" s="104"/>
      <c r="FM1099" s="104"/>
      <c r="FN1099" s="104"/>
      <c r="FO1099" s="104"/>
      <c r="FP1099" s="104"/>
      <c r="FQ1099" s="104"/>
      <c r="FR1099" s="104"/>
      <c r="FS1099" s="104"/>
      <c r="FT1099" s="104"/>
      <c r="FU1099" s="104"/>
      <c r="FV1099" s="104"/>
      <c r="FW1099" s="104"/>
      <c r="FX1099" s="104"/>
      <c r="FY1099" s="104"/>
      <c r="FZ1099" s="104"/>
      <c r="GA1099" s="104"/>
      <c r="GB1099" s="104"/>
      <c r="GC1099" s="104"/>
      <c r="GD1099" s="104"/>
      <c r="GE1099" s="104"/>
      <c r="GF1099" s="104"/>
      <c r="GG1099" s="104"/>
      <c r="GH1099" s="104"/>
      <c r="GI1099" s="104"/>
      <c r="GJ1099" s="104"/>
      <c r="GK1099" s="104"/>
      <c r="GL1099" s="104"/>
      <c r="GM1099" s="104"/>
      <c r="GN1099" s="104"/>
      <c r="GO1099" s="104"/>
      <c r="GP1099" s="104"/>
      <c r="GQ1099" s="104"/>
      <c r="GR1099" s="104"/>
      <c r="GS1099" s="104"/>
      <c r="GT1099" s="104"/>
      <c r="GU1099" s="104"/>
      <c r="GV1099" s="104"/>
      <c r="GW1099" s="104"/>
      <c r="GX1099" s="104"/>
      <c r="GY1099" s="104"/>
      <c r="GZ1099" s="104"/>
      <c r="HA1099" s="104"/>
      <c r="HB1099" s="104"/>
      <c r="HC1099" s="104"/>
      <c r="HD1099" s="104"/>
      <c r="HE1099" s="104"/>
      <c r="HF1099" s="104"/>
      <c r="HG1099" s="104"/>
      <c r="HH1099" s="104"/>
      <c r="HI1099" s="104"/>
      <c r="HJ1099" s="104"/>
      <c r="HK1099" s="104"/>
      <c r="HL1099" s="104"/>
      <c r="HM1099" s="104"/>
      <c r="HN1099" s="104"/>
      <c r="HO1099" s="104"/>
      <c r="HP1099" s="104"/>
      <c r="HQ1099" s="104"/>
      <c r="HR1099" s="104"/>
      <c r="HS1099" s="104"/>
      <c r="HT1099" s="104"/>
      <c r="HU1099" s="104"/>
      <c r="HV1099" s="104"/>
      <c r="HW1099" s="104"/>
      <c r="HX1099" s="104"/>
      <c r="HY1099" s="104"/>
      <c r="HZ1099" s="104"/>
    </row>
    <row r="1100" spans="1:234" s="14" customFormat="1" ht="126">
      <c r="A1100" s="11">
        <v>2990</v>
      </c>
      <c r="B1100" s="12" t="s">
        <v>8695</v>
      </c>
      <c r="C1100" s="69" t="s">
        <v>8696</v>
      </c>
      <c r="D1100" s="15" t="s">
        <v>8713</v>
      </c>
      <c r="E1100" s="24" t="s">
        <v>3515</v>
      </c>
      <c r="F1100" s="220" t="s">
        <v>8721</v>
      </c>
      <c r="G1100" s="221" t="s">
        <v>8729</v>
      </c>
      <c r="H1100" s="69">
        <v>2011</v>
      </c>
      <c r="I1100" s="24" t="s">
        <v>8730</v>
      </c>
      <c r="J1100" s="219">
        <v>175336.82</v>
      </c>
      <c r="K1100" s="118" t="s">
        <v>8976</v>
      </c>
      <c r="L1100" s="24" t="s">
        <v>8724</v>
      </c>
      <c r="M1100" s="24" t="s">
        <v>8725</v>
      </c>
      <c r="N1100" s="69" t="s">
        <v>3961</v>
      </c>
      <c r="O1100" s="69" t="s">
        <v>8731</v>
      </c>
      <c r="P1100" s="24" t="s">
        <v>8732</v>
      </c>
      <c r="Q1100" s="16">
        <v>22.35</v>
      </c>
      <c r="R1100" s="16"/>
      <c r="S1100" s="16">
        <f>(10000+10000+1000+1000+0+0)/2088*1</f>
        <v>10.536398467432949</v>
      </c>
      <c r="T1100" s="16">
        <v>22.35</v>
      </c>
      <c r="U1100" s="16">
        <f t="shared" si="43"/>
        <v>32.886398467432954</v>
      </c>
      <c r="V1100" s="109">
        <v>100</v>
      </c>
      <c r="W1100" s="109">
        <f>ROUND(100/175336.82*175336.82,0)</f>
        <v>100</v>
      </c>
      <c r="X1100" s="132" t="s">
        <v>8702</v>
      </c>
      <c r="Y1100" s="12"/>
      <c r="Z1100" s="12"/>
      <c r="AA1100" s="12"/>
      <c r="AB1100" s="69">
        <v>66</v>
      </c>
      <c r="AC1100" s="12"/>
      <c r="AD1100" s="16">
        <v>12.57</v>
      </c>
      <c r="AE1100" s="12">
        <v>5</v>
      </c>
      <c r="AF1100" s="235">
        <v>100</v>
      </c>
      <c r="AG1100" s="83" t="s">
        <v>4047</v>
      </c>
      <c r="AH1100" s="69" t="s">
        <v>8728</v>
      </c>
      <c r="AI1100" s="107">
        <v>90</v>
      </c>
      <c r="AJ1100" s="83" t="s">
        <v>8713</v>
      </c>
      <c r="AK1100" s="69" t="s">
        <v>8714</v>
      </c>
      <c r="AL1100" s="107">
        <v>10</v>
      </c>
      <c r="AM1100" s="301"/>
      <c r="AN1100" s="69"/>
      <c r="AO1100" s="107"/>
      <c r="AP1100" s="301"/>
      <c r="AQ1100" s="69"/>
      <c r="AR1100" s="107"/>
      <c r="AS1100" s="301"/>
      <c r="AT1100" s="69"/>
      <c r="AU1100" s="107"/>
      <c r="AV1100" s="301"/>
      <c r="AW1100" s="69"/>
      <c r="AX1100" s="107"/>
      <c r="AY1100" s="104"/>
      <c r="AZ1100" s="104"/>
      <c r="BA1100" s="104"/>
      <c r="BB1100" s="104"/>
      <c r="BC1100" s="104"/>
      <c r="BD1100" s="104"/>
      <c r="BE1100" s="104"/>
      <c r="BF1100" s="104"/>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c r="CR1100" s="104"/>
      <c r="CS1100" s="104"/>
      <c r="CT1100" s="104"/>
      <c r="CU1100" s="104"/>
      <c r="CV1100" s="104"/>
      <c r="CW1100" s="104"/>
      <c r="CX1100" s="104"/>
      <c r="CY1100" s="104"/>
      <c r="CZ1100" s="104"/>
      <c r="DA1100" s="104"/>
      <c r="DB1100" s="104"/>
      <c r="DC1100" s="104"/>
      <c r="DD1100" s="104"/>
      <c r="DE1100" s="104"/>
      <c r="DF1100" s="104"/>
      <c r="DG1100" s="104"/>
      <c r="DH1100" s="104"/>
      <c r="DI1100" s="104"/>
      <c r="DJ1100" s="104"/>
      <c r="DK1100" s="104"/>
      <c r="DL1100" s="104"/>
      <c r="DM1100" s="104"/>
      <c r="DN1100" s="104"/>
      <c r="DO1100" s="104"/>
      <c r="DP1100" s="104"/>
      <c r="DQ1100" s="104"/>
      <c r="DR1100" s="104"/>
      <c r="DS1100" s="104"/>
      <c r="DT1100" s="104"/>
      <c r="DU1100" s="104"/>
      <c r="DV1100" s="104"/>
      <c r="DW1100" s="104"/>
      <c r="DX1100" s="104"/>
      <c r="DY1100" s="104"/>
      <c r="DZ1100" s="104"/>
      <c r="EA1100" s="104"/>
      <c r="EB1100" s="104"/>
      <c r="EC1100" s="104"/>
      <c r="ED1100" s="104"/>
      <c r="EE1100" s="104"/>
      <c r="EF1100" s="104"/>
      <c r="EG1100" s="104"/>
      <c r="EH1100" s="104"/>
      <c r="EI1100" s="104"/>
      <c r="EJ1100" s="104"/>
      <c r="EK1100" s="104"/>
      <c r="EL1100" s="104"/>
      <c r="EM1100" s="104"/>
      <c r="EN1100" s="104"/>
      <c r="EO1100" s="104"/>
      <c r="EP1100" s="104"/>
      <c r="EQ1100" s="104"/>
      <c r="ER1100" s="104"/>
      <c r="ES1100" s="104"/>
      <c r="ET1100" s="104"/>
      <c r="EU1100" s="104"/>
      <c r="EV1100" s="104"/>
      <c r="EW1100" s="104"/>
      <c r="EX1100" s="104"/>
      <c r="EY1100" s="104"/>
      <c r="EZ1100" s="104"/>
      <c r="FA1100" s="104"/>
      <c r="FB1100" s="104"/>
      <c r="FC1100" s="104"/>
      <c r="FD1100" s="104"/>
      <c r="FE1100" s="104"/>
      <c r="FF1100" s="104"/>
      <c r="FG1100" s="104"/>
      <c r="FH1100" s="104"/>
      <c r="FI1100" s="104"/>
      <c r="FJ1100" s="104"/>
      <c r="FK1100" s="104"/>
      <c r="FL1100" s="104"/>
      <c r="FM1100" s="104"/>
      <c r="FN1100" s="104"/>
      <c r="FO1100" s="104"/>
      <c r="FP1100" s="104"/>
      <c r="FQ1100" s="104"/>
      <c r="FR1100" s="104"/>
      <c r="FS1100" s="104"/>
      <c r="FT1100" s="104"/>
      <c r="FU1100" s="104"/>
      <c r="FV1100" s="104"/>
      <c r="FW1100" s="104"/>
      <c r="FX1100" s="104"/>
      <c r="FY1100" s="104"/>
      <c r="FZ1100" s="104"/>
      <c r="GA1100" s="104"/>
      <c r="GB1100" s="104"/>
      <c r="GC1100" s="104"/>
      <c r="GD1100" s="104"/>
      <c r="GE1100" s="104"/>
      <c r="GF1100" s="104"/>
      <c r="GG1100" s="104"/>
      <c r="GH1100" s="104"/>
      <c r="GI1100" s="104"/>
      <c r="GJ1100" s="104"/>
      <c r="GK1100" s="104"/>
      <c r="GL1100" s="104"/>
      <c r="GM1100" s="104"/>
      <c r="GN1100" s="104"/>
      <c r="GO1100" s="104"/>
      <c r="GP1100" s="104"/>
      <c r="GQ1100" s="104"/>
      <c r="GR1100" s="104"/>
      <c r="GS1100" s="104"/>
      <c r="GT1100" s="104"/>
      <c r="GU1100" s="104"/>
      <c r="GV1100" s="104"/>
      <c r="GW1100" s="104"/>
      <c r="GX1100" s="104"/>
      <c r="GY1100" s="104"/>
      <c r="GZ1100" s="104"/>
      <c r="HA1100" s="104"/>
      <c r="HB1100" s="104"/>
      <c r="HC1100" s="104"/>
      <c r="HD1100" s="104"/>
      <c r="HE1100" s="104"/>
      <c r="HF1100" s="104"/>
      <c r="HG1100" s="104"/>
      <c r="HH1100" s="104"/>
      <c r="HI1100" s="104"/>
      <c r="HJ1100" s="104"/>
      <c r="HK1100" s="104"/>
      <c r="HL1100" s="104"/>
      <c r="HM1100" s="104"/>
      <c r="HN1100" s="104"/>
      <c r="HO1100" s="104"/>
      <c r="HP1100" s="104"/>
      <c r="HQ1100" s="104"/>
      <c r="HR1100" s="104"/>
      <c r="HS1100" s="104"/>
      <c r="HT1100" s="104"/>
      <c r="HU1100" s="104"/>
      <c r="HV1100" s="104"/>
      <c r="HW1100" s="104"/>
      <c r="HX1100" s="104"/>
      <c r="HY1100" s="104"/>
      <c r="HZ1100" s="104"/>
    </row>
    <row r="1101" spans="1:234" s="14" customFormat="1" ht="126">
      <c r="A1101" s="11">
        <v>2990</v>
      </c>
      <c r="B1101" s="12" t="s">
        <v>8695</v>
      </c>
      <c r="C1101" s="69" t="s">
        <v>8696</v>
      </c>
      <c r="D1101" s="15" t="s">
        <v>8713</v>
      </c>
      <c r="E1101" s="24" t="s">
        <v>3515</v>
      </c>
      <c r="F1101" s="220" t="s">
        <v>8721</v>
      </c>
      <c r="G1101" s="221" t="s">
        <v>8733</v>
      </c>
      <c r="H1101" s="69">
        <v>2011</v>
      </c>
      <c r="I1101" s="24" t="s">
        <v>8734</v>
      </c>
      <c r="J1101" s="219">
        <v>179156.45</v>
      </c>
      <c r="K1101" s="118" t="s">
        <v>8976</v>
      </c>
      <c r="L1101" s="24" t="s">
        <v>8724</v>
      </c>
      <c r="M1101" s="24" t="s">
        <v>8725</v>
      </c>
      <c r="N1101" s="69" t="s">
        <v>3961</v>
      </c>
      <c r="O1101" s="69" t="s">
        <v>8731</v>
      </c>
      <c r="P1101" s="24" t="s">
        <v>8735</v>
      </c>
      <c r="Q1101" s="16">
        <v>22.35</v>
      </c>
      <c r="R1101" s="16"/>
      <c r="S1101" s="16">
        <f>(10000+10000+1000+1000+0+0)/2088*1</f>
        <v>10.536398467432949</v>
      </c>
      <c r="T1101" s="16">
        <v>22.35</v>
      </c>
      <c r="U1101" s="16">
        <f t="shared" si="43"/>
        <v>32.886398467432954</v>
      </c>
      <c r="V1101" s="109">
        <v>100</v>
      </c>
      <c r="W1101" s="109">
        <f>ROUND(100/179156.45*179156.45,0)</f>
        <v>100</v>
      </c>
      <c r="X1101" s="132" t="s">
        <v>8702</v>
      </c>
      <c r="Y1101" s="12"/>
      <c r="Z1101" s="12"/>
      <c r="AA1101" s="12"/>
      <c r="AB1101" s="69">
        <v>66</v>
      </c>
      <c r="AC1101" s="12"/>
      <c r="AD1101" s="16">
        <v>12.57</v>
      </c>
      <c r="AE1101" s="12">
        <v>5</v>
      </c>
      <c r="AF1101" s="235">
        <v>100</v>
      </c>
      <c r="AG1101" s="83" t="s">
        <v>4047</v>
      </c>
      <c r="AH1101" s="69" t="s">
        <v>8728</v>
      </c>
      <c r="AI1101" s="107">
        <v>90</v>
      </c>
      <c r="AJ1101" s="83" t="s">
        <v>8713</v>
      </c>
      <c r="AK1101" s="69" t="s">
        <v>8714</v>
      </c>
      <c r="AL1101" s="107">
        <v>10</v>
      </c>
      <c r="AM1101" s="301"/>
      <c r="AN1101" s="69"/>
      <c r="AO1101" s="107"/>
      <c r="AP1101" s="301"/>
      <c r="AQ1101" s="69"/>
      <c r="AR1101" s="107"/>
      <c r="AS1101" s="301"/>
      <c r="AT1101" s="69"/>
      <c r="AU1101" s="107"/>
      <c r="AV1101" s="301"/>
      <c r="AW1101" s="69"/>
      <c r="AX1101" s="107"/>
      <c r="AY1101" s="104"/>
      <c r="AZ1101" s="104"/>
      <c r="BA1101" s="104"/>
      <c r="BB1101" s="104"/>
      <c r="BC1101" s="104"/>
      <c r="BD1101" s="104"/>
      <c r="BE1101" s="104"/>
      <c r="BF1101" s="104"/>
      <c r="BG1101" s="104"/>
      <c r="BH1101" s="104"/>
      <c r="BI1101" s="104"/>
      <c r="BJ1101" s="104"/>
      <c r="BK1101" s="104"/>
      <c r="BL1101" s="104"/>
      <c r="BM1101" s="104"/>
      <c r="BN1101" s="104"/>
      <c r="BO1101" s="104"/>
      <c r="BP1101" s="104"/>
      <c r="BQ1101" s="104"/>
      <c r="BR1101" s="104"/>
      <c r="BS1101" s="104"/>
      <c r="BT1101" s="104"/>
      <c r="BU1101" s="104"/>
      <c r="BV1101" s="104"/>
      <c r="BW1101" s="104"/>
      <c r="BX1101" s="104"/>
      <c r="BY1101" s="104"/>
      <c r="BZ1101" s="104"/>
      <c r="CA1101" s="104"/>
      <c r="CB1101" s="104"/>
      <c r="CC1101" s="104"/>
      <c r="CD1101" s="104"/>
      <c r="CE1101" s="104"/>
      <c r="CF1101" s="104"/>
      <c r="CG1101" s="104"/>
      <c r="CH1101" s="104"/>
      <c r="CI1101" s="104"/>
      <c r="CJ1101" s="104"/>
      <c r="CK1101" s="104"/>
      <c r="CL1101" s="104"/>
      <c r="CM1101" s="104"/>
      <c r="CN1101" s="104"/>
      <c r="CO1101" s="104"/>
      <c r="CP1101" s="104"/>
      <c r="CQ1101" s="104"/>
      <c r="CR1101" s="104"/>
      <c r="CS1101" s="104"/>
      <c r="CT1101" s="104"/>
      <c r="CU1101" s="104"/>
      <c r="CV1101" s="104"/>
      <c r="CW1101" s="104"/>
      <c r="CX1101" s="104"/>
      <c r="CY1101" s="104"/>
      <c r="CZ1101" s="104"/>
      <c r="DA1101" s="104"/>
      <c r="DB1101" s="104"/>
      <c r="DC1101" s="104"/>
      <c r="DD1101" s="104"/>
      <c r="DE1101" s="104"/>
      <c r="DF1101" s="104"/>
      <c r="DG1101" s="104"/>
      <c r="DH1101" s="104"/>
      <c r="DI1101" s="104"/>
      <c r="DJ1101" s="104"/>
      <c r="DK1101" s="104"/>
      <c r="DL1101" s="104"/>
      <c r="DM1101" s="104"/>
      <c r="DN1101" s="104"/>
      <c r="DO1101" s="104"/>
      <c r="DP1101" s="104"/>
      <c r="DQ1101" s="104"/>
      <c r="DR1101" s="104"/>
      <c r="DS1101" s="104"/>
      <c r="DT1101" s="104"/>
      <c r="DU1101" s="104"/>
      <c r="DV1101" s="104"/>
      <c r="DW1101" s="104"/>
      <c r="DX1101" s="104"/>
      <c r="DY1101" s="104"/>
      <c r="DZ1101" s="104"/>
      <c r="EA1101" s="104"/>
      <c r="EB1101" s="104"/>
      <c r="EC1101" s="104"/>
      <c r="ED1101" s="104"/>
      <c r="EE1101" s="104"/>
      <c r="EF1101" s="104"/>
      <c r="EG1101" s="104"/>
      <c r="EH1101" s="104"/>
      <c r="EI1101" s="104"/>
      <c r="EJ1101" s="104"/>
      <c r="EK1101" s="104"/>
      <c r="EL1101" s="104"/>
      <c r="EM1101" s="104"/>
      <c r="EN1101" s="104"/>
      <c r="EO1101" s="104"/>
      <c r="EP1101" s="104"/>
      <c r="EQ1101" s="104"/>
      <c r="ER1101" s="104"/>
      <c r="ES1101" s="104"/>
      <c r="ET1101" s="104"/>
      <c r="EU1101" s="104"/>
      <c r="EV1101" s="104"/>
      <c r="EW1101" s="104"/>
      <c r="EX1101" s="104"/>
      <c r="EY1101" s="104"/>
      <c r="EZ1101" s="104"/>
      <c r="FA1101" s="104"/>
      <c r="FB1101" s="104"/>
      <c r="FC1101" s="104"/>
      <c r="FD1101" s="104"/>
      <c r="FE1101" s="104"/>
      <c r="FF1101" s="104"/>
      <c r="FG1101" s="104"/>
      <c r="FH1101" s="104"/>
      <c r="FI1101" s="104"/>
      <c r="FJ1101" s="104"/>
      <c r="FK1101" s="104"/>
      <c r="FL1101" s="104"/>
      <c r="FM1101" s="104"/>
      <c r="FN1101" s="104"/>
      <c r="FO1101" s="104"/>
      <c r="FP1101" s="104"/>
      <c r="FQ1101" s="104"/>
      <c r="FR1101" s="104"/>
      <c r="FS1101" s="104"/>
      <c r="FT1101" s="104"/>
      <c r="FU1101" s="104"/>
      <c r="FV1101" s="104"/>
      <c r="FW1101" s="104"/>
      <c r="FX1101" s="104"/>
      <c r="FY1101" s="104"/>
      <c r="FZ1101" s="104"/>
      <c r="GA1101" s="104"/>
      <c r="GB1101" s="104"/>
      <c r="GC1101" s="104"/>
      <c r="GD1101" s="104"/>
      <c r="GE1101" s="104"/>
      <c r="GF1101" s="104"/>
      <c r="GG1101" s="104"/>
      <c r="GH1101" s="104"/>
      <c r="GI1101" s="104"/>
      <c r="GJ1101" s="104"/>
      <c r="GK1101" s="104"/>
      <c r="GL1101" s="104"/>
      <c r="GM1101" s="104"/>
      <c r="GN1101" s="104"/>
      <c r="GO1101" s="104"/>
      <c r="GP1101" s="104"/>
      <c r="GQ1101" s="104"/>
      <c r="GR1101" s="104"/>
      <c r="GS1101" s="104"/>
      <c r="GT1101" s="104"/>
      <c r="GU1101" s="104"/>
      <c r="GV1101" s="104"/>
      <c r="GW1101" s="104"/>
      <c r="GX1101" s="104"/>
      <c r="GY1101" s="104"/>
      <c r="GZ1101" s="104"/>
      <c r="HA1101" s="104"/>
      <c r="HB1101" s="104"/>
      <c r="HC1101" s="104"/>
      <c r="HD1101" s="104"/>
      <c r="HE1101" s="104"/>
      <c r="HF1101" s="104"/>
      <c r="HG1101" s="104"/>
      <c r="HH1101" s="104"/>
      <c r="HI1101" s="104"/>
      <c r="HJ1101" s="104"/>
      <c r="HK1101" s="104"/>
      <c r="HL1101" s="104"/>
      <c r="HM1101" s="104"/>
      <c r="HN1101" s="104"/>
      <c r="HO1101" s="104"/>
      <c r="HP1101" s="104"/>
      <c r="HQ1101" s="104"/>
      <c r="HR1101" s="104"/>
      <c r="HS1101" s="104"/>
      <c r="HT1101" s="104"/>
      <c r="HU1101" s="104"/>
      <c r="HV1101" s="104"/>
      <c r="HW1101" s="104"/>
      <c r="HX1101" s="104"/>
      <c r="HY1101" s="104"/>
      <c r="HZ1101" s="104"/>
    </row>
    <row r="1102" spans="1:234" s="14" customFormat="1" ht="126">
      <c r="A1102" s="11">
        <v>2990</v>
      </c>
      <c r="B1102" s="12" t="s">
        <v>8695</v>
      </c>
      <c r="C1102" s="69" t="s">
        <v>8696</v>
      </c>
      <c r="D1102" s="15" t="s">
        <v>8713</v>
      </c>
      <c r="E1102" s="24" t="s">
        <v>3515</v>
      </c>
      <c r="F1102" s="220" t="s">
        <v>8721</v>
      </c>
      <c r="G1102" s="221" t="s">
        <v>8736</v>
      </c>
      <c r="H1102" s="69">
        <v>2011</v>
      </c>
      <c r="I1102" s="24" t="s">
        <v>8737</v>
      </c>
      <c r="J1102" s="219">
        <v>102000</v>
      </c>
      <c r="K1102" s="118" t="s">
        <v>8976</v>
      </c>
      <c r="L1102" s="24" t="s">
        <v>8724</v>
      </c>
      <c r="M1102" s="24" t="s">
        <v>8725</v>
      </c>
      <c r="N1102" s="69" t="s">
        <v>8738</v>
      </c>
      <c r="O1102" s="69" t="s">
        <v>8739</v>
      </c>
      <c r="P1102" s="24" t="s">
        <v>8740</v>
      </c>
      <c r="Q1102" s="16">
        <v>22.35</v>
      </c>
      <c r="R1102" s="16"/>
      <c r="S1102" s="16">
        <f>(10000+10000+1000+1000+0+0)/2088*1</f>
        <v>10.536398467432949</v>
      </c>
      <c r="T1102" s="16">
        <v>22.35</v>
      </c>
      <c r="U1102" s="16">
        <f t="shared" si="43"/>
        <v>32.886398467432954</v>
      </c>
      <c r="V1102" s="109">
        <v>100</v>
      </c>
      <c r="W1102" s="109">
        <f>ROUND(100/102000*102000,0)</f>
        <v>100</v>
      </c>
      <c r="X1102" s="132" t="s">
        <v>8702</v>
      </c>
      <c r="Y1102" s="12"/>
      <c r="Z1102" s="12"/>
      <c r="AA1102" s="12"/>
      <c r="AB1102" s="69">
        <v>66</v>
      </c>
      <c r="AC1102" s="12"/>
      <c r="AD1102" s="16">
        <v>12.57</v>
      </c>
      <c r="AE1102" s="12">
        <v>5</v>
      </c>
      <c r="AF1102" s="235">
        <v>100</v>
      </c>
      <c r="AG1102" s="83" t="s">
        <v>4047</v>
      </c>
      <c r="AH1102" s="69" t="s">
        <v>8728</v>
      </c>
      <c r="AI1102" s="107">
        <v>90</v>
      </c>
      <c r="AJ1102" s="83" t="s">
        <v>8713</v>
      </c>
      <c r="AK1102" s="69" t="s">
        <v>8714</v>
      </c>
      <c r="AL1102" s="107">
        <v>10</v>
      </c>
      <c r="AM1102" s="301"/>
      <c r="AN1102" s="69"/>
      <c r="AO1102" s="107"/>
      <c r="AP1102" s="301"/>
      <c r="AQ1102" s="69"/>
      <c r="AR1102" s="107"/>
      <c r="AS1102" s="301"/>
      <c r="AT1102" s="69"/>
      <c r="AU1102" s="107"/>
      <c r="AV1102" s="301"/>
      <c r="AW1102" s="69"/>
      <c r="AX1102" s="107"/>
      <c r="AY1102" s="104"/>
      <c r="AZ1102" s="104"/>
      <c r="BA1102" s="104"/>
      <c r="BB1102" s="104"/>
      <c r="BC1102" s="104"/>
      <c r="BD1102" s="104"/>
      <c r="BE1102" s="104"/>
      <c r="BF1102" s="104"/>
      <c r="BG1102" s="104"/>
      <c r="BH1102" s="104"/>
      <c r="BI1102" s="104"/>
      <c r="BJ1102" s="104"/>
      <c r="BK1102" s="104"/>
      <c r="BL1102" s="104"/>
      <c r="BM1102" s="104"/>
      <c r="BN1102" s="104"/>
      <c r="BO1102" s="104"/>
      <c r="BP1102" s="104"/>
      <c r="BQ1102" s="104"/>
      <c r="BR1102" s="104"/>
      <c r="BS1102" s="104"/>
      <c r="BT1102" s="104"/>
      <c r="BU1102" s="104"/>
      <c r="BV1102" s="104"/>
      <c r="BW1102" s="104"/>
      <c r="BX1102" s="104"/>
      <c r="BY1102" s="104"/>
      <c r="BZ1102" s="104"/>
      <c r="CA1102" s="104"/>
      <c r="CB1102" s="104"/>
      <c r="CC1102" s="104"/>
      <c r="CD1102" s="104"/>
      <c r="CE1102" s="104"/>
      <c r="CF1102" s="104"/>
      <c r="CG1102" s="104"/>
      <c r="CH1102" s="104"/>
      <c r="CI1102" s="104"/>
      <c r="CJ1102" s="104"/>
      <c r="CK1102" s="104"/>
      <c r="CL1102" s="104"/>
      <c r="CM1102" s="104"/>
      <c r="CN1102" s="104"/>
      <c r="CO1102" s="104"/>
      <c r="CP1102" s="104"/>
      <c r="CQ1102" s="104"/>
      <c r="CR1102" s="104"/>
      <c r="CS1102" s="104"/>
      <c r="CT1102" s="104"/>
      <c r="CU1102" s="104"/>
      <c r="CV1102" s="104"/>
      <c r="CW1102" s="104"/>
      <c r="CX1102" s="104"/>
      <c r="CY1102" s="104"/>
      <c r="CZ1102" s="104"/>
      <c r="DA1102" s="104"/>
      <c r="DB1102" s="104"/>
      <c r="DC1102" s="104"/>
      <c r="DD1102" s="104"/>
      <c r="DE1102" s="104"/>
      <c r="DF1102" s="104"/>
      <c r="DG1102" s="104"/>
      <c r="DH1102" s="104"/>
      <c r="DI1102" s="104"/>
      <c r="DJ1102" s="104"/>
      <c r="DK1102" s="104"/>
      <c r="DL1102" s="104"/>
      <c r="DM1102" s="104"/>
      <c r="DN1102" s="104"/>
      <c r="DO1102" s="104"/>
      <c r="DP1102" s="104"/>
      <c r="DQ1102" s="104"/>
      <c r="DR1102" s="104"/>
      <c r="DS1102" s="104"/>
      <c r="DT1102" s="104"/>
      <c r="DU1102" s="104"/>
      <c r="DV1102" s="104"/>
      <c r="DW1102" s="104"/>
      <c r="DX1102" s="104"/>
      <c r="DY1102" s="104"/>
      <c r="DZ1102" s="104"/>
      <c r="EA1102" s="104"/>
      <c r="EB1102" s="104"/>
      <c r="EC1102" s="104"/>
      <c r="ED1102" s="104"/>
      <c r="EE1102" s="104"/>
      <c r="EF1102" s="104"/>
      <c r="EG1102" s="104"/>
      <c r="EH1102" s="104"/>
      <c r="EI1102" s="104"/>
      <c r="EJ1102" s="104"/>
      <c r="EK1102" s="104"/>
      <c r="EL1102" s="104"/>
      <c r="EM1102" s="104"/>
      <c r="EN1102" s="104"/>
      <c r="EO1102" s="104"/>
      <c r="EP1102" s="104"/>
      <c r="EQ1102" s="104"/>
      <c r="ER1102" s="104"/>
      <c r="ES1102" s="104"/>
      <c r="ET1102" s="104"/>
      <c r="EU1102" s="104"/>
      <c r="EV1102" s="104"/>
      <c r="EW1102" s="104"/>
      <c r="EX1102" s="104"/>
      <c r="EY1102" s="104"/>
      <c r="EZ1102" s="104"/>
      <c r="FA1102" s="104"/>
      <c r="FB1102" s="104"/>
      <c r="FC1102" s="104"/>
      <c r="FD1102" s="104"/>
      <c r="FE1102" s="104"/>
      <c r="FF1102" s="104"/>
      <c r="FG1102" s="104"/>
      <c r="FH1102" s="104"/>
      <c r="FI1102" s="104"/>
      <c r="FJ1102" s="104"/>
      <c r="FK1102" s="104"/>
      <c r="FL1102" s="104"/>
      <c r="FM1102" s="104"/>
      <c r="FN1102" s="104"/>
      <c r="FO1102" s="104"/>
      <c r="FP1102" s="104"/>
      <c r="FQ1102" s="104"/>
      <c r="FR1102" s="104"/>
      <c r="FS1102" s="104"/>
      <c r="FT1102" s="104"/>
      <c r="FU1102" s="104"/>
      <c r="FV1102" s="104"/>
      <c r="FW1102" s="104"/>
      <c r="FX1102" s="104"/>
      <c r="FY1102" s="104"/>
      <c r="FZ1102" s="104"/>
      <c r="GA1102" s="104"/>
      <c r="GB1102" s="104"/>
      <c r="GC1102" s="104"/>
      <c r="GD1102" s="104"/>
      <c r="GE1102" s="104"/>
      <c r="GF1102" s="104"/>
      <c r="GG1102" s="104"/>
      <c r="GH1102" s="104"/>
      <c r="GI1102" s="104"/>
      <c r="GJ1102" s="104"/>
      <c r="GK1102" s="104"/>
      <c r="GL1102" s="104"/>
      <c r="GM1102" s="104"/>
      <c r="GN1102" s="104"/>
      <c r="GO1102" s="104"/>
      <c r="GP1102" s="104"/>
      <c r="GQ1102" s="104"/>
      <c r="GR1102" s="104"/>
      <c r="GS1102" s="104"/>
      <c r="GT1102" s="104"/>
      <c r="GU1102" s="104"/>
      <c r="GV1102" s="104"/>
      <c r="GW1102" s="104"/>
      <c r="GX1102" s="104"/>
      <c r="GY1102" s="104"/>
      <c r="GZ1102" s="104"/>
      <c r="HA1102" s="104"/>
      <c r="HB1102" s="104"/>
      <c r="HC1102" s="104"/>
      <c r="HD1102" s="104"/>
      <c r="HE1102" s="104"/>
      <c r="HF1102" s="104"/>
      <c r="HG1102" s="104"/>
      <c r="HH1102" s="104"/>
      <c r="HI1102" s="104"/>
      <c r="HJ1102" s="104"/>
      <c r="HK1102" s="104"/>
      <c r="HL1102" s="104"/>
      <c r="HM1102" s="104"/>
      <c r="HN1102" s="104"/>
      <c r="HO1102" s="104"/>
      <c r="HP1102" s="104"/>
      <c r="HQ1102" s="104"/>
      <c r="HR1102" s="104"/>
      <c r="HS1102" s="104"/>
      <c r="HT1102" s="104"/>
      <c r="HU1102" s="104"/>
      <c r="HV1102" s="104"/>
      <c r="HW1102" s="104"/>
      <c r="HX1102" s="104"/>
      <c r="HY1102" s="104"/>
      <c r="HZ1102" s="104"/>
    </row>
    <row r="1103" spans="1:234" s="14" customFormat="1" ht="126">
      <c r="A1103" s="11">
        <v>2990</v>
      </c>
      <c r="B1103" s="12" t="s">
        <v>8695</v>
      </c>
      <c r="C1103" s="69" t="s">
        <v>8696</v>
      </c>
      <c r="D1103" s="15" t="s">
        <v>8713</v>
      </c>
      <c r="E1103" s="24" t="s">
        <v>3515</v>
      </c>
      <c r="F1103" s="220" t="s">
        <v>8721</v>
      </c>
      <c r="G1103" s="221" t="s">
        <v>8741</v>
      </c>
      <c r="H1103" s="69">
        <v>2011</v>
      </c>
      <c r="I1103" s="24" t="s">
        <v>8742</v>
      </c>
      <c r="J1103" s="219">
        <v>584938.55000000005</v>
      </c>
      <c r="K1103" s="118" t="s">
        <v>8976</v>
      </c>
      <c r="L1103" s="24" t="s">
        <v>8724</v>
      </c>
      <c r="M1103" s="24" t="s">
        <v>8725</v>
      </c>
      <c r="N1103" s="69" t="s">
        <v>8743</v>
      </c>
      <c r="O1103" s="69" t="s">
        <v>8744</v>
      </c>
      <c r="P1103" s="24" t="s">
        <v>8745</v>
      </c>
      <c r="Q1103" s="16">
        <v>22.35</v>
      </c>
      <c r="R1103" s="16"/>
      <c r="S1103" s="16">
        <f>(10000+10000+1000+1000+0+0)/2088*1</f>
        <v>10.536398467432949</v>
      </c>
      <c r="T1103" s="16">
        <v>22.35</v>
      </c>
      <c r="U1103" s="16">
        <f t="shared" si="43"/>
        <v>32.886398467432954</v>
      </c>
      <c r="V1103" s="109">
        <v>100</v>
      </c>
      <c r="W1103" s="109">
        <f>ROUND(100/584938.55*584938.55,0)</f>
        <v>100</v>
      </c>
      <c r="X1103" s="132" t="s">
        <v>8702</v>
      </c>
      <c r="Y1103" s="12"/>
      <c r="Z1103" s="12"/>
      <c r="AA1103" s="12"/>
      <c r="AB1103" s="69">
        <v>66</v>
      </c>
      <c r="AC1103" s="12"/>
      <c r="AD1103" s="16">
        <v>12.57</v>
      </c>
      <c r="AE1103" s="12">
        <v>5</v>
      </c>
      <c r="AF1103" s="235">
        <v>100</v>
      </c>
      <c r="AG1103" s="83" t="s">
        <v>4047</v>
      </c>
      <c r="AH1103" s="69" t="s">
        <v>8728</v>
      </c>
      <c r="AI1103" s="107">
        <v>90</v>
      </c>
      <c r="AJ1103" s="83" t="s">
        <v>8713</v>
      </c>
      <c r="AK1103" s="69" t="s">
        <v>8714</v>
      </c>
      <c r="AL1103" s="107">
        <v>10</v>
      </c>
      <c r="AM1103" s="301"/>
      <c r="AN1103" s="69"/>
      <c r="AO1103" s="107"/>
      <c r="AP1103" s="301"/>
      <c r="AQ1103" s="69"/>
      <c r="AR1103" s="107"/>
      <c r="AS1103" s="301"/>
      <c r="AT1103" s="69"/>
      <c r="AU1103" s="107"/>
      <c r="AV1103" s="301"/>
      <c r="AW1103" s="69"/>
      <c r="AX1103" s="107"/>
      <c r="AY1103" s="104"/>
      <c r="AZ1103" s="104"/>
      <c r="BA1103" s="104"/>
      <c r="BB1103" s="104"/>
      <c r="BC1103" s="104"/>
      <c r="BD1103" s="104"/>
      <c r="BE1103" s="104"/>
      <c r="BF1103" s="104"/>
      <c r="BG1103" s="104"/>
      <c r="BH1103" s="104"/>
      <c r="BI1103" s="104"/>
      <c r="BJ1103" s="104"/>
      <c r="BK1103" s="104"/>
      <c r="BL1103" s="104"/>
      <c r="BM1103" s="104"/>
      <c r="BN1103" s="104"/>
      <c r="BO1103" s="104"/>
      <c r="BP1103" s="104"/>
      <c r="BQ1103" s="104"/>
      <c r="BR1103" s="104"/>
      <c r="BS1103" s="104"/>
      <c r="BT1103" s="104"/>
      <c r="BU1103" s="104"/>
      <c r="BV1103" s="104"/>
      <c r="BW1103" s="104"/>
      <c r="BX1103" s="104"/>
      <c r="BY1103" s="104"/>
      <c r="BZ1103" s="104"/>
      <c r="CA1103" s="104"/>
      <c r="CB1103" s="104"/>
      <c r="CC1103" s="104"/>
      <c r="CD1103" s="104"/>
      <c r="CE1103" s="104"/>
      <c r="CF1103" s="104"/>
      <c r="CG1103" s="104"/>
      <c r="CH1103" s="104"/>
      <c r="CI1103" s="104"/>
      <c r="CJ1103" s="104"/>
      <c r="CK1103" s="104"/>
      <c r="CL1103" s="104"/>
      <c r="CM1103" s="104"/>
      <c r="CN1103" s="104"/>
      <c r="CO1103" s="104"/>
      <c r="CP1103" s="104"/>
      <c r="CQ1103" s="104"/>
      <c r="CR1103" s="104"/>
      <c r="CS1103" s="104"/>
      <c r="CT1103" s="104"/>
      <c r="CU1103" s="104"/>
      <c r="CV1103" s="104"/>
      <c r="CW1103" s="104"/>
      <c r="CX1103" s="104"/>
      <c r="CY1103" s="104"/>
      <c r="CZ1103" s="104"/>
      <c r="DA1103" s="104"/>
      <c r="DB1103" s="104"/>
      <c r="DC1103" s="104"/>
      <c r="DD1103" s="104"/>
      <c r="DE1103" s="104"/>
      <c r="DF1103" s="104"/>
      <c r="DG1103" s="104"/>
      <c r="DH1103" s="104"/>
      <c r="DI1103" s="104"/>
      <c r="DJ1103" s="104"/>
      <c r="DK1103" s="104"/>
      <c r="DL1103" s="104"/>
      <c r="DM1103" s="104"/>
      <c r="DN1103" s="104"/>
      <c r="DO1103" s="104"/>
      <c r="DP1103" s="104"/>
      <c r="DQ1103" s="104"/>
      <c r="DR1103" s="104"/>
      <c r="DS1103" s="104"/>
      <c r="DT1103" s="104"/>
      <c r="DU1103" s="104"/>
      <c r="DV1103" s="104"/>
      <c r="DW1103" s="104"/>
      <c r="DX1103" s="104"/>
      <c r="DY1103" s="104"/>
      <c r="DZ1103" s="104"/>
      <c r="EA1103" s="104"/>
      <c r="EB1103" s="104"/>
      <c r="EC1103" s="104"/>
      <c r="ED1103" s="104"/>
      <c r="EE1103" s="104"/>
      <c r="EF1103" s="104"/>
      <c r="EG1103" s="104"/>
      <c r="EH1103" s="104"/>
      <c r="EI1103" s="104"/>
      <c r="EJ1103" s="104"/>
      <c r="EK1103" s="104"/>
      <c r="EL1103" s="104"/>
      <c r="EM1103" s="104"/>
      <c r="EN1103" s="104"/>
      <c r="EO1103" s="104"/>
      <c r="EP1103" s="104"/>
      <c r="EQ1103" s="104"/>
      <c r="ER1103" s="104"/>
      <c r="ES1103" s="104"/>
      <c r="ET1103" s="104"/>
      <c r="EU1103" s="104"/>
      <c r="EV1103" s="104"/>
      <c r="EW1103" s="104"/>
      <c r="EX1103" s="104"/>
      <c r="EY1103" s="104"/>
      <c r="EZ1103" s="104"/>
      <c r="FA1103" s="104"/>
      <c r="FB1103" s="104"/>
      <c r="FC1103" s="104"/>
      <c r="FD1103" s="104"/>
      <c r="FE1103" s="104"/>
      <c r="FF1103" s="104"/>
      <c r="FG1103" s="104"/>
      <c r="FH1103" s="104"/>
      <c r="FI1103" s="104"/>
      <c r="FJ1103" s="104"/>
      <c r="FK1103" s="104"/>
      <c r="FL1103" s="104"/>
      <c r="FM1103" s="104"/>
      <c r="FN1103" s="104"/>
      <c r="FO1103" s="104"/>
      <c r="FP1103" s="104"/>
      <c r="FQ1103" s="104"/>
      <c r="FR1103" s="104"/>
      <c r="FS1103" s="104"/>
      <c r="FT1103" s="104"/>
      <c r="FU1103" s="104"/>
      <c r="FV1103" s="104"/>
      <c r="FW1103" s="104"/>
      <c r="FX1103" s="104"/>
      <c r="FY1103" s="104"/>
      <c r="FZ1103" s="104"/>
      <c r="GA1103" s="104"/>
      <c r="GB1103" s="104"/>
      <c r="GC1103" s="104"/>
      <c r="GD1103" s="104"/>
      <c r="GE1103" s="104"/>
      <c r="GF1103" s="104"/>
      <c r="GG1103" s="104"/>
      <c r="GH1103" s="104"/>
      <c r="GI1103" s="104"/>
      <c r="GJ1103" s="104"/>
      <c r="GK1103" s="104"/>
      <c r="GL1103" s="104"/>
      <c r="GM1103" s="104"/>
      <c r="GN1103" s="104"/>
      <c r="GO1103" s="104"/>
      <c r="GP1103" s="104"/>
      <c r="GQ1103" s="104"/>
      <c r="GR1103" s="104"/>
      <c r="GS1103" s="104"/>
      <c r="GT1103" s="104"/>
      <c r="GU1103" s="104"/>
      <c r="GV1103" s="104"/>
      <c r="GW1103" s="104"/>
      <c r="GX1103" s="104"/>
      <c r="GY1103" s="104"/>
      <c r="GZ1103" s="104"/>
      <c r="HA1103" s="104"/>
      <c r="HB1103" s="104"/>
      <c r="HC1103" s="104"/>
      <c r="HD1103" s="104"/>
      <c r="HE1103" s="104"/>
      <c r="HF1103" s="104"/>
      <c r="HG1103" s="104"/>
      <c r="HH1103" s="104"/>
      <c r="HI1103" s="104"/>
      <c r="HJ1103" s="104"/>
      <c r="HK1103" s="104"/>
      <c r="HL1103" s="104"/>
      <c r="HM1103" s="104"/>
      <c r="HN1103" s="104"/>
      <c r="HO1103" s="104"/>
      <c r="HP1103" s="104"/>
      <c r="HQ1103" s="104"/>
      <c r="HR1103" s="104"/>
      <c r="HS1103" s="104"/>
      <c r="HT1103" s="104"/>
      <c r="HU1103" s="104"/>
      <c r="HV1103" s="104"/>
      <c r="HW1103" s="104"/>
      <c r="HX1103" s="104"/>
      <c r="HY1103" s="104"/>
      <c r="HZ1103" s="104"/>
    </row>
    <row r="1104" spans="1:234" s="14" customFormat="1" ht="252">
      <c r="A1104" s="11">
        <v>2990</v>
      </c>
      <c r="B1104" s="12" t="s">
        <v>8695</v>
      </c>
      <c r="C1104" s="69" t="s">
        <v>8696</v>
      </c>
      <c r="D1104" s="15" t="s">
        <v>8713</v>
      </c>
      <c r="E1104" s="24" t="s">
        <v>1418</v>
      </c>
      <c r="F1104" s="220" t="s">
        <v>8746</v>
      </c>
      <c r="G1104" s="24" t="s">
        <v>8747</v>
      </c>
      <c r="H1104" s="69">
        <v>2011</v>
      </c>
      <c r="I1104" s="24" t="s">
        <v>8748</v>
      </c>
      <c r="J1104" s="219">
        <v>174000</v>
      </c>
      <c r="K1104" s="118" t="s">
        <v>8976</v>
      </c>
      <c r="L1104" s="24" t="s">
        <v>8749</v>
      </c>
      <c r="M1104" s="24" t="s">
        <v>8750</v>
      </c>
      <c r="N1104" s="24" t="s">
        <v>9609</v>
      </c>
      <c r="O1104" s="24" t="s">
        <v>8751</v>
      </c>
      <c r="P1104" s="24" t="s">
        <v>8752</v>
      </c>
      <c r="Q1104" s="16">
        <v>22.35</v>
      </c>
      <c r="R1104" s="16"/>
      <c r="S1104" s="16">
        <f>(2000+10000+120+1000+0+0)/2088*0.8</f>
        <v>5.0268199233716473</v>
      </c>
      <c r="T1104" s="16">
        <v>22.35</v>
      </c>
      <c r="U1104" s="16">
        <f>SUM(R1104:T1104)</f>
        <v>27.376819923371649</v>
      </c>
      <c r="V1104" s="109">
        <v>100</v>
      </c>
      <c r="W1104" s="109">
        <f>ROUND(100/174000*174000,0)</f>
        <v>100</v>
      </c>
      <c r="X1104" s="132" t="s">
        <v>8702</v>
      </c>
      <c r="Y1104" s="12"/>
      <c r="Z1104" s="12"/>
      <c r="AA1104" s="12"/>
      <c r="AB1104" s="69">
        <v>4</v>
      </c>
      <c r="AC1104" s="12"/>
      <c r="AD1104" s="16">
        <v>12.57</v>
      </c>
      <c r="AE1104" s="12">
        <v>5</v>
      </c>
      <c r="AF1104" s="235">
        <v>100</v>
      </c>
      <c r="AG1104" s="83" t="s">
        <v>219</v>
      </c>
      <c r="AH1104" s="69" t="s">
        <v>8753</v>
      </c>
      <c r="AI1104" s="107">
        <v>20</v>
      </c>
      <c r="AJ1104" s="83" t="s">
        <v>8713</v>
      </c>
      <c r="AK1104" s="69" t="s">
        <v>8714</v>
      </c>
      <c r="AL1104" s="107">
        <v>10</v>
      </c>
      <c r="AM1104" s="301" t="s">
        <v>1749</v>
      </c>
      <c r="AN1104" s="69" t="s">
        <v>8754</v>
      </c>
      <c r="AO1104" s="107">
        <v>40</v>
      </c>
      <c r="AP1104" s="301" t="s">
        <v>8755</v>
      </c>
      <c r="AQ1104" s="69" t="s">
        <v>8756</v>
      </c>
      <c r="AR1104" s="107">
        <v>30</v>
      </c>
      <c r="AS1104" s="301"/>
      <c r="AT1104" s="69"/>
      <c r="AU1104" s="107"/>
      <c r="AV1104" s="301"/>
      <c r="AW1104" s="69"/>
      <c r="AX1104" s="107"/>
      <c r="AY1104" s="104"/>
      <c r="AZ1104" s="104"/>
      <c r="BA1104" s="104"/>
      <c r="BB1104" s="104"/>
      <c r="BC1104" s="104"/>
      <c r="BD1104" s="104"/>
      <c r="BE1104" s="104"/>
      <c r="BF1104" s="104"/>
      <c r="BG1104" s="104"/>
      <c r="BH1104" s="104"/>
      <c r="BI1104" s="104"/>
      <c r="BJ1104" s="104"/>
      <c r="BK1104" s="104"/>
      <c r="BL1104" s="104"/>
      <c r="BM1104" s="104"/>
      <c r="BN1104" s="104"/>
      <c r="BO1104" s="104"/>
      <c r="BP1104" s="104"/>
      <c r="BQ1104" s="104"/>
      <c r="BR1104" s="104"/>
      <c r="BS1104" s="104"/>
      <c r="BT1104" s="104"/>
      <c r="BU1104" s="104"/>
      <c r="BV1104" s="104"/>
      <c r="BW1104" s="104"/>
      <c r="BX1104" s="104"/>
      <c r="BY1104" s="104"/>
      <c r="BZ1104" s="104"/>
      <c r="CA1104" s="104"/>
      <c r="CB1104" s="104"/>
      <c r="CC1104" s="104"/>
      <c r="CD1104" s="104"/>
      <c r="CE1104" s="104"/>
      <c r="CF1104" s="104"/>
      <c r="CG1104" s="104"/>
      <c r="CH1104" s="104"/>
      <c r="CI1104" s="104"/>
      <c r="CJ1104" s="104"/>
      <c r="CK1104" s="104"/>
      <c r="CL1104" s="104"/>
      <c r="CM1104" s="104"/>
      <c r="CN1104" s="104"/>
      <c r="CO1104" s="104"/>
      <c r="CP1104" s="104"/>
      <c r="CQ1104" s="104"/>
      <c r="CR1104" s="104"/>
      <c r="CS1104" s="104"/>
      <c r="CT1104" s="104"/>
      <c r="CU1104" s="104"/>
      <c r="CV1104" s="104"/>
      <c r="CW1104" s="104"/>
      <c r="CX1104" s="104"/>
      <c r="CY1104" s="104"/>
      <c r="CZ1104" s="104"/>
      <c r="DA1104" s="104"/>
      <c r="DB1104" s="104"/>
      <c r="DC1104" s="104"/>
      <c r="DD1104" s="104"/>
      <c r="DE1104" s="104"/>
      <c r="DF1104" s="104"/>
      <c r="DG1104" s="104"/>
      <c r="DH1104" s="104"/>
      <c r="DI1104" s="104"/>
      <c r="DJ1104" s="104"/>
      <c r="DK1104" s="104"/>
      <c r="DL1104" s="104"/>
      <c r="DM1104" s="104"/>
      <c r="DN1104" s="104"/>
      <c r="DO1104" s="104"/>
      <c r="DP1104" s="104"/>
      <c r="DQ1104" s="104"/>
      <c r="DR1104" s="104"/>
      <c r="DS1104" s="104"/>
      <c r="DT1104" s="104"/>
      <c r="DU1104" s="104"/>
      <c r="DV1104" s="104"/>
      <c r="DW1104" s="104"/>
      <c r="DX1104" s="104"/>
      <c r="DY1104" s="104"/>
      <c r="DZ1104" s="104"/>
      <c r="EA1104" s="104"/>
      <c r="EB1104" s="104"/>
      <c r="EC1104" s="104"/>
      <c r="ED1104" s="104"/>
      <c r="EE1104" s="104"/>
      <c r="EF1104" s="104"/>
      <c r="EG1104" s="104"/>
      <c r="EH1104" s="104"/>
      <c r="EI1104" s="104"/>
      <c r="EJ1104" s="104"/>
      <c r="EK1104" s="104"/>
      <c r="EL1104" s="104"/>
      <c r="EM1104" s="104"/>
      <c r="EN1104" s="104"/>
      <c r="EO1104" s="104"/>
      <c r="EP1104" s="104"/>
      <c r="EQ1104" s="104"/>
      <c r="ER1104" s="104"/>
      <c r="ES1104" s="104"/>
      <c r="ET1104" s="104"/>
      <c r="EU1104" s="104"/>
      <c r="EV1104" s="104"/>
      <c r="EW1104" s="104"/>
      <c r="EX1104" s="104"/>
      <c r="EY1104" s="104"/>
      <c r="EZ1104" s="104"/>
      <c r="FA1104" s="104"/>
      <c r="FB1104" s="104"/>
      <c r="FC1104" s="104"/>
      <c r="FD1104" s="104"/>
      <c r="FE1104" s="104"/>
      <c r="FF1104" s="104"/>
      <c r="FG1104" s="104"/>
      <c r="FH1104" s="104"/>
      <c r="FI1104" s="104"/>
      <c r="FJ1104" s="104"/>
      <c r="FK1104" s="104"/>
      <c r="FL1104" s="104"/>
      <c r="FM1104" s="104"/>
      <c r="FN1104" s="104"/>
      <c r="FO1104" s="104"/>
      <c r="FP1104" s="104"/>
      <c r="FQ1104" s="104"/>
      <c r="FR1104" s="104"/>
      <c r="FS1104" s="104"/>
      <c r="FT1104" s="104"/>
      <c r="FU1104" s="104"/>
      <c r="FV1104" s="104"/>
      <c r="FW1104" s="104"/>
      <c r="FX1104" s="104"/>
      <c r="FY1104" s="104"/>
      <c r="FZ1104" s="104"/>
      <c r="GA1104" s="104"/>
      <c r="GB1104" s="104"/>
      <c r="GC1104" s="104"/>
      <c r="GD1104" s="104"/>
      <c r="GE1104" s="104"/>
      <c r="GF1104" s="104"/>
      <c r="GG1104" s="104"/>
      <c r="GH1104" s="104"/>
      <c r="GI1104" s="104"/>
      <c r="GJ1104" s="104"/>
      <c r="GK1104" s="104"/>
      <c r="GL1104" s="104"/>
      <c r="GM1104" s="104"/>
      <c r="GN1104" s="104"/>
      <c r="GO1104" s="104"/>
      <c r="GP1104" s="104"/>
      <c r="GQ1104" s="104"/>
      <c r="GR1104" s="104"/>
      <c r="GS1104" s="104"/>
      <c r="GT1104" s="104"/>
      <c r="GU1104" s="104"/>
      <c r="GV1104" s="104"/>
      <c r="GW1104" s="104"/>
      <c r="GX1104" s="104"/>
      <c r="GY1104" s="104"/>
      <c r="GZ1104" s="104"/>
      <c r="HA1104" s="104"/>
      <c r="HB1104" s="104"/>
      <c r="HC1104" s="104"/>
      <c r="HD1104" s="104"/>
      <c r="HE1104" s="104"/>
      <c r="HF1104" s="104"/>
      <c r="HG1104" s="104"/>
      <c r="HH1104" s="104"/>
      <c r="HI1104" s="104"/>
      <c r="HJ1104" s="104"/>
      <c r="HK1104" s="104"/>
      <c r="HL1104" s="104"/>
      <c r="HM1104" s="104"/>
      <c r="HN1104" s="104"/>
      <c r="HO1104" s="104"/>
      <c r="HP1104" s="104"/>
      <c r="HQ1104" s="104"/>
      <c r="HR1104" s="104"/>
      <c r="HS1104" s="104"/>
      <c r="HT1104" s="104"/>
      <c r="HU1104" s="104"/>
      <c r="HV1104" s="104"/>
      <c r="HW1104" s="104"/>
      <c r="HX1104" s="104"/>
      <c r="HY1104" s="104"/>
      <c r="HZ1104" s="104"/>
    </row>
    <row r="1105" spans="1:234" s="14" customFormat="1" ht="294">
      <c r="A1105" s="11">
        <v>2990</v>
      </c>
      <c r="B1105" s="12" t="s">
        <v>8695</v>
      </c>
      <c r="C1105" s="69" t="s">
        <v>8696</v>
      </c>
      <c r="D1105" s="15" t="s">
        <v>8713</v>
      </c>
      <c r="E1105" s="24" t="s">
        <v>8757</v>
      </c>
      <c r="F1105" s="220" t="s">
        <v>8746</v>
      </c>
      <c r="G1105" s="24" t="s">
        <v>8758</v>
      </c>
      <c r="H1105" s="69">
        <v>2010</v>
      </c>
      <c r="I1105" s="24" t="s">
        <v>8759</v>
      </c>
      <c r="J1105" s="219">
        <v>44714.36</v>
      </c>
      <c r="K1105" s="118" t="s">
        <v>8976</v>
      </c>
      <c r="L1105" s="24" t="s">
        <v>8760</v>
      </c>
      <c r="M1105" s="24" t="s">
        <v>8761</v>
      </c>
      <c r="N1105" s="24" t="s">
        <v>8762</v>
      </c>
      <c r="O1105" s="24" t="s">
        <v>8763</v>
      </c>
      <c r="P1105" s="24" t="s">
        <v>8764</v>
      </c>
      <c r="Q1105" s="16">
        <v>22.35</v>
      </c>
      <c r="R1105" s="16"/>
      <c r="S1105" s="16">
        <f>(1500+500+120+500+0+0)/2088*0.8</f>
        <v>1.0038314176245211</v>
      </c>
      <c r="T1105" s="16">
        <v>22.35</v>
      </c>
      <c r="U1105" s="16">
        <f t="shared" si="43"/>
        <v>23.353831417624523</v>
      </c>
      <c r="V1105" s="109">
        <v>100</v>
      </c>
      <c r="W1105" s="109">
        <f>ROUND(100/44714.36*44714.36,0)</f>
        <v>100</v>
      </c>
      <c r="X1105" s="132" t="s">
        <v>8702</v>
      </c>
      <c r="Y1105" s="12"/>
      <c r="Z1105" s="12"/>
      <c r="AA1105" s="12"/>
      <c r="AB1105" s="69">
        <v>35</v>
      </c>
      <c r="AC1105" s="12"/>
      <c r="AD1105" s="16"/>
      <c r="AE1105" s="12">
        <v>5</v>
      </c>
      <c r="AF1105" s="235">
        <v>100</v>
      </c>
      <c r="AG1105" s="83" t="s">
        <v>8765</v>
      </c>
      <c r="AH1105" s="69" t="s">
        <v>8766</v>
      </c>
      <c r="AI1105" s="107">
        <v>90</v>
      </c>
      <c r="AJ1105" s="83" t="s">
        <v>8713</v>
      </c>
      <c r="AK1105" s="69" t="s">
        <v>8714</v>
      </c>
      <c r="AL1105" s="107">
        <v>10</v>
      </c>
      <c r="AM1105" s="301"/>
      <c r="AN1105" s="69"/>
      <c r="AO1105" s="107"/>
      <c r="AP1105" s="301"/>
      <c r="AQ1105" s="69"/>
      <c r="AR1105" s="107"/>
      <c r="AS1105" s="301"/>
      <c r="AT1105" s="69"/>
      <c r="AU1105" s="107"/>
      <c r="AV1105" s="301"/>
      <c r="AW1105" s="69"/>
      <c r="AX1105" s="107"/>
      <c r="AY1105" s="104"/>
      <c r="AZ1105" s="104"/>
      <c r="BA1105" s="104"/>
      <c r="BB1105" s="104"/>
      <c r="BC1105" s="104"/>
      <c r="BD1105" s="104"/>
      <c r="BE1105" s="104"/>
      <c r="BF1105" s="104"/>
      <c r="BG1105" s="104"/>
      <c r="BH1105" s="104"/>
      <c r="BI1105" s="104"/>
      <c r="BJ1105" s="104"/>
      <c r="BK1105" s="104"/>
      <c r="BL1105" s="104"/>
      <c r="BM1105" s="104"/>
      <c r="BN1105" s="104"/>
      <c r="BO1105" s="104"/>
      <c r="BP1105" s="104"/>
      <c r="BQ1105" s="104"/>
      <c r="BR1105" s="104"/>
      <c r="BS1105" s="104"/>
      <c r="BT1105" s="104"/>
      <c r="BU1105" s="104"/>
      <c r="BV1105" s="104"/>
      <c r="BW1105" s="104"/>
      <c r="BX1105" s="104"/>
      <c r="BY1105" s="104"/>
      <c r="BZ1105" s="104"/>
      <c r="CA1105" s="104"/>
      <c r="CB1105" s="104"/>
      <c r="CC1105" s="104"/>
      <c r="CD1105" s="104"/>
      <c r="CE1105" s="104"/>
      <c r="CF1105" s="104"/>
      <c r="CG1105" s="104"/>
      <c r="CH1105" s="104"/>
      <c r="CI1105" s="104"/>
      <c r="CJ1105" s="104"/>
      <c r="CK1105" s="104"/>
      <c r="CL1105" s="104"/>
      <c r="CM1105" s="104"/>
      <c r="CN1105" s="104"/>
      <c r="CO1105" s="104"/>
      <c r="CP1105" s="104"/>
      <c r="CQ1105" s="104"/>
      <c r="CR1105" s="104"/>
      <c r="CS1105" s="104"/>
      <c r="CT1105" s="104"/>
      <c r="CU1105" s="104"/>
      <c r="CV1105" s="104"/>
      <c r="CW1105" s="104"/>
      <c r="CX1105" s="104"/>
      <c r="CY1105" s="104"/>
      <c r="CZ1105" s="104"/>
      <c r="DA1105" s="104"/>
      <c r="DB1105" s="104"/>
      <c r="DC1105" s="104"/>
      <c r="DD1105" s="104"/>
      <c r="DE1105" s="104"/>
      <c r="DF1105" s="104"/>
      <c r="DG1105" s="104"/>
      <c r="DH1105" s="104"/>
      <c r="DI1105" s="104"/>
      <c r="DJ1105" s="104"/>
      <c r="DK1105" s="104"/>
      <c r="DL1105" s="104"/>
      <c r="DM1105" s="104"/>
      <c r="DN1105" s="104"/>
      <c r="DO1105" s="104"/>
      <c r="DP1105" s="104"/>
      <c r="DQ1105" s="104"/>
      <c r="DR1105" s="104"/>
      <c r="DS1105" s="104"/>
      <c r="DT1105" s="104"/>
      <c r="DU1105" s="104"/>
      <c r="DV1105" s="104"/>
      <c r="DW1105" s="104"/>
      <c r="DX1105" s="104"/>
      <c r="DY1105" s="104"/>
      <c r="DZ1105" s="104"/>
      <c r="EA1105" s="104"/>
      <c r="EB1105" s="104"/>
      <c r="EC1105" s="104"/>
      <c r="ED1105" s="104"/>
      <c r="EE1105" s="104"/>
      <c r="EF1105" s="104"/>
      <c r="EG1105" s="104"/>
      <c r="EH1105" s="104"/>
      <c r="EI1105" s="104"/>
      <c r="EJ1105" s="104"/>
      <c r="EK1105" s="104"/>
      <c r="EL1105" s="104"/>
      <c r="EM1105" s="104"/>
      <c r="EN1105" s="104"/>
      <c r="EO1105" s="104"/>
      <c r="EP1105" s="104"/>
      <c r="EQ1105" s="104"/>
      <c r="ER1105" s="104"/>
      <c r="ES1105" s="104"/>
      <c r="ET1105" s="104"/>
      <c r="EU1105" s="104"/>
      <c r="EV1105" s="104"/>
      <c r="EW1105" s="104"/>
      <c r="EX1105" s="104"/>
      <c r="EY1105" s="104"/>
      <c r="EZ1105" s="104"/>
      <c r="FA1105" s="104"/>
      <c r="FB1105" s="104"/>
      <c r="FC1105" s="104"/>
      <c r="FD1105" s="104"/>
      <c r="FE1105" s="104"/>
      <c r="FF1105" s="104"/>
      <c r="FG1105" s="104"/>
      <c r="FH1105" s="104"/>
      <c r="FI1105" s="104"/>
      <c r="FJ1105" s="104"/>
      <c r="FK1105" s="104"/>
      <c r="FL1105" s="104"/>
      <c r="FM1105" s="104"/>
      <c r="FN1105" s="104"/>
      <c r="FO1105" s="104"/>
      <c r="FP1105" s="104"/>
      <c r="FQ1105" s="104"/>
      <c r="FR1105" s="104"/>
      <c r="FS1105" s="104"/>
      <c r="FT1105" s="104"/>
      <c r="FU1105" s="104"/>
      <c r="FV1105" s="104"/>
      <c r="FW1105" s="104"/>
      <c r="FX1105" s="104"/>
      <c r="FY1105" s="104"/>
      <c r="FZ1105" s="104"/>
      <c r="GA1105" s="104"/>
      <c r="GB1105" s="104"/>
      <c r="GC1105" s="104"/>
      <c r="GD1105" s="104"/>
      <c r="GE1105" s="104"/>
      <c r="GF1105" s="104"/>
      <c r="GG1105" s="104"/>
      <c r="GH1105" s="104"/>
      <c r="GI1105" s="104"/>
      <c r="GJ1105" s="104"/>
      <c r="GK1105" s="104"/>
      <c r="GL1105" s="104"/>
      <c r="GM1105" s="104"/>
      <c r="GN1105" s="104"/>
      <c r="GO1105" s="104"/>
      <c r="GP1105" s="104"/>
      <c r="GQ1105" s="104"/>
      <c r="GR1105" s="104"/>
      <c r="GS1105" s="104"/>
      <c r="GT1105" s="104"/>
      <c r="GU1105" s="104"/>
      <c r="GV1105" s="104"/>
      <c r="GW1105" s="104"/>
      <c r="GX1105" s="104"/>
      <c r="GY1105" s="104"/>
      <c r="GZ1105" s="104"/>
      <c r="HA1105" s="104"/>
      <c r="HB1105" s="104"/>
      <c r="HC1105" s="104"/>
      <c r="HD1105" s="104"/>
      <c r="HE1105" s="104"/>
      <c r="HF1105" s="104"/>
      <c r="HG1105" s="104"/>
      <c r="HH1105" s="104"/>
      <c r="HI1105" s="104"/>
      <c r="HJ1105" s="104"/>
      <c r="HK1105" s="104"/>
      <c r="HL1105" s="104"/>
      <c r="HM1105" s="104"/>
      <c r="HN1105" s="104"/>
      <c r="HO1105" s="104"/>
      <c r="HP1105" s="104"/>
      <c r="HQ1105" s="104"/>
      <c r="HR1105" s="104"/>
      <c r="HS1105" s="104"/>
      <c r="HT1105" s="104"/>
      <c r="HU1105" s="104"/>
      <c r="HV1105" s="104"/>
      <c r="HW1105" s="104"/>
      <c r="HX1105" s="104"/>
      <c r="HY1105" s="104"/>
      <c r="HZ1105" s="104"/>
    </row>
    <row r="1106" spans="1:234" s="14" customFormat="1" ht="84">
      <c r="A1106" s="11">
        <v>2990</v>
      </c>
      <c r="B1106" s="12" t="s">
        <v>8695</v>
      </c>
      <c r="C1106" s="69" t="s">
        <v>8696</v>
      </c>
      <c r="D1106" s="15" t="s">
        <v>8713</v>
      </c>
      <c r="E1106" s="24" t="s">
        <v>8757</v>
      </c>
      <c r="F1106" s="220" t="s">
        <v>8746</v>
      </c>
      <c r="G1106" s="24" t="s">
        <v>8767</v>
      </c>
      <c r="H1106" s="69">
        <v>2011</v>
      </c>
      <c r="I1106" s="24" t="s">
        <v>8768</v>
      </c>
      <c r="J1106" s="219">
        <v>23501.09</v>
      </c>
      <c r="K1106" s="118" t="s">
        <v>8976</v>
      </c>
      <c r="L1106" s="24" t="s">
        <v>8760</v>
      </c>
      <c r="M1106" s="24" t="s">
        <v>8761</v>
      </c>
      <c r="N1106" s="24" t="s">
        <v>8769</v>
      </c>
      <c r="O1106" s="24" t="s">
        <v>8770</v>
      </c>
      <c r="P1106" s="24" t="s">
        <v>8771</v>
      </c>
      <c r="Q1106" s="16">
        <v>22.35</v>
      </c>
      <c r="R1106" s="16"/>
      <c r="S1106" s="16">
        <f>(1500+500+120+500+0+0)/2088*0.8</f>
        <v>1.0038314176245211</v>
      </c>
      <c r="T1106" s="16">
        <v>22.35</v>
      </c>
      <c r="U1106" s="16">
        <f>SUM(R1106:T1106)</f>
        <v>23.353831417624523</v>
      </c>
      <c r="V1106" s="109">
        <v>100</v>
      </c>
      <c r="W1106" s="109">
        <f>ROUND(100/23501.09*23501.09,0)</f>
        <v>100</v>
      </c>
      <c r="X1106" s="132" t="s">
        <v>8702</v>
      </c>
      <c r="Y1106" s="12"/>
      <c r="Z1106" s="12"/>
      <c r="AA1106" s="12"/>
      <c r="AB1106" s="69">
        <v>4</v>
      </c>
      <c r="AC1106" s="12"/>
      <c r="AD1106" s="16"/>
      <c r="AE1106" s="12">
        <v>5</v>
      </c>
      <c r="AF1106" s="235">
        <v>100</v>
      </c>
      <c r="AG1106" s="83" t="s">
        <v>8765</v>
      </c>
      <c r="AH1106" s="69" t="s">
        <v>8766</v>
      </c>
      <c r="AI1106" s="107">
        <v>90</v>
      </c>
      <c r="AJ1106" s="83" t="s">
        <v>8713</v>
      </c>
      <c r="AK1106" s="69" t="s">
        <v>8714</v>
      </c>
      <c r="AL1106" s="107">
        <v>10</v>
      </c>
      <c r="AM1106" s="301"/>
      <c r="AN1106" s="69"/>
      <c r="AO1106" s="107"/>
      <c r="AP1106" s="301"/>
      <c r="AQ1106" s="69"/>
      <c r="AR1106" s="107"/>
      <c r="AS1106" s="301"/>
      <c r="AT1106" s="69"/>
      <c r="AU1106" s="107"/>
      <c r="AV1106" s="301"/>
      <c r="AW1106" s="69"/>
      <c r="AX1106" s="107"/>
      <c r="AY1106" s="104"/>
      <c r="AZ1106" s="104"/>
      <c r="BA1106" s="104"/>
      <c r="BB1106" s="104"/>
      <c r="BC1106" s="104"/>
      <c r="BD1106" s="104"/>
      <c r="BE1106" s="104"/>
      <c r="BF1106" s="104"/>
      <c r="BG1106" s="104"/>
      <c r="BH1106" s="104"/>
      <c r="BI1106" s="104"/>
      <c r="BJ1106" s="104"/>
      <c r="BK1106" s="104"/>
      <c r="BL1106" s="104"/>
      <c r="BM1106" s="104"/>
      <c r="BN1106" s="104"/>
      <c r="BO1106" s="104"/>
      <c r="BP1106" s="104"/>
      <c r="BQ1106" s="104"/>
      <c r="BR1106" s="104"/>
      <c r="BS1106" s="104"/>
      <c r="BT1106" s="104"/>
      <c r="BU1106" s="104"/>
      <c r="BV1106" s="104"/>
      <c r="BW1106" s="104"/>
      <c r="BX1106" s="104"/>
      <c r="BY1106" s="104"/>
      <c r="BZ1106" s="104"/>
      <c r="CA1106" s="104"/>
      <c r="CB1106" s="104"/>
      <c r="CC1106" s="104"/>
      <c r="CD1106" s="104"/>
      <c r="CE1106" s="104"/>
      <c r="CF1106" s="104"/>
      <c r="CG1106" s="104"/>
      <c r="CH1106" s="104"/>
      <c r="CI1106" s="104"/>
      <c r="CJ1106" s="104"/>
      <c r="CK1106" s="104"/>
      <c r="CL1106" s="104"/>
      <c r="CM1106" s="104"/>
      <c r="CN1106" s="104"/>
      <c r="CO1106" s="104"/>
      <c r="CP1106" s="104"/>
      <c r="CQ1106" s="104"/>
      <c r="CR1106" s="104"/>
      <c r="CS1106" s="104"/>
      <c r="CT1106" s="104"/>
      <c r="CU1106" s="104"/>
      <c r="CV1106" s="104"/>
      <c r="CW1106" s="104"/>
      <c r="CX1106" s="104"/>
      <c r="CY1106" s="104"/>
      <c r="CZ1106" s="104"/>
      <c r="DA1106" s="104"/>
      <c r="DB1106" s="104"/>
      <c r="DC1106" s="104"/>
      <c r="DD1106" s="104"/>
      <c r="DE1106" s="104"/>
      <c r="DF1106" s="104"/>
      <c r="DG1106" s="104"/>
      <c r="DH1106" s="104"/>
      <c r="DI1106" s="104"/>
      <c r="DJ1106" s="104"/>
      <c r="DK1106" s="104"/>
      <c r="DL1106" s="104"/>
      <c r="DM1106" s="104"/>
      <c r="DN1106" s="104"/>
      <c r="DO1106" s="104"/>
      <c r="DP1106" s="104"/>
      <c r="DQ1106" s="104"/>
      <c r="DR1106" s="104"/>
      <c r="DS1106" s="104"/>
      <c r="DT1106" s="104"/>
      <c r="DU1106" s="104"/>
      <c r="DV1106" s="104"/>
      <c r="DW1106" s="104"/>
      <c r="DX1106" s="104"/>
      <c r="DY1106" s="104"/>
      <c r="DZ1106" s="104"/>
      <c r="EA1106" s="104"/>
      <c r="EB1106" s="104"/>
      <c r="EC1106" s="104"/>
      <c r="ED1106" s="104"/>
      <c r="EE1106" s="104"/>
      <c r="EF1106" s="104"/>
      <c r="EG1106" s="104"/>
      <c r="EH1106" s="104"/>
      <c r="EI1106" s="104"/>
      <c r="EJ1106" s="104"/>
      <c r="EK1106" s="104"/>
      <c r="EL1106" s="104"/>
      <c r="EM1106" s="104"/>
      <c r="EN1106" s="104"/>
      <c r="EO1106" s="104"/>
      <c r="EP1106" s="104"/>
      <c r="EQ1106" s="104"/>
      <c r="ER1106" s="104"/>
      <c r="ES1106" s="104"/>
      <c r="ET1106" s="104"/>
      <c r="EU1106" s="104"/>
      <c r="EV1106" s="104"/>
      <c r="EW1106" s="104"/>
      <c r="EX1106" s="104"/>
      <c r="EY1106" s="104"/>
      <c r="EZ1106" s="104"/>
      <c r="FA1106" s="104"/>
      <c r="FB1106" s="104"/>
      <c r="FC1106" s="104"/>
      <c r="FD1106" s="104"/>
      <c r="FE1106" s="104"/>
      <c r="FF1106" s="104"/>
      <c r="FG1106" s="104"/>
      <c r="FH1106" s="104"/>
      <c r="FI1106" s="104"/>
      <c r="FJ1106" s="104"/>
      <c r="FK1106" s="104"/>
      <c r="FL1106" s="104"/>
      <c r="FM1106" s="104"/>
      <c r="FN1106" s="104"/>
      <c r="FO1106" s="104"/>
      <c r="FP1106" s="104"/>
      <c r="FQ1106" s="104"/>
      <c r="FR1106" s="104"/>
      <c r="FS1106" s="104"/>
      <c r="FT1106" s="104"/>
      <c r="FU1106" s="104"/>
      <c r="FV1106" s="104"/>
      <c r="FW1106" s="104"/>
      <c r="FX1106" s="104"/>
      <c r="FY1106" s="104"/>
      <c r="FZ1106" s="104"/>
      <c r="GA1106" s="104"/>
      <c r="GB1106" s="104"/>
      <c r="GC1106" s="104"/>
      <c r="GD1106" s="104"/>
      <c r="GE1106" s="104"/>
      <c r="GF1106" s="104"/>
      <c r="GG1106" s="104"/>
      <c r="GH1106" s="104"/>
      <c r="GI1106" s="104"/>
      <c r="GJ1106" s="104"/>
      <c r="GK1106" s="104"/>
      <c r="GL1106" s="104"/>
      <c r="GM1106" s="104"/>
      <c r="GN1106" s="104"/>
      <c r="GO1106" s="104"/>
      <c r="GP1106" s="104"/>
      <c r="GQ1106" s="104"/>
      <c r="GR1106" s="104"/>
      <c r="GS1106" s="104"/>
      <c r="GT1106" s="104"/>
      <c r="GU1106" s="104"/>
      <c r="GV1106" s="104"/>
      <c r="GW1106" s="104"/>
      <c r="GX1106" s="104"/>
      <c r="GY1106" s="104"/>
      <c r="GZ1106" s="104"/>
      <c r="HA1106" s="104"/>
      <c r="HB1106" s="104"/>
      <c r="HC1106" s="104"/>
      <c r="HD1106" s="104"/>
      <c r="HE1106" s="104"/>
      <c r="HF1106" s="104"/>
      <c r="HG1106" s="104"/>
      <c r="HH1106" s="104"/>
      <c r="HI1106" s="104"/>
      <c r="HJ1106" s="104"/>
      <c r="HK1106" s="104"/>
      <c r="HL1106" s="104"/>
      <c r="HM1106" s="104"/>
      <c r="HN1106" s="104"/>
      <c r="HO1106" s="104"/>
      <c r="HP1106" s="104"/>
      <c r="HQ1106" s="104"/>
      <c r="HR1106" s="104"/>
      <c r="HS1106" s="104"/>
      <c r="HT1106" s="104"/>
      <c r="HU1106" s="104"/>
      <c r="HV1106" s="104"/>
      <c r="HW1106" s="104"/>
      <c r="HX1106" s="104"/>
      <c r="HY1106" s="104"/>
      <c r="HZ1106" s="104"/>
    </row>
    <row r="1107" spans="1:234" s="14" customFormat="1" ht="392">
      <c r="A1107" s="11">
        <v>2990</v>
      </c>
      <c r="B1107" s="12" t="s">
        <v>8695</v>
      </c>
      <c r="C1107" s="69" t="s">
        <v>8696</v>
      </c>
      <c r="D1107" s="15" t="s">
        <v>8713</v>
      </c>
      <c r="E1107" s="24" t="s">
        <v>8772</v>
      </c>
      <c r="F1107" s="220" t="s">
        <v>8773</v>
      </c>
      <c r="G1107" s="24" t="s">
        <v>8774</v>
      </c>
      <c r="H1107" s="69">
        <v>2011</v>
      </c>
      <c r="I1107" s="24" t="s">
        <v>8775</v>
      </c>
      <c r="J1107" s="219">
        <v>118800</v>
      </c>
      <c r="K1107" s="118" t="s">
        <v>8976</v>
      </c>
      <c r="L1107" s="24" t="s">
        <v>8776</v>
      </c>
      <c r="M1107" s="24" t="s">
        <v>8776</v>
      </c>
      <c r="N1107" s="69" t="s">
        <v>8777</v>
      </c>
      <c r="O1107" s="69" t="s">
        <v>8778</v>
      </c>
      <c r="P1107" s="24" t="s">
        <v>9610</v>
      </c>
      <c r="Q1107" s="16">
        <v>22.35</v>
      </c>
      <c r="R1107" s="16"/>
      <c r="S1107" s="16">
        <f>(8000+13000+120+1100+200+0)/2088*1</f>
        <v>10.737547892720306</v>
      </c>
      <c r="T1107" s="16">
        <v>22.35</v>
      </c>
      <c r="U1107" s="16">
        <f>SUM(R1107:T1107)</f>
        <v>33.087547892720309</v>
      </c>
      <c r="V1107" s="109">
        <v>100</v>
      </c>
      <c r="W1107" s="109">
        <f>ROUND(100/118800*118800,0)</f>
        <v>100</v>
      </c>
      <c r="X1107" s="132" t="s">
        <v>8702</v>
      </c>
      <c r="Y1107" s="12"/>
      <c r="Z1107" s="12"/>
      <c r="AA1107" s="12"/>
      <c r="AB1107" s="69">
        <v>11</v>
      </c>
      <c r="AC1107" s="12"/>
      <c r="AD1107" s="16">
        <v>12.57</v>
      </c>
      <c r="AE1107" s="12">
        <v>5</v>
      </c>
      <c r="AF1107" s="235">
        <v>100</v>
      </c>
      <c r="AG1107" s="83" t="s">
        <v>5147</v>
      </c>
      <c r="AH1107" s="69" t="s">
        <v>8779</v>
      </c>
      <c r="AI1107" s="107">
        <v>20</v>
      </c>
      <c r="AJ1107" s="83" t="s">
        <v>8713</v>
      </c>
      <c r="AK1107" s="69" t="s">
        <v>8714</v>
      </c>
      <c r="AL1107" s="107">
        <v>30</v>
      </c>
      <c r="AM1107" s="301" t="s">
        <v>8780</v>
      </c>
      <c r="AN1107" s="69" t="s">
        <v>8781</v>
      </c>
      <c r="AO1107" s="107">
        <v>50</v>
      </c>
      <c r="AP1107" s="301"/>
      <c r="AQ1107" s="69"/>
      <c r="AR1107" s="107"/>
      <c r="AS1107" s="301"/>
      <c r="AT1107" s="69"/>
      <c r="AU1107" s="107"/>
      <c r="AV1107" s="301"/>
      <c r="AW1107" s="69"/>
      <c r="AX1107" s="107"/>
      <c r="AY1107" s="104"/>
      <c r="AZ1107" s="104"/>
      <c r="BA1107" s="104"/>
      <c r="BB1107" s="104"/>
      <c r="BC1107" s="104"/>
      <c r="BD1107" s="104"/>
      <c r="BE1107" s="104"/>
      <c r="BF1107" s="104"/>
      <c r="BG1107" s="104"/>
      <c r="BH1107" s="104"/>
      <c r="BI1107" s="104"/>
      <c r="BJ1107" s="104"/>
      <c r="BK1107" s="104"/>
      <c r="BL1107" s="104"/>
      <c r="BM1107" s="104"/>
      <c r="BN1107" s="104"/>
      <c r="BO1107" s="104"/>
      <c r="BP1107" s="104"/>
      <c r="BQ1107" s="104"/>
      <c r="BR1107" s="104"/>
      <c r="BS1107" s="104"/>
      <c r="BT1107" s="104"/>
      <c r="BU1107" s="104"/>
      <c r="BV1107" s="104"/>
      <c r="BW1107" s="104"/>
      <c r="BX1107" s="104"/>
      <c r="BY1107" s="104"/>
      <c r="BZ1107" s="104"/>
      <c r="CA1107" s="104"/>
      <c r="CB1107" s="104"/>
      <c r="CC1107" s="104"/>
      <c r="CD1107" s="104"/>
      <c r="CE1107" s="104"/>
      <c r="CF1107" s="104"/>
      <c r="CG1107" s="104"/>
      <c r="CH1107" s="104"/>
      <c r="CI1107" s="104"/>
      <c r="CJ1107" s="104"/>
      <c r="CK1107" s="104"/>
      <c r="CL1107" s="104"/>
      <c r="CM1107" s="104"/>
      <c r="CN1107" s="104"/>
      <c r="CO1107" s="104"/>
      <c r="CP1107" s="104"/>
      <c r="CQ1107" s="104"/>
      <c r="CR1107" s="104"/>
      <c r="CS1107" s="104"/>
      <c r="CT1107" s="104"/>
      <c r="CU1107" s="104"/>
      <c r="CV1107" s="104"/>
      <c r="CW1107" s="104"/>
      <c r="CX1107" s="104"/>
      <c r="CY1107" s="104"/>
      <c r="CZ1107" s="104"/>
      <c r="DA1107" s="104"/>
      <c r="DB1107" s="104"/>
      <c r="DC1107" s="104"/>
      <c r="DD1107" s="104"/>
      <c r="DE1107" s="104"/>
      <c r="DF1107" s="104"/>
      <c r="DG1107" s="104"/>
      <c r="DH1107" s="104"/>
      <c r="DI1107" s="104"/>
      <c r="DJ1107" s="104"/>
      <c r="DK1107" s="104"/>
      <c r="DL1107" s="104"/>
      <c r="DM1107" s="104"/>
      <c r="DN1107" s="104"/>
      <c r="DO1107" s="104"/>
      <c r="DP1107" s="104"/>
      <c r="DQ1107" s="104"/>
      <c r="DR1107" s="104"/>
      <c r="DS1107" s="104"/>
      <c r="DT1107" s="104"/>
      <c r="DU1107" s="104"/>
      <c r="DV1107" s="104"/>
      <c r="DW1107" s="104"/>
      <c r="DX1107" s="104"/>
      <c r="DY1107" s="104"/>
      <c r="DZ1107" s="104"/>
      <c r="EA1107" s="104"/>
      <c r="EB1107" s="104"/>
      <c r="EC1107" s="104"/>
      <c r="ED1107" s="104"/>
      <c r="EE1107" s="104"/>
      <c r="EF1107" s="104"/>
      <c r="EG1107" s="104"/>
      <c r="EH1107" s="104"/>
      <c r="EI1107" s="104"/>
      <c r="EJ1107" s="104"/>
      <c r="EK1107" s="104"/>
      <c r="EL1107" s="104"/>
      <c r="EM1107" s="104"/>
      <c r="EN1107" s="104"/>
      <c r="EO1107" s="104"/>
      <c r="EP1107" s="104"/>
      <c r="EQ1107" s="104"/>
      <c r="ER1107" s="104"/>
      <c r="ES1107" s="104"/>
      <c r="ET1107" s="104"/>
      <c r="EU1107" s="104"/>
      <c r="EV1107" s="104"/>
      <c r="EW1107" s="104"/>
      <c r="EX1107" s="104"/>
      <c r="EY1107" s="104"/>
      <c r="EZ1107" s="104"/>
      <c r="FA1107" s="104"/>
      <c r="FB1107" s="104"/>
      <c r="FC1107" s="104"/>
      <c r="FD1107" s="104"/>
      <c r="FE1107" s="104"/>
      <c r="FF1107" s="104"/>
      <c r="FG1107" s="104"/>
      <c r="FH1107" s="104"/>
      <c r="FI1107" s="104"/>
      <c r="FJ1107" s="104"/>
      <c r="FK1107" s="104"/>
      <c r="FL1107" s="104"/>
      <c r="FM1107" s="104"/>
      <c r="FN1107" s="104"/>
      <c r="FO1107" s="104"/>
      <c r="FP1107" s="104"/>
      <c r="FQ1107" s="104"/>
      <c r="FR1107" s="104"/>
      <c r="FS1107" s="104"/>
      <c r="FT1107" s="104"/>
      <c r="FU1107" s="104"/>
      <c r="FV1107" s="104"/>
      <c r="FW1107" s="104"/>
      <c r="FX1107" s="104"/>
      <c r="FY1107" s="104"/>
      <c r="FZ1107" s="104"/>
      <c r="GA1107" s="104"/>
      <c r="GB1107" s="104"/>
      <c r="GC1107" s="104"/>
      <c r="GD1107" s="104"/>
      <c r="GE1107" s="104"/>
      <c r="GF1107" s="104"/>
      <c r="GG1107" s="104"/>
      <c r="GH1107" s="104"/>
      <c r="GI1107" s="104"/>
      <c r="GJ1107" s="104"/>
      <c r="GK1107" s="104"/>
      <c r="GL1107" s="104"/>
      <c r="GM1107" s="104"/>
      <c r="GN1107" s="104"/>
      <c r="GO1107" s="104"/>
      <c r="GP1107" s="104"/>
      <c r="GQ1107" s="104"/>
      <c r="GR1107" s="104"/>
      <c r="GS1107" s="104"/>
      <c r="GT1107" s="104"/>
      <c r="GU1107" s="104"/>
      <c r="GV1107" s="104"/>
      <c r="GW1107" s="104"/>
      <c r="GX1107" s="104"/>
      <c r="GY1107" s="104"/>
      <c r="GZ1107" s="104"/>
      <c r="HA1107" s="104"/>
      <c r="HB1107" s="104"/>
      <c r="HC1107" s="104"/>
      <c r="HD1107" s="104"/>
      <c r="HE1107" s="104"/>
      <c r="HF1107" s="104"/>
      <c r="HG1107" s="104"/>
      <c r="HH1107" s="104"/>
      <c r="HI1107" s="104"/>
      <c r="HJ1107" s="104"/>
      <c r="HK1107" s="104"/>
      <c r="HL1107" s="104"/>
      <c r="HM1107" s="104"/>
      <c r="HN1107" s="104"/>
      <c r="HO1107" s="104"/>
      <c r="HP1107" s="104"/>
      <c r="HQ1107" s="104"/>
      <c r="HR1107" s="104"/>
      <c r="HS1107" s="104"/>
      <c r="HT1107" s="104"/>
      <c r="HU1107" s="104"/>
      <c r="HV1107" s="104"/>
      <c r="HW1107" s="104"/>
      <c r="HX1107" s="104"/>
      <c r="HY1107" s="104"/>
      <c r="HZ1107" s="104"/>
    </row>
    <row r="1108" spans="1:234" s="14" customFormat="1" ht="392">
      <c r="A1108" s="11">
        <v>2990</v>
      </c>
      <c r="B1108" s="12" t="s">
        <v>8695</v>
      </c>
      <c r="C1108" s="69" t="s">
        <v>8696</v>
      </c>
      <c r="D1108" s="15" t="s">
        <v>8713</v>
      </c>
      <c r="E1108" s="24" t="s">
        <v>8772</v>
      </c>
      <c r="F1108" s="220" t="s">
        <v>8773</v>
      </c>
      <c r="G1108" s="24" t="s">
        <v>8782</v>
      </c>
      <c r="H1108" s="69">
        <v>2011</v>
      </c>
      <c r="I1108" s="24" t="s">
        <v>8783</v>
      </c>
      <c r="J1108" s="219">
        <v>246000</v>
      </c>
      <c r="K1108" s="118" t="s">
        <v>8976</v>
      </c>
      <c r="L1108" s="24" t="s">
        <v>8776</v>
      </c>
      <c r="M1108" s="24" t="s">
        <v>8776</v>
      </c>
      <c r="N1108" s="69" t="s">
        <v>8777</v>
      </c>
      <c r="O1108" s="69" t="s">
        <v>8778</v>
      </c>
      <c r="P1108" s="24" t="s">
        <v>9611</v>
      </c>
      <c r="Q1108" s="16">
        <v>22.35</v>
      </c>
      <c r="R1108" s="16"/>
      <c r="S1108" s="16">
        <f>(15000+22000+120+2800+500+0)/2088*1</f>
        <v>19.35823754789272</v>
      </c>
      <c r="T1108" s="16">
        <f>22.35*2</f>
        <v>44.7</v>
      </c>
      <c r="U1108" s="16">
        <f t="shared" si="43"/>
        <v>64.05823754789273</v>
      </c>
      <c r="V1108" s="109">
        <v>100</v>
      </c>
      <c r="W1108" s="109">
        <f>ROUND(100/246000*246000,0)</f>
        <v>100</v>
      </c>
      <c r="X1108" s="132" t="s">
        <v>8702</v>
      </c>
      <c r="Y1108" s="12"/>
      <c r="Z1108" s="12"/>
      <c r="AA1108" s="12"/>
      <c r="AB1108" s="69">
        <v>11</v>
      </c>
      <c r="AC1108" s="12"/>
      <c r="AD1108" s="16">
        <v>12.57</v>
      </c>
      <c r="AE1108" s="12">
        <v>5</v>
      </c>
      <c r="AF1108" s="235">
        <v>100</v>
      </c>
      <c r="AG1108" s="83" t="s">
        <v>5147</v>
      </c>
      <c r="AH1108" s="69" t="s">
        <v>8779</v>
      </c>
      <c r="AI1108" s="107">
        <v>20</v>
      </c>
      <c r="AJ1108" s="83" t="s">
        <v>8713</v>
      </c>
      <c r="AK1108" s="69" t="s">
        <v>8714</v>
      </c>
      <c r="AL1108" s="107">
        <v>30</v>
      </c>
      <c r="AM1108" s="301" t="s">
        <v>8780</v>
      </c>
      <c r="AN1108" s="69" t="s">
        <v>8781</v>
      </c>
      <c r="AO1108" s="107">
        <v>50</v>
      </c>
      <c r="AP1108" s="301"/>
      <c r="AQ1108" s="69"/>
      <c r="AR1108" s="107"/>
      <c r="AS1108" s="301"/>
      <c r="AT1108" s="69"/>
      <c r="AU1108" s="107"/>
      <c r="AV1108" s="301"/>
      <c r="AW1108" s="69"/>
      <c r="AX1108" s="107"/>
      <c r="AY1108" s="104"/>
      <c r="AZ1108" s="104"/>
      <c r="BA1108" s="104"/>
      <c r="BB1108" s="104"/>
      <c r="BC1108" s="104"/>
      <c r="BD1108" s="104"/>
      <c r="BE1108" s="104"/>
      <c r="BF1108" s="104"/>
      <c r="BG1108" s="104"/>
      <c r="BH1108" s="104"/>
      <c r="BI1108" s="104"/>
      <c r="BJ1108" s="104"/>
      <c r="BK1108" s="104"/>
      <c r="BL1108" s="104"/>
      <c r="BM1108" s="104"/>
      <c r="BN1108" s="104"/>
      <c r="BO1108" s="104"/>
      <c r="BP1108" s="104"/>
      <c r="BQ1108" s="104"/>
      <c r="BR1108" s="104"/>
      <c r="BS1108" s="104"/>
      <c r="BT1108" s="104"/>
      <c r="BU1108" s="104"/>
      <c r="BV1108" s="104"/>
      <c r="BW1108" s="104"/>
      <c r="BX1108" s="104"/>
      <c r="BY1108" s="104"/>
      <c r="BZ1108" s="104"/>
      <c r="CA1108" s="104"/>
      <c r="CB1108" s="104"/>
      <c r="CC1108" s="104"/>
      <c r="CD1108" s="104"/>
      <c r="CE1108" s="104"/>
      <c r="CF1108" s="104"/>
      <c r="CG1108" s="104"/>
      <c r="CH1108" s="104"/>
      <c r="CI1108" s="104"/>
      <c r="CJ1108" s="104"/>
      <c r="CK1108" s="104"/>
      <c r="CL1108" s="104"/>
      <c r="CM1108" s="104"/>
      <c r="CN1108" s="104"/>
      <c r="CO1108" s="104"/>
      <c r="CP1108" s="104"/>
      <c r="CQ1108" s="104"/>
      <c r="CR1108" s="104"/>
      <c r="CS1108" s="104"/>
      <c r="CT1108" s="104"/>
      <c r="CU1108" s="104"/>
      <c r="CV1108" s="104"/>
      <c r="CW1108" s="104"/>
      <c r="CX1108" s="104"/>
      <c r="CY1108" s="104"/>
      <c r="CZ1108" s="104"/>
      <c r="DA1108" s="104"/>
      <c r="DB1108" s="104"/>
      <c r="DC1108" s="104"/>
      <c r="DD1108" s="104"/>
      <c r="DE1108" s="104"/>
      <c r="DF1108" s="104"/>
      <c r="DG1108" s="104"/>
      <c r="DH1108" s="104"/>
      <c r="DI1108" s="104"/>
      <c r="DJ1108" s="104"/>
      <c r="DK1108" s="104"/>
      <c r="DL1108" s="104"/>
      <c r="DM1108" s="104"/>
      <c r="DN1108" s="104"/>
      <c r="DO1108" s="104"/>
      <c r="DP1108" s="104"/>
      <c r="DQ1108" s="104"/>
      <c r="DR1108" s="104"/>
      <c r="DS1108" s="104"/>
      <c r="DT1108" s="104"/>
      <c r="DU1108" s="104"/>
      <c r="DV1108" s="104"/>
      <c r="DW1108" s="104"/>
      <c r="DX1108" s="104"/>
      <c r="DY1108" s="104"/>
      <c r="DZ1108" s="104"/>
      <c r="EA1108" s="104"/>
      <c r="EB1108" s="104"/>
      <c r="EC1108" s="104"/>
      <c r="ED1108" s="104"/>
      <c r="EE1108" s="104"/>
      <c r="EF1108" s="104"/>
      <c r="EG1108" s="104"/>
      <c r="EH1108" s="104"/>
      <c r="EI1108" s="104"/>
      <c r="EJ1108" s="104"/>
      <c r="EK1108" s="104"/>
      <c r="EL1108" s="104"/>
      <c r="EM1108" s="104"/>
      <c r="EN1108" s="104"/>
      <c r="EO1108" s="104"/>
      <c r="EP1108" s="104"/>
      <c r="EQ1108" s="104"/>
      <c r="ER1108" s="104"/>
      <c r="ES1108" s="104"/>
      <c r="ET1108" s="104"/>
      <c r="EU1108" s="104"/>
      <c r="EV1108" s="104"/>
      <c r="EW1108" s="104"/>
      <c r="EX1108" s="104"/>
      <c r="EY1108" s="104"/>
      <c r="EZ1108" s="104"/>
      <c r="FA1108" s="104"/>
      <c r="FB1108" s="104"/>
      <c r="FC1108" s="104"/>
      <c r="FD1108" s="104"/>
      <c r="FE1108" s="104"/>
      <c r="FF1108" s="104"/>
      <c r="FG1108" s="104"/>
      <c r="FH1108" s="104"/>
      <c r="FI1108" s="104"/>
      <c r="FJ1108" s="104"/>
      <c r="FK1108" s="104"/>
      <c r="FL1108" s="104"/>
      <c r="FM1108" s="104"/>
      <c r="FN1108" s="104"/>
      <c r="FO1108" s="104"/>
      <c r="FP1108" s="104"/>
      <c r="FQ1108" s="104"/>
      <c r="FR1108" s="104"/>
      <c r="FS1108" s="104"/>
      <c r="FT1108" s="104"/>
      <c r="FU1108" s="104"/>
      <c r="FV1108" s="104"/>
      <c r="FW1108" s="104"/>
      <c r="FX1108" s="104"/>
      <c r="FY1108" s="104"/>
      <c r="FZ1108" s="104"/>
      <c r="GA1108" s="104"/>
      <c r="GB1108" s="104"/>
      <c r="GC1108" s="104"/>
      <c r="GD1108" s="104"/>
      <c r="GE1108" s="104"/>
      <c r="GF1108" s="104"/>
      <c r="GG1108" s="104"/>
      <c r="GH1108" s="104"/>
      <c r="GI1108" s="104"/>
      <c r="GJ1108" s="104"/>
      <c r="GK1108" s="104"/>
      <c r="GL1108" s="104"/>
      <c r="GM1108" s="104"/>
      <c r="GN1108" s="104"/>
      <c r="GO1108" s="104"/>
      <c r="GP1108" s="104"/>
      <c r="GQ1108" s="104"/>
      <c r="GR1108" s="104"/>
      <c r="GS1108" s="104"/>
      <c r="GT1108" s="104"/>
      <c r="GU1108" s="104"/>
      <c r="GV1108" s="104"/>
      <c r="GW1108" s="104"/>
      <c r="GX1108" s="104"/>
      <c r="GY1108" s="104"/>
      <c r="GZ1108" s="104"/>
      <c r="HA1108" s="104"/>
      <c r="HB1108" s="104"/>
      <c r="HC1108" s="104"/>
      <c r="HD1108" s="104"/>
      <c r="HE1108" s="104"/>
      <c r="HF1108" s="104"/>
      <c r="HG1108" s="104"/>
      <c r="HH1108" s="104"/>
      <c r="HI1108" s="104"/>
      <c r="HJ1108" s="104"/>
      <c r="HK1108" s="104"/>
      <c r="HL1108" s="104"/>
      <c r="HM1108" s="104"/>
      <c r="HN1108" s="104"/>
      <c r="HO1108" s="104"/>
      <c r="HP1108" s="104"/>
      <c r="HQ1108" s="104"/>
      <c r="HR1108" s="104"/>
      <c r="HS1108" s="104"/>
      <c r="HT1108" s="104"/>
      <c r="HU1108" s="104"/>
      <c r="HV1108" s="104"/>
      <c r="HW1108" s="104"/>
      <c r="HX1108" s="104"/>
      <c r="HY1108" s="104"/>
      <c r="HZ1108" s="104"/>
    </row>
    <row r="1109" spans="1:234" s="14" customFormat="1" ht="392">
      <c r="A1109" s="11">
        <v>2990</v>
      </c>
      <c r="B1109" s="12" t="s">
        <v>8695</v>
      </c>
      <c r="C1109" s="69" t="s">
        <v>8696</v>
      </c>
      <c r="D1109" s="15" t="s">
        <v>8713</v>
      </c>
      <c r="E1109" s="24" t="s">
        <v>8772</v>
      </c>
      <c r="F1109" s="220" t="s">
        <v>8773</v>
      </c>
      <c r="G1109" s="24" t="s">
        <v>8784</v>
      </c>
      <c r="H1109" s="69">
        <v>2011</v>
      </c>
      <c r="I1109" s="24" t="s">
        <v>8785</v>
      </c>
      <c r="J1109" s="219">
        <v>200400</v>
      </c>
      <c r="K1109" s="118" t="s">
        <v>8976</v>
      </c>
      <c r="L1109" s="24" t="s">
        <v>8776</v>
      </c>
      <c r="M1109" s="24" t="s">
        <v>8776</v>
      </c>
      <c r="N1109" s="69" t="s">
        <v>8777</v>
      </c>
      <c r="O1109" s="69" t="s">
        <v>8778</v>
      </c>
      <c r="P1109" s="24" t="s">
        <v>9612</v>
      </c>
      <c r="Q1109" s="16">
        <v>22.35</v>
      </c>
      <c r="R1109" s="16"/>
      <c r="S1109" s="16">
        <f>(15000+22000+120+2800+500+0)/2088*1</f>
        <v>19.35823754789272</v>
      </c>
      <c r="T1109" s="16">
        <f>22.35*2</f>
        <v>44.7</v>
      </c>
      <c r="U1109" s="16">
        <f t="shared" si="43"/>
        <v>64.05823754789273</v>
      </c>
      <c r="V1109" s="109">
        <v>100</v>
      </c>
      <c r="W1109" s="109">
        <f>ROUND(100/200400*200400,0)</f>
        <v>100</v>
      </c>
      <c r="X1109" s="132" t="s">
        <v>8702</v>
      </c>
      <c r="Y1109" s="12"/>
      <c r="Z1109" s="12"/>
      <c r="AA1109" s="12"/>
      <c r="AB1109" s="69">
        <v>11</v>
      </c>
      <c r="AC1109" s="12"/>
      <c r="AD1109" s="16">
        <v>12.57</v>
      </c>
      <c r="AE1109" s="12">
        <v>5</v>
      </c>
      <c r="AF1109" s="235">
        <v>100</v>
      </c>
      <c r="AG1109" s="83" t="s">
        <v>5147</v>
      </c>
      <c r="AH1109" s="69" t="s">
        <v>8779</v>
      </c>
      <c r="AI1109" s="107">
        <v>20</v>
      </c>
      <c r="AJ1109" s="83" t="s">
        <v>8713</v>
      </c>
      <c r="AK1109" s="69" t="s">
        <v>8714</v>
      </c>
      <c r="AL1109" s="107">
        <v>30</v>
      </c>
      <c r="AM1109" s="301" t="s">
        <v>8780</v>
      </c>
      <c r="AN1109" s="69" t="s">
        <v>8781</v>
      </c>
      <c r="AO1109" s="107">
        <v>50</v>
      </c>
      <c r="AP1109" s="301"/>
      <c r="AQ1109" s="69"/>
      <c r="AR1109" s="107"/>
      <c r="AS1109" s="301"/>
      <c r="AT1109" s="69"/>
      <c r="AU1109" s="107"/>
      <c r="AV1109" s="301"/>
      <c r="AW1109" s="69"/>
      <c r="AX1109" s="107"/>
      <c r="AY1109" s="104"/>
      <c r="AZ1109" s="104"/>
      <c r="BA1109" s="104"/>
      <c r="BB1109" s="104"/>
      <c r="BC1109" s="104"/>
      <c r="BD1109" s="104"/>
      <c r="BE1109" s="104"/>
      <c r="BF1109" s="104"/>
      <c r="BG1109" s="104"/>
      <c r="BH1109" s="104"/>
      <c r="BI1109" s="104"/>
      <c r="BJ1109" s="104"/>
      <c r="BK1109" s="104"/>
      <c r="BL1109" s="104"/>
      <c r="BM1109" s="104"/>
      <c r="BN1109" s="104"/>
      <c r="BO1109" s="104"/>
      <c r="BP1109" s="104"/>
      <c r="BQ1109" s="104"/>
      <c r="BR1109" s="104"/>
      <c r="BS1109" s="104"/>
      <c r="BT1109" s="104"/>
      <c r="BU1109" s="104"/>
      <c r="BV1109" s="104"/>
      <c r="BW1109" s="104"/>
      <c r="BX1109" s="104"/>
      <c r="BY1109" s="104"/>
      <c r="BZ1109" s="104"/>
      <c r="CA1109" s="104"/>
      <c r="CB1109" s="104"/>
      <c r="CC1109" s="104"/>
      <c r="CD1109" s="104"/>
      <c r="CE1109" s="104"/>
      <c r="CF1109" s="104"/>
      <c r="CG1109" s="104"/>
      <c r="CH1109" s="104"/>
      <c r="CI1109" s="104"/>
      <c r="CJ1109" s="104"/>
      <c r="CK1109" s="104"/>
      <c r="CL1109" s="104"/>
      <c r="CM1109" s="104"/>
      <c r="CN1109" s="104"/>
      <c r="CO1109" s="104"/>
      <c r="CP1109" s="104"/>
      <c r="CQ1109" s="104"/>
      <c r="CR1109" s="104"/>
      <c r="CS1109" s="104"/>
      <c r="CT1109" s="104"/>
      <c r="CU1109" s="104"/>
      <c r="CV1109" s="104"/>
      <c r="CW1109" s="104"/>
      <c r="CX1109" s="104"/>
      <c r="CY1109" s="104"/>
      <c r="CZ1109" s="104"/>
      <c r="DA1109" s="104"/>
      <c r="DB1109" s="104"/>
      <c r="DC1109" s="104"/>
      <c r="DD1109" s="104"/>
      <c r="DE1109" s="104"/>
      <c r="DF1109" s="104"/>
      <c r="DG1109" s="104"/>
      <c r="DH1109" s="104"/>
      <c r="DI1109" s="104"/>
      <c r="DJ1109" s="104"/>
      <c r="DK1109" s="104"/>
      <c r="DL1109" s="104"/>
      <c r="DM1109" s="104"/>
      <c r="DN1109" s="104"/>
      <c r="DO1109" s="104"/>
      <c r="DP1109" s="104"/>
      <c r="DQ1109" s="104"/>
      <c r="DR1109" s="104"/>
      <c r="DS1109" s="104"/>
      <c r="DT1109" s="104"/>
      <c r="DU1109" s="104"/>
      <c r="DV1109" s="104"/>
      <c r="DW1109" s="104"/>
      <c r="DX1109" s="104"/>
      <c r="DY1109" s="104"/>
      <c r="DZ1109" s="104"/>
      <c r="EA1109" s="104"/>
      <c r="EB1109" s="104"/>
      <c r="EC1109" s="104"/>
      <c r="ED1109" s="104"/>
      <c r="EE1109" s="104"/>
      <c r="EF1109" s="104"/>
      <c r="EG1109" s="104"/>
      <c r="EH1109" s="104"/>
      <c r="EI1109" s="104"/>
      <c r="EJ1109" s="104"/>
      <c r="EK1109" s="104"/>
      <c r="EL1109" s="104"/>
      <c r="EM1109" s="104"/>
      <c r="EN1109" s="104"/>
      <c r="EO1109" s="104"/>
      <c r="EP1109" s="104"/>
      <c r="EQ1109" s="104"/>
      <c r="ER1109" s="104"/>
      <c r="ES1109" s="104"/>
      <c r="ET1109" s="104"/>
      <c r="EU1109" s="104"/>
      <c r="EV1109" s="104"/>
      <c r="EW1109" s="104"/>
      <c r="EX1109" s="104"/>
      <c r="EY1109" s="104"/>
      <c r="EZ1109" s="104"/>
      <c r="FA1109" s="104"/>
      <c r="FB1109" s="104"/>
      <c r="FC1109" s="104"/>
      <c r="FD1109" s="104"/>
      <c r="FE1109" s="104"/>
      <c r="FF1109" s="104"/>
      <c r="FG1109" s="104"/>
      <c r="FH1109" s="104"/>
      <c r="FI1109" s="104"/>
      <c r="FJ1109" s="104"/>
      <c r="FK1109" s="104"/>
      <c r="FL1109" s="104"/>
      <c r="FM1109" s="104"/>
      <c r="FN1109" s="104"/>
      <c r="FO1109" s="104"/>
      <c r="FP1109" s="104"/>
      <c r="FQ1109" s="104"/>
      <c r="FR1109" s="104"/>
      <c r="FS1109" s="104"/>
      <c r="FT1109" s="104"/>
      <c r="FU1109" s="104"/>
      <c r="FV1109" s="104"/>
      <c r="FW1109" s="104"/>
      <c r="FX1109" s="104"/>
      <c r="FY1109" s="104"/>
      <c r="FZ1109" s="104"/>
      <c r="GA1109" s="104"/>
      <c r="GB1109" s="104"/>
      <c r="GC1109" s="104"/>
      <c r="GD1109" s="104"/>
      <c r="GE1109" s="104"/>
      <c r="GF1109" s="104"/>
      <c r="GG1109" s="104"/>
      <c r="GH1109" s="104"/>
      <c r="GI1109" s="104"/>
      <c r="GJ1109" s="104"/>
      <c r="GK1109" s="104"/>
      <c r="GL1109" s="104"/>
      <c r="GM1109" s="104"/>
      <c r="GN1109" s="104"/>
      <c r="GO1109" s="104"/>
      <c r="GP1109" s="104"/>
      <c r="GQ1109" s="104"/>
      <c r="GR1109" s="104"/>
      <c r="GS1109" s="104"/>
      <c r="GT1109" s="104"/>
      <c r="GU1109" s="104"/>
      <c r="GV1109" s="104"/>
      <c r="GW1109" s="104"/>
      <c r="GX1109" s="104"/>
      <c r="GY1109" s="104"/>
      <c r="GZ1109" s="104"/>
      <c r="HA1109" s="104"/>
      <c r="HB1109" s="104"/>
      <c r="HC1109" s="104"/>
      <c r="HD1109" s="104"/>
      <c r="HE1109" s="104"/>
      <c r="HF1109" s="104"/>
      <c r="HG1109" s="104"/>
      <c r="HH1109" s="104"/>
      <c r="HI1109" s="104"/>
      <c r="HJ1109" s="104"/>
      <c r="HK1109" s="104"/>
      <c r="HL1109" s="104"/>
      <c r="HM1109" s="104"/>
      <c r="HN1109" s="104"/>
      <c r="HO1109" s="104"/>
      <c r="HP1109" s="104"/>
      <c r="HQ1109" s="104"/>
      <c r="HR1109" s="104"/>
      <c r="HS1109" s="104"/>
      <c r="HT1109" s="104"/>
      <c r="HU1109" s="104"/>
      <c r="HV1109" s="104"/>
      <c r="HW1109" s="104"/>
      <c r="HX1109" s="104"/>
      <c r="HY1109" s="104"/>
      <c r="HZ1109" s="104"/>
    </row>
    <row r="1110" spans="1:234" s="14" customFormat="1" ht="165" customHeight="1">
      <c r="A1110" s="11">
        <v>2990</v>
      </c>
      <c r="B1110" s="12" t="s">
        <v>8695</v>
      </c>
      <c r="C1110" s="69" t="s">
        <v>8696</v>
      </c>
      <c r="D1110" s="15" t="s">
        <v>8713</v>
      </c>
      <c r="E1110" s="24" t="s">
        <v>8772</v>
      </c>
      <c r="F1110" s="220" t="s">
        <v>8773</v>
      </c>
      <c r="G1110" s="24" t="s">
        <v>8786</v>
      </c>
      <c r="H1110" s="69">
        <v>2010</v>
      </c>
      <c r="I1110" s="24" t="s">
        <v>8787</v>
      </c>
      <c r="J1110" s="219">
        <v>49098.94</v>
      </c>
      <c r="K1110" s="118" t="s">
        <v>8976</v>
      </c>
      <c r="L1110" s="24" t="s">
        <v>8776</v>
      </c>
      <c r="M1110" s="24" t="s">
        <v>8776</v>
      </c>
      <c r="N1110" s="69" t="s">
        <v>8777</v>
      </c>
      <c r="O1110" s="69" t="s">
        <v>8778</v>
      </c>
      <c r="P1110" s="24" t="s">
        <v>9613</v>
      </c>
      <c r="Q1110" s="16">
        <v>22.35</v>
      </c>
      <c r="R1110" s="16"/>
      <c r="S1110" s="16">
        <f>(6500+7000+120+1100+100+0)/2088*1</f>
        <v>7.0977011494252871</v>
      </c>
      <c r="T1110" s="16">
        <v>22.35</v>
      </c>
      <c r="U1110" s="16">
        <f>SUM(R1110:T1110)</f>
        <v>29.447701149425288</v>
      </c>
      <c r="V1110" s="109">
        <v>100</v>
      </c>
      <c r="W1110" s="109">
        <f>ROUND(100/49098.94*49098.94,0)</f>
        <v>100</v>
      </c>
      <c r="X1110" s="132" t="s">
        <v>8702</v>
      </c>
      <c r="Y1110" s="12"/>
      <c r="Z1110" s="12"/>
      <c r="AA1110" s="12"/>
      <c r="AB1110" s="69">
        <v>11</v>
      </c>
      <c r="AC1110" s="12"/>
      <c r="AD1110" s="16">
        <v>12.57</v>
      </c>
      <c r="AE1110" s="12">
        <v>3</v>
      </c>
      <c r="AF1110" s="235">
        <v>100</v>
      </c>
      <c r="AG1110" s="83" t="s">
        <v>5147</v>
      </c>
      <c r="AH1110" s="69" t="s">
        <v>8779</v>
      </c>
      <c r="AI1110" s="107">
        <v>20</v>
      </c>
      <c r="AJ1110" s="83" t="s">
        <v>8713</v>
      </c>
      <c r="AK1110" s="69" t="s">
        <v>8714</v>
      </c>
      <c r="AL1110" s="107">
        <v>30</v>
      </c>
      <c r="AM1110" s="301" t="s">
        <v>8780</v>
      </c>
      <c r="AN1110" s="69" t="s">
        <v>8781</v>
      </c>
      <c r="AO1110" s="107">
        <v>50</v>
      </c>
      <c r="AP1110" s="301"/>
      <c r="AQ1110" s="69"/>
      <c r="AR1110" s="107"/>
      <c r="AS1110" s="301"/>
      <c r="AT1110" s="69"/>
      <c r="AU1110" s="107"/>
      <c r="AV1110" s="301"/>
      <c r="AW1110" s="69"/>
      <c r="AX1110" s="107"/>
      <c r="AY1110" s="104"/>
      <c r="AZ1110" s="104"/>
      <c r="BA1110" s="104"/>
      <c r="BB1110" s="104"/>
      <c r="BC1110" s="104"/>
      <c r="BD1110" s="104"/>
      <c r="BE1110" s="104"/>
      <c r="BF1110" s="104"/>
      <c r="BG1110" s="104"/>
      <c r="BH1110" s="104"/>
      <c r="BI1110" s="104"/>
      <c r="BJ1110" s="104"/>
      <c r="BK1110" s="104"/>
      <c r="BL1110" s="104"/>
      <c r="BM1110" s="104"/>
      <c r="BN1110" s="104"/>
      <c r="BO1110" s="104"/>
      <c r="BP1110" s="104"/>
      <c r="BQ1110" s="104"/>
      <c r="BR1110" s="104"/>
      <c r="BS1110" s="104"/>
      <c r="BT1110" s="104"/>
      <c r="BU1110" s="104"/>
      <c r="BV1110" s="104"/>
      <c r="BW1110" s="104"/>
      <c r="BX1110" s="104"/>
      <c r="BY1110" s="104"/>
      <c r="BZ1110" s="104"/>
      <c r="CA1110" s="104"/>
      <c r="CB1110" s="104"/>
      <c r="CC1110" s="104"/>
      <c r="CD1110" s="104"/>
      <c r="CE1110" s="104"/>
      <c r="CF1110" s="104"/>
      <c r="CG1110" s="104"/>
      <c r="CH1110" s="104"/>
      <c r="CI1110" s="104"/>
      <c r="CJ1110" s="104"/>
      <c r="CK1110" s="104"/>
      <c r="CL1110" s="104"/>
      <c r="CM1110" s="104"/>
      <c r="CN1110" s="104"/>
      <c r="CO1110" s="104"/>
      <c r="CP1110" s="104"/>
      <c r="CQ1110" s="104"/>
      <c r="CR1110" s="104"/>
      <c r="CS1110" s="104"/>
      <c r="CT1110" s="104"/>
      <c r="CU1110" s="104"/>
      <c r="CV1110" s="104"/>
      <c r="CW1110" s="104"/>
      <c r="CX1110" s="104"/>
      <c r="CY1110" s="104"/>
      <c r="CZ1110" s="104"/>
      <c r="DA1110" s="104"/>
      <c r="DB1110" s="104"/>
      <c r="DC1110" s="104"/>
      <c r="DD1110" s="104"/>
      <c r="DE1110" s="104"/>
      <c r="DF1110" s="104"/>
      <c r="DG1110" s="104"/>
      <c r="DH1110" s="104"/>
      <c r="DI1110" s="104"/>
      <c r="DJ1110" s="104"/>
      <c r="DK1110" s="104"/>
      <c r="DL1110" s="104"/>
      <c r="DM1110" s="104"/>
      <c r="DN1110" s="104"/>
      <c r="DO1110" s="104"/>
      <c r="DP1110" s="104"/>
      <c r="DQ1110" s="104"/>
      <c r="DR1110" s="104"/>
      <c r="DS1110" s="104"/>
      <c r="DT1110" s="104"/>
      <c r="DU1110" s="104"/>
      <c r="DV1110" s="104"/>
      <c r="DW1110" s="104"/>
      <c r="DX1110" s="104"/>
      <c r="DY1110" s="104"/>
      <c r="DZ1110" s="104"/>
      <c r="EA1110" s="104"/>
      <c r="EB1110" s="104"/>
      <c r="EC1110" s="104"/>
      <c r="ED1110" s="104"/>
      <c r="EE1110" s="104"/>
      <c r="EF1110" s="104"/>
      <c r="EG1110" s="104"/>
      <c r="EH1110" s="104"/>
      <c r="EI1110" s="104"/>
      <c r="EJ1110" s="104"/>
      <c r="EK1110" s="104"/>
      <c r="EL1110" s="104"/>
      <c r="EM1110" s="104"/>
      <c r="EN1110" s="104"/>
      <c r="EO1110" s="104"/>
      <c r="EP1110" s="104"/>
      <c r="EQ1110" s="104"/>
      <c r="ER1110" s="104"/>
      <c r="ES1110" s="104"/>
      <c r="ET1110" s="104"/>
      <c r="EU1110" s="104"/>
      <c r="EV1110" s="104"/>
      <c r="EW1110" s="104"/>
      <c r="EX1110" s="104"/>
      <c r="EY1110" s="104"/>
      <c r="EZ1110" s="104"/>
      <c r="FA1110" s="104"/>
      <c r="FB1110" s="104"/>
      <c r="FC1110" s="104"/>
      <c r="FD1110" s="104"/>
      <c r="FE1110" s="104"/>
      <c r="FF1110" s="104"/>
      <c r="FG1110" s="104"/>
      <c r="FH1110" s="104"/>
      <c r="FI1110" s="104"/>
      <c r="FJ1110" s="104"/>
      <c r="FK1110" s="104"/>
      <c r="FL1110" s="104"/>
      <c r="FM1110" s="104"/>
      <c r="FN1110" s="104"/>
      <c r="FO1110" s="104"/>
      <c r="FP1110" s="104"/>
      <c r="FQ1110" s="104"/>
      <c r="FR1110" s="104"/>
      <c r="FS1110" s="104"/>
      <c r="FT1110" s="104"/>
      <c r="FU1110" s="104"/>
      <c r="FV1110" s="104"/>
      <c r="FW1110" s="104"/>
      <c r="FX1110" s="104"/>
      <c r="FY1110" s="104"/>
      <c r="FZ1110" s="104"/>
      <c r="GA1110" s="104"/>
      <c r="GB1110" s="104"/>
      <c r="GC1110" s="104"/>
      <c r="GD1110" s="104"/>
      <c r="GE1110" s="104"/>
      <c r="GF1110" s="104"/>
      <c r="GG1110" s="104"/>
      <c r="GH1110" s="104"/>
      <c r="GI1110" s="104"/>
      <c r="GJ1110" s="104"/>
      <c r="GK1110" s="104"/>
      <c r="GL1110" s="104"/>
      <c r="GM1110" s="104"/>
      <c r="GN1110" s="104"/>
      <c r="GO1110" s="104"/>
      <c r="GP1110" s="104"/>
      <c r="GQ1110" s="104"/>
      <c r="GR1110" s="104"/>
      <c r="GS1110" s="104"/>
      <c r="GT1110" s="104"/>
      <c r="GU1110" s="104"/>
      <c r="GV1110" s="104"/>
      <c r="GW1110" s="104"/>
      <c r="GX1110" s="104"/>
      <c r="GY1110" s="104"/>
      <c r="GZ1110" s="104"/>
      <c r="HA1110" s="104"/>
      <c r="HB1110" s="104"/>
      <c r="HC1110" s="104"/>
      <c r="HD1110" s="104"/>
      <c r="HE1110" s="104"/>
      <c r="HF1110" s="104"/>
      <c r="HG1110" s="104"/>
      <c r="HH1110" s="104"/>
      <c r="HI1110" s="104"/>
      <c r="HJ1110" s="104"/>
      <c r="HK1110" s="104"/>
      <c r="HL1110" s="104"/>
      <c r="HM1110" s="104"/>
      <c r="HN1110" s="104"/>
      <c r="HO1110" s="104"/>
      <c r="HP1110" s="104"/>
      <c r="HQ1110" s="104"/>
      <c r="HR1110" s="104"/>
      <c r="HS1110" s="104"/>
      <c r="HT1110" s="104"/>
      <c r="HU1110" s="104"/>
      <c r="HV1110" s="104"/>
      <c r="HW1110" s="104"/>
      <c r="HX1110" s="104"/>
      <c r="HY1110" s="104"/>
      <c r="HZ1110" s="104"/>
    </row>
    <row r="1111" spans="1:234" s="14" customFormat="1" ht="164.25" customHeight="1">
      <c r="A1111" s="11">
        <v>2990</v>
      </c>
      <c r="B1111" s="12" t="s">
        <v>8695</v>
      </c>
      <c r="C1111" s="69" t="s">
        <v>8696</v>
      </c>
      <c r="D1111" s="15" t="s">
        <v>8713</v>
      </c>
      <c r="E1111" s="24" t="s">
        <v>8772</v>
      </c>
      <c r="F1111" s="220" t="s">
        <v>8773</v>
      </c>
      <c r="G1111" s="24" t="s">
        <v>8788</v>
      </c>
      <c r="H1111" s="69">
        <v>2010</v>
      </c>
      <c r="I1111" s="24" t="s">
        <v>8789</v>
      </c>
      <c r="J1111" s="219">
        <v>41275.199999999997</v>
      </c>
      <c r="K1111" s="118" t="s">
        <v>8976</v>
      </c>
      <c r="L1111" s="24" t="s">
        <v>8776</v>
      </c>
      <c r="M1111" s="24" t="s">
        <v>8776</v>
      </c>
      <c r="N1111" s="69" t="s">
        <v>8777</v>
      </c>
      <c r="O1111" s="69" t="s">
        <v>8778</v>
      </c>
      <c r="P1111" s="24" t="s">
        <v>9614</v>
      </c>
      <c r="Q1111" s="16">
        <v>22.35</v>
      </c>
      <c r="R1111" s="16"/>
      <c r="S1111" s="16">
        <f>(4500+2500+120+400+100+0)/2088*1</f>
        <v>3.6494252873563218</v>
      </c>
      <c r="T1111" s="16">
        <v>22.35</v>
      </c>
      <c r="U1111" s="16">
        <f>SUM(R1111:T1111)</f>
        <v>25.999425287356324</v>
      </c>
      <c r="V1111" s="109">
        <v>100</v>
      </c>
      <c r="W1111" s="109">
        <f>ROUND(100/41275.2*41275.2,0)</f>
        <v>100</v>
      </c>
      <c r="X1111" s="132" t="s">
        <v>8702</v>
      </c>
      <c r="Y1111" s="12"/>
      <c r="Z1111" s="12"/>
      <c r="AA1111" s="12"/>
      <c r="AB1111" s="69">
        <v>11</v>
      </c>
      <c r="AC1111" s="12"/>
      <c r="AD1111" s="16">
        <v>12.57</v>
      </c>
      <c r="AE1111" s="12">
        <v>5</v>
      </c>
      <c r="AF1111" s="235">
        <v>100</v>
      </c>
      <c r="AG1111" s="83" t="s">
        <v>5147</v>
      </c>
      <c r="AH1111" s="69" t="s">
        <v>8779</v>
      </c>
      <c r="AI1111" s="107">
        <v>20</v>
      </c>
      <c r="AJ1111" s="83" t="s">
        <v>8713</v>
      </c>
      <c r="AK1111" s="69" t="s">
        <v>8714</v>
      </c>
      <c r="AL1111" s="107">
        <v>30</v>
      </c>
      <c r="AM1111" s="301" t="s">
        <v>8780</v>
      </c>
      <c r="AN1111" s="69" t="s">
        <v>8781</v>
      </c>
      <c r="AO1111" s="107">
        <v>50</v>
      </c>
      <c r="AP1111" s="301"/>
      <c r="AQ1111" s="69"/>
      <c r="AR1111" s="107"/>
      <c r="AS1111" s="301"/>
      <c r="AT1111" s="69"/>
      <c r="AU1111" s="107"/>
      <c r="AV1111" s="301"/>
      <c r="AW1111" s="69"/>
      <c r="AX1111" s="107"/>
      <c r="AY1111" s="104"/>
      <c r="AZ1111" s="104"/>
      <c r="BA1111" s="104"/>
      <c r="BB1111" s="104"/>
      <c r="BC1111" s="104"/>
      <c r="BD1111" s="104"/>
      <c r="BE1111" s="104"/>
      <c r="BF1111" s="104"/>
      <c r="BG1111" s="104"/>
      <c r="BH1111" s="104"/>
      <c r="BI1111" s="104"/>
      <c r="BJ1111" s="104"/>
      <c r="BK1111" s="104"/>
      <c r="BL1111" s="104"/>
      <c r="BM1111" s="104"/>
      <c r="BN1111" s="104"/>
      <c r="BO1111" s="104"/>
      <c r="BP1111" s="104"/>
      <c r="BQ1111" s="104"/>
      <c r="BR1111" s="104"/>
      <c r="BS1111" s="104"/>
      <c r="BT1111" s="104"/>
      <c r="BU1111" s="104"/>
      <c r="BV1111" s="104"/>
      <c r="BW1111" s="104"/>
      <c r="BX1111" s="104"/>
      <c r="BY1111" s="104"/>
      <c r="BZ1111" s="104"/>
      <c r="CA1111" s="104"/>
      <c r="CB1111" s="104"/>
      <c r="CC1111" s="104"/>
      <c r="CD1111" s="104"/>
      <c r="CE1111" s="104"/>
      <c r="CF1111" s="104"/>
      <c r="CG1111" s="104"/>
      <c r="CH1111" s="104"/>
      <c r="CI1111" s="104"/>
      <c r="CJ1111" s="104"/>
      <c r="CK1111" s="104"/>
      <c r="CL1111" s="104"/>
      <c r="CM1111" s="104"/>
      <c r="CN1111" s="104"/>
      <c r="CO1111" s="104"/>
      <c r="CP1111" s="104"/>
      <c r="CQ1111" s="104"/>
      <c r="CR1111" s="104"/>
      <c r="CS1111" s="104"/>
      <c r="CT1111" s="104"/>
      <c r="CU1111" s="104"/>
      <c r="CV1111" s="104"/>
      <c r="CW1111" s="104"/>
      <c r="CX1111" s="104"/>
      <c r="CY1111" s="104"/>
      <c r="CZ1111" s="104"/>
      <c r="DA1111" s="104"/>
      <c r="DB1111" s="104"/>
      <c r="DC1111" s="104"/>
      <c r="DD1111" s="104"/>
      <c r="DE1111" s="104"/>
      <c r="DF1111" s="104"/>
      <c r="DG1111" s="104"/>
      <c r="DH1111" s="104"/>
      <c r="DI1111" s="104"/>
      <c r="DJ1111" s="104"/>
      <c r="DK1111" s="104"/>
      <c r="DL1111" s="104"/>
      <c r="DM1111" s="104"/>
      <c r="DN1111" s="104"/>
      <c r="DO1111" s="104"/>
      <c r="DP1111" s="104"/>
      <c r="DQ1111" s="104"/>
      <c r="DR1111" s="104"/>
      <c r="DS1111" s="104"/>
      <c r="DT1111" s="104"/>
      <c r="DU1111" s="104"/>
      <c r="DV1111" s="104"/>
      <c r="DW1111" s="104"/>
      <c r="DX1111" s="104"/>
      <c r="DY1111" s="104"/>
      <c r="DZ1111" s="104"/>
      <c r="EA1111" s="104"/>
      <c r="EB1111" s="104"/>
      <c r="EC1111" s="104"/>
      <c r="ED1111" s="104"/>
      <c r="EE1111" s="104"/>
      <c r="EF1111" s="104"/>
      <c r="EG1111" s="104"/>
      <c r="EH1111" s="104"/>
      <c r="EI1111" s="104"/>
      <c r="EJ1111" s="104"/>
      <c r="EK1111" s="104"/>
      <c r="EL1111" s="104"/>
      <c r="EM1111" s="104"/>
      <c r="EN1111" s="104"/>
      <c r="EO1111" s="104"/>
      <c r="EP1111" s="104"/>
      <c r="EQ1111" s="104"/>
      <c r="ER1111" s="104"/>
      <c r="ES1111" s="104"/>
      <c r="ET1111" s="104"/>
      <c r="EU1111" s="104"/>
      <c r="EV1111" s="104"/>
      <c r="EW1111" s="104"/>
      <c r="EX1111" s="104"/>
      <c r="EY1111" s="104"/>
      <c r="EZ1111" s="104"/>
      <c r="FA1111" s="104"/>
      <c r="FB1111" s="104"/>
      <c r="FC1111" s="104"/>
      <c r="FD1111" s="104"/>
      <c r="FE1111" s="104"/>
      <c r="FF1111" s="104"/>
      <c r="FG1111" s="104"/>
      <c r="FH1111" s="104"/>
      <c r="FI1111" s="104"/>
      <c r="FJ1111" s="104"/>
      <c r="FK1111" s="104"/>
      <c r="FL1111" s="104"/>
      <c r="FM1111" s="104"/>
      <c r="FN1111" s="104"/>
      <c r="FO1111" s="104"/>
      <c r="FP1111" s="104"/>
      <c r="FQ1111" s="104"/>
      <c r="FR1111" s="104"/>
      <c r="FS1111" s="104"/>
      <c r="FT1111" s="104"/>
      <c r="FU1111" s="104"/>
      <c r="FV1111" s="104"/>
      <c r="FW1111" s="104"/>
      <c r="FX1111" s="104"/>
      <c r="FY1111" s="104"/>
      <c r="FZ1111" s="104"/>
      <c r="GA1111" s="104"/>
      <c r="GB1111" s="104"/>
      <c r="GC1111" s="104"/>
      <c r="GD1111" s="104"/>
      <c r="GE1111" s="104"/>
      <c r="GF1111" s="104"/>
      <c r="GG1111" s="104"/>
      <c r="GH1111" s="104"/>
      <c r="GI1111" s="104"/>
      <c r="GJ1111" s="104"/>
      <c r="GK1111" s="104"/>
      <c r="GL1111" s="104"/>
      <c r="GM1111" s="104"/>
      <c r="GN1111" s="104"/>
      <c r="GO1111" s="104"/>
      <c r="GP1111" s="104"/>
      <c r="GQ1111" s="104"/>
      <c r="GR1111" s="104"/>
      <c r="GS1111" s="104"/>
      <c r="GT1111" s="104"/>
      <c r="GU1111" s="104"/>
      <c r="GV1111" s="104"/>
      <c r="GW1111" s="104"/>
      <c r="GX1111" s="104"/>
      <c r="GY1111" s="104"/>
      <c r="GZ1111" s="104"/>
      <c r="HA1111" s="104"/>
      <c r="HB1111" s="104"/>
      <c r="HC1111" s="104"/>
      <c r="HD1111" s="104"/>
      <c r="HE1111" s="104"/>
      <c r="HF1111" s="104"/>
      <c r="HG1111" s="104"/>
      <c r="HH1111" s="104"/>
      <c r="HI1111" s="104"/>
      <c r="HJ1111" s="104"/>
      <c r="HK1111" s="104"/>
      <c r="HL1111" s="104"/>
      <c r="HM1111" s="104"/>
      <c r="HN1111" s="104"/>
      <c r="HO1111" s="104"/>
      <c r="HP1111" s="104"/>
      <c r="HQ1111" s="104"/>
      <c r="HR1111" s="104"/>
      <c r="HS1111" s="104"/>
      <c r="HT1111" s="104"/>
      <c r="HU1111" s="104"/>
      <c r="HV1111" s="104"/>
      <c r="HW1111" s="104"/>
      <c r="HX1111" s="104"/>
      <c r="HY1111" s="104"/>
      <c r="HZ1111" s="104"/>
    </row>
    <row r="1112" spans="1:234" s="14" customFormat="1" ht="392">
      <c r="A1112" s="11">
        <v>2990</v>
      </c>
      <c r="B1112" s="12" t="s">
        <v>8695</v>
      </c>
      <c r="C1112" s="69" t="s">
        <v>8696</v>
      </c>
      <c r="D1112" s="15" t="s">
        <v>8713</v>
      </c>
      <c r="E1112" s="24" t="s">
        <v>8772</v>
      </c>
      <c r="F1112" s="220" t="s">
        <v>8773</v>
      </c>
      <c r="G1112" s="24" t="s">
        <v>8790</v>
      </c>
      <c r="H1112" s="69">
        <v>2010</v>
      </c>
      <c r="I1112" s="69" t="s">
        <v>8791</v>
      </c>
      <c r="J1112" s="219">
        <v>46198.8</v>
      </c>
      <c r="K1112" s="118" t="s">
        <v>8976</v>
      </c>
      <c r="L1112" s="24" t="s">
        <v>8776</v>
      </c>
      <c r="M1112" s="24" t="s">
        <v>8776</v>
      </c>
      <c r="N1112" s="69" t="s">
        <v>8777</v>
      </c>
      <c r="O1112" s="69" t="s">
        <v>8778</v>
      </c>
      <c r="P1112" s="24" t="s">
        <v>9615</v>
      </c>
      <c r="Q1112" s="16">
        <v>22.35</v>
      </c>
      <c r="R1112" s="16"/>
      <c r="S1112" s="16">
        <f>(5500+15000+120+600+100+0)/2088*1</f>
        <v>10.210727969348659</v>
      </c>
      <c r="T1112" s="16">
        <v>22.35</v>
      </c>
      <c r="U1112" s="16">
        <f>SUM(R1112:T1112)</f>
        <v>32.560727969348662</v>
      </c>
      <c r="V1112" s="109">
        <v>100</v>
      </c>
      <c r="W1112" s="109">
        <f>ROUND(100/46198.8*46198.8,0)</f>
        <v>100</v>
      </c>
      <c r="X1112" s="132" t="s">
        <v>8702</v>
      </c>
      <c r="Y1112" s="12"/>
      <c r="Z1112" s="12"/>
      <c r="AA1112" s="12"/>
      <c r="AB1112" s="69">
        <v>11</v>
      </c>
      <c r="AC1112" s="12"/>
      <c r="AD1112" s="16">
        <v>12.57</v>
      </c>
      <c r="AE1112" s="12">
        <v>3</v>
      </c>
      <c r="AF1112" s="235">
        <v>100</v>
      </c>
      <c r="AG1112" s="83" t="s">
        <v>5147</v>
      </c>
      <c r="AH1112" s="69" t="s">
        <v>8779</v>
      </c>
      <c r="AI1112" s="107">
        <v>20</v>
      </c>
      <c r="AJ1112" s="83" t="s">
        <v>8713</v>
      </c>
      <c r="AK1112" s="69" t="s">
        <v>8714</v>
      </c>
      <c r="AL1112" s="107">
        <v>30</v>
      </c>
      <c r="AM1112" s="301" t="s">
        <v>8780</v>
      </c>
      <c r="AN1112" s="69" t="s">
        <v>8781</v>
      </c>
      <c r="AO1112" s="107">
        <v>50</v>
      </c>
      <c r="AP1112" s="301"/>
      <c r="AQ1112" s="69"/>
      <c r="AR1112" s="107"/>
      <c r="AS1112" s="301"/>
      <c r="AT1112" s="69"/>
      <c r="AU1112" s="107"/>
      <c r="AV1112" s="301"/>
      <c r="AW1112" s="69"/>
      <c r="AX1112" s="107"/>
      <c r="AY1112" s="104"/>
      <c r="AZ1112" s="104"/>
      <c r="BA1112" s="104"/>
      <c r="BB1112" s="104"/>
      <c r="BC1112" s="104"/>
      <c r="BD1112" s="104"/>
      <c r="BE1112" s="104"/>
      <c r="BF1112" s="104"/>
      <c r="BG1112" s="104"/>
      <c r="BH1112" s="104"/>
      <c r="BI1112" s="104"/>
      <c r="BJ1112" s="104"/>
      <c r="BK1112" s="104"/>
      <c r="BL1112" s="104"/>
      <c r="BM1112" s="104"/>
      <c r="BN1112" s="104"/>
      <c r="BO1112" s="104"/>
      <c r="BP1112" s="104"/>
      <c r="BQ1112" s="104"/>
      <c r="BR1112" s="104"/>
      <c r="BS1112" s="104"/>
      <c r="BT1112" s="104"/>
      <c r="BU1112" s="104"/>
      <c r="BV1112" s="104"/>
      <c r="BW1112" s="104"/>
      <c r="BX1112" s="104"/>
      <c r="BY1112" s="104"/>
      <c r="BZ1112" s="104"/>
      <c r="CA1112" s="104"/>
      <c r="CB1112" s="104"/>
      <c r="CC1112" s="104"/>
      <c r="CD1112" s="104"/>
      <c r="CE1112" s="104"/>
      <c r="CF1112" s="104"/>
      <c r="CG1112" s="104"/>
      <c r="CH1112" s="104"/>
      <c r="CI1112" s="104"/>
      <c r="CJ1112" s="104"/>
      <c r="CK1112" s="104"/>
      <c r="CL1112" s="104"/>
      <c r="CM1112" s="104"/>
      <c r="CN1112" s="104"/>
      <c r="CO1112" s="104"/>
      <c r="CP1112" s="104"/>
      <c r="CQ1112" s="104"/>
      <c r="CR1112" s="104"/>
      <c r="CS1112" s="104"/>
      <c r="CT1112" s="104"/>
      <c r="CU1112" s="104"/>
      <c r="CV1112" s="104"/>
      <c r="CW1112" s="104"/>
      <c r="CX1112" s="104"/>
      <c r="CY1112" s="104"/>
      <c r="CZ1112" s="104"/>
      <c r="DA1112" s="104"/>
      <c r="DB1112" s="104"/>
      <c r="DC1112" s="104"/>
      <c r="DD1112" s="104"/>
      <c r="DE1112" s="104"/>
      <c r="DF1112" s="104"/>
      <c r="DG1112" s="104"/>
      <c r="DH1112" s="104"/>
      <c r="DI1112" s="104"/>
      <c r="DJ1112" s="104"/>
      <c r="DK1112" s="104"/>
      <c r="DL1112" s="104"/>
      <c r="DM1112" s="104"/>
      <c r="DN1112" s="104"/>
      <c r="DO1112" s="104"/>
      <c r="DP1112" s="104"/>
      <c r="DQ1112" s="104"/>
      <c r="DR1112" s="104"/>
      <c r="DS1112" s="104"/>
      <c r="DT1112" s="104"/>
      <c r="DU1112" s="104"/>
      <c r="DV1112" s="104"/>
      <c r="DW1112" s="104"/>
      <c r="DX1112" s="104"/>
      <c r="DY1112" s="104"/>
      <c r="DZ1112" s="104"/>
      <c r="EA1112" s="104"/>
      <c r="EB1112" s="104"/>
      <c r="EC1112" s="104"/>
      <c r="ED1112" s="104"/>
      <c r="EE1112" s="104"/>
      <c r="EF1112" s="104"/>
      <c r="EG1112" s="104"/>
      <c r="EH1112" s="104"/>
      <c r="EI1112" s="104"/>
      <c r="EJ1112" s="104"/>
      <c r="EK1112" s="104"/>
      <c r="EL1112" s="104"/>
      <c r="EM1112" s="104"/>
      <c r="EN1112" s="104"/>
      <c r="EO1112" s="104"/>
      <c r="EP1112" s="104"/>
      <c r="EQ1112" s="104"/>
      <c r="ER1112" s="104"/>
      <c r="ES1112" s="104"/>
      <c r="ET1112" s="104"/>
      <c r="EU1112" s="104"/>
      <c r="EV1112" s="104"/>
      <c r="EW1112" s="104"/>
      <c r="EX1112" s="104"/>
      <c r="EY1112" s="104"/>
      <c r="EZ1112" s="104"/>
      <c r="FA1112" s="104"/>
      <c r="FB1112" s="104"/>
      <c r="FC1112" s="104"/>
      <c r="FD1112" s="104"/>
      <c r="FE1112" s="104"/>
      <c r="FF1112" s="104"/>
      <c r="FG1112" s="104"/>
      <c r="FH1112" s="104"/>
      <c r="FI1112" s="104"/>
      <c r="FJ1112" s="104"/>
      <c r="FK1112" s="104"/>
      <c r="FL1112" s="104"/>
      <c r="FM1112" s="104"/>
      <c r="FN1112" s="104"/>
      <c r="FO1112" s="104"/>
      <c r="FP1112" s="104"/>
      <c r="FQ1112" s="104"/>
      <c r="FR1112" s="104"/>
      <c r="FS1112" s="104"/>
      <c r="FT1112" s="104"/>
      <c r="FU1112" s="104"/>
      <c r="FV1112" s="104"/>
      <c r="FW1112" s="104"/>
      <c r="FX1112" s="104"/>
      <c r="FY1112" s="104"/>
      <c r="FZ1112" s="104"/>
      <c r="GA1112" s="104"/>
      <c r="GB1112" s="104"/>
      <c r="GC1112" s="104"/>
      <c r="GD1112" s="104"/>
      <c r="GE1112" s="104"/>
      <c r="GF1112" s="104"/>
      <c r="GG1112" s="104"/>
      <c r="GH1112" s="104"/>
      <c r="GI1112" s="104"/>
      <c r="GJ1112" s="104"/>
      <c r="GK1112" s="104"/>
      <c r="GL1112" s="104"/>
      <c r="GM1112" s="104"/>
      <c r="GN1112" s="104"/>
      <c r="GO1112" s="104"/>
      <c r="GP1112" s="104"/>
      <c r="GQ1112" s="104"/>
      <c r="GR1112" s="104"/>
      <c r="GS1112" s="104"/>
      <c r="GT1112" s="104"/>
      <c r="GU1112" s="104"/>
      <c r="GV1112" s="104"/>
      <c r="GW1112" s="104"/>
      <c r="GX1112" s="104"/>
      <c r="GY1112" s="104"/>
      <c r="GZ1112" s="104"/>
      <c r="HA1112" s="104"/>
      <c r="HB1112" s="104"/>
      <c r="HC1112" s="104"/>
      <c r="HD1112" s="104"/>
      <c r="HE1112" s="104"/>
      <c r="HF1112" s="104"/>
      <c r="HG1112" s="104"/>
      <c r="HH1112" s="104"/>
      <c r="HI1112" s="104"/>
      <c r="HJ1112" s="104"/>
      <c r="HK1112" s="104"/>
      <c r="HL1112" s="104"/>
      <c r="HM1112" s="104"/>
      <c r="HN1112" s="104"/>
      <c r="HO1112" s="104"/>
      <c r="HP1112" s="104"/>
      <c r="HQ1112" s="104"/>
      <c r="HR1112" s="104"/>
      <c r="HS1112" s="104"/>
      <c r="HT1112" s="104"/>
      <c r="HU1112" s="104"/>
      <c r="HV1112" s="104"/>
      <c r="HW1112" s="104"/>
      <c r="HX1112" s="104"/>
      <c r="HY1112" s="104"/>
      <c r="HZ1112" s="104"/>
    </row>
    <row r="1113" spans="1:234" s="14" customFormat="1" ht="168">
      <c r="A1113" s="11">
        <v>2990</v>
      </c>
      <c r="B1113" s="12" t="s">
        <v>8695</v>
      </c>
      <c r="C1113" s="69" t="s">
        <v>8696</v>
      </c>
      <c r="D1113" s="15" t="s">
        <v>8713</v>
      </c>
      <c r="E1113" s="24" t="s">
        <v>8792</v>
      </c>
      <c r="F1113" s="220" t="s">
        <v>8773</v>
      </c>
      <c r="G1113" s="24" t="s">
        <v>8793</v>
      </c>
      <c r="H1113" s="69">
        <v>2011</v>
      </c>
      <c r="I1113" s="69" t="s">
        <v>8794</v>
      </c>
      <c r="J1113" s="219">
        <v>40992</v>
      </c>
      <c r="K1113" s="118" t="s">
        <v>8976</v>
      </c>
      <c r="L1113" s="24" t="s">
        <v>8795</v>
      </c>
      <c r="M1113" s="24" t="s">
        <v>8795</v>
      </c>
      <c r="N1113" s="69" t="s">
        <v>8796</v>
      </c>
      <c r="O1113" s="69" t="s">
        <v>8797</v>
      </c>
      <c r="P1113" s="24" t="s">
        <v>9616</v>
      </c>
      <c r="Q1113" s="16">
        <v>22.35</v>
      </c>
      <c r="R1113" s="16"/>
      <c r="S1113" s="16">
        <f>(4500+5600+120+302+100+0)/2088*1</f>
        <v>5.0871647509578546</v>
      </c>
      <c r="T1113" s="16">
        <v>22.35</v>
      </c>
      <c r="U1113" s="16">
        <f>SUM(R1113:T1113)</f>
        <v>27.437164750957855</v>
      </c>
      <c r="V1113" s="109">
        <v>100</v>
      </c>
      <c r="W1113" s="109">
        <f>ROUND(100/40992*40992,0)</f>
        <v>100</v>
      </c>
      <c r="X1113" s="132" t="s">
        <v>8702</v>
      </c>
      <c r="Y1113" s="12"/>
      <c r="Z1113" s="12"/>
      <c r="AA1113" s="12"/>
      <c r="AB1113" s="69">
        <v>11</v>
      </c>
      <c r="AC1113" s="12"/>
      <c r="AD1113" s="16">
        <v>12.57</v>
      </c>
      <c r="AE1113" s="12">
        <v>5</v>
      </c>
      <c r="AF1113" s="235">
        <v>100</v>
      </c>
      <c r="AG1113" s="83" t="s">
        <v>8713</v>
      </c>
      <c r="AH1113" s="69" t="s">
        <v>8714</v>
      </c>
      <c r="AI1113" s="107">
        <v>30</v>
      </c>
      <c r="AJ1113" s="83" t="s">
        <v>8798</v>
      </c>
      <c r="AK1113" s="69" t="s">
        <v>8799</v>
      </c>
      <c r="AL1113" s="107">
        <v>50</v>
      </c>
      <c r="AM1113" s="300"/>
      <c r="AN1113" s="12"/>
      <c r="AO1113" s="13"/>
      <c r="AP1113" s="301"/>
      <c r="AQ1113" s="69"/>
      <c r="AR1113" s="107"/>
      <c r="AS1113" s="301"/>
      <c r="AT1113" s="69"/>
      <c r="AU1113" s="107"/>
      <c r="AV1113" s="301"/>
      <c r="AW1113" s="69"/>
      <c r="AX1113" s="107"/>
      <c r="AY1113" s="104"/>
      <c r="AZ1113" s="104"/>
      <c r="BA1113" s="104"/>
      <c r="BB1113" s="104"/>
      <c r="BC1113" s="104"/>
      <c r="BD1113" s="104"/>
      <c r="BE1113" s="104"/>
      <c r="BF1113" s="104"/>
      <c r="BG1113" s="104"/>
      <c r="BH1113" s="104"/>
      <c r="BI1113" s="104"/>
      <c r="BJ1113" s="104"/>
      <c r="BK1113" s="104"/>
      <c r="BL1113" s="104"/>
      <c r="BM1113" s="104"/>
      <c r="BN1113" s="104"/>
      <c r="BO1113" s="104"/>
      <c r="BP1113" s="104"/>
      <c r="BQ1113" s="104"/>
      <c r="BR1113" s="104"/>
      <c r="BS1113" s="104"/>
      <c r="BT1113" s="104"/>
      <c r="BU1113" s="104"/>
      <c r="BV1113" s="104"/>
      <c r="BW1113" s="104"/>
      <c r="BX1113" s="104"/>
      <c r="BY1113" s="104"/>
      <c r="BZ1113" s="104"/>
      <c r="CA1113" s="104"/>
      <c r="CB1113" s="104"/>
      <c r="CC1113" s="104"/>
      <c r="CD1113" s="104"/>
      <c r="CE1113" s="104"/>
      <c r="CF1113" s="104"/>
      <c r="CG1113" s="104"/>
      <c r="CH1113" s="104"/>
      <c r="CI1113" s="104"/>
      <c r="CJ1113" s="104"/>
      <c r="CK1113" s="104"/>
      <c r="CL1113" s="104"/>
      <c r="CM1113" s="104"/>
      <c r="CN1113" s="104"/>
      <c r="CO1113" s="104"/>
      <c r="CP1113" s="104"/>
      <c r="CQ1113" s="104"/>
      <c r="CR1113" s="104"/>
      <c r="CS1113" s="104"/>
      <c r="CT1113" s="104"/>
      <c r="CU1113" s="104"/>
      <c r="CV1113" s="104"/>
      <c r="CW1113" s="104"/>
      <c r="CX1113" s="104"/>
      <c r="CY1113" s="104"/>
      <c r="CZ1113" s="104"/>
      <c r="DA1113" s="104"/>
      <c r="DB1113" s="104"/>
      <c r="DC1113" s="104"/>
      <c r="DD1113" s="104"/>
      <c r="DE1113" s="104"/>
      <c r="DF1113" s="104"/>
      <c r="DG1113" s="104"/>
      <c r="DH1113" s="104"/>
      <c r="DI1113" s="104"/>
      <c r="DJ1113" s="104"/>
      <c r="DK1113" s="104"/>
      <c r="DL1113" s="104"/>
      <c r="DM1113" s="104"/>
      <c r="DN1113" s="104"/>
      <c r="DO1113" s="104"/>
      <c r="DP1113" s="104"/>
      <c r="DQ1113" s="104"/>
      <c r="DR1113" s="104"/>
      <c r="DS1113" s="104"/>
      <c r="DT1113" s="104"/>
      <c r="DU1113" s="104"/>
      <c r="DV1113" s="104"/>
      <c r="DW1113" s="104"/>
      <c r="DX1113" s="104"/>
      <c r="DY1113" s="104"/>
      <c r="DZ1113" s="104"/>
      <c r="EA1113" s="104"/>
      <c r="EB1113" s="104"/>
      <c r="EC1113" s="104"/>
      <c r="ED1113" s="104"/>
      <c r="EE1113" s="104"/>
      <c r="EF1113" s="104"/>
      <c r="EG1113" s="104"/>
      <c r="EH1113" s="104"/>
      <c r="EI1113" s="104"/>
      <c r="EJ1113" s="104"/>
      <c r="EK1113" s="104"/>
      <c r="EL1113" s="104"/>
      <c r="EM1113" s="104"/>
      <c r="EN1113" s="104"/>
      <c r="EO1113" s="104"/>
      <c r="EP1113" s="104"/>
      <c r="EQ1113" s="104"/>
      <c r="ER1113" s="104"/>
      <c r="ES1113" s="104"/>
      <c r="ET1113" s="104"/>
      <c r="EU1113" s="104"/>
      <c r="EV1113" s="104"/>
      <c r="EW1113" s="104"/>
      <c r="EX1113" s="104"/>
      <c r="EY1113" s="104"/>
      <c r="EZ1113" s="104"/>
      <c r="FA1113" s="104"/>
      <c r="FB1113" s="104"/>
      <c r="FC1113" s="104"/>
      <c r="FD1113" s="104"/>
      <c r="FE1113" s="104"/>
      <c r="FF1113" s="104"/>
      <c r="FG1113" s="104"/>
      <c r="FH1113" s="104"/>
      <c r="FI1113" s="104"/>
      <c r="FJ1113" s="104"/>
      <c r="FK1113" s="104"/>
      <c r="FL1113" s="104"/>
      <c r="FM1113" s="104"/>
      <c r="FN1113" s="104"/>
      <c r="FO1113" s="104"/>
      <c r="FP1113" s="104"/>
      <c r="FQ1113" s="104"/>
      <c r="FR1113" s="104"/>
      <c r="FS1113" s="104"/>
      <c r="FT1113" s="104"/>
      <c r="FU1113" s="104"/>
      <c r="FV1113" s="104"/>
      <c r="FW1113" s="104"/>
      <c r="FX1113" s="104"/>
      <c r="FY1113" s="104"/>
      <c r="FZ1113" s="104"/>
      <c r="GA1113" s="104"/>
      <c r="GB1113" s="104"/>
      <c r="GC1113" s="104"/>
      <c r="GD1113" s="104"/>
      <c r="GE1113" s="104"/>
      <c r="GF1113" s="104"/>
      <c r="GG1113" s="104"/>
      <c r="GH1113" s="104"/>
      <c r="GI1113" s="104"/>
      <c r="GJ1113" s="104"/>
      <c r="GK1113" s="104"/>
      <c r="GL1113" s="104"/>
      <c r="GM1113" s="104"/>
      <c r="GN1113" s="104"/>
      <c r="GO1113" s="104"/>
      <c r="GP1113" s="104"/>
      <c r="GQ1113" s="104"/>
      <c r="GR1113" s="104"/>
      <c r="GS1113" s="104"/>
      <c r="GT1113" s="104"/>
      <c r="GU1113" s="104"/>
      <c r="GV1113" s="104"/>
      <c r="GW1113" s="104"/>
      <c r="GX1113" s="104"/>
      <c r="GY1113" s="104"/>
      <c r="GZ1113" s="104"/>
      <c r="HA1113" s="104"/>
      <c r="HB1113" s="104"/>
      <c r="HC1113" s="104"/>
      <c r="HD1113" s="104"/>
      <c r="HE1113" s="104"/>
      <c r="HF1113" s="104"/>
      <c r="HG1113" s="104"/>
      <c r="HH1113" s="104"/>
      <c r="HI1113" s="104"/>
      <c r="HJ1113" s="104"/>
      <c r="HK1113" s="104"/>
      <c r="HL1113" s="104"/>
      <c r="HM1113" s="104"/>
      <c r="HN1113" s="104"/>
      <c r="HO1113" s="104"/>
      <c r="HP1113" s="104"/>
      <c r="HQ1113" s="104"/>
      <c r="HR1113" s="104"/>
      <c r="HS1113" s="104"/>
      <c r="HT1113" s="104"/>
      <c r="HU1113" s="104"/>
      <c r="HV1113" s="104"/>
      <c r="HW1113" s="104"/>
      <c r="HX1113" s="104"/>
      <c r="HY1113" s="104"/>
      <c r="HZ1113" s="104"/>
    </row>
    <row r="1114" spans="1:234" s="14" customFormat="1" ht="140">
      <c r="A1114" s="11">
        <v>2990</v>
      </c>
      <c r="B1114" s="12" t="s">
        <v>8695</v>
      </c>
      <c r="C1114" s="69" t="s">
        <v>8696</v>
      </c>
      <c r="D1114" s="15" t="s">
        <v>8713</v>
      </c>
      <c r="E1114" s="24" t="s">
        <v>8792</v>
      </c>
      <c r="F1114" s="220" t="s">
        <v>8800</v>
      </c>
      <c r="G1114" s="24" t="s">
        <v>8801</v>
      </c>
      <c r="H1114" s="69">
        <v>2011</v>
      </c>
      <c r="I1114" s="24" t="s">
        <v>8802</v>
      </c>
      <c r="J1114" s="219">
        <v>43864.62</v>
      </c>
      <c r="K1114" s="118" t="s">
        <v>8976</v>
      </c>
      <c r="L1114" s="24" t="s">
        <v>8795</v>
      </c>
      <c r="M1114" s="24" t="s">
        <v>8795</v>
      </c>
      <c r="N1114" s="69" t="s">
        <v>8803</v>
      </c>
      <c r="O1114" s="24" t="s">
        <v>8804</v>
      </c>
      <c r="P1114" s="24" t="s">
        <v>8805</v>
      </c>
      <c r="Q1114" s="16">
        <v>22.35</v>
      </c>
      <c r="R1114" s="16"/>
      <c r="S1114" s="16">
        <f>(2500+5500+120+600+100+0)/2088*1</f>
        <v>4.2241379310344831</v>
      </c>
      <c r="T1114" s="16">
        <v>22.35</v>
      </c>
      <c r="U1114" s="16">
        <f t="shared" si="43"/>
        <v>26.574137931034485</v>
      </c>
      <c r="V1114" s="109">
        <v>100</v>
      </c>
      <c r="W1114" s="109">
        <f>ROUND(100/43864.62*43864.62,0)</f>
        <v>100</v>
      </c>
      <c r="X1114" s="132" t="s">
        <v>8702</v>
      </c>
      <c r="Y1114" s="12"/>
      <c r="Z1114" s="12"/>
      <c r="AA1114" s="12"/>
      <c r="AB1114" s="69">
        <v>44</v>
      </c>
      <c r="AC1114" s="12"/>
      <c r="AD1114" s="16">
        <v>12.57</v>
      </c>
      <c r="AE1114" s="12">
        <v>5</v>
      </c>
      <c r="AF1114" s="235">
        <v>100</v>
      </c>
      <c r="AG1114" s="83" t="s">
        <v>8713</v>
      </c>
      <c r="AH1114" s="69" t="s">
        <v>8714</v>
      </c>
      <c r="AI1114" s="107">
        <v>30</v>
      </c>
      <c r="AJ1114" s="83" t="s">
        <v>8798</v>
      </c>
      <c r="AK1114" s="69" t="s">
        <v>8799</v>
      </c>
      <c r="AL1114" s="107">
        <v>50</v>
      </c>
      <c r="AM1114" s="300"/>
      <c r="AN1114" s="12"/>
      <c r="AO1114" s="13"/>
      <c r="AP1114" s="301"/>
      <c r="AQ1114" s="69"/>
      <c r="AR1114" s="107"/>
      <c r="AS1114" s="301"/>
      <c r="AT1114" s="69"/>
      <c r="AU1114" s="107"/>
      <c r="AV1114" s="301"/>
      <c r="AW1114" s="69"/>
      <c r="AX1114" s="107"/>
      <c r="AY1114" s="104"/>
      <c r="AZ1114" s="104"/>
      <c r="BA1114" s="104"/>
      <c r="BB1114" s="104"/>
      <c r="BC1114" s="104"/>
      <c r="BD1114" s="104"/>
      <c r="BE1114" s="104"/>
      <c r="BF1114" s="104"/>
      <c r="BG1114" s="104"/>
      <c r="BH1114" s="104"/>
      <c r="BI1114" s="104"/>
      <c r="BJ1114" s="104"/>
      <c r="BK1114" s="104"/>
      <c r="BL1114" s="104"/>
      <c r="BM1114" s="104"/>
      <c r="BN1114" s="104"/>
      <c r="BO1114" s="104"/>
      <c r="BP1114" s="104"/>
      <c r="BQ1114" s="104"/>
      <c r="BR1114" s="104"/>
      <c r="BS1114" s="104"/>
      <c r="BT1114" s="104"/>
      <c r="BU1114" s="104"/>
      <c r="BV1114" s="104"/>
      <c r="BW1114" s="104"/>
      <c r="BX1114" s="104"/>
      <c r="BY1114" s="104"/>
      <c r="BZ1114" s="104"/>
      <c r="CA1114" s="104"/>
      <c r="CB1114" s="104"/>
      <c r="CC1114" s="104"/>
      <c r="CD1114" s="104"/>
      <c r="CE1114" s="104"/>
      <c r="CF1114" s="104"/>
      <c r="CG1114" s="104"/>
      <c r="CH1114" s="104"/>
      <c r="CI1114" s="104"/>
      <c r="CJ1114" s="104"/>
      <c r="CK1114" s="104"/>
      <c r="CL1114" s="104"/>
      <c r="CM1114" s="104"/>
      <c r="CN1114" s="104"/>
      <c r="CO1114" s="104"/>
      <c r="CP1114" s="104"/>
      <c r="CQ1114" s="104"/>
      <c r="CR1114" s="104"/>
      <c r="CS1114" s="104"/>
      <c r="CT1114" s="104"/>
      <c r="CU1114" s="104"/>
      <c r="CV1114" s="104"/>
      <c r="CW1114" s="104"/>
      <c r="CX1114" s="104"/>
      <c r="CY1114" s="104"/>
      <c r="CZ1114" s="104"/>
      <c r="DA1114" s="104"/>
      <c r="DB1114" s="104"/>
      <c r="DC1114" s="104"/>
      <c r="DD1114" s="104"/>
      <c r="DE1114" s="104"/>
      <c r="DF1114" s="104"/>
      <c r="DG1114" s="104"/>
      <c r="DH1114" s="104"/>
      <c r="DI1114" s="104"/>
      <c r="DJ1114" s="104"/>
      <c r="DK1114" s="104"/>
      <c r="DL1114" s="104"/>
      <c r="DM1114" s="104"/>
      <c r="DN1114" s="104"/>
      <c r="DO1114" s="104"/>
      <c r="DP1114" s="104"/>
      <c r="DQ1114" s="104"/>
      <c r="DR1114" s="104"/>
      <c r="DS1114" s="104"/>
      <c r="DT1114" s="104"/>
      <c r="DU1114" s="104"/>
      <c r="DV1114" s="104"/>
      <c r="DW1114" s="104"/>
      <c r="DX1114" s="104"/>
      <c r="DY1114" s="104"/>
      <c r="DZ1114" s="104"/>
      <c r="EA1114" s="104"/>
      <c r="EB1114" s="104"/>
      <c r="EC1114" s="104"/>
      <c r="ED1114" s="104"/>
      <c r="EE1114" s="104"/>
      <c r="EF1114" s="104"/>
      <c r="EG1114" s="104"/>
      <c r="EH1114" s="104"/>
      <c r="EI1114" s="104"/>
      <c r="EJ1114" s="104"/>
      <c r="EK1114" s="104"/>
      <c r="EL1114" s="104"/>
      <c r="EM1114" s="104"/>
      <c r="EN1114" s="104"/>
      <c r="EO1114" s="104"/>
      <c r="EP1114" s="104"/>
      <c r="EQ1114" s="104"/>
      <c r="ER1114" s="104"/>
      <c r="ES1114" s="104"/>
      <c r="ET1114" s="104"/>
      <c r="EU1114" s="104"/>
      <c r="EV1114" s="104"/>
      <c r="EW1114" s="104"/>
      <c r="EX1114" s="104"/>
      <c r="EY1114" s="104"/>
      <c r="EZ1114" s="104"/>
      <c r="FA1114" s="104"/>
      <c r="FB1114" s="104"/>
      <c r="FC1114" s="104"/>
      <c r="FD1114" s="104"/>
      <c r="FE1114" s="104"/>
      <c r="FF1114" s="104"/>
      <c r="FG1114" s="104"/>
      <c r="FH1114" s="104"/>
      <c r="FI1114" s="104"/>
      <c r="FJ1114" s="104"/>
      <c r="FK1114" s="104"/>
      <c r="FL1114" s="104"/>
      <c r="FM1114" s="104"/>
      <c r="FN1114" s="104"/>
      <c r="FO1114" s="104"/>
      <c r="FP1114" s="104"/>
      <c r="FQ1114" s="104"/>
      <c r="FR1114" s="104"/>
      <c r="FS1114" s="104"/>
      <c r="FT1114" s="104"/>
      <c r="FU1114" s="104"/>
      <c r="FV1114" s="104"/>
      <c r="FW1114" s="104"/>
      <c r="FX1114" s="104"/>
      <c r="FY1114" s="104"/>
      <c r="FZ1114" s="104"/>
      <c r="GA1114" s="104"/>
      <c r="GB1114" s="104"/>
      <c r="GC1114" s="104"/>
      <c r="GD1114" s="104"/>
      <c r="GE1114" s="104"/>
      <c r="GF1114" s="104"/>
      <c r="GG1114" s="104"/>
      <c r="GH1114" s="104"/>
      <c r="GI1114" s="104"/>
      <c r="GJ1114" s="104"/>
      <c r="GK1114" s="104"/>
      <c r="GL1114" s="104"/>
      <c r="GM1114" s="104"/>
      <c r="GN1114" s="104"/>
      <c r="GO1114" s="104"/>
      <c r="GP1114" s="104"/>
      <c r="GQ1114" s="104"/>
      <c r="GR1114" s="104"/>
      <c r="GS1114" s="104"/>
      <c r="GT1114" s="104"/>
      <c r="GU1114" s="104"/>
      <c r="GV1114" s="104"/>
      <c r="GW1114" s="104"/>
      <c r="GX1114" s="104"/>
      <c r="GY1114" s="104"/>
      <c r="GZ1114" s="104"/>
      <c r="HA1114" s="104"/>
      <c r="HB1114" s="104"/>
      <c r="HC1114" s="104"/>
      <c r="HD1114" s="104"/>
      <c r="HE1114" s="104"/>
      <c r="HF1114" s="104"/>
      <c r="HG1114" s="104"/>
      <c r="HH1114" s="104"/>
      <c r="HI1114" s="104"/>
      <c r="HJ1114" s="104"/>
      <c r="HK1114" s="104"/>
      <c r="HL1114" s="104"/>
      <c r="HM1114" s="104"/>
      <c r="HN1114" s="104"/>
      <c r="HO1114" s="104"/>
      <c r="HP1114" s="104"/>
      <c r="HQ1114" s="104"/>
      <c r="HR1114" s="104"/>
      <c r="HS1114" s="104"/>
      <c r="HT1114" s="104"/>
      <c r="HU1114" s="104"/>
      <c r="HV1114" s="104"/>
      <c r="HW1114" s="104"/>
      <c r="HX1114" s="104"/>
      <c r="HY1114" s="104"/>
      <c r="HZ1114" s="104"/>
    </row>
    <row r="1115" spans="1:234" s="14" customFormat="1" ht="154">
      <c r="A1115" s="11">
        <v>2990</v>
      </c>
      <c r="B1115" s="12" t="s">
        <v>8695</v>
      </c>
      <c r="C1115" s="69" t="s">
        <v>8696</v>
      </c>
      <c r="D1115" s="15" t="s">
        <v>8713</v>
      </c>
      <c r="E1115" s="24" t="s">
        <v>8772</v>
      </c>
      <c r="F1115" s="220" t="s">
        <v>8800</v>
      </c>
      <c r="G1115" s="24" t="s">
        <v>8806</v>
      </c>
      <c r="H1115" s="69">
        <v>2011</v>
      </c>
      <c r="I1115" s="24" t="s">
        <v>8807</v>
      </c>
      <c r="J1115" s="219">
        <v>248943</v>
      </c>
      <c r="K1115" s="118" t="s">
        <v>8976</v>
      </c>
      <c r="L1115" s="24" t="s">
        <v>8776</v>
      </c>
      <c r="M1115" s="24" t="s">
        <v>8776</v>
      </c>
      <c r="N1115" s="24" t="s">
        <v>8808</v>
      </c>
      <c r="O1115" s="24" t="s">
        <v>8809</v>
      </c>
      <c r="P1115" s="24" t="s">
        <v>8810</v>
      </c>
      <c r="Q1115" s="16">
        <v>22.35</v>
      </c>
      <c r="R1115" s="16"/>
      <c r="S1115" s="16">
        <f>(7500+14500+120+1700+0+0)/2088*1</f>
        <v>11.408045977011493</v>
      </c>
      <c r="T1115" s="16">
        <v>22.35</v>
      </c>
      <c r="U1115" s="16">
        <f>SUM(R1115:T1115)</f>
        <v>33.758045977011491</v>
      </c>
      <c r="V1115" s="109">
        <v>100</v>
      </c>
      <c r="W1115" s="109">
        <f>ROUND(100/248943*248943,0)</f>
        <v>100</v>
      </c>
      <c r="X1115" s="132" t="s">
        <v>8702</v>
      </c>
      <c r="Y1115" s="12"/>
      <c r="Z1115" s="12"/>
      <c r="AA1115" s="12"/>
      <c r="AB1115" s="69">
        <v>4</v>
      </c>
      <c r="AC1115" s="12"/>
      <c r="AD1115" s="16">
        <v>12.57</v>
      </c>
      <c r="AE1115" s="12">
        <v>5</v>
      </c>
      <c r="AF1115" s="235">
        <v>100</v>
      </c>
      <c r="AG1115" s="83" t="s">
        <v>5147</v>
      </c>
      <c r="AH1115" s="69" t="s">
        <v>8779</v>
      </c>
      <c r="AI1115" s="107">
        <v>20</v>
      </c>
      <c r="AJ1115" s="83" t="s">
        <v>8713</v>
      </c>
      <c r="AK1115" s="69" t="s">
        <v>8714</v>
      </c>
      <c r="AL1115" s="107">
        <v>30</v>
      </c>
      <c r="AM1115" s="301" t="s">
        <v>8811</v>
      </c>
      <c r="AN1115" s="69" t="s">
        <v>8781</v>
      </c>
      <c r="AO1115" s="107">
        <v>50</v>
      </c>
      <c r="AP1115" s="301"/>
      <c r="AQ1115" s="69"/>
      <c r="AR1115" s="107"/>
      <c r="AS1115" s="301"/>
      <c r="AT1115" s="69"/>
      <c r="AU1115" s="107"/>
      <c r="AV1115" s="301"/>
      <c r="AW1115" s="69"/>
      <c r="AX1115" s="107"/>
      <c r="AY1115" s="104"/>
      <c r="AZ1115" s="104"/>
      <c r="BA1115" s="104"/>
      <c r="BB1115" s="104"/>
      <c r="BC1115" s="104"/>
      <c r="BD1115" s="104"/>
      <c r="BE1115" s="104"/>
      <c r="BF1115" s="104"/>
      <c r="BG1115" s="104"/>
      <c r="BH1115" s="104"/>
      <c r="BI1115" s="104"/>
      <c r="BJ1115" s="104"/>
      <c r="BK1115" s="104"/>
      <c r="BL1115" s="104"/>
      <c r="BM1115" s="104"/>
      <c r="BN1115" s="104"/>
      <c r="BO1115" s="104"/>
      <c r="BP1115" s="104"/>
      <c r="BQ1115" s="104"/>
      <c r="BR1115" s="104"/>
      <c r="BS1115" s="104"/>
      <c r="BT1115" s="104"/>
      <c r="BU1115" s="104"/>
      <c r="BV1115" s="104"/>
      <c r="BW1115" s="104"/>
      <c r="BX1115" s="104"/>
      <c r="BY1115" s="104"/>
      <c r="BZ1115" s="104"/>
      <c r="CA1115" s="104"/>
      <c r="CB1115" s="104"/>
      <c r="CC1115" s="104"/>
      <c r="CD1115" s="104"/>
      <c r="CE1115" s="104"/>
      <c r="CF1115" s="104"/>
      <c r="CG1115" s="104"/>
      <c r="CH1115" s="104"/>
      <c r="CI1115" s="104"/>
      <c r="CJ1115" s="104"/>
      <c r="CK1115" s="104"/>
      <c r="CL1115" s="104"/>
      <c r="CM1115" s="104"/>
      <c r="CN1115" s="104"/>
      <c r="CO1115" s="104"/>
      <c r="CP1115" s="104"/>
      <c r="CQ1115" s="104"/>
      <c r="CR1115" s="104"/>
      <c r="CS1115" s="104"/>
      <c r="CT1115" s="104"/>
      <c r="CU1115" s="104"/>
      <c r="CV1115" s="104"/>
      <c r="CW1115" s="104"/>
      <c r="CX1115" s="104"/>
      <c r="CY1115" s="104"/>
      <c r="CZ1115" s="104"/>
      <c r="DA1115" s="104"/>
      <c r="DB1115" s="104"/>
      <c r="DC1115" s="104"/>
      <c r="DD1115" s="104"/>
      <c r="DE1115" s="104"/>
      <c r="DF1115" s="104"/>
      <c r="DG1115" s="104"/>
      <c r="DH1115" s="104"/>
      <c r="DI1115" s="104"/>
      <c r="DJ1115" s="104"/>
      <c r="DK1115" s="104"/>
      <c r="DL1115" s="104"/>
      <c r="DM1115" s="104"/>
      <c r="DN1115" s="104"/>
      <c r="DO1115" s="104"/>
      <c r="DP1115" s="104"/>
      <c r="DQ1115" s="104"/>
      <c r="DR1115" s="104"/>
      <c r="DS1115" s="104"/>
      <c r="DT1115" s="104"/>
      <c r="DU1115" s="104"/>
      <c r="DV1115" s="104"/>
      <c r="DW1115" s="104"/>
      <c r="DX1115" s="104"/>
      <c r="DY1115" s="104"/>
      <c r="DZ1115" s="104"/>
      <c r="EA1115" s="104"/>
      <c r="EB1115" s="104"/>
      <c r="EC1115" s="104"/>
      <c r="ED1115" s="104"/>
      <c r="EE1115" s="104"/>
      <c r="EF1115" s="104"/>
      <c r="EG1115" s="104"/>
      <c r="EH1115" s="104"/>
      <c r="EI1115" s="104"/>
      <c r="EJ1115" s="104"/>
      <c r="EK1115" s="104"/>
      <c r="EL1115" s="104"/>
      <c r="EM1115" s="104"/>
      <c r="EN1115" s="104"/>
      <c r="EO1115" s="104"/>
      <c r="EP1115" s="104"/>
      <c r="EQ1115" s="104"/>
      <c r="ER1115" s="104"/>
      <c r="ES1115" s="104"/>
      <c r="ET1115" s="104"/>
      <c r="EU1115" s="104"/>
      <c r="EV1115" s="104"/>
      <c r="EW1115" s="104"/>
      <c r="EX1115" s="104"/>
      <c r="EY1115" s="104"/>
      <c r="EZ1115" s="104"/>
      <c r="FA1115" s="104"/>
      <c r="FB1115" s="104"/>
      <c r="FC1115" s="104"/>
      <c r="FD1115" s="104"/>
      <c r="FE1115" s="104"/>
      <c r="FF1115" s="104"/>
      <c r="FG1115" s="104"/>
      <c r="FH1115" s="104"/>
      <c r="FI1115" s="104"/>
      <c r="FJ1115" s="104"/>
      <c r="FK1115" s="104"/>
      <c r="FL1115" s="104"/>
      <c r="FM1115" s="104"/>
      <c r="FN1115" s="104"/>
      <c r="FO1115" s="104"/>
      <c r="FP1115" s="104"/>
      <c r="FQ1115" s="104"/>
      <c r="FR1115" s="104"/>
      <c r="FS1115" s="104"/>
      <c r="FT1115" s="104"/>
      <c r="FU1115" s="104"/>
      <c r="FV1115" s="104"/>
      <c r="FW1115" s="104"/>
      <c r="FX1115" s="104"/>
      <c r="FY1115" s="104"/>
      <c r="FZ1115" s="104"/>
      <c r="GA1115" s="104"/>
      <c r="GB1115" s="104"/>
      <c r="GC1115" s="104"/>
      <c r="GD1115" s="104"/>
      <c r="GE1115" s="104"/>
      <c r="GF1115" s="104"/>
      <c r="GG1115" s="104"/>
      <c r="GH1115" s="104"/>
      <c r="GI1115" s="104"/>
      <c r="GJ1115" s="104"/>
      <c r="GK1115" s="104"/>
      <c r="GL1115" s="104"/>
      <c r="GM1115" s="104"/>
      <c r="GN1115" s="104"/>
      <c r="GO1115" s="104"/>
      <c r="GP1115" s="104"/>
      <c r="GQ1115" s="104"/>
      <c r="GR1115" s="104"/>
      <c r="GS1115" s="104"/>
      <c r="GT1115" s="104"/>
      <c r="GU1115" s="104"/>
      <c r="GV1115" s="104"/>
      <c r="GW1115" s="104"/>
      <c r="GX1115" s="104"/>
      <c r="GY1115" s="104"/>
      <c r="GZ1115" s="104"/>
      <c r="HA1115" s="104"/>
      <c r="HB1115" s="104"/>
      <c r="HC1115" s="104"/>
      <c r="HD1115" s="104"/>
      <c r="HE1115" s="104"/>
      <c r="HF1115" s="104"/>
      <c r="HG1115" s="104"/>
      <c r="HH1115" s="104"/>
      <c r="HI1115" s="104"/>
      <c r="HJ1115" s="104"/>
      <c r="HK1115" s="104"/>
      <c r="HL1115" s="104"/>
      <c r="HM1115" s="104"/>
      <c r="HN1115" s="104"/>
      <c r="HO1115" s="104"/>
      <c r="HP1115" s="104"/>
      <c r="HQ1115" s="104"/>
      <c r="HR1115" s="104"/>
      <c r="HS1115" s="104"/>
      <c r="HT1115" s="104"/>
      <c r="HU1115" s="104"/>
      <c r="HV1115" s="104"/>
      <c r="HW1115" s="104"/>
      <c r="HX1115" s="104"/>
      <c r="HY1115" s="104"/>
      <c r="HZ1115" s="104"/>
    </row>
    <row r="1116" spans="1:234" s="14" customFormat="1" ht="70">
      <c r="A1116" s="11">
        <v>2990</v>
      </c>
      <c r="B1116" s="12" t="s">
        <v>8695</v>
      </c>
      <c r="C1116" s="69" t="s">
        <v>8696</v>
      </c>
      <c r="D1116" s="15" t="s">
        <v>8713</v>
      </c>
      <c r="E1116" s="24" t="s">
        <v>5187</v>
      </c>
      <c r="F1116" s="220" t="s">
        <v>8812</v>
      </c>
      <c r="G1116" s="24" t="s">
        <v>8813</v>
      </c>
      <c r="H1116" s="69">
        <v>2011</v>
      </c>
      <c r="I1116" s="24" t="s">
        <v>8814</v>
      </c>
      <c r="J1116" s="219">
        <v>86193.67</v>
      </c>
      <c r="K1116" s="118" t="s">
        <v>8976</v>
      </c>
      <c r="L1116" s="24" t="s">
        <v>8815</v>
      </c>
      <c r="M1116" s="24" t="s">
        <v>8816</v>
      </c>
      <c r="N1116" s="24" t="s">
        <v>8817</v>
      </c>
      <c r="O1116" s="24" t="s">
        <v>8818</v>
      </c>
      <c r="P1116" s="24" t="s">
        <v>8819</v>
      </c>
      <c r="Q1116" s="16">
        <v>22.35</v>
      </c>
      <c r="R1116" s="16"/>
      <c r="S1116" s="16">
        <f>(1500+4000+120+1000+0+0)/2088*1</f>
        <v>3.1704980842911876</v>
      </c>
      <c r="T1116" s="16">
        <v>22.35</v>
      </c>
      <c r="U1116" s="16">
        <f>SUM(R1116:T1116)</f>
        <v>25.520498084291191</v>
      </c>
      <c r="V1116" s="109">
        <v>100</v>
      </c>
      <c r="W1116" s="109">
        <f>ROUND(100/86193.67*86193.67,0)</f>
        <v>100</v>
      </c>
      <c r="X1116" s="132" t="s">
        <v>8702</v>
      </c>
      <c r="Y1116" s="12"/>
      <c r="Z1116" s="12"/>
      <c r="AA1116" s="12"/>
      <c r="AB1116" s="69">
        <v>4</v>
      </c>
      <c r="AC1116" s="12"/>
      <c r="AD1116" s="16">
        <v>12.57</v>
      </c>
      <c r="AE1116" s="12">
        <v>5</v>
      </c>
      <c r="AF1116" s="235">
        <v>100</v>
      </c>
      <c r="AG1116" s="83" t="s">
        <v>1093</v>
      </c>
      <c r="AH1116" s="69" t="s">
        <v>8820</v>
      </c>
      <c r="AI1116" s="107">
        <v>90</v>
      </c>
      <c r="AJ1116" s="83" t="s">
        <v>8713</v>
      </c>
      <c r="AK1116" s="69" t="s">
        <v>8821</v>
      </c>
      <c r="AL1116" s="107">
        <v>10</v>
      </c>
      <c r="AM1116" s="301"/>
      <c r="AN1116" s="69"/>
      <c r="AO1116" s="107"/>
      <c r="AP1116" s="301"/>
      <c r="AQ1116" s="69"/>
      <c r="AR1116" s="107"/>
      <c r="AS1116" s="301"/>
      <c r="AT1116" s="69"/>
      <c r="AU1116" s="107"/>
      <c r="AV1116" s="301"/>
      <c r="AW1116" s="69"/>
      <c r="AX1116" s="107"/>
      <c r="AY1116" s="104"/>
      <c r="AZ1116" s="104"/>
      <c r="BA1116" s="104"/>
      <c r="BB1116" s="104"/>
      <c r="BC1116" s="104"/>
      <c r="BD1116" s="104"/>
      <c r="BE1116" s="104"/>
      <c r="BF1116" s="104"/>
      <c r="BG1116" s="104"/>
      <c r="BH1116" s="104"/>
      <c r="BI1116" s="104"/>
      <c r="BJ1116" s="104"/>
      <c r="BK1116" s="104"/>
      <c r="BL1116" s="104"/>
      <c r="BM1116" s="104"/>
      <c r="BN1116" s="104"/>
      <c r="BO1116" s="104"/>
      <c r="BP1116" s="104"/>
      <c r="BQ1116" s="104"/>
      <c r="BR1116" s="104"/>
      <c r="BS1116" s="104"/>
      <c r="BT1116" s="104"/>
      <c r="BU1116" s="104"/>
      <c r="BV1116" s="104"/>
      <c r="BW1116" s="104"/>
      <c r="BX1116" s="104"/>
      <c r="BY1116" s="104"/>
      <c r="BZ1116" s="104"/>
      <c r="CA1116" s="104"/>
      <c r="CB1116" s="104"/>
      <c r="CC1116" s="104"/>
      <c r="CD1116" s="104"/>
      <c r="CE1116" s="104"/>
      <c r="CF1116" s="104"/>
      <c r="CG1116" s="104"/>
      <c r="CH1116" s="104"/>
      <c r="CI1116" s="104"/>
      <c r="CJ1116" s="104"/>
      <c r="CK1116" s="104"/>
      <c r="CL1116" s="104"/>
      <c r="CM1116" s="104"/>
      <c r="CN1116" s="104"/>
      <c r="CO1116" s="104"/>
      <c r="CP1116" s="104"/>
      <c r="CQ1116" s="104"/>
      <c r="CR1116" s="104"/>
      <c r="CS1116" s="104"/>
      <c r="CT1116" s="104"/>
      <c r="CU1116" s="104"/>
      <c r="CV1116" s="104"/>
      <c r="CW1116" s="104"/>
      <c r="CX1116" s="104"/>
      <c r="CY1116" s="104"/>
      <c r="CZ1116" s="104"/>
      <c r="DA1116" s="104"/>
      <c r="DB1116" s="104"/>
      <c r="DC1116" s="104"/>
      <c r="DD1116" s="104"/>
      <c r="DE1116" s="104"/>
      <c r="DF1116" s="104"/>
      <c r="DG1116" s="104"/>
      <c r="DH1116" s="104"/>
      <c r="DI1116" s="104"/>
      <c r="DJ1116" s="104"/>
      <c r="DK1116" s="104"/>
      <c r="DL1116" s="104"/>
      <c r="DM1116" s="104"/>
      <c r="DN1116" s="104"/>
      <c r="DO1116" s="104"/>
      <c r="DP1116" s="104"/>
      <c r="DQ1116" s="104"/>
      <c r="DR1116" s="104"/>
      <c r="DS1116" s="104"/>
      <c r="DT1116" s="104"/>
      <c r="DU1116" s="104"/>
      <c r="DV1116" s="104"/>
      <c r="DW1116" s="104"/>
      <c r="DX1116" s="104"/>
      <c r="DY1116" s="104"/>
      <c r="DZ1116" s="104"/>
      <c r="EA1116" s="104"/>
      <c r="EB1116" s="104"/>
      <c r="EC1116" s="104"/>
      <c r="ED1116" s="104"/>
      <c r="EE1116" s="104"/>
      <c r="EF1116" s="104"/>
      <c r="EG1116" s="104"/>
      <c r="EH1116" s="104"/>
      <c r="EI1116" s="104"/>
      <c r="EJ1116" s="104"/>
      <c r="EK1116" s="104"/>
      <c r="EL1116" s="104"/>
      <c r="EM1116" s="104"/>
      <c r="EN1116" s="104"/>
      <c r="EO1116" s="104"/>
      <c r="EP1116" s="104"/>
      <c r="EQ1116" s="104"/>
      <c r="ER1116" s="104"/>
      <c r="ES1116" s="104"/>
      <c r="ET1116" s="104"/>
      <c r="EU1116" s="104"/>
      <c r="EV1116" s="104"/>
      <c r="EW1116" s="104"/>
      <c r="EX1116" s="104"/>
      <c r="EY1116" s="104"/>
      <c r="EZ1116" s="104"/>
      <c r="FA1116" s="104"/>
      <c r="FB1116" s="104"/>
      <c r="FC1116" s="104"/>
      <c r="FD1116" s="104"/>
      <c r="FE1116" s="104"/>
      <c r="FF1116" s="104"/>
      <c r="FG1116" s="104"/>
      <c r="FH1116" s="104"/>
      <c r="FI1116" s="104"/>
      <c r="FJ1116" s="104"/>
      <c r="FK1116" s="104"/>
      <c r="FL1116" s="104"/>
      <c r="FM1116" s="104"/>
      <c r="FN1116" s="104"/>
      <c r="FO1116" s="104"/>
      <c r="FP1116" s="104"/>
      <c r="FQ1116" s="104"/>
      <c r="FR1116" s="104"/>
      <c r="FS1116" s="104"/>
      <c r="FT1116" s="104"/>
      <c r="FU1116" s="104"/>
      <c r="FV1116" s="104"/>
      <c r="FW1116" s="104"/>
      <c r="FX1116" s="104"/>
      <c r="FY1116" s="104"/>
      <c r="FZ1116" s="104"/>
      <c r="GA1116" s="104"/>
      <c r="GB1116" s="104"/>
      <c r="GC1116" s="104"/>
      <c r="GD1116" s="104"/>
      <c r="GE1116" s="104"/>
      <c r="GF1116" s="104"/>
      <c r="GG1116" s="104"/>
      <c r="GH1116" s="104"/>
      <c r="GI1116" s="104"/>
      <c r="GJ1116" s="104"/>
      <c r="GK1116" s="104"/>
      <c r="GL1116" s="104"/>
      <c r="GM1116" s="104"/>
      <c r="GN1116" s="104"/>
      <c r="GO1116" s="104"/>
      <c r="GP1116" s="104"/>
      <c r="GQ1116" s="104"/>
      <c r="GR1116" s="104"/>
      <c r="GS1116" s="104"/>
      <c r="GT1116" s="104"/>
      <c r="GU1116" s="104"/>
      <c r="GV1116" s="104"/>
      <c r="GW1116" s="104"/>
      <c r="GX1116" s="104"/>
      <c r="GY1116" s="104"/>
      <c r="GZ1116" s="104"/>
      <c r="HA1116" s="104"/>
      <c r="HB1116" s="104"/>
      <c r="HC1116" s="104"/>
      <c r="HD1116" s="104"/>
      <c r="HE1116" s="104"/>
      <c r="HF1116" s="104"/>
      <c r="HG1116" s="104"/>
      <c r="HH1116" s="104"/>
      <c r="HI1116" s="104"/>
      <c r="HJ1116" s="104"/>
      <c r="HK1116" s="104"/>
      <c r="HL1116" s="104"/>
      <c r="HM1116" s="104"/>
      <c r="HN1116" s="104"/>
      <c r="HO1116" s="104"/>
      <c r="HP1116" s="104"/>
      <c r="HQ1116" s="104"/>
      <c r="HR1116" s="104"/>
      <c r="HS1116" s="104"/>
      <c r="HT1116" s="104"/>
      <c r="HU1116" s="104"/>
      <c r="HV1116" s="104"/>
      <c r="HW1116" s="104"/>
      <c r="HX1116" s="104"/>
      <c r="HY1116" s="104"/>
      <c r="HZ1116" s="104"/>
    </row>
    <row r="1117" spans="1:234" s="14" customFormat="1" ht="126">
      <c r="A1117" s="11">
        <v>2990</v>
      </c>
      <c r="B1117" s="12" t="s">
        <v>8695</v>
      </c>
      <c r="C1117" s="69" t="s">
        <v>8696</v>
      </c>
      <c r="D1117" s="15" t="s">
        <v>8713</v>
      </c>
      <c r="E1117" s="24" t="s">
        <v>8822</v>
      </c>
      <c r="F1117" s="220" t="s">
        <v>8823</v>
      </c>
      <c r="G1117" s="24" t="s">
        <v>8824</v>
      </c>
      <c r="H1117" s="69">
        <v>2011</v>
      </c>
      <c r="I1117" s="24" t="s">
        <v>8825</v>
      </c>
      <c r="J1117" s="219">
        <v>37664.71</v>
      </c>
      <c r="K1117" s="118" t="s">
        <v>8976</v>
      </c>
      <c r="L1117" s="24" t="s">
        <v>8826</v>
      </c>
      <c r="M1117" s="24" t="s">
        <v>8826</v>
      </c>
      <c r="N1117" s="24" t="s">
        <v>8827</v>
      </c>
      <c r="O1117" s="24" t="s">
        <v>8828</v>
      </c>
      <c r="P1117" s="24" t="s">
        <v>8829</v>
      </c>
      <c r="Q1117" s="16">
        <v>22.35</v>
      </c>
      <c r="R1117" s="16"/>
      <c r="S1117" s="16">
        <f>(2000+10000+120+200+0+0)/2088*1</f>
        <v>5.9003831417624522</v>
      </c>
      <c r="T1117" s="16">
        <v>22.35</v>
      </c>
      <c r="U1117" s="16">
        <f t="shared" si="43"/>
        <v>28.250383141762455</v>
      </c>
      <c r="V1117" s="109">
        <v>100</v>
      </c>
      <c r="W1117" s="109">
        <f>ROUND(100/37335.57*37335.57,0)</f>
        <v>100</v>
      </c>
      <c r="X1117" s="132" t="s">
        <v>8702</v>
      </c>
      <c r="Y1117" s="12"/>
      <c r="Z1117" s="12"/>
      <c r="AA1117" s="12"/>
      <c r="AB1117" s="69">
        <v>4</v>
      </c>
      <c r="AC1117" s="12"/>
      <c r="AD1117" s="16">
        <v>12.57</v>
      </c>
      <c r="AE1117" s="12">
        <v>5</v>
      </c>
      <c r="AF1117" s="235">
        <v>100</v>
      </c>
      <c r="AG1117" s="83" t="s">
        <v>94</v>
      </c>
      <c r="AH1117" s="69" t="s">
        <v>8830</v>
      </c>
      <c r="AI1117" s="107">
        <v>60</v>
      </c>
      <c r="AJ1117" s="83" t="s">
        <v>8713</v>
      </c>
      <c r="AK1117" s="69" t="s">
        <v>8821</v>
      </c>
      <c r="AL1117" s="107">
        <v>20</v>
      </c>
      <c r="AM1117" s="301" t="s">
        <v>63</v>
      </c>
      <c r="AN1117" s="69" t="s">
        <v>8831</v>
      </c>
      <c r="AO1117" s="107">
        <v>10</v>
      </c>
      <c r="AP1117" s="301" t="s">
        <v>393</v>
      </c>
      <c r="AQ1117" s="69" t="s">
        <v>8832</v>
      </c>
      <c r="AR1117" s="107">
        <v>10</v>
      </c>
      <c r="AS1117" s="301"/>
      <c r="AT1117" s="69"/>
      <c r="AU1117" s="107"/>
      <c r="AV1117" s="301"/>
      <c r="AW1117" s="69"/>
      <c r="AX1117" s="107"/>
      <c r="AY1117" s="104"/>
      <c r="AZ1117" s="104"/>
      <c r="BA1117" s="104"/>
      <c r="BB1117" s="104"/>
      <c r="BC1117" s="104"/>
      <c r="BD1117" s="104"/>
      <c r="BE1117" s="104"/>
      <c r="BF1117" s="104"/>
      <c r="BG1117" s="104"/>
      <c r="BH1117" s="104"/>
      <c r="BI1117" s="104"/>
      <c r="BJ1117" s="104"/>
      <c r="BK1117" s="104"/>
      <c r="BL1117" s="104"/>
      <c r="BM1117" s="104"/>
      <c r="BN1117" s="104"/>
      <c r="BO1117" s="104"/>
      <c r="BP1117" s="104"/>
      <c r="BQ1117" s="104"/>
      <c r="BR1117" s="104"/>
      <c r="BS1117" s="104"/>
      <c r="BT1117" s="104"/>
      <c r="BU1117" s="104"/>
      <c r="BV1117" s="104"/>
      <c r="BW1117" s="104"/>
      <c r="BX1117" s="104"/>
      <c r="BY1117" s="104"/>
      <c r="BZ1117" s="104"/>
      <c r="CA1117" s="104"/>
      <c r="CB1117" s="104"/>
      <c r="CC1117" s="104"/>
      <c r="CD1117" s="104"/>
      <c r="CE1117" s="104"/>
      <c r="CF1117" s="104"/>
      <c r="CG1117" s="104"/>
      <c r="CH1117" s="104"/>
      <c r="CI1117" s="104"/>
      <c r="CJ1117" s="104"/>
      <c r="CK1117" s="104"/>
      <c r="CL1117" s="104"/>
      <c r="CM1117" s="104"/>
      <c r="CN1117" s="104"/>
      <c r="CO1117" s="104"/>
      <c r="CP1117" s="104"/>
      <c r="CQ1117" s="104"/>
      <c r="CR1117" s="104"/>
      <c r="CS1117" s="104"/>
      <c r="CT1117" s="104"/>
      <c r="CU1117" s="104"/>
      <c r="CV1117" s="104"/>
      <c r="CW1117" s="104"/>
      <c r="CX1117" s="104"/>
      <c r="CY1117" s="104"/>
      <c r="CZ1117" s="104"/>
      <c r="DA1117" s="104"/>
      <c r="DB1117" s="104"/>
      <c r="DC1117" s="104"/>
      <c r="DD1117" s="104"/>
      <c r="DE1117" s="104"/>
      <c r="DF1117" s="104"/>
      <c r="DG1117" s="104"/>
      <c r="DH1117" s="104"/>
      <c r="DI1117" s="104"/>
      <c r="DJ1117" s="104"/>
      <c r="DK1117" s="104"/>
      <c r="DL1117" s="104"/>
      <c r="DM1117" s="104"/>
      <c r="DN1117" s="104"/>
      <c r="DO1117" s="104"/>
      <c r="DP1117" s="104"/>
      <c r="DQ1117" s="104"/>
      <c r="DR1117" s="104"/>
      <c r="DS1117" s="104"/>
      <c r="DT1117" s="104"/>
      <c r="DU1117" s="104"/>
      <c r="DV1117" s="104"/>
      <c r="DW1117" s="104"/>
      <c r="DX1117" s="104"/>
      <c r="DY1117" s="104"/>
      <c r="DZ1117" s="104"/>
      <c r="EA1117" s="104"/>
      <c r="EB1117" s="104"/>
      <c r="EC1117" s="104"/>
      <c r="ED1117" s="104"/>
      <c r="EE1117" s="104"/>
      <c r="EF1117" s="104"/>
      <c r="EG1117" s="104"/>
      <c r="EH1117" s="104"/>
      <c r="EI1117" s="104"/>
      <c r="EJ1117" s="104"/>
      <c r="EK1117" s="104"/>
      <c r="EL1117" s="104"/>
      <c r="EM1117" s="104"/>
      <c r="EN1117" s="104"/>
      <c r="EO1117" s="104"/>
      <c r="EP1117" s="104"/>
      <c r="EQ1117" s="104"/>
      <c r="ER1117" s="104"/>
      <c r="ES1117" s="104"/>
      <c r="ET1117" s="104"/>
      <c r="EU1117" s="104"/>
      <c r="EV1117" s="104"/>
      <c r="EW1117" s="104"/>
      <c r="EX1117" s="104"/>
      <c r="EY1117" s="104"/>
      <c r="EZ1117" s="104"/>
      <c r="FA1117" s="104"/>
      <c r="FB1117" s="104"/>
      <c r="FC1117" s="104"/>
      <c r="FD1117" s="104"/>
      <c r="FE1117" s="104"/>
      <c r="FF1117" s="104"/>
      <c r="FG1117" s="104"/>
      <c r="FH1117" s="104"/>
      <c r="FI1117" s="104"/>
      <c r="FJ1117" s="104"/>
      <c r="FK1117" s="104"/>
      <c r="FL1117" s="104"/>
      <c r="FM1117" s="104"/>
      <c r="FN1117" s="104"/>
      <c r="FO1117" s="104"/>
      <c r="FP1117" s="104"/>
      <c r="FQ1117" s="104"/>
      <c r="FR1117" s="104"/>
      <c r="FS1117" s="104"/>
      <c r="FT1117" s="104"/>
      <c r="FU1117" s="104"/>
      <c r="FV1117" s="104"/>
      <c r="FW1117" s="104"/>
      <c r="FX1117" s="104"/>
      <c r="FY1117" s="104"/>
      <c r="FZ1117" s="104"/>
      <c r="GA1117" s="104"/>
      <c r="GB1117" s="104"/>
      <c r="GC1117" s="104"/>
      <c r="GD1117" s="104"/>
      <c r="GE1117" s="104"/>
      <c r="GF1117" s="104"/>
      <c r="GG1117" s="104"/>
      <c r="GH1117" s="104"/>
      <c r="GI1117" s="104"/>
      <c r="GJ1117" s="104"/>
      <c r="GK1117" s="104"/>
      <c r="GL1117" s="104"/>
      <c r="GM1117" s="104"/>
      <c r="GN1117" s="104"/>
      <c r="GO1117" s="104"/>
      <c r="GP1117" s="104"/>
      <c r="GQ1117" s="104"/>
      <c r="GR1117" s="104"/>
      <c r="GS1117" s="104"/>
      <c r="GT1117" s="104"/>
      <c r="GU1117" s="104"/>
      <c r="GV1117" s="104"/>
      <c r="GW1117" s="104"/>
      <c r="GX1117" s="104"/>
      <c r="GY1117" s="104"/>
      <c r="GZ1117" s="104"/>
      <c r="HA1117" s="104"/>
      <c r="HB1117" s="104"/>
      <c r="HC1117" s="104"/>
      <c r="HD1117" s="104"/>
      <c r="HE1117" s="104"/>
      <c r="HF1117" s="104"/>
      <c r="HG1117" s="104"/>
      <c r="HH1117" s="104"/>
      <c r="HI1117" s="104"/>
      <c r="HJ1117" s="104"/>
      <c r="HK1117" s="104"/>
      <c r="HL1117" s="104"/>
      <c r="HM1117" s="104"/>
      <c r="HN1117" s="104"/>
      <c r="HO1117" s="104"/>
      <c r="HP1117" s="104"/>
      <c r="HQ1117" s="104"/>
      <c r="HR1117" s="104"/>
      <c r="HS1117" s="104"/>
      <c r="HT1117" s="104"/>
      <c r="HU1117" s="104"/>
      <c r="HV1117" s="104"/>
      <c r="HW1117" s="104"/>
      <c r="HX1117" s="104"/>
      <c r="HY1117" s="104"/>
      <c r="HZ1117" s="104"/>
    </row>
    <row r="1118" spans="1:234" s="14" customFormat="1" ht="168">
      <c r="A1118" s="11">
        <v>2990</v>
      </c>
      <c r="B1118" s="12" t="s">
        <v>8695</v>
      </c>
      <c r="C1118" s="69" t="s">
        <v>8696</v>
      </c>
      <c r="D1118" s="15" t="s">
        <v>8713</v>
      </c>
      <c r="E1118" s="24" t="s">
        <v>8822</v>
      </c>
      <c r="F1118" s="220" t="s">
        <v>8823</v>
      </c>
      <c r="G1118" s="24" t="s">
        <v>8833</v>
      </c>
      <c r="H1118" s="69">
        <v>2011</v>
      </c>
      <c r="I1118" s="24" t="s">
        <v>8834</v>
      </c>
      <c r="J1118" s="219">
        <v>172320</v>
      </c>
      <c r="K1118" s="118" t="s">
        <v>8976</v>
      </c>
      <c r="L1118" s="24" t="s">
        <v>8826</v>
      </c>
      <c r="M1118" s="24" t="s">
        <v>8826</v>
      </c>
      <c r="N1118" s="24" t="s">
        <v>8835</v>
      </c>
      <c r="O1118" s="24" t="s">
        <v>8836</v>
      </c>
      <c r="P1118" s="24" t="s">
        <v>8837</v>
      </c>
      <c r="Q1118" s="16">
        <v>22.35</v>
      </c>
      <c r="R1118" s="16"/>
      <c r="S1118" s="16">
        <f>(6000+5000+120+200+0+0)/2088*1</f>
        <v>5.421455938697318</v>
      </c>
      <c r="T1118" s="16">
        <v>22.35</v>
      </c>
      <c r="U1118" s="16">
        <f t="shared" si="43"/>
        <v>27.771455938697319</v>
      </c>
      <c r="V1118" s="109">
        <v>100</v>
      </c>
      <c r="W1118" s="109">
        <f>ROUND(100/172320*172320,0)</f>
        <v>100</v>
      </c>
      <c r="X1118" s="132" t="s">
        <v>8702</v>
      </c>
      <c r="Y1118" s="12"/>
      <c r="Z1118" s="12"/>
      <c r="AA1118" s="12"/>
      <c r="AB1118" s="69">
        <v>44</v>
      </c>
      <c r="AC1118" s="12"/>
      <c r="AD1118" s="16">
        <v>12.57</v>
      </c>
      <c r="AE1118" s="12">
        <v>5</v>
      </c>
      <c r="AF1118" s="235">
        <v>100</v>
      </c>
      <c r="AG1118" s="83" t="s">
        <v>94</v>
      </c>
      <c r="AH1118" s="69" t="s">
        <v>8830</v>
      </c>
      <c r="AI1118" s="107">
        <v>60</v>
      </c>
      <c r="AJ1118" s="83" t="s">
        <v>8713</v>
      </c>
      <c r="AK1118" s="69" t="s">
        <v>8821</v>
      </c>
      <c r="AL1118" s="107">
        <v>20</v>
      </c>
      <c r="AM1118" s="301" t="s">
        <v>63</v>
      </c>
      <c r="AN1118" s="69" t="s">
        <v>8831</v>
      </c>
      <c r="AO1118" s="107">
        <v>10</v>
      </c>
      <c r="AP1118" s="301" t="s">
        <v>393</v>
      </c>
      <c r="AQ1118" s="69" t="s">
        <v>8838</v>
      </c>
      <c r="AR1118" s="107">
        <v>10</v>
      </c>
      <c r="AS1118" s="301"/>
      <c r="AT1118" s="69"/>
      <c r="AU1118" s="107"/>
      <c r="AV1118" s="301"/>
      <c r="AW1118" s="69"/>
      <c r="AX1118" s="107"/>
      <c r="AY1118" s="104"/>
      <c r="AZ1118" s="104"/>
      <c r="BA1118" s="104"/>
      <c r="BB1118" s="104"/>
      <c r="BC1118" s="104"/>
      <c r="BD1118" s="104"/>
      <c r="BE1118" s="104"/>
      <c r="BF1118" s="104"/>
      <c r="BG1118" s="104"/>
      <c r="BH1118" s="104"/>
      <c r="BI1118" s="104"/>
      <c r="BJ1118" s="104"/>
      <c r="BK1118" s="104"/>
      <c r="BL1118" s="104"/>
      <c r="BM1118" s="104"/>
      <c r="BN1118" s="104"/>
      <c r="BO1118" s="104"/>
      <c r="BP1118" s="104"/>
      <c r="BQ1118" s="104"/>
      <c r="BR1118" s="104"/>
      <c r="BS1118" s="104"/>
      <c r="BT1118" s="104"/>
      <c r="BU1118" s="104"/>
      <c r="BV1118" s="104"/>
      <c r="BW1118" s="104"/>
      <c r="BX1118" s="104"/>
      <c r="BY1118" s="104"/>
      <c r="BZ1118" s="104"/>
      <c r="CA1118" s="104"/>
      <c r="CB1118" s="104"/>
      <c r="CC1118" s="104"/>
      <c r="CD1118" s="104"/>
      <c r="CE1118" s="104"/>
      <c r="CF1118" s="104"/>
      <c r="CG1118" s="104"/>
      <c r="CH1118" s="104"/>
      <c r="CI1118" s="104"/>
      <c r="CJ1118" s="104"/>
      <c r="CK1118" s="104"/>
      <c r="CL1118" s="104"/>
      <c r="CM1118" s="104"/>
      <c r="CN1118" s="104"/>
      <c r="CO1118" s="104"/>
      <c r="CP1118" s="104"/>
      <c r="CQ1118" s="104"/>
      <c r="CR1118" s="104"/>
      <c r="CS1118" s="104"/>
      <c r="CT1118" s="104"/>
      <c r="CU1118" s="104"/>
      <c r="CV1118" s="104"/>
      <c r="CW1118" s="104"/>
      <c r="CX1118" s="104"/>
      <c r="CY1118" s="104"/>
      <c r="CZ1118" s="104"/>
      <c r="DA1118" s="104"/>
      <c r="DB1118" s="104"/>
      <c r="DC1118" s="104"/>
      <c r="DD1118" s="104"/>
      <c r="DE1118" s="104"/>
      <c r="DF1118" s="104"/>
      <c r="DG1118" s="104"/>
      <c r="DH1118" s="104"/>
      <c r="DI1118" s="104"/>
      <c r="DJ1118" s="104"/>
      <c r="DK1118" s="104"/>
      <c r="DL1118" s="104"/>
      <c r="DM1118" s="104"/>
      <c r="DN1118" s="104"/>
      <c r="DO1118" s="104"/>
      <c r="DP1118" s="104"/>
      <c r="DQ1118" s="104"/>
      <c r="DR1118" s="104"/>
      <c r="DS1118" s="104"/>
      <c r="DT1118" s="104"/>
      <c r="DU1118" s="104"/>
      <c r="DV1118" s="104"/>
      <c r="DW1118" s="104"/>
      <c r="DX1118" s="104"/>
      <c r="DY1118" s="104"/>
      <c r="DZ1118" s="104"/>
      <c r="EA1118" s="104"/>
      <c r="EB1118" s="104"/>
      <c r="EC1118" s="104"/>
      <c r="ED1118" s="104"/>
      <c r="EE1118" s="104"/>
      <c r="EF1118" s="104"/>
      <c r="EG1118" s="104"/>
      <c r="EH1118" s="104"/>
      <c r="EI1118" s="104"/>
      <c r="EJ1118" s="104"/>
      <c r="EK1118" s="104"/>
      <c r="EL1118" s="104"/>
      <c r="EM1118" s="104"/>
      <c r="EN1118" s="104"/>
      <c r="EO1118" s="104"/>
      <c r="EP1118" s="104"/>
      <c r="EQ1118" s="104"/>
      <c r="ER1118" s="104"/>
      <c r="ES1118" s="104"/>
      <c r="ET1118" s="104"/>
      <c r="EU1118" s="104"/>
      <c r="EV1118" s="104"/>
      <c r="EW1118" s="104"/>
      <c r="EX1118" s="104"/>
      <c r="EY1118" s="104"/>
      <c r="EZ1118" s="104"/>
      <c r="FA1118" s="104"/>
      <c r="FB1118" s="104"/>
      <c r="FC1118" s="104"/>
      <c r="FD1118" s="104"/>
      <c r="FE1118" s="104"/>
      <c r="FF1118" s="104"/>
      <c r="FG1118" s="104"/>
      <c r="FH1118" s="104"/>
      <c r="FI1118" s="104"/>
      <c r="FJ1118" s="104"/>
      <c r="FK1118" s="104"/>
      <c r="FL1118" s="104"/>
      <c r="FM1118" s="104"/>
      <c r="FN1118" s="104"/>
      <c r="FO1118" s="104"/>
      <c r="FP1118" s="104"/>
      <c r="FQ1118" s="104"/>
      <c r="FR1118" s="104"/>
      <c r="FS1118" s="104"/>
      <c r="FT1118" s="104"/>
      <c r="FU1118" s="104"/>
      <c r="FV1118" s="104"/>
      <c r="FW1118" s="104"/>
      <c r="FX1118" s="104"/>
      <c r="FY1118" s="104"/>
      <c r="FZ1118" s="104"/>
      <c r="GA1118" s="104"/>
      <c r="GB1118" s="104"/>
      <c r="GC1118" s="104"/>
      <c r="GD1118" s="104"/>
      <c r="GE1118" s="104"/>
      <c r="GF1118" s="104"/>
      <c r="GG1118" s="104"/>
      <c r="GH1118" s="104"/>
      <c r="GI1118" s="104"/>
      <c r="GJ1118" s="104"/>
      <c r="GK1118" s="104"/>
      <c r="GL1118" s="104"/>
      <c r="GM1118" s="104"/>
      <c r="GN1118" s="104"/>
      <c r="GO1118" s="104"/>
      <c r="GP1118" s="104"/>
      <c r="GQ1118" s="104"/>
      <c r="GR1118" s="104"/>
      <c r="GS1118" s="104"/>
      <c r="GT1118" s="104"/>
      <c r="GU1118" s="104"/>
      <c r="GV1118" s="104"/>
      <c r="GW1118" s="104"/>
      <c r="GX1118" s="104"/>
      <c r="GY1118" s="104"/>
      <c r="GZ1118" s="104"/>
      <c r="HA1118" s="104"/>
      <c r="HB1118" s="104"/>
      <c r="HC1118" s="104"/>
      <c r="HD1118" s="104"/>
      <c r="HE1118" s="104"/>
      <c r="HF1118" s="104"/>
      <c r="HG1118" s="104"/>
      <c r="HH1118" s="104"/>
      <c r="HI1118" s="104"/>
      <c r="HJ1118" s="104"/>
      <c r="HK1118" s="104"/>
      <c r="HL1118" s="104"/>
      <c r="HM1118" s="104"/>
      <c r="HN1118" s="104"/>
      <c r="HO1118" s="104"/>
      <c r="HP1118" s="104"/>
      <c r="HQ1118" s="104"/>
      <c r="HR1118" s="104"/>
      <c r="HS1118" s="104"/>
      <c r="HT1118" s="104"/>
      <c r="HU1118" s="104"/>
      <c r="HV1118" s="104"/>
      <c r="HW1118" s="104"/>
      <c r="HX1118" s="104"/>
      <c r="HY1118" s="104"/>
      <c r="HZ1118" s="104"/>
    </row>
    <row r="1119" spans="1:234" s="14" customFormat="1" ht="238">
      <c r="A1119" s="11">
        <v>2990</v>
      </c>
      <c r="B1119" s="12" t="s">
        <v>8695</v>
      </c>
      <c r="C1119" s="69" t="s">
        <v>8696</v>
      </c>
      <c r="D1119" s="15" t="s">
        <v>8713</v>
      </c>
      <c r="E1119" s="24" t="s">
        <v>1409</v>
      </c>
      <c r="F1119" s="220" t="s">
        <v>8839</v>
      </c>
      <c r="G1119" s="24" t="s">
        <v>8840</v>
      </c>
      <c r="H1119" s="69">
        <v>2013</v>
      </c>
      <c r="I1119" s="24" t="s">
        <v>8841</v>
      </c>
      <c r="J1119" s="219">
        <v>76283.25</v>
      </c>
      <c r="K1119" s="118" t="s">
        <v>8976</v>
      </c>
      <c r="L1119" s="69" t="s">
        <v>8842</v>
      </c>
      <c r="M1119" s="24" t="s">
        <v>8843</v>
      </c>
      <c r="N1119" s="69" t="s">
        <v>8844</v>
      </c>
      <c r="O1119" s="24" t="s">
        <v>8845</v>
      </c>
      <c r="P1119" s="24" t="s">
        <v>8846</v>
      </c>
      <c r="Q1119" s="16">
        <v>22.35</v>
      </c>
      <c r="R1119" s="16"/>
      <c r="S1119" s="16">
        <f>(1500+4000+120+500+0+0)/2088*1</f>
        <v>2.9310344827586206</v>
      </c>
      <c r="T1119" s="16">
        <v>22.35</v>
      </c>
      <c r="U1119" s="16">
        <f>SUM(R1119:T1119)</f>
        <v>25.281034482758621</v>
      </c>
      <c r="V1119" s="109">
        <v>100</v>
      </c>
      <c r="W1119" s="109">
        <v>100</v>
      </c>
      <c r="X1119" s="132" t="s">
        <v>8702</v>
      </c>
      <c r="Y1119" s="12"/>
      <c r="Z1119" s="12"/>
      <c r="AA1119" s="12"/>
      <c r="AB1119" s="69">
        <v>4</v>
      </c>
      <c r="AC1119" s="12"/>
      <c r="AD1119" s="16">
        <v>12.57</v>
      </c>
      <c r="AE1119" s="12">
        <v>5</v>
      </c>
      <c r="AF1119" s="235">
        <v>100</v>
      </c>
      <c r="AG1119" s="83" t="s">
        <v>289</v>
      </c>
      <c r="AH1119" s="69" t="s">
        <v>8847</v>
      </c>
      <c r="AI1119" s="107">
        <v>70</v>
      </c>
      <c r="AJ1119" s="83" t="s">
        <v>8713</v>
      </c>
      <c r="AK1119" s="69" t="s">
        <v>8821</v>
      </c>
      <c r="AL1119" s="107">
        <v>30</v>
      </c>
      <c r="AM1119" s="301"/>
      <c r="AN1119" s="69"/>
      <c r="AO1119" s="107"/>
      <c r="AP1119" s="301"/>
      <c r="AQ1119" s="69"/>
      <c r="AR1119" s="107"/>
      <c r="AS1119" s="301"/>
      <c r="AT1119" s="69"/>
      <c r="AU1119" s="107"/>
      <c r="AV1119" s="301"/>
      <c r="AW1119" s="69"/>
      <c r="AX1119" s="107"/>
      <c r="AY1119" s="104"/>
      <c r="AZ1119" s="104"/>
      <c r="BA1119" s="104"/>
      <c r="BB1119" s="104"/>
      <c r="BC1119" s="104"/>
      <c r="BD1119" s="104"/>
      <c r="BE1119" s="104"/>
      <c r="BF1119" s="104"/>
      <c r="BG1119" s="104"/>
      <c r="BH1119" s="104"/>
      <c r="BI1119" s="104"/>
      <c r="BJ1119" s="104"/>
      <c r="BK1119" s="104"/>
      <c r="BL1119" s="104"/>
      <c r="BM1119" s="104"/>
      <c r="BN1119" s="104"/>
      <c r="BO1119" s="104"/>
      <c r="BP1119" s="104"/>
      <c r="BQ1119" s="104"/>
      <c r="BR1119" s="104"/>
      <c r="BS1119" s="104"/>
      <c r="BT1119" s="104"/>
      <c r="BU1119" s="104"/>
      <c r="BV1119" s="104"/>
      <c r="BW1119" s="104"/>
      <c r="BX1119" s="104"/>
      <c r="BY1119" s="104"/>
      <c r="BZ1119" s="104"/>
      <c r="CA1119" s="104"/>
      <c r="CB1119" s="104"/>
      <c r="CC1119" s="104"/>
      <c r="CD1119" s="104"/>
      <c r="CE1119" s="104"/>
      <c r="CF1119" s="104"/>
      <c r="CG1119" s="104"/>
      <c r="CH1119" s="104"/>
      <c r="CI1119" s="104"/>
      <c r="CJ1119" s="104"/>
      <c r="CK1119" s="104"/>
      <c r="CL1119" s="104"/>
      <c r="CM1119" s="104"/>
      <c r="CN1119" s="104"/>
      <c r="CO1119" s="104"/>
      <c r="CP1119" s="104"/>
      <c r="CQ1119" s="104"/>
      <c r="CR1119" s="104"/>
      <c r="CS1119" s="104"/>
      <c r="CT1119" s="104"/>
      <c r="CU1119" s="104"/>
      <c r="CV1119" s="104"/>
      <c r="CW1119" s="104"/>
      <c r="CX1119" s="104"/>
      <c r="CY1119" s="104"/>
      <c r="CZ1119" s="104"/>
      <c r="DA1119" s="104"/>
      <c r="DB1119" s="104"/>
      <c r="DC1119" s="104"/>
      <c r="DD1119" s="104"/>
      <c r="DE1119" s="104"/>
      <c r="DF1119" s="104"/>
      <c r="DG1119" s="104"/>
      <c r="DH1119" s="104"/>
      <c r="DI1119" s="104"/>
      <c r="DJ1119" s="104"/>
      <c r="DK1119" s="104"/>
      <c r="DL1119" s="104"/>
      <c r="DM1119" s="104"/>
      <c r="DN1119" s="104"/>
      <c r="DO1119" s="104"/>
      <c r="DP1119" s="104"/>
      <c r="DQ1119" s="104"/>
      <c r="DR1119" s="104"/>
      <c r="DS1119" s="104"/>
      <c r="DT1119" s="104"/>
      <c r="DU1119" s="104"/>
      <c r="DV1119" s="104"/>
      <c r="DW1119" s="104"/>
      <c r="DX1119" s="104"/>
      <c r="DY1119" s="104"/>
      <c r="DZ1119" s="104"/>
      <c r="EA1119" s="104"/>
      <c r="EB1119" s="104"/>
      <c r="EC1119" s="104"/>
      <c r="ED1119" s="104"/>
      <c r="EE1119" s="104"/>
      <c r="EF1119" s="104"/>
      <c r="EG1119" s="104"/>
      <c r="EH1119" s="104"/>
      <c r="EI1119" s="104"/>
      <c r="EJ1119" s="104"/>
      <c r="EK1119" s="104"/>
      <c r="EL1119" s="104"/>
      <c r="EM1119" s="104"/>
      <c r="EN1119" s="104"/>
      <c r="EO1119" s="104"/>
      <c r="EP1119" s="104"/>
      <c r="EQ1119" s="104"/>
      <c r="ER1119" s="104"/>
      <c r="ES1119" s="104"/>
      <c r="ET1119" s="104"/>
      <c r="EU1119" s="104"/>
      <c r="EV1119" s="104"/>
      <c r="EW1119" s="104"/>
      <c r="EX1119" s="104"/>
      <c r="EY1119" s="104"/>
      <c r="EZ1119" s="104"/>
      <c r="FA1119" s="104"/>
      <c r="FB1119" s="104"/>
      <c r="FC1119" s="104"/>
      <c r="FD1119" s="104"/>
      <c r="FE1119" s="104"/>
      <c r="FF1119" s="104"/>
      <c r="FG1119" s="104"/>
      <c r="FH1119" s="104"/>
      <c r="FI1119" s="104"/>
      <c r="FJ1119" s="104"/>
      <c r="FK1119" s="104"/>
      <c r="FL1119" s="104"/>
      <c r="FM1119" s="104"/>
      <c r="FN1119" s="104"/>
      <c r="FO1119" s="104"/>
      <c r="FP1119" s="104"/>
      <c r="FQ1119" s="104"/>
      <c r="FR1119" s="104"/>
      <c r="FS1119" s="104"/>
      <c r="FT1119" s="104"/>
      <c r="FU1119" s="104"/>
      <c r="FV1119" s="104"/>
      <c r="FW1119" s="104"/>
      <c r="FX1119" s="104"/>
      <c r="FY1119" s="104"/>
      <c r="FZ1119" s="104"/>
      <c r="GA1119" s="104"/>
      <c r="GB1119" s="104"/>
      <c r="GC1119" s="104"/>
      <c r="GD1119" s="104"/>
      <c r="GE1119" s="104"/>
      <c r="GF1119" s="104"/>
      <c r="GG1119" s="104"/>
      <c r="GH1119" s="104"/>
      <c r="GI1119" s="104"/>
      <c r="GJ1119" s="104"/>
      <c r="GK1119" s="104"/>
      <c r="GL1119" s="104"/>
      <c r="GM1119" s="104"/>
      <c r="GN1119" s="104"/>
      <c r="GO1119" s="104"/>
      <c r="GP1119" s="104"/>
      <c r="GQ1119" s="104"/>
      <c r="GR1119" s="104"/>
      <c r="GS1119" s="104"/>
      <c r="GT1119" s="104"/>
      <c r="GU1119" s="104"/>
      <c r="GV1119" s="104"/>
      <c r="GW1119" s="104"/>
      <c r="GX1119" s="104"/>
      <c r="GY1119" s="104"/>
      <c r="GZ1119" s="104"/>
      <c r="HA1119" s="104"/>
      <c r="HB1119" s="104"/>
      <c r="HC1119" s="104"/>
      <c r="HD1119" s="104"/>
      <c r="HE1119" s="104"/>
      <c r="HF1119" s="104"/>
      <c r="HG1119" s="104"/>
      <c r="HH1119" s="104"/>
      <c r="HI1119" s="104"/>
      <c r="HJ1119" s="104"/>
      <c r="HK1119" s="104"/>
      <c r="HL1119" s="104"/>
      <c r="HM1119" s="104"/>
      <c r="HN1119" s="104"/>
      <c r="HO1119" s="104"/>
      <c r="HP1119" s="104"/>
      <c r="HQ1119" s="104"/>
      <c r="HR1119" s="104"/>
      <c r="HS1119" s="104"/>
      <c r="HT1119" s="104"/>
      <c r="HU1119" s="104"/>
      <c r="HV1119" s="104"/>
      <c r="HW1119" s="104"/>
      <c r="HX1119" s="104"/>
      <c r="HY1119" s="104"/>
      <c r="HZ1119" s="104"/>
    </row>
    <row r="1120" spans="1:234" s="14" customFormat="1" ht="196">
      <c r="A1120" s="11">
        <v>2990</v>
      </c>
      <c r="B1120" s="12" t="s">
        <v>8695</v>
      </c>
      <c r="C1120" s="69" t="s">
        <v>8696</v>
      </c>
      <c r="D1120" s="15" t="s">
        <v>8713</v>
      </c>
      <c r="E1120" s="24" t="s">
        <v>1409</v>
      </c>
      <c r="F1120" s="220" t="s">
        <v>8839</v>
      </c>
      <c r="G1120" s="24" t="s">
        <v>8848</v>
      </c>
      <c r="H1120" s="69">
        <v>2012</v>
      </c>
      <c r="I1120" s="24" t="s">
        <v>8849</v>
      </c>
      <c r="J1120" s="219">
        <v>68999.179999999993</v>
      </c>
      <c r="K1120" s="118" t="s">
        <v>8976</v>
      </c>
      <c r="L1120" s="69" t="s">
        <v>8842</v>
      </c>
      <c r="M1120" s="24" t="s">
        <v>8843</v>
      </c>
      <c r="N1120" s="24" t="s">
        <v>8850</v>
      </c>
      <c r="O1120" s="24" t="s">
        <v>8851</v>
      </c>
      <c r="P1120" s="24" t="s">
        <v>8852</v>
      </c>
      <c r="Q1120" s="16">
        <v>22.35</v>
      </c>
      <c r="R1120" s="16"/>
      <c r="S1120" s="16">
        <f>(1500+4000+500+1000+0+0)/2088*1</f>
        <v>3.3524904214559386</v>
      </c>
      <c r="T1120" s="16">
        <v>22.35</v>
      </c>
      <c r="U1120" s="16">
        <f>SUM(R1120:T1120)</f>
        <v>25.702490421455941</v>
      </c>
      <c r="V1120" s="109">
        <v>100</v>
      </c>
      <c r="W1120" s="109">
        <v>100</v>
      </c>
      <c r="X1120" s="132" t="s">
        <v>8702</v>
      </c>
      <c r="Y1120" s="12"/>
      <c r="Z1120" s="12"/>
      <c r="AA1120" s="12"/>
      <c r="AB1120" s="69">
        <v>4</v>
      </c>
      <c r="AC1120" s="12"/>
      <c r="AD1120" s="16">
        <v>12.57</v>
      </c>
      <c r="AE1120" s="12">
        <v>5</v>
      </c>
      <c r="AF1120" s="235">
        <v>100</v>
      </c>
      <c r="AG1120" s="83" t="s">
        <v>289</v>
      </c>
      <c r="AH1120" s="69" t="s">
        <v>8847</v>
      </c>
      <c r="AI1120" s="107">
        <v>80</v>
      </c>
      <c r="AJ1120" s="83" t="s">
        <v>8713</v>
      </c>
      <c r="AK1120" s="69" t="s">
        <v>8821</v>
      </c>
      <c r="AL1120" s="107">
        <v>20</v>
      </c>
      <c r="AM1120" s="301"/>
      <c r="AN1120" s="69"/>
      <c r="AO1120" s="107"/>
      <c r="AP1120" s="301"/>
      <c r="AQ1120" s="69"/>
      <c r="AR1120" s="107"/>
      <c r="AS1120" s="301"/>
      <c r="AT1120" s="69"/>
      <c r="AU1120" s="107"/>
      <c r="AV1120" s="301"/>
      <c r="AW1120" s="69"/>
      <c r="AX1120" s="107"/>
      <c r="AY1120" s="104"/>
      <c r="AZ1120" s="104"/>
      <c r="BA1120" s="104"/>
      <c r="BB1120" s="104"/>
      <c r="BC1120" s="104"/>
      <c r="BD1120" s="104"/>
      <c r="BE1120" s="104"/>
      <c r="BF1120" s="104"/>
      <c r="BG1120" s="104"/>
      <c r="BH1120" s="104"/>
      <c r="BI1120" s="104"/>
      <c r="BJ1120" s="104"/>
      <c r="BK1120" s="104"/>
      <c r="BL1120" s="104"/>
      <c r="BM1120" s="104"/>
      <c r="BN1120" s="104"/>
      <c r="BO1120" s="104"/>
      <c r="BP1120" s="104"/>
      <c r="BQ1120" s="104"/>
      <c r="BR1120" s="104"/>
      <c r="BS1120" s="104"/>
      <c r="BT1120" s="104"/>
      <c r="BU1120" s="104"/>
      <c r="BV1120" s="104"/>
      <c r="BW1120" s="104"/>
      <c r="BX1120" s="104"/>
      <c r="BY1120" s="104"/>
      <c r="BZ1120" s="104"/>
      <c r="CA1120" s="104"/>
      <c r="CB1120" s="104"/>
      <c r="CC1120" s="104"/>
      <c r="CD1120" s="104"/>
      <c r="CE1120" s="104"/>
      <c r="CF1120" s="104"/>
      <c r="CG1120" s="104"/>
      <c r="CH1120" s="104"/>
      <c r="CI1120" s="104"/>
      <c r="CJ1120" s="104"/>
      <c r="CK1120" s="104"/>
      <c r="CL1120" s="104"/>
      <c r="CM1120" s="104"/>
      <c r="CN1120" s="104"/>
      <c r="CO1120" s="104"/>
      <c r="CP1120" s="104"/>
      <c r="CQ1120" s="104"/>
      <c r="CR1120" s="104"/>
      <c r="CS1120" s="104"/>
      <c r="CT1120" s="104"/>
      <c r="CU1120" s="104"/>
      <c r="CV1120" s="104"/>
      <c r="CW1120" s="104"/>
      <c r="CX1120" s="104"/>
      <c r="CY1120" s="104"/>
      <c r="CZ1120" s="104"/>
      <c r="DA1120" s="104"/>
      <c r="DB1120" s="104"/>
      <c r="DC1120" s="104"/>
      <c r="DD1120" s="104"/>
      <c r="DE1120" s="104"/>
      <c r="DF1120" s="104"/>
      <c r="DG1120" s="104"/>
      <c r="DH1120" s="104"/>
      <c r="DI1120" s="104"/>
      <c r="DJ1120" s="104"/>
      <c r="DK1120" s="104"/>
      <c r="DL1120" s="104"/>
      <c r="DM1120" s="104"/>
      <c r="DN1120" s="104"/>
      <c r="DO1120" s="104"/>
      <c r="DP1120" s="104"/>
      <c r="DQ1120" s="104"/>
      <c r="DR1120" s="104"/>
      <c r="DS1120" s="104"/>
      <c r="DT1120" s="104"/>
      <c r="DU1120" s="104"/>
      <c r="DV1120" s="104"/>
      <c r="DW1120" s="104"/>
      <c r="DX1120" s="104"/>
      <c r="DY1120" s="104"/>
      <c r="DZ1120" s="104"/>
      <c r="EA1120" s="104"/>
      <c r="EB1120" s="104"/>
      <c r="EC1120" s="104"/>
      <c r="ED1120" s="104"/>
      <c r="EE1120" s="104"/>
      <c r="EF1120" s="104"/>
      <c r="EG1120" s="104"/>
      <c r="EH1120" s="104"/>
      <c r="EI1120" s="104"/>
      <c r="EJ1120" s="104"/>
      <c r="EK1120" s="104"/>
      <c r="EL1120" s="104"/>
      <c r="EM1120" s="104"/>
      <c r="EN1120" s="104"/>
      <c r="EO1120" s="104"/>
      <c r="EP1120" s="104"/>
      <c r="EQ1120" s="104"/>
      <c r="ER1120" s="104"/>
      <c r="ES1120" s="104"/>
      <c r="ET1120" s="104"/>
      <c r="EU1120" s="104"/>
      <c r="EV1120" s="104"/>
      <c r="EW1120" s="104"/>
      <c r="EX1120" s="104"/>
      <c r="EY1120" s="104"/>
      <c r="EZ1120" s="104"/>
      <c r="FA1120" s="104"/>
      <c r="FB1120" s="104"/>
      <c r="FC1120" s="104"/>
      <c r="FD1120" s="104"/>
      <c r="FE1120" s="104"/>
      <c r="FF1120" s="104"/>
      <c r="FG1120" s="104"/>
      <c r="FH1120" s="104"/>
      <c r="FI1120" s="104"/>
      <c r="FJ1120" s="104"/>
      <c r="FK1120" s="104"/>
      <c r="FL1120" s="104"/>
      <c r="FM1120" s="104"/>
      <c r="FN1120" s="104"/>
      <c r="FO1120" s="104"/>
      <c r="FP1120" s="104"/>
      <c r="FQ1120" s="104"/>
      <c r="FR1120" s="104"/>
      <c r="FS1120" s="104"/>
      <c r="FT1120" s="104"/>
      <c r="FU1120" s="104"/>
      <c r="FV1120" s="104"/>
      <c r="FW1120" s="104"/>
      <c r="FX1120" s="104"/>
      <c r="FY1120" s="104"/>
      <c r="FZ1120" s="104"/>
      <c r="GA1120" s="104"/>
      <c r="GB1120" s="104"/>
      <c r="GC1120" s="104"/>
      <c r="GD1120" s="104"/>
      <c r="GE1120" s="104"/>
      <c r="GF1120" s="104"/>
      <c r="GG1120" s="104"/>
      <c r="GH1120" s="104"/>
      <c r="GI1120" s="104"/>
      <c r="GJ1120" s="104"/>
      <c r="GK1120" s="104"/>
      <c r="GL1120" s="104"/>
      <c r="GM1120" s="104"/>
      <c r="GN1120" s="104"/>
      <c r="GO1120" s="104"/>
      <c r="GP1120" s="104"/>
      <c r="GQ1120" s="104"/>
      <c r="GR1120" s="104"/>
      <c r="GS1120" s="104"/>
      <c r="GT1120" s="104"/>
      <c r="GU1120" s="104"/>
      <c r="GV1120" s="104"/>
      <c r="GW1120" s="104"/>
      <c r="GX1120" s="104"/>
      <c r="GY1120" s="104"/>
      <c r="GZ1120" s="104"/>
      <c r="HA1120" s="104"/>
      <c r="HB1120" s="104"/>
      <c r="HC1120" s="104"/>
      <c r="HD1120" s="104"/>
      <c r="HE1120" s="104"/>
      <c r="HF1120" s="104"/>
      <c r="HG1120" s="104"/>
      <c r="HH1120" s="104"/>
      <c r="HI1120" s="104"/>
      <c r="HJ1120" s="104"/>
      <c r="HK1120" s="104"/>
      <c r="HL1120" s="104"/>
      <c r="HM1120" s="104"/>
      <c r="HN1120" s="104"/>
      <c r="HO1120" s="104"/>
      <c r="HP1120" s="104"/>
      <c r="HQ1120" s="104"/>
      <c r="HR1120" s="104"/>
      <c r="HS1120" s="104"/>
      <c r="HT1120" s="104"/>
      <c r="HU1120" s="104"/>
      <c r="HV1120" s="104"/>
      <c r="HW1120" s="104"/>
      <c r="HX1120" s="104"/>
      <c r="HY1120" s="104"/>
      <c r="HZ1120" s="104"/>
    </row>
    <row r="1121" spans="1:234" s="14" customFormat="1" ht="409.5">
      <c r="A1121" s="11">
        <v>2990</v>
      </c>
      <c r="B1121" s="12" t="s">
        <v>8695</v>
      </c>
      <c r="C1121" s="69" t="s">
        <v>8696</v>
      </c>
      <c r="D1121" s="15" t="s">
        <v>8713</v>
      </c>
      <c r="E1121" s="24" t="s">
        <v>1409</v>
      </c>
      <c r="F1121" s="220" t="s">
        <v>8839</v>
      </c>
      <c r="G1121" s="24" t="s">
        <v>8853</v>
      </c>
      <c r="H1121" s="69">
        <v>2010</v>
      </c>
      <c r="I1121" s="24" t="s">
        <v>8854</v>
      </c>
      <c r="J1121" s="219">
        <v>28390.84</v>
      </c>
      <c r="K1121" s="118" t="s">
        <v>8976</v>
      </c>
      <c r="L1121" s="69" t="s">
        <v>8842</v>
      </c>
      <c r="M1121" s="24" t="s">
        <v>8843</v>
      </c>
      <c r="N1121" s="24" t="s">
        <v>9617</v>
      </c>
      <c r="O1121" s="24" t="s">
        <v>8855</v>
      </c>
      <c r="P1121" s="24" t="s">
        <v>8856</v>
      </c>
      <c r="Q1121" s="16">
        <v>22.35</v>
      </c>
      <c r="R1121" s="16"/>
      <c r="S1121" s="16">
        <f>(1500+4000+120+500+0+0)/2088*1</f>
        <v>2.9310344827586206</v>
      </c>
      <c r="T1121" s="16">
        <v>22.35</v>
      </c>
      <c r="U1121" s="16">
        <f>SUM(R1121:T1121)</f>
        <v>25.281034482758621</v>
      </c>
      <c r="V1121" s="109">
        <v>100</v>
      </c>
      <c r="W1121" s="109">
        <f>ROUND(100/28390.84*28390.84,0)</f>
        <v>100</v>
      </c>
      <c r="X1121" s="132" t="s">
        <v>8702</v>
      </c>
      <c r="Y1121" s="12"/>
      <c r="Z1121" s="12"/>
      <c r="AA1121" s="12"/>
      <c r="AB1121" s="69">
        <v>66</v>
      </c>
      <c r="AC1121" s="12"/>
      <c r="AD1121" s="16">
        <v>12.57</v>
      </c>
      <c r="AE1121" s="12">
        <v>5</v>
      </c>
      <c r="AF1121" s="235">
        <v>100</v>
      </c>
      <c r="AG1121" s="83" t="s">
        <v>289</v>
      </c>
      <c r="AH1121" s="69" t="s">
        <v>8847</v>
      </c>
      <c r="AI1121" s="107">
        <v>80</v>
      </c>
      <c r="AJ1121" s="83" t="s">
        <v>8713</v>
      </c>
      <c r="AK1121" s="69" t="s">
        <v>8821</v>
      </c>
      <c r="AL1121" s="107">
        <v>20</v>
      </c>
      <c r="AM1121" s="301"/>
      <c r="AN1121" s="69"/>
      <c r="AO1121" s="107"/>
      <c r="AP1121" s="301"/>
      <c r="AQ1121" s="69"/>
      <c r="AR1121" s="107"/>
      <c r="AS1121" s="301"/>
      <c r="AT1121" s="69"/>
      <c r="AU1121" s="107"/>
      <c r="AV1121" s="301"/>
      <c r="AW1121" s="69"/>
      <c r="AX1121" s="107"/>
      <c r="AY1121" s="104"/>
      <c r="AZ1121" s="104"/>
      <c r="BA1121" s="104"/>
      <c r="BB1121" s="104"/>
      <c r="BC1121" s="104"/>
      <c r="BD1121" s="104"/>
      <c r="BE1121" s="104"/>
      <c r="BF1121" s="104"/>
      <c r="BG1121" s="104"/>
      <c r="BH1121" s="104"/>
      <c r="BI1121" s="104"/>
      <c r="BJ1121" s="104"/>
      <c r="BK1121" s="104"/>
      <c r="BL1121" s="104"/>
      <c r="BM1121" s="104"/>
      <c r="BN1121" s="104"/>
      <c r="BO1121" s="104"/>
      <c r="BP1121" s="104"/>
      <c r="BQ1121" s="104"/>
      <c r="BR1121" s="104"/>
      <c r="BS1121" s="104"/>
      <c r="BT1121" s="104"/>
      <c r="BU1121" s="104"/>
      <c r="BV1121" s="104"/>
      <c r="BW1121" s="104"/>
      <c r="BX1121" s="104"/>
      <c r="BY1121" s="104"/>
      <c r="BZ1121" s="104"/>
      <c r="CA1121" s="104"/>
      <c r="CB1121" s="104"/>
      <c r="CC1121" s="104"/>
      <c r="CD1121" s="104"/>
      <c r="CE1121" s="104"/>
      <c r="CF1121" s="104"/>
      <c r="CG1121" s="104"/>
      <c r="CH1121" s="104"/>
      <c r="CI1121" s="104"/>
      <c r="CJ1121" s="104"/>
      <c r="CK1121" s="104"/>
      <c r="CL1121" s="104"/>
      <c r="CM1121" s="104"/>
      <c r="CN1121" s="104"/>
      <c r="CO1121" s="104"/>
      <c r="CP1121" s="104"/>
      <c r="CQ1121" s="104"/>
      <c r="CR1121" s="104"/>
      <c r="CS1121" s="104"/>
      <c r="CT1121" s="104"/>
      <c r="CU1121" s="104"/>
      <c r="CV1121" s="104"/>
      <c r="CW1121" s="104"/>
      <c r="CX1121" s="104"/>
      <c r="CY1121" s="104"/>
      <c r="CZ1121" s="104"/>
      <c r="DA1121" s="104"/>
      <c r="DB1121" s="104"/>
      <c r="DC1121" s="104"/>
      <c r="DD1121" s="104"/>
      <c r="DE1121" s="104"/>
      <c r="DF1121" s="104"/>
      <c r="DG1121" s="104"/>
      <c r="DH1121" s="104"/>
      <c r="DI1121" s="104"/>
      <c r="DJ1121" s="104"/>
      <c r="DK1121" s="104"/>
      <c r="DL1121" s="104"/>
      <c r="DM1121" s="104"/>
      <c r="DN1121" s="104"/>
      <c r="DO1121" s="104"/>
      <c r="DP1121" s="104"/>
      <c r="DQ1121" s="104"/>
      <c r="DR1121" s="104"/>
      <c r="DS1121" s="104"/>
      <c r="DT1121" s="104"/>
      <c r="DU1121" s="104"/>
      <c r="DV1121" s="104"/>
      <c r="DW1121" s="104"/>
      <c r="DX1121" s="104"/>
      <c r="DY1121" s="104"/>
      <c r="DZ1121" s="104"/>
      <c r="EA1121" s="104"/>
      <c r="EB1121" s="104"/>
      <c r="EC1121" s="104"/>
      <c r="ED1121" s="104"/>
      <c r="EE1121" s="104"/>
      <c r="EF1121" s="104"/>
      <c r="EG1121" s="104"/>
      <c r="EH1121" s="104"/>
      <c r="EI1121" s="104"/>
      <c r="EJ1121" s="104"/>
      <c r="EK1121" s="104"/>
      <c r="EL1121" s="104"/>
      <c r="EM1121" s="104"/>
      <c r="EN1121" s="104"/>
      <c r="EO1121" s="104"/>
      <c r="EP1121" s="104"/>
      <c r="EQ1121" s="104"/>
      <c r="ER1121" s="104"/>
      <c r="ES1121" s="104"/>
      <c r="ET1121" s="104"/>
      <c r="EU1121" s="104"/>
      <c r="EV1121" s="104"/>
      <c r="EW1121" s="104"/>
      <c r="EX1121" s="104"/>
      <c r="EY1121" s="104"/>
      <c r="EZ1121" s="104"/>
      <c r="FA1121" s="104"/>
      <c r="FB1121" s="104"/>
      <c r="FC1121" s="104"/>
      <c r="FD1121" s="104"/>
      <c r="FE1121" s="104"/>
      <c r="FF1121" s="104"/>
      <c r="FG1121" s="104"/>
      <c r="FH1121" s="104"/>
      <c r="FI1121" s="104"/>
      <c r="FJ1121" s="104"/>
      <c r="FK1121" s="104"/>
      <c r="FL1121" s="104"/>
      <c r="FM1121" s="104"/>
      <c r="FN1121" s="104"/>
      <c r="FO1121" s="104"/>
      <c r="FP1121" s="104"/>
      <c r="FQ1121" s="104"/>
      <c r="FR1121" s="104"/>
      <c r="FS1121" s="104"/>
      <c r="FT1121" s="104"/>
      <c r="FU1121" s="104"/>
      <c r="FV1121" s="104"/>
      <c r="FW1121" s="104"/>
      <c r="FX1121" s="104"/>
      <c r="FY1121" s="104"/>
      <c r="FZ1121" s="104"/>
      <c r="GA1121" s="104"/>
      <c r="GB1121" s="104"/>
      <c r="GC1121" s="104"/>
      <c r="GD1121" s="104"/>
      <c r="GE1121" s="104"/>
      <c r="GF1121" s="104"/>
      <c r="GG1121" s="104"/>
      <c r="GH1121" s="104"/>
      <c r="GI1121" s="104"/>
      <c r="GJ1121" s="104"/>
      <c r="GK1121" s="104"/>
      <c r="GL1121" s="104"/>
      <c r="GM1121" s="104"/>
      <c r="GN1121" s="104"/>
      <c r="GO1121" s="104"/>
      <c r="GP1121" s="104"/>
      <c r="GQ1121" s="104"/>
      <c r="GR1121" s="104"/>
      <c r="GS1121" s="104"/>
      <c r="GT1121" s="104"/>
      <c r="GU1121" s="104"/>
      <c r="GV1121" s="104"/>
      <c r="GW1121" s="104"/>
      <c r="GX1121" s="104"/>
      <c r="GY1121" s="104"/>
      <c r="GZ1121" s="104"/>
      <c r="HA1121" s="104"/>
      <c r="HB1121" s="104"/>
      <c r="HC1121" s="104"/>
      <c r="HD1121" s="104"/>
      <c r="HE1121" s="104"/>
      <c r="HF1121" s="104"/>
      <c r="HG1121" s="104"/>
      <c r="HH1121" s="104"/>
      <c r="HI1121" s="104"/>
      <c r="HJ1121" s="104"/>
      <c r="HK1121" s="104"/>
      <c r="HL1121" s="104"/>
      <c r="HM1121" s="104"/>
      <c r="HN1121" s="104"/>
      <c r="HO1121" s="104"/>
      <c r="HP1121" s="104"/>
      <c r="HQ1121" s="104"/>
      <c r="HR1121" s="104"/>
      <c r="HS1121" s="104"/>
      <c r="HT1121" s="104"/>
      <c r="HU1121" s="104"/>
      <c r="HV1121" s="104"/>
      <c r="HW1121" s="104"/>
      <c r="HX1121" s="104"/>
      <c r="HY1121" s="104"/>
      <c r="HZ1121" s="104"/>
    </row>
    <row r="1122" spans="1:234" s="14" customFormat="1" ht="154">
      <c r="A1122" s="11">
        <v>2990</v>
      </c>
      <c r="B1122" s="12" t="s">
        <v>8695</v>
      </c>
      <c r="C1122" s="69" t="s">
        <v>8696</v>
      </c>
      <c r="D1122" s="15" t="s">
        <v>8713</v>
      </c>
      <c r="E1122" s="24" t="s">
        <v>1409</v>
      </c>
      <c r="F1122" s="220" t="s">
        <v>8839</v>
      </c>
      <c r="G1122" s="24" t="s">
        <v>8857</v>
      </c>
      <c r="H1122" s="69">
        <v>2010</v>
      </c>
      <c r="I1122" s="24" t="s">
        <v>8858</v>
      </c>
      <c r="J1122" s="219">
        <v>792044.16</v>
      </c>
      <c r="K1122" s="118" t="s">
        <v>8976</v>
      </c>
      <c r="L1122" s="24" t="s">
        <v>8859</v>
      </c>
      <c r="M1122" s="24" t="s">
        <v>8843</v>
      </c>
      <c r="N1122" s="24" t="s">
        <v>8860</v>
      </c>
      <c r="O1122" s="24" t="s">
        <v>8861</v>
      </c>
      <c r="P1122" s="24" t="s">
        <v>8862</v>
      </c>
      <c r="Q1122" s="16">
        <v>22.35</v>
      </c>
      <c r="R1122" s="16"/>
      <c r="S1122" s="16">
        <f>(10000+10000+1000+2000+0+0)/2088*1</f>
        <v>11.015325670498084</v>
      </c>
      <c r="T1122" s="16">
        <v>22.35</v>
      </c>
      <c r="U1122" s="16">
        <f t="shared" si="43"/>
        <v>33.365325670498088</v>
      </c>
      <c r="V1122" s="109">
        <v>100</v>
      </c>
      <c r="W1122" s="109">
        <f>ROUND(100/792044.16*792044.16,0)</f>
        <v>100</v>
      </c>
      <c r="X1122" s="132" t="s">
        <v>8702</v>
      </c>
      <c r="Y1122" s="12"/>
      <c r="Z1122" s="12"/>
      <c r="AA1122" s="12"/>
      <c r="AB1122" s="69">
        <v>35</v>
      </c>
      <c r="AC1122" s="12"/>
      <c r="AD1122" s="16">
        <v>12.57</v>
      </c>
      <c r="AE1122" s="12">
        <v>3</v>
      </c>
      <c r="AF1122" s="235">
        <v>100</v>
      </c>
      <c r="AG1122" s="83" t="s">
        <v>289</v>
      </c>
      <c r="AH1122" s="69" t="s">
        <v>8847</v>
      </c>
      <c r="AI1122" s="107">
        <v>80</v>
      </c>
      <c r="AJ1122" s="83" t="s">
        <v>8713</v>
      </c>
      <c r="AK1122" s="69" t="s">
        <v>8821</v>
      </c>
      <c r="AL1122" s="107">
        <v>20</v>
      </c>
      <c r="AM1122" s="301"/>
      <c r="AN1122" s="69"/>
      <c r="AO1122" s="107"/>
      <c r="AP1122" s="301"/>
      <c r="AQ1122" s="69"/>
      <c r="AR1122" s="107"/>
      <c r="AS1122" s="301"/>
      <c r="AT1122" s="69"/>
      <c r="AU1122" s="107"/>
      <c r="AV1122" s="301"/>
      <c r="AW1122" s="69"/>
      <c r="AX1122" s="107"/>
      <c r="AY1122" s="104"/>
      <c r="AZ1122" s="104"/>
      <c r="BA1122" s="104"/>
      <c r="BB1122" s="104"/>
      <c r="BC1122" s="104"/>
      <c r="BD1122" s="104"/>
      <c r="BE1122" s="104"/>
      <c r="BF1122" s="104"/>
      <c r="BG1122" s="104"/>
      <c r="BH1122" s="104"/>
      <c r="BI1122" s="104"/>
      <c r="BJ1122" s="104"/>
      <c r="BK1122" s="104"/>
      <c r="BL1122" s="104"/>
      <c r="BM1122" s="104"/>
      <c r="BN1122" s="104"/>
      <c r="BO1122" s="104"/>
      <c r="BP1122" s="104"/>
      <c r="BQ1122" s="104"/>
      <c r="BR1122" s="104"/>
      <c r="BS1122" s="104"/>
      <c r="BT1122" s="104"/>
      <c r="BU1122" s="104"/>
      <c r="BV1122" s="104"/>
      <c r="BW1122" s="104"/>
      <c r="BX1122" s="104"/>
      <c r="BY1122" s="104"/>
      <c r="BZ1122" s="104"/>
      <c r="CA1122" s="104"/>
      <c r="CB1122" s="104"/>
      <c r="CC1122" s="104"/>
      <c r="CD1122" s="104"/>
      <c r="CE1122" s="104"/>
      <c r="CF1122" s="104"/>
      <c r="CG1122" s="104"/>
      <c r="CH1122" s="104"/>
      <c r="CI1122" s="104"/>
      <c r="CJ1122" s="104"/>
      <c r="CK1122" s="104"/>
      <c r="CL1122" s="104"/>
      <c r="CM1122" s="104"/>
      <c r="CN1122" s="104"/>
      <c r="CO1122" s="104"/>
      <c r="CP1122" s="104"/>
      <c r="CQ1122" s="104"/>
      <c r="CR1122" s="104"/>
      <c r="CS1122" s="104"/>
      <c r="CT1122" s="104"/>
      <c r="CU1122" s="104"/>
      <c r="CV1122" s="104"/>
      <c r="CW1122" s="104"/>
      <c r="CX1122" s="104"/>
      <c r="CY1122" s="104"/>
      <c r="CZ1122" s="104"/>
      <c r="DA1122" s="104"/>
      <c r="DB1122" s="104"/>
      <c r="DC1122" s="104"/>
      <c r="DD1122" s="104"/>
      <c r="DE1122" s="104"/>
      <c r="DF1122" s="104"/>
      <c r="DG1122" s="104"/>
      <c r="DH1122" s="104"/>
      <c r="DI1122" s="104"/>
      <c r="DJ1122" s="104"/>
      <c r="DK1122" s="104"/>
      <c r="DL1122" s="104"/>
      <c r="DM1122" s="104"/>
      <c r="DN1122" s="104"/>
      <c r="DO1122" s="104"/>
      <c r="DP1122" s="104"/>
      <c r="DQ1122" s="104"/>
      <c r="DR1122" s="104"/>
      <c r="DS1122" s="104"/>
      <c r="DT1122" s="104"/>
      <c r="DU1122" s="104"/>
      <c r="DV1122" s="104"/>
      <c r="DW1122" s="104"/>
      <c r="DX1122" s="104"/>
      <c r="DY1122" s="104"/>
      <c r="DZ1122" s="104"/>
      <c r="EA1122" s="104"/>
      <c r="EB1122" s="104"/>
      <c r="EC1122" s="104"/>
      <c r="ED1122" s="104"/>
      <c r="EE1122" s="104"/>
      <c r="EF1122" s="104"/>
      <c r="EG1122" s="104"/>
      <c r="EH1122" s="104"/>
      <c r="EI1122" s="104"/>
      <c r="EJ1122" s="104"/>
      <c r="EK1122" s="104"/>
      <c r="EL1122" s="104"/>
      <c r="EM1122" s="104"/>
      <c r="EN1122" s="104"/>
      <c r="EO1122" s="104"/>
      <c r="EP1122" s="104"/>
      <c r="EQ1122" s="104"/>
      <c r="ER1122" s="104"/>
      <c r="ES1122" s="104"/>
      <c r="ET1122" s="104"/>
      <c r="EU1122" s="104"/>
      <c r="EV1122" s="104"/>
      <c r="EW1122" s="104"/>
      <c r="EX1122" s="104"/>
      <c r="EY1122" s="104"/>
      <c r="EZ1122" s="104"/>
      <c r="FA1122" s="104"/>
      <c r="FB1122" s="104"/>
      <c r="FC1122" s="104"/>
      <c r="FD1122" s="104"/>
      <c r="FE1122" s="104"/>
      <c r="FF1122" s="104"/>
      <c r="FG1122" s="104"/>
      <c r="FH1122" s="104"/>
      <c r="FI1122" s="104"/>
      <c r="FJ1122" s="104"/>
      <c r="FK1122" s="104"/>
      <c r="FL1122" s="104"/>
      <c r="FM1122" s="104"/>
      <c r="FN1122" s="104"/>
      <c r="FO1122" s="104"/>
      <c r="FP1122" s="104"/>
      <c r="FQ1122" s="104"/>
      <c r="FR1122" s="104"/>
      <c r="FS1122" s="104"/>
      <c r="FT1122" s="104"/>
      <c r="FU1122" s="104"/>
      <c r="FV1122" s="104"/>
      <c r="FW1122" s="104"/>
      <c r="FX1122" s="104"/>
      <c r="FY1122" s="104"/>
      <c r="FZ1122" s="104"/>
      <c r="GA1122" s="104"/>
      <c r="GB1122" s="104"/>
      <c r="GC1122" s="104"/>
      <c r="GD1122" s="104"/>
      <c r="GE1122" s="104"/>
      <c r="GF1122" s="104"/>
      <c r="GG1122" s="104"/>
      <c r="GH1122" s="104"/>
      <c r="GI1122" s="104"/>
      <c r="GJ1122" s="104"/>
      <c r="GK1122" s="104"/>
      <c r="GL1122" s="104"/>
      <c r="GM1122" s="104"/>
      <c r="GN1122" s="104"/>
      <c r="GO1122" s="104"/>
      <c r="GP1122" s="104"/>
      <c r="GQ1122" s="104"/>
      <c r="GR1122" s="104"/>
      <c r="GS1122" s="104"/>
      <c r="GT1122" s="104"/>
      <c r="GU1122" s="104"/>
      <c r="GV1122" s="104"/>
      <c r="GW1122" s="104"/>
      <c r="GX1122" s="104"/>
      <c r="GY1122" s="104"/>
      <c r="GZ1122" s="104"/>
      <c r="HA1122" s="104"/>
      <c r="HB1122" s="104"/>
      <c r="HC1122" s="104"/>
      <c r="HD1122" s="104"/>
      <c r="HE1122" s="104"/>
      <c r="HF1122" s="104"/>
      <c r="HG1122" s="104"/>
      <c r="HH1122" s="104"/>
      <c r="HI1122" s="104"/>
      <c r="HJ1122" s="104"/>
      <c r="HK1122" s="104"/>
      <c r="HL1122" s="104"/>
      <c r="HM1122" s="104"/>
      <c r="HN1122" s="104"/>
      <c r="HO1122" s="104"/>
      <c r="HP1122" s="104"/>
      <c r="HQ1122" s="104"/>
      <c r="HR1122" s="104"/>
      <c r="HS1122" s="104"/>
      <c r="HT1122" s="104"/>
      <c r="HU1122" s="104"/>
      <c r="HV1122" s="104"/>
      <c r="HW1122" s="104"/>
      <c r="HX1122" s="104"/>
      <c r="HY1122" s="104"/>
      <c r="HZ1122" s="104"/>
    </row>
    <row r="1123" spans="1:234" s="14" customFormat="1" ht="252">
      <c r="A1123" s="11">
        <v>2990</v>
      </c>
      <c r="B1123" s="12" t="s">
        <v>8695</v>
      </c>
      <c r="C1123" s="69" t="s">
        <v>8696</v>
      </c>
      <c r="D1123" s="15" t="s">
        <v>8713</v>
      </c>
      <c r="E1123" s="24" t="s">
        <v>1409</v>
      </c>
      <c r="F1123" s="220" t="s">
        <v>8839</v>
      </c>
      <c r="G1123" s="24" t="s">
        <v>8863</v>
      </c>
      <c r="H1123" s="69">
        <v>2010</v>
      </c>
      <c r="I1123" s="24" t="s">
        <v>8864</v>
      </c>
      <c r="J1123" s="219">
        <v>64284</v>
      </c>
      <c r="K1123" s="118" t="s">
        <v>8976</v>
      </c>
      <c r="L1123" s="24" t="s">
        <v>8859</v>
      </c>
      <c r="M1123" s="24" t="s">
        <v>8843</v>
      </c>
      <c r="N1123" s="24" t="s">
        <v>8865</v>
      </c>
      <c r="O1123" s="24" t="s">
        <v>8866</v>
      </c>
      <c r="P1123" s="24" t="s">
        <v>8867</v>
      </c>
      <c r="Q1123" s="16">
        <v>22.35</v>
      </c>
      <c r="R1123" s="16"/>
      <c r="S1123" s="16">
        <f>(3000+4000+500+2000+0+0)/2088*1</f>
        <v>4.5498084291187739</v>
      </c>
      <c r="T1123" s="16">
        <v>22.35</v>
      </c>
      <c r="U1123" s="16">
        <f t="shared" si="43"/>
        <v>26.899808429118774</v>
      </c>
      <c r="V1123" s="109">
        <v>100</v>
      </c>
      <c r="W1123" s="109">
        <f>ROUND(100/64284*64284,0)</f>
        <v>100</v>
      </c>
      <c r="X1123" s="132" t="s">
        <v>8702</v>
      </c>
      <c r="Y1123" s="12"/>
      <c r="Z1123" s="12"/>
      <c r="AA1123" s="12"/>
      <c r="AB1123" s="69">
        <v>35</v>
      </c>
      <c r="AC1123" s="12"/>
      <c r="AD1123" s="16">
        <v>12.57</v>
      </c>
      <c r="AE1123" s="12">
        <v>5</v>
      </c>
      <c r="AF1123" s="235">
        <v>100</v>
      </c>
      <c r="AG1123" s="83" t="s">
        <v>289</v>
      </c>
      <c r="AH1123" s="69" t="s">
        <v>8847</v>
      </c>
      <c r="AI1123" s="107">
        <v>80</v>
      </c>
      <c r="AJ1123" s="83" t="s">
        <v>8713</v>
      </c>
      <c r="AK1123" s="69" t="s">
        <v>8821</v>
      </c>
      <c r="AL1123" s="107">
        <v>20</v>
      </c>
      <c r="AM1123" s="301"/>
      <c r="AN1123" s="69"/>
      <c r="AO1123" s="107"/>
      <c r="AP1123" s="301"/>
      <c r="AQ1123" s="69"/>
      <c r="AR1123" s="107"/>
      <c r="AS1123" s="301"/>
      <c r="AT1123" s="69"/>
      <c r="AU1123" s="107"/>
      <c r="AV1123" s="301"/>
      <c r="AW1123" s="69"/>
      <c r="AX1123" s="107"/>
      <c r="AY1123" s="104"/>
      <c r="AZ1123" s="104"/>
      <c r="BA1123" s="104"/>
      <c r="BB1123" s="104"/>
      <c r="BC1123" s="104"/>
      <c r="BD1123" s="104"/>
      <c r="BE1123" s="104"/>
      <c r="BF1123" s="104"/>
      <c r="BG1123" s="104"/>
      <c r="BH1123" s="104"/>
      <c r="BI1123" s="104"/>
      <c r="BJ1123" s="104"/>
      <c r="BK1123" s="104"/>
      <c r="BL1123" s="104"/>
      <c r="BM1123" s="104"/>
      <c r="BN1123" s="104"/>
      <c r="BO1123" s="104"/>
      <c r="BP1123" s="104"/>
      <c r="BQ1123" s="104"/>
      <c r="BR1123" s="104"/>
      <c r="BS1123" s="104"/>
      <c r="BT1123" s="104"/>
      <c r="BU1123" s="104"/>
      <c r="BV1123" s="104"/>
      <c r="BW1123" s="104"/>
      <c r="BX1123" s="104"/>
      <c r="BY1123" s="104"/>
      <c r="BZ1123" s="104"/>
      <c r="CA1123" s="104"/>
      <c r="CB1123" s="104"/>
      <c r="CC1123" s="104"/>
      <c r="CD1123" s="104"/>
      <c r="CE1123" s="104"/>
      <c r="CF1123" s="104"/>
      <c r="CG1123" s="104"/>
      <c r="CH1123" s="104"/>
      <c r="CI1123" s="104"/>
      <c r="CJ1123" s="104"/>
      <c r="CK1123" s="104"/>
      <c r="CL1123" s="104"/>
      <c r="CM1123" s="104"/>
      <c r="CN1123" s="104"/>
      <c r="CO1123" s="104"/>
      <c r="CP1123" s="104"/>
      <c r="CQ1123" s="104"/>
      <c r="CR1123" s="104"/>
      <c r="CS1123" s="104"/>
      <c r="CT1123" s="104"/>
      <c r="CU1123" s="104"/>
      <c r="CV1123" s="104"/>
      <c r="CW1123" s="104"/>
      <c r="CX1123" s="104"/>
      <c r="CY1123" s="104"/>
      <c r="CZ1123" s="104"/>
      <c r="DA1123" s="104"/>
      <c r="DB1123" s="104"/>
      <c r="DC1123" s="104"/>
      <c r="DD1123" s="104"/>
      <c r="DE1123" s="104"/>
      <c r="DF1123" s="104"/>
      <c r="DG1123" s="104"/>
      <c r="DH1123" s="104"/>
      <c r="DI1123" s="104"/>
      <c r="DJ1123" s="104"/>
      <c r="DK1123" s="104"/>
      <c r="DL1123" s="104"/>
      <c r="DM1123" s="104"/>
      <c r="DN1123" s="104"/>
      <c r="DO1123" s="104"/>
      <c r="DP1123" s="104"/>
      <c r="DQ1123" s="104"/>
      <c r="DR1123" s="104"/>
      <c r="DS1123" s="104"/>
      <c r="DT1123" s="104"/>
      <c r="DU1123" s="104"/>
      <c r="DV1123" s="104"/>
      <c r="DW1123" s="104"/>
      <c r="DX1123" s="104"/>
      <c r="DY1123" s="104"/>
      <c r="DZ1123" s="104"/>
      <c r="EA1123" s="104"/>
      <c r="EB1123" s="104"/>
      <c r="EC1123" s="104"/>
      <c r="ED1123" s="104"/>
      <c r="EE1123" s="104"/>
      <c r="EF1123" s="104"/>
      <c r="EG1123" s="104"/>
      <c r="EH1123" s="104"/>
      <c r="EI1123" s="104"/>
      <c r="EJ1123" s="104"/>
      <c r="EK1123" s="104"/>
      <c r="EL1123" s="104"/>
      <c r="EM1123" s="104"/>
      <c r="EN1123" s="104"/>
      <c r="EO1123" s="104"/>
      <c r="EP1123" s="104"/>
      <c r="EQ1123" s="104"/>
      <c r="ER1123" s="104"/>
      <c r="ES1123" s="104"/>
      <c r="ET1123" s="104"/>
      <c r="EU1123" s="104"/>
      <c r="EV1123" s="104"/>
      <c r="EW1123" s="104"/>
      <c r="EX1123" s="104"/>
      <c r="EY1123" s="104"/>
      <c r="EZ1123" s="104"/>
      <c r="FA1123" s="104"/>
      <c r="FB1123" s="104"/>
      <c r="FC1123" s="104"/>
      <c r="FD1123" s="104"/>
      <c r="FE1123" s="104"/>
      <c r="FF1123" s="104"/>
      <c r="FG1123" s="104"/>
      <c r="FH1123" s="104"/>
      <c r="FI1123" s="104"/>
      <c r="FJ1123" s="104"/>
      <c r="FK1123" s="104"/>
      <c r="FL1123" s="104"/>
      <c r="FM1123" s="104"/>
      <c r="FN1123" s="104"/>
      <c r="FO1123" s="104"/>
      <c r="FP1123" s="104"/>
      <c r="FQ1123" s="104"/>
      <c r="FR1123" s="104"/>
      <c r="FS1123" s="104"/>
      <c r="FT1123" s="104"/>
      <c r="FU1123" s="104"/>
      <c r="FV1123" s="104"/>
      <c r="FW1123" s="104"/>
      <c r="FX1123" s="104"/>
      <c r="FY1123" s="104"/>
      <c r="FZ1123" s="104"/>
      <c r="GA1123" s="104"/>
      <c r="GB1123" s="104"/>
      <c r="GC1123" s="104"/>
      <c r="GD1123" s="104"/>
      <c r="GE1123" s="104"/>
      <c r="GF1123" s="104"/>
      <c r="GG1123" s="104"/>
      <c r="GH1123" s="104"/>
      <c r="GI1123" s="104"/>
      <c r="GJ1123" s="104"/>
      <c r="GK1123" s="104"/>
      <c r="GL1123" s="104"/>
      <c r="GM1123" s="104"/>
      <c r="GN1123" s="104"/>
      <c r="GO1123" s="104"/>
      <c r="GP1123" s="104"/>
      <c r="GQ1123" s="104"/>
      <c r="GR1123" s="104"/>
      <c r="GS1123" s="104"/>
      <c r="GT1123" s="104"/>
      <c r="GU1123" s="104"/>
      <c r="GV1123" s="104"/>
      <c r="GW1123" s="104"/>
      <c r="GX1123" s="104"/>
      <c r="GY1123" s="104"/>
      <c r="GZ1123" s="104"/>
      <c r="HA1123" s="104"/>
      <c r="HB1123" s="104"/>
      <c r="HC1123" s="104"/>
      <c r="HD1123" s="104"/>
      <c r="HE1123" s="104"/>
      <c r="HF1123" s="104"/>
      <c r="HG1123" s="104"/>
      <c r="HH1123" s="104"/>
      <c r="HI1123" s="104"/>
      <c r="HJ1123" s="104"/>
      <c r="HK1123" s="104"/>
      <c r="HL1123" s="104"/>
      <c r="HM1123" s="104"/>
      <c r="HN1123" s="104"/>
      <c r="HO1123" s="104"/>
      <c r="HP1123" s="104"/>
      <c r="HQ1123" s="104"/>
      <c r="HR1123" s="104"/>
      <c r="HS1123" s="104"/>
      <c r="HT1123" s="104"/>
      <c r="HU1123" s="104"/>
      <c r="HV1123" s="104"/>
      <c r="HW1123" s="104"/>
      <c r="HX1123" s="104"/>
      <c r="HY1123" s="104"/>
      <c r="HZ1123" s="104"/>
    </row>
    <row r="1124" spans="1:234" s="14" customFormat="1" ht="140">
      <c r="A1124" s="11">
        <v>2990</v>
      </c>
      <c r="B1124" s="12" t="s">
        <v>8695</v>
      </c>
      <c r="C1124" s="69" t="s">
        <v>8696</v>
      </c>
      <c r="D1124" s="15" t="s">
        <v>8713</v>
      </c>
      <c r="E1124" s="24" t="s">
        <v>1409</v>
      </c>
      <c r="F1124" s="220" t="s">
        <v>8839</v>
      </c>
      <c r="G1124" s="24" t="s">
        <v>8868</v>
      </c>
      <c r="H1124" s="69">
        <v>2013</v>
      </c>
      <c r="I1124" s="24" t="s">
        <v>8869</v>
      </c>
      <c r="J1124" s="16">
        <v>90144.47</v>
      </c>
      <c r="K1124" s="118" t="s">
        <v>8976</v>
      </c>
      <c r="L1124" s="69" t="s">
        <v>8842</v>
      </c>
      <c r="M1124" s="24" t="s">
        <v>8843</v>
      </c>
      <c r="N1124" s="24" t="s">
        <v>9859</v>
      </c>
      <c r="O1124" s="24" t="s">
        <v>8870</v>
      </c>
      <c r="P1124" s="24" t="s">
        <v>8871</v>
      </c>
      <c r="Q1124" s="16">
        <v>22.35</v>
      </c>
      <c r="R1124" s="16"/>
      <c r="S1124" s="16">
        <f>(1500+4000+500+1000+0+0)/2088*1</f>
        <v>3.3524904214559386</v>
      </c>
      <c r="T1124" s="16">
        <v>22.35</v>
      </c>
      <c r="U1124" s="16">
        <f>SUM(R1124:T1124)</f>
        <v>25.702490421455941</v>
      </c>
      <c r="V1124" s="109">
        <v>100</v>
      </c>
      <c r="W1124" s="109">
        <v>100</v>
      </c>
      <c r="X1124" s="132" t="s">
        <v>8702</v>
      </c>
      <c r="Y1124" s="12"/>
      <c r="Z1124" s="12"/>
      <c r="AA1124" s="12"/>
      <c r="AB1124" s="69">
        <v>4</v>
      </c>
      <c r="AC1124" s="12"/>
      <c r="AD1124" s="16">
        <v>12.57</v>
      </c>
      <c r="AE1124" s="12">
        <v>5</v>
      </c>
      <c r="AF1124" s="235">
        <v>100</v>
      </c>
      <c r="AG1124" s="83" t="s">
        <v>289</v>
      </c>
      <c r="AH1124" s="69" t="s">
        <v>8847</v>
      </c>
      <c r="AI1124" s="107">
        <v>60</v>
      </c>
      <c r="AJ1124" s="83" t="s">
        <v>8713</v>
      </c>
      <c r="AK1124" s="69" t="s">
        <v>8821</v>
      </c>
      <c r="AL1124" s="107">
        <v>40</v>
      </c>
      <c r="AM1124" s="301"/>
      <c r="AN1124" s="69"/>
      <c r="AO1124" s="107"/>
      <c r="AP1124" s="301"/>
      <c r="AQ1124" s="69"/>
      <c r="AR1124" s="107"/>
      <c r="AS1124" s="301"/>
      <c r="AT1124" s="69"/>
      <c r="AU1124" s="107"/>
      <c r="AV1124" s="301"/>
      <c r="AW1124" s="69"/>
      <c r="AX1124" s="107"/>
      <c r="AY1124" s="104"/>
      <c r="AZ1124" s="104"/>
      <c r="BA1124" s="104"/>
      <c r="BB1124" s="104"/>
      <c r="BC1124" s="104"/>
      <c r="BD1124" s="104"/>
      <c r="BE1124" s="104"/>
      <c r="BF1124" s="104"/>
      <c r="BG1124" s="104"/>
      <c r="BH1124" s="104"/>
      <c r="BI1124" s="104"/>
      <c r="BJ1124" s="104"/>
      <c r="BK1124" s="104"/>
      <c r="BL1124" s="104"/>
      <c r="BM1124" s="104"/>
      <c r="BN1124" s="104"/>
      <c r="BO1124" s="104"/>
      <c r="BP1124" s="104"/>
      <c r="BQ1124" s="104"/>
      <c r="BR1124" s="104"/>
      <c r="BS1124" s="104"/>
      <c r="BT1124" s="104"/>
      <c r="BU1124" s="104"/>
      <c r="BV1124" s="104"/>
      <c r="BW1124" s="104"/>
      <c r="BX1124" s="104"/>
      <c r="BY1124" s="104"/>
      <c r="BZ1124" s="104"/>
      <c r="CA1124" s="104"/>
      <c r="CB1124" s="104"/>
      <c r="CC1124" s="104"/>
      <c r="CD1124" s="104"/>
      <c r="CE1124" s="104"/>
      <c r="CF1124" s="104"/>
      <c r="CG1124" s="104"/>
      <c r="CH1124" s="104"/>
      <c r="CI1124" s="104"/>
      <c r="CJ1124" s="104"/>
      <c r="CK1124" s="104"/>
      <c r="CL1124" s="104"/>
      <c r="CM1124" s="104"/>
      <c r="CN1124" s="104"/>
      <c r="CO1124" s="104"/>
      <c r="CP1124" s="104"/>
      <c r="CQ1124" s="104"/>
      <c r="CR1124" s="104"/>
      <c r="CS1124" s="104"/>
      <c r="CT1124" s="104"/>
      <c r="CU1124" s="104"/>
      <c r="CV1124" s="104"/>
      <c r="CW1124" s="104"/>
      <c r="CX1124" s="104"/>
      <c r="CY1124" s="104"/>
      <c r="CZ1124" s="104"/>
      <c r="DA1124" s="104"/>
      <c r="DB1124" s="104"/>
      <c r="DC1124" s="104"/>
      <c r="DD1124" s="104"/>
      <c r="DE1124" s="104"/>
      <c r="DF1124" s="104"/>
      <c r="DG1124" s="104"/>
      <c r="DH1124" s="104"/>
      <c r="DI1124" s="104"/>
      <c r="DJ1124" s="104"/>
      <c r="DK1124" s="104"/>
      <c r="DL1124" s="104"/>
      <c r="DM1124" s="104"/>
      <c r="DN1124" s="104"/>
      <c r="DO1124" s="104"/>
      <c r="DP1124" s="104"/>
      <c r="DQ1124" s="104"/>
      <c r="DR1124" s="104"/>
      <c r="DS1124" s="104"/>
      <c r="DT1124" s="104"/>
      <c r="DU1124" s="104"/>
      <c r="DV1124" s="104"/>
      <c r="DW1124" s="104"/>
      <c r="DX1124" s="104"/>
      <c r="DY1124" s="104"/>
      <c r="DZ1124" s="104"/>
      <c r="EA1124" s="104"/>
      <c r="EB1124" s="104"/>
      <c r="EC1124" s="104"/>
      <c r="ED1124" s="104"/>
      <c r="EE1124" s="104"/>
      <c r="EF1124" s="104"/>
      <c r="EG1124" s="104"/>
      <c r="EH1124" s="104"/>
      <c r="EI1124" s="104"/>
      <c r="EJ1124" s="104"/>
      <c r="EK1124" s="104"/>
      <c r="EL1124" s="104"/>
      <c r="EM1124" s="104"/>
      <c r="EN1124" s="104"/>
      <c r="EO1124" s="104"/>
      <c r="EP1124" s="104"/>
      <c r="EQ1124" s="104"/>
      <c r="ER1124" s="104"/>
      <c r="ES1124" s="104"/>
      <c r="ET1124" s="104"/>
      <c r="EU1124" s="104"/>
      <c r="EV1124" s="104"/>
      <c r="EW1124" s="104"/>
      <c r="EX1124" s="104"/>
      <c r="EY1124" s="104"/>
      <c r="EZ1124" s="104"/>
      <c r="FA1124" s="104"/>
      <c r="FB1124" s="104"/>
      <c r="FC1124" s="104"/>
      <c r="FD1124" s="104"/>
      <c r="FE1124" s="104"/>
      <c r="FF1124" s="104"/>
      <c r="FG1124" s="104"/>
      <c r="FH1124" s="104"/>
      <c r="FI1124" s="104"/>
      <c r="FJ1124" s="104"/>
      <c r="FK1124" s="104"/>
      <c r="FL1124" s="104"/>
      <c r="FM1124" s="104"/>
      <c r="FN1124" s="104"/>
      <c r="FO1124" s="104"/>
      <c r="FP1124" s="104"/>
      <c r="FQ1124" s="104"/>
      <c r="FR1124" s="104"/>
      <c r="FS1124" s="104"/>
      <c r="FT1124" s="104"/>
      <c r="FU1124" s="104"/>
      <c r="FV1124" s="104"/>
      <c r="FW1124" s="104"/>
      <c r="FX1124" s="104"/>
      <c r="FY1124" s="104"/>
      <c r="FZ1124" s="104"/>
      <c r="GA1124" s="104"/>
      <c r="GB1124" s="104"/>
      <c r="GC1124" s="104"/>
      <c r="GD1124" s="104"/>
      <c r="GE1124" s="104"/>
      <c r="GF1124" s="104"/>
      <c r="GG1124" s="104"/>
      <c r="GH1124" s="104"/>
      <c r="GI1124" s="104"/>
      <c r="GJ1124" s="104"/>
      <c r="GK1124" s="104"/>
      <c r="GL1124" s="104"/>
      <c r="GM1124" s="104"/>
      <c r="GN1124" s="104"/>
      <c r="GO1124" s="104"/>
      <c r="GP1124" s="104"/>
      <c r="GQ1124" s="104"/>
      <c r="GR1124" s="104"/>
      <c r="GS1124" s="104"/>
      <c r="GT1124" s="104"/>
      <c r="GU1124" s="104"/>
      <c r="GV1124" s="104"/>
      <c r="GW1124" s="104"/>
      <c r="GX1124" s="104"/>
      <c r="GY1124" s="104"/>
      <c r="GZ1124" s="104"/>
      <c r="HA1124" s="104"/>
      <c r="HB1124" s="104"/>
      <c r="HC1124" s="104"/>
      <c r="HD1124" s="104"/>
      <c r="HE1124" s="104"/>
      <c r="HF1124" s="104"/>
      <c r="HG1124" s="104"/>
      <c r="HH1124" s="104"/>
      <c r="HI1124" s="104"/>
      <c r="HJ1124" s="104"/>
      <c r="HK1124" s="104"/>
      <c r="HL1124" s="104"/>
      <c r="HM1124" s="104"/>
      <c r="HN1124" s="104"/>
      <c r="HO1124" s="104"/>
      <c r="HP1124" s="104"/>
      <c r="HQ1124" s="104"/>
      <c r="HR1124" s="104"/>
      <c r="HS1124" s="104"/>
      <c r="HT1124" s="104"/>
      <c r="HU1124" s="104"/>
      <c r="HV1124" s="104"/>
      <c r="HW1124" s="104"/>
      <c r="HX1124" s="104"/>
      <c r="HY1124" s="104"/>
      <c r="HZ1124" s="104"/>
    </row>
    <row r="1125" spans="1:234" s="14" customFormat="1" ht="56">
      <c r="A1125" s="11">
        <v>2990</v>
      </c>
      <c r="B1125" s="12" t="s">
        <v>8695</v>
      </c>
      <c r="C1125" s="69" t="s">
        <v>8696</v>
      </c>
      <c r="D1125" s="15" t="s">
        <v>8713</v>
      </c>
      <c r="E1125" s="24" t="s">
        <v>1418</v>
      </c>
      <c r="F1125" s="220" t="s">
        <v>8872</v>
      </c>
      <c r="G1125" s="24" t="s">
        <v>8873</v>
      </c>
      <c r="H1125" s="69">
        <v>2010</v>
      </c>
      <c r="I1125" s="24" t="s">
        <v>8874</v>
      </c>
      <c r="J1125" s="219">
        <v>111552.17</v>
      </c>
      <c r="K1125" s="118" t="s">
        <v>8976</v>
      </c>
      <c r="L1125" s="24" t="s">
        <v>8749</v>
      </c>
      <c r="M1125" s="24" t="s">
        <v>8750</v>
      </c>
      <c r="N1125" s="24" t="s">
        <v>8875</v>
      </c>
      <c r="O1125" s="24" t="s">
        <v>8876</v>
      </c>
      <c r="P1125" s="24" t="s">
        <v>8877</v>
      </c>
      <c r="Q1125" s="16">
        <v>22.35</v>
      </c>
      <c r="R1125" s="16"/>
      <c r="S1125" s="16">
        <f>(15000+5000+120+1000+0+0)/2088*1</f>
        <v>10.114942528735632</v>
      </c>
      <c r="T1125" s="16">
        <v>22.35</v>
      </c>
      <c r="U1125" s="16">
        <f t="shared" si="43"/>
        <v>32.464942528735634</v>
      </c>
      <c r="V1125" s="109">
        <v>100</v>
      </c>
      <c r="W1125" s="109">
        <f>ROUND(100/111552.17*111552.17,0)</f>
        <v>100</v>
      </c>
      <c r="X1125" s="132" t="s">
        <v>8702</v>
      </c>
      <c r="Y1125" s="12"/>
      <c r="Z1125" s="12"/>
      <c r="AA1125" s="12"/>
      <c r="AB1125" s="69">
        <v>35</v>
      </c>
      <c r="AC1125" s="12"/>
      <c r="AD1125" s="16"/>
      <c r="AE1125" s="12">
        <v>5</v>
      </c>
      <c r="AF1125" s="235">
        <v>100</v>
      </c>
      <c r="AG1125" s="83" t="s">
        <v>219</v>
      </c>
      <c r="AH1125" s="69" t="s">
        <v>8753</v>
      </c>
      <c r="AI1125" s="107">
        <v>70</v>
      </c>
      <c r="AJ1125" s="83" t="s">
        <v>8713</v>
      </c>
      <c r="AK1125" s="69" t="s">
        <v>8821</v>
      </c>
      <c r="AL1125" s="107">
        <v>30</v>
      </c>
      <c r="AM1125" s="301"/>
      <c r="AN1125" s="69"/>
      <c r="AO1125" s="107"/>
      <c r="AP1125" s="301"/>
      <c r="AQ1125" s="69"/>
      <c r="AR1125" s="107"/>
      <c r="AS1125" s="301"/>
      <c r="AT1125" s="69"/>
      <c r="AU1125" s="107"/>
      <c r="AV1125" s="301"/>
      <c r="AW1125" s="69"/>
      <c r="AX1125" s="107"/>
      <c r="AY1125" s="104"/>
      <c r="AZ1125" s="104"/>
      <c r="BA1125" s="104"/>
      <c r="BB1125" s="104"/>
      <c r="BC1125" s="104"/>
      <c r="BD1125" s="104"/>
      <c r="BE1125" s="104"/>
      <c r="BF1125" s="104"/>
      <c r="BG1125" s="104"/>
      <c r="BH1125" s="104"/>
      <c r="BI1125" s="104"/>
      <c r="BJ1125" s="104"/>
      <c r="BK1125" s="104"/>
      <c r="BL1125" s="104"/>
      <c r="BM1125" s="104"/>
      <c r="BN1125" s="104"/>
      <c r="BO1125" s="104"/>
      <c r="BP1125" s="104"/>
      <c r="BQ1125" s="104"/>
      <c r="BR1125" s="104"/>
      <c r="BS1125" s="104"/>
      <c r="BT1125" s="104"/>
      <c r="BU1125" s="104"/>
      <c r="BV1125" s="104"/>
      <c r="BW1125" s="104"/>
      <c r="BX1125" s="104"/>
      <c r="BY1125" s="104"/>
      <c r="BZ1125" s="104"/>
      <c r="CA1125" s="104"/>
      <c r="CB1125" s="104"/>
      <c r="CC1125" s="104"/>
      <c r="CD1125" s="104"/>
      <c r="CE1125" s="104"/>
      <c r="CF1125" s="104"/>
      <c r="CG1125" s="104"/>
      <c r="CH1125" s="104"/>
      <c r="CI1125" s="104"/>
      <c r="CJ1125" s="104"/>
      <c r="CK1125" s="104"/>
      <c r="CL1125" s="104"/>
      <c r="CM1125" s="104"/>
      <c r="CN1125" s="104"/>
      <c r="CO1125" s="104"/>
      <c r="CP1125" s="104"/>
      <c r="CQ1125" s="104"/>
      <c r="CR1125" s="104"/>
      <c r="CS1125" s="104"/>
      <c r="CT1125" s="104"/>
      <c r="CU1125" s="104"/>
      <c r="CV1125" s="104"/>
      <c r="CW1125" s="104"/>
      <c r="CX1125" s="104"/>
      <c r="CY1125" s="104"/>
      <c r="CZ1125" s="104"/>
      <c r="DA1125" s="104"/>
      <c r="DB1125" s="104"/>
      <c r="DC1125" s="104"/>
      <c r="DD1125" s="104"/>
      <c r="DE1125" s="104"/>
      <c r="DF1125" s="104"/>
      <c r="DG1125" s="104"/>
      <c r="DH1125" s="104"/>
      <c r="DI1125" s="104"/>
      <c r="DJ1125" s="104"/>
      <c r="DK1125" s="104"/>
      <c r="DL1125" s="104"/>
      <c r="DM1125" s="104"/>
      <c r="DN1125" s="104"/>
      <c r="DO1125" s="104"/>
      <c r="DP1125" s="104"/>
      <c r="DQ1125" s="104"/>
      <c r="DR1125" s="104"/>
      <c r="DS1125" s="104"/>
      <c r="DT1125" s="104"/>
      <c r="DU1125" s="104"/>
      <c r="DV1125" s="104"/>
      <c r="DW1125" s="104"/>
      <c r="DX1125" s="104"/>
      <c r="DY1125" s="104"/>
      <c r="DZ1125" s="104"/>
      <c r="EA1125" s="104"/>
      <c r="EB1125" s="104"/>
      <c r="EC1125" s="104"/>
      <c r="ED1125" s="104"/>
      <c r="EE1125" s="104"/>
      <c r="EF1125" s="104"/>
      <c r="EG1125" s="104"/>
      <c r="EH1125" s="104"/>
      <c r="EI1125" s="104"/>
      <c r="EJ1125" s="104"/>
      <c r="EK1125" s="104"/>
      <c r="EL1125" s="104"/>
      <c r="EM1125" s="104"/>
      <c r="EN1125" s="104"/>
      <c r="EO1125" s="104"/>
      <c r="EP1125" s="104"/>
      <c r="EQ1125" s="104"/>
      <c r="ER1125" s="104"/>
      <c r="ES1125" s="104"/>
      <c r="ET1125" s="104"/>
      <c r="EU1125" s="104"/>
      <c r="EV1125" s="104"/>
      <c r="EW1125" s="104"/>
      <c r="EX1125" s="104"/>
      <c r="EY1125" s="104"/>
      <c r="EZ1125" s="104"/>
      <c r="FA1125" s="104"/>
      <c r="FB1125" s="104"/>
      <c r="FC1125" s="104"/>
      <c r="FD1125" s="104"/>
      <c r="FE1125" s="104"/>
      <c r="FF1125" s="104"/>
      <c r="FG1125" s="104"/>
      <c r="FH1125" s="104"/>
      <c r="FI1125" s="104"/>
      <c r="FJ1125" s="104"/>
      <c r="FK1125" s="104"/>
      <c r="FL1125" s="104"/>
      <c r="FM1125" s="104"/>
      <c r="FN1125" s="104"/>
      <c r="FO1125" s="104"/>
      <c r="FP1125" s="104"/>
      <c r="FQ1125" s="104"/>
      <c r="FR1125" s="104"/>
      <c r="FS1125" s="104"/>
      <c r="FT1125" s="104"/>
      <c r="FU1125" s="104"/>
      <c r="FV1125" s="104"/>
      <c r="FW1125" s="104"/>
      <c r="FX1125" s="104"/>
      <c r="FY1125" s="104"/>
      <c r="FZ1125" s="104"/>
      <c r="GA1125" s="104"/>
      <c r="GB1125" s="104"/>
      <c r="GC1125" s="104"/>
      <c r="GD1125" s="104"/>
      <c r="GE1125" s="104"/>
      <c r="GF1125" s="104"/>
      <c r="GG1125" s="104"/>
      <c r="GH1125" s="104"/>
      <c r="GI1125" s="104"/>
      <c r="GJ1125" s="104"/>
      <c r="GK1125" s="104"/>
      <c r="GL1125" s="104"/>
      <c r="GM1125" s="104"/>
      <c r="GN1125" s="104"/>
      <c r="GO1125" s="104"/>
      <c r="GP1125" s="104"/>
      <c r="GQ1125" s="104"/>
      <c r="GR1125" s="104"/>
      <c r="GS1125" s="104"/>
      <c r="GT1125" s="104"/>
      <c r="GU1125" s="104"/>
      <c r="GV1125" s="104"/>
      <c r="GW1125" s="104"/>
      <c r="GX1125" s="104"/>
      <c r="GY1125" s="104"/>
      <c r="GZ1125" s="104"/>
      <c r="HA1125" s="104"/>
      <c r="HB1125" s="104"/>
      <c r="HC1125" s="104"/>
      <c r="HD1125" s="104"/>
      <c r="HE1125" s="104"/>
      <c r="HF1125" s="104"/>
      <c r="HG1125" s="104"/>
      <c r="HH1125" s="104"/>
      <c r="HI1125" s="104"/>
      <c r="HJ1125" s="104"/>
      <c r="HK1125" s="104"/>
      <c r="HL1125" s="104"/>
      <c r="HM1125" s="104"/>
      <c r="HN1125" s="104"/>
      <c r="HO1125" s="104"/>
      <c r="HP1125" s="104"/>
      <c r="HQ1125" s="104"/>
      <c r="HR1125" s="104"/>
      <c r="HS1125" s="104"/>
      <c r="HT1125" s="104"/>
      <c r="HU1125" s="104"/>
      <c r="HV1125" s="104"/>
      <c r="HW1125" s="104"/>
      <c r="HX1125" s="104"/>
      <c r="HY1125" s="104"/>
      <c r="HZ1125" s="104"/>
    </row>
    <row r="1126" spans="1:234" s="14" customFormat="1" ht="126">
      <c r="A1126" s="11">
        <v>2990</v>
      </c>
      <c r="B1126" s="12" t="s">
        <v>8695</v>
      </c>
      <c r="C1126" s="69" t="s">
        <v>8696</v>
      </c>
      <c r="D1126" s="15" t="s">
        <v>8713</v>
      </c>
      <c r="E1126" s="24" t="s">
        <v>1418</v>
      </c>
      <c r="F1126" s="220" t="s">
        <v>8872</v>
      </c>
      <c r="G1126" s="24" t="s">
        <v>3286</v>
      </c>
      <c r="H1126" s="69">
        <v>2011</v>
      </c>
      <c r="I1126" s="24" t="s">
        <v>3287</v>
      </c>
      <c r="J1126" s="219">
        <v>74940</v>
      </c>
      <c r="K1126" s="118" t="s">
        <v>8976</v>
      </c>
      <c r="L1126" s="24" t="s">
        <v>8749</v>
      </c>
      <c r="M1126" s="24" t="s">
        <v>8878</v>
      </c>
      <c r="N1126" s="24" t="s">
        <v>8879</v>
      </c>
      <c r="O1126" s="24" t="s">
        <v>8880</v>
      </c>
      <c r="P1126" s="24" t="s">
        <v>8881</v>
      </c>
      <c r="Q1126" s="16">
        <v>22.35</v>
      </c>
      <c r="R1126" s="16"/>
      <c r="S1126" s="16">
        <f>(2000+10000+120+1000+0+0)/2088*1</f>
        <v>6.2835249042145591</v>
      </c>
      <c r="T1126" s="16">
        <v>22.35</v>
      </c>
      <c r="U1126" s="16">
        <f t="shared" si="43"/>
        <v>28.633524904214561</v>
      </c>
      <c r="V1126" s="109">
        <v>100</v>
      </c>
      <c r="W1126" s="109">
        <f>ROUND(100/74940*74940,0)</f>
        <v>100</v>
      </c>
      <c r="X1126" s="132" t="s">
        <v>8702</v>
      </c>
      <c r="Y1126" s="12"/>
      <c r="Z1126" s="12"/>
      <c r="AA1126" s="12"/>
      <c r="AB1126" s="69">
        <v>4</v>
      </c>
      <c r="AC1126" s="12"/>
      <c r="AD1126" s="16"/>
      <c r="AE1126" s="12">
        <v>5</v>
      </c>
      <c r="AF1126" s="235">
        <v>100</v>
      </c>
      <c r="AG1126" s="83" t="s">
        <v>219</v>
      </c>
      <c r="AH1126" s="69" t="s">
        <v>8753</v>
      </c>
      <c r="AI1126" s="107">
        <v>20</v>
      </c>
      <c r="AJ1126" s="83" t="s">
        <v>8713</v>
      </c>
      <c r="AK1126" s="69" t="s">
        <v>8821</v>
      </c>
      <c r="AL1126" s="107">
        <v>10</v>
      </c>
      <c r="AM1126" s="301" t="s">
        <v>1749</v>
      </c>
      <c r="AN1126" s="69" t="s">
        <v>8754</v>
      </c>
      <c r="AO1126" s="107">
        <v>40</v>
      </c>
      <c r="AP1126" s="301" t="s">
        <v>8882</v>
      </c>
      <c r="AQ1126" s="69" t="s">
        <v>8883</v>
      </c>
      <c r="AR1126" s="107">
        <v>30</v>
      </c>
      <c r="AS1126" s="301"/>
      <c r="AT1126" s="69"/>
      <c r="AU1126" s="107"/>
      <c r="AV1126" s="301"/>
      <c r="AW1126" s="69"/>
      <c r="AX1126" s="107"/>
      <c r="AY1126" s="104"/>
      <c r="AZ1126" s="104"/>
      <c r="BA1126" s="104"/>
      <c r="BB1126" s="104"/>
      <c r="BC1126" s="104"/>
      <c r="BD1126" s="104"/>
      <c r="BE1126" s="104"/>
      <c r="BF1126" s="104"/>
      <c r="BG1126" s="104"/>
      <c r="BH1126" s="104"/>
      <c r="BI1126" s="104"/>
      <c r="BJ1126" s="104"/>
      <c r="BK1126" s="104"/>
      <c r="BL1126" s="104"/>
      <c r="BM1126" s="104"/>
      <c r="BN1126" s="104"/>
      <c r="BO1126" s="104"/>
      <c r="BP1126" s="104"/>
      <c r="BQ1126" s="104"/>
      <c r="BR1126" s="104"/>
      <c r="BS1126" s="104"/>
      <c r="BT1126" s="104"/>
      <c r="BU1126" s="104"/>
      <c r="BV1126" s="104"/>
      <c r="BW1126" s="104"/>
      <c r="BX1126" s="104"/>
      <c r="BY1126" s="104"/>
      <c r="BZ1126" s="104"/>
      <c r="CA1126" s="104"/>
      <c r="CB1126" s="104"/>
      <c r="CC1126" s="104"/>
      <c r="CD1126" s="104"/>
      <c r="CE1126" s="104"/>
      <c r="CF1126" s="104"/>
      <c r="CG1126" s="104"/>
      <c r="CH1126" s="104"/>
      <c r="CI1126" s="104"/>
      <c r="CJ1126" s="104"/>
      <c r="CK1126" s="104"/>
      <c r="CL1126" s="104"/>
      <c r="CM1126" s="104"/>
      <c r="CN1126" s="104"/>
      <c r="CO1126" s="104"/>
      <c r="CP1126" s="104"/>
      <c r="CQ1126" s="104"/>
      <c r="CR1126" s="104"/>
      <c r="CS1126" s="104"/>
      <c r="CT1126" s="104"/>
      <c r="CU1126" s="104"/>
      <c r="CV1126" s="104"/>
      <c r="CW1126" s="104"/>
      <c r="CX1126" s="104"/>
      <c r="CY1126" s="104"/>
      <c r="CZ1126" s="104"/>
      <c r="DA1126" s="104"/>
      <c r="DB1126" s="104"/>
      <c r="DC1126" s="104"/>
      <c r="DD1126" s="104"/>
      <c r="DE1126" s="104"/>
      <c r="DF1126" s="104"/>
      <c r="DG1126" s="104"/>
      <c r="DH1126" s="104"/>
      <c r="DI1126" s="104"/>
      <c r="DJ1126" s="104"/>
      <c r="DK1126" s="104"/>
      <c r="DL1126" s="104"/>
      <c r="DM1126" s="104"/>
      <c r="DN1126" s="104"/>
      <c r="DO1126" s="104"/>
      <c r="DP1126" s="104"/>
      <c r="DQ1126" s="104"/>
      <c r="DR1126" s="104"/>
      <c r="DS1126" s="104"/>
      <c r="DT1126" s="104"/>
      <c r="DU1126" s="104"/>
      <c r="DV1126" s="104"/>
      <c r="DW1126" s="104"/>
      <c r="DX1126" s="104"/>
      <c r="DY1126" s="104"/>
      <c r="DZ1126" s="104"/>
      <c r="EA1126" s="104"/>
      <c r="EB1126" s="104"/>
      <c r="EC1126" s="104"/>
      <c r="ED1126" s="104"/>
      <c r="EE1126" s="104"/>
      <c r="EF1126" s="104"/>
      <c r="EG1126" s="104"/>
      <c r="EH1126" s="104"/>
      <c r="EI1126" s="104"/>
      <c r="EJ1126" s="104"/>
      <c r="EK1126" s="104"/>
      <c r="EL1126" s="104"/>
      <c r="EM1126" s="104"/>
      <c r="EN1126" s="104"/>
      <c r="EO1126" s="104"/>
      <c r="EP1126" s="104"/>
      <c r="EQ1126" s="104"/>
      <c r="ER1126" s="104"/>
      <c r="ES1126" s="104"/>
      <c r="ET1126" s="104"/>
      <c r="EU1126" s="104"/>
      <c r="EV1126" s="104"/>
      <c r="EW1126" s="104"/>
      <c r="EX1126" s="104"/>
      <c r="EY1126" s="104"/>
      <c r="EZ1126" s="104"/>
      <c r="FA1126" s="104"/>
      <c r="FB1126" s="104"/>
      <c r="FC1126" s="104"/>
      <c r="FD1126" s="104"/>
      <c r="FE1126" s="104"/>
      <c r="FF1126" s="104"/>
      <c r="FG1126" s="104"/>
      <c r="FH1126" s="104"/>
      <c r="FI1126" s="104"/>
      <c r="FJ1126" s="104"/>
      <c r="FK1126" s="104"/>
      <c r="FL1126" s="104"/>
      <c r="FM1126" s="104"/>
      <c r="FN1126" s="104"/>
      <c r="FO1126" s="104"/>
      <c r="FP1126" s="104"/>
      <c r="FQ1126" s="104"/>
      <c r="FR1126" s="104"/>
      <c r="FS1126" s="104"/>
      <c r="FT1126" s="104"/>
      <c r="FU1126" s="104"/>
      <c r="FV1126" s="104"/>
      <c r="FW1126" s="104"/>
      <c r="FX1126" s="104"/>
      <c r="FY1126" s="104"/>
      <c r="FZ1126" s="104"/>
      <c r="GA1126" s="104"/>
      <c r="GB1126" s="104"/>
      <c r="GC1126" s="104"/>
      <c r="GD1126" s="104"/>
      <c r="GE1126" s="104"/>
      <c r="GF1126" s="104"/>
      <c r="GG1126" s="104"/>
      <c r="GH1126" s="104"/>
      <c r="GI1126" s="104"/>
      <c r="GJ1126" s="104"/>
      <c r="GK1126" s="104"/>
      <c r="GL1126" s="104"/>
      <c r="GM1126" s="104"/>
      <c r="GN1126" s="104"/>
      <c r="GO1126" s="104"/>
      <c r="GP1126" s="104"/>
      <c r="GQ1126" s="104"/>
      <c r="GR1126" s="104"/>
      <c r="GS1126" s="104"/>
      <c r="GT1126" s="104"/>
      <c r="GU1126" s="104"/>
      <c r="GV1126" s="104"/>
      <c r="GW1126" s="104"/>
      <c r="GX1126" s="104"/>
      <c r="GY1126" s="104"/>
      <c r="GZ1126" s="104"/>
      <c r="HA1126" s="104"/>
      <c r="HB1126" s="104"/>
      <c r="HC1126" s="104"/>
      <c r="HD1126" s="104"/>
      <c r="HE1126" s="104"/>
      <c r="HF1126" s="104"/>
      <c r="HG1126" s="104"/>
      <c r="HH1126" s="104"/>
      <c r="HI1126" s="104"/>
      <c r="HJ1126" s="104"/>
      <c r="HK1126" s="104"/>
      <c r="HL1126" s="104"/>
      <c r="HM1126" s="104"/>
      <c r="HN1126" s="104"/>
      <c r="HO1126" s="104"/>
      <c r="HP1126" s="104"/>
      <c r="HQ1126" s="104"/>
      <c r="HR1126" s="104"/>
      <c r="HS1126" s="104"/>
      <c r="HT1126" s="104"/>
      <c r="HU1126" s="104"/>
      <c r="HV1126" s="104"/>
      <c r="HW1126" s="104"/>
      <c r="HX1126" s="104"/>
      <c r="HY1126" s="104"/>
      <c r="HZ1126" s="104"/>
    </row>
    <row r="1127" spans="1:234" s="14" customFormat="1" ht="210">
      <c r="A1127" s="11">
        <v>2990</v>
      </c>
      <c r="B1127" s="12" t="s">
        <v>8695</v>
      </c>
      <c r="C1127" s="69" t="s">
        <v>8696</v>
      </c>
      <c r="D1127" s="15" t="s">
        <v>8713</v>
      </c>
      <c r="E1127" s="24" t="s">
        <v>4028</v>
      </c>
      <c r="F1127" s="22" t="s">
        <v>8884</v>
      </c>
      <c r="G1127" s="24" t="s">
        <v>8885</v>
      </c>
      <c r="H1127" s="69">
        <v>2013</v>
      </c>
      <c r="I1127" s="24" t="s">
        <v>8886</v>
      </c>
      <c r="J1127" s="219">
        <v>51087.6</v>
      </c>
      <c r="K1127" s="118" t="s">
        <v>8976</v>
      </c>
      <c r="L1127" s="24" t="s">
        <v>8887</v>
      </c>
      <c r="M1127" s="24" t="s">
        <v>8888</v>
      </c>
      <c r="N1127" s="24" t="s">
        <v>8889</v>
      </c>
      <c r="O1127" s="24" t="s">
        <v>8890</v>
      </c>
      <c r="P1127" s="24" t="s">
        <v>8891</v>
      </c>
      <c r="Q1127" s="16">
        <v>22.35</v>
      </c>
      <c r="R1127" s="16"/>
      <c r="S1127" s="16">
        <f>(1500+4000+120+500+0+0)/2088*0.8</f>
        <v>2.3448275862068964</v>
      </c>
      <c r="T1127" s="16">
        <v>22.35</v>
      </c>
      <c r="U1127" s="16">
        <f t="shared" si="43"/>
        <v>24.694827586206898</v>
      </c>
      <c r="V1127" s="109">
        <v>100</v>
      </c>
      <c r="W1127" s="109">
        <v>100</v>
      </c>
      <c r="X1127" s="132" t="s">
        <v>8702</v>
      </c>
      <c r="Y1127" s="12"/>
      <c r="Z1127" s="12"/>
      <c r="AA1127" s="12"/>
      <c r="AB1127" s="69">
        <v>11</v>
      </c>
      <c r="AC1127" s="12"/>
      <c r="AD1127" s="16">
        <v>12.57</v>
      </c>
      <c r="AE1127" s="12">
        <v>5</v>
      </c>
      <c r="AF1127" s="235">
        <v>100</v>
      </c>
      <c r="AG1127" s="83" t="s">
        <v>8892</v>
      </c>
      <c r="AH1127" s="69" t="s">
        <v>8893</v>
      </c>
      <c r="AI1127" s="107">
        <v>80</v>
      </c>
      <c r="AJ1127" s="83" t="s">
        <v>8713</v>
      </c>
      <c r="AK1127" s="69" t="s">
        <v>8821</v>
      </c>
      <c r="AL1127" s="107">
        <v>20</v>
      </c>
      <c r="AM1127" s="301"/>
      <c r="AN1127" s="69"/>
      <c r="AO1127" s="107"/>
      <c r="AP1127" s="301"/>
      <c r="AQ1127" s="69"/>
      <c r="AR1127" s="107"/>
      <c r="AS1127" s="301"/>
      <c r="AT1127" s="69"/>
      <c r="AU1127" s="107"/>
      <c r="AV1127" s="301"/>
      <c r="AW1127" s="69"/>
      <c r="AX1127" s="107"/>
      <c r="AY1127" s="104"/>
      <c r="AZ1127" s="104"/>
      <c r="BA1127" s="104"/>
      <c r="BB1127" s="104"/>
      <c r="BC1127" s="104"/>
      <c r="BD1127" s="104"/>
      <c r="BE1127" s="104"/>
      <c r="BF1127" s="104"/>
      <c r="BG1127" s="104"/>
      <c r="BH1127" s="104"/>
      <c r="BI1127" s="104"/>
      <c r="BJ1127" s="104"/>
      <c r="BK1127" s="104"/>
      <c r="BL1127" s="104"/>
      <c r="BM1127" s="104"/>
      <c r="BN1127" s="104"/>
      <c r="BO1127" s="104"/>
      <c r="BP1127" s="104"/>
      <c r="BQ1127" s="104"/>
      <c r="BR1127" s="104"/>
      <c r="BS1127" s="104"/>
      <c r="BT1127" s="104"/>
      <c r="BU1127" s="104"/>
      <c r="BV1127" s="104"/>
      <c r="BW1127" s="104"/>
      <c r="BX1127" s="104"/>
      <c r="BY1127" s="104"/>
      <c r="BZ1127" s="104"/>
      <c r="CA1127" s="104"/>
      <c r="CB1127" s="104"/>
      <c r="CC1127" s="104"/>
      <c r="CD1127" s="104"/>
      <c r="CE1127" s="104"/>
      <c r="CF1127" s="104"/>
      <c r="CG1127" s="104"/>
      <c r="CH1127" s="104"/>
      <c r="CI1127" s="104"/>
      <c r="CJ1127" s="104"/>
      <c r="CK1127" s="104"/>
      <c r="CL1127" s="104"/>
      <c r="CM1127" s="104"/>
      <c r="CN1127" s="104"/>
      <c r="CO1127" s="104"/>
      <c r="CP1127" s="104"/>
      <c r="CQ1127" s="104"/>
      <c r="CR1127" s="104"/>
      <c r="CS1127" s="104"/>
      <c r="CT1127" s="104"/>
      <c r="CU1127" s="104"/>
      <c r="CV1127" s="104"/>
      <c r="CW1127" s="104"/>
      <c r="CX1127" s="104"/>
      <c r="CY1127" s="104"/>
      <c r="CZ1127" s="104"/>
      <c r="DA1127" s="104"/>
      <c r="DB1127" s="104"/>
      <c r="DC1127" s="104"/>
      <c r="DD1127" s="104"/>
      <c r="DE1127" s="104"/>
      <c r="DF1127" s="104"/>
      <c r="DG1127" s="104"/>
      <c r="DH1127" s="104"/>
      <c r="DI1127" s="104"/>
      <c r="DJ1127" s="104"/>
      <c r="DK1127" s="104"/>
      <c r="DL1127" s="104"/>
      <c r="DM1127" s="104"/>
      <c r="DN1127" s="104"/>
      <c r="DO1127" s="104"/>
      <c r="DP1127" s="104"/>
      <c r="DQ1127" s="104"/>
      <c r="DR1127" s="104"/>
      <c r="DS1127" s="104"/>
      <c r="DT1127" s="104"/>
      <c r="DU1127" s="104"/>
      <c r="DV1127" s="104"/>
      <c r="DW1127" s="104"/>
      <c r="DX1127" s="104"/>
      <c r="DY1127" s="104"/>
      <c r="DZ1127" s="104"/>
      <c r="EA1127" s="104"/>
      <c r="EB1127" s="104"/>
      <c r="EC1127" s="104"/>
      <c r="ED1127" s="104"/>
      <c r="EE1127" s="104"/>
      <c r="EF1127" s="104"/>
      <c r="EG1127" s="104"/>
      <c r="EH1127" s="104"/>
      <c r="EI1127" s="104"/>
      <c r="EJ1127" s="104"/>
      <c r="EK1127" s="104"/>
      <c r="EL1127" s="104"/>
      <c r="EM1127" s="104"/>
      <c r="EN1127" s="104"/>
      <c r="EO1127" s="104"/>
      <c r="EP1127" s="104"/>
      <c r="EQ1127" s="104"/>
      <c r="ER1127" s="104"/>
      <c r="ES1127" s="104"/>
      <c r="ET1127" s="104"/>
      <c r="EU1127" s="104"/>
      <c r="EV1127" s="104"/>
      <c r="EW1127" s="104"/>
      <c r="EX1127" s="104"/>
      <c r="EY1127" s="104"/>
      <c r="EZ1127" s="104"/>
      <c r="FA1127" s="104"/>
      <c r="FB1127" s="104"/>
      <c r="FC1127" s="104"/>
      <c r="FD1127" s="104"/>
      <c r="FE1127" s="104"/>
      <c r="FF1127" s="104"/>
      <c r="FG1127" s="104"/>
      <c r="FH1127" s="104"/>
      <c r="FI1127" s="104"/>
      <c r="FJ1127" s="104"/>
      <c r="FK1127" s="104"/>
      <c r="FL1127" s="104"/>
      <c r="FM1127" s="104"/>
      <c r="FN1127" s="104"/>
      <c r="FO1127" s="104"/>
      <c r="FP1127" s="104"/>
      <c r="FQ1127" s="104"/>
      <c r="FR1127" s="104"/>
      <c r="FS1127" s="104"/>
      <c r="FT1127" s="104"/>
      <c r="FU1127" s="104"/>
      <c r="FV1127" s="104"/>
      <c r="FW1127" s="104"/>
      <c r="FX1127" s="104"/>
      <c r="FY1127" s="104"/>
      <c r="FZ1127" s="104"/>
      <c r="GA1127" s="104"/>
      <c r="GB1127" s="104"/>
      <c r="GC1127" s="104"/>
      <c r="GD1127" s="104"/>
      <c r="GE1127" s="104"/>
      <c r="GF1127" s="104"/>
      <c r="GG1127" s="104"/>
      <c r="GH1127" s="104"/>
      <c r="GI1127" s="104"/>
      <c r="GJ1127" s="104"/>
      <c r="GK1127" s="104"/>
      <c r="GL1127" s="104"/>
      <c r="GM1127" s="104"/>
      <c r="GN1127" s="104"/>
      <c r="GO1127" s="104"/>
      <c r="GP1127" s="104"/>
      <c r="GQ1127" s="104"/>
      <c r="GR1127" s="104"/>
      <c r="GS1127" s="104"/>
      <c r="GT1127" s="104"/>
      <c r="GU1127" s="104"/>
      <c r="GV1127" s="104"/>
      <c r="GW1127" s="104"/>
      <c r="GX1127" s="104"/>
      <c r="GY1127" s="104"/>
      <c r="GZ1127" s="104"/>
      <c r="HA1127" s="104"/>
      <c r="HB1127" s="104"/>
      <c r="HC1127" s="104"/>
      <c r="HD1127" s="104"/>
      <c r="HE1127" s="104"/>
      <c r="HF1127" s="104"/>
      <c r="HG1127" s="104"/>
      <c r="HH1127" s="104"/>
      <c r="HI1127" s="104"/>
      <c r="HJ1127" s="104"/>
      <c r="HK1127" s="104"/>
      <c r="HL1127" s="104"/>
      <c r="HM1127" s="104"/>
      <c r="HN1127" s="104"/>
      <c r="HO1127" s="104"/>
      <c r="HP1127" s="104"/>
      <c r="HQ1127" s="104"/>
      <c r="HR1127" s="104"/>
      <c r="HS1127" s="104"/>
      <c r="HT1127" s="104"/>
      <c r="HU1127" s="104"/>
      <c r="HV1127" s="104"/>
      <c r="HW1127" s="104"/>
      <c r="HX1127" s="104"/>
      <c r="HY1127" s="104"/>
      <c r="HZ1127" s="104"/>
    </row>
    <row r="1128" spans="1:234" s="14" customFormat="1" ht="238">
      <c r="A1128" s="11">
        <v>2990</v>
      </c>
      <c r="B1128" s="12" t="s">
        <v>8695</v>
      </c>
      <c r="C1128" s="69" t="s">
        <v>8696</v>
      </c>
      <c r="D1128" s="15" t="s">
        <v>8713</v>
      </c>
      <c r="E1128" s="24" t="s">
        <v>4028</v>
      </c>
      <c r="F1128" s="22" t="s">
        <v>8884</v>
      </c>
      <c r="G1128" s="24" t="s">
        <v>8894</v>
      </c>
      <c r="H1128" s="69">
        <v>2010</v>
      </c>
      <c r="I1128" s="24" t="s">
        <v>8895</v>
      </c>
      <c r="J1128" s="219">
        <v>32368.54</v>
      </c>
      <c r="K1128" s="118" t="s">
        <v>8976</v>
      </c>
      <c r="L1128" s="24" t="s">
        <v>8887</v>
      </c>
      <c r="M1128" s="24" t="s">
        <v>8896</v>
      </c>
      <c r="N1128" s="24" t="s">
        <v>8897</v>
      </c>
      <c r="O1128" s="24" t="s">
        <v>8898</v>
      </c>
      <c r="P1128" s="24" t="s">
        <v>8899</v>
      </c>
      <c r="Q1128" s="16">
        <v>22.35</v>
      </c>
      <c r="R1128" s="16"/>
      <c r="S1128" s="16">
        <f>(1500+4000+120+500+0+0)/2088*0.8</f>
        <v>2.3448275862068964</v>
      </c>
      <c r="T1128" s="16">
        <v>22.35</v>
      </c>
      <c r="U1128" s="16">
        <f t="shared" si="43"/>
        <v>24.694827586206898</v>
      </c>
      <c r="V1128" s="109">
        <v>100</v>
      </c>
      <c r="W1128" s="109">
        <f>ROUND(100/32368.54*32368.54,0)</f>
        <v>100</v>
      </c>
      <c r="X1128" s="132" t="s">
        <v>8702</v>
      </c>
      <c r="Y1128" s="12"/>
      <c r="Z1128" s="12"/>
      <c r="AA1128" s="12"/>
      <c r="AB1128" s="69">
        <v>4</v>
      </c>
      <c r="AC1128" s="12"/>
      <c r="AD1128" s="16">
        <v>12.57</v>
      </c>
      <c r="AE1128" s="12">
        <v>5</v>
      </c>
      <c r="AF1128" s="235">
        <v>100</v>
      </c>
      <c r="AG1128" s="83" t="s">
        <v>8892</v>
      </c>
      <c r="AH1128" s="69" t="s">
        <v>8893</v>
      </c>
      <c r="AI1128" s="107">
        <v>80</v>
      </c>
      <c r="AJ1128" s="83" t="s">
        <v>8713</v>
      </c>
      <c r="AK1128" s="69" t="s">
        <v>8821</v>
      </c>
      <c r="AL1128" s="107">
        <v>20</v>
      </c>
      <c r="AM1128" s="301"/>
      <c r="AN1128" s="69"/>
      <c r="AO1128" s="107"/>
      <c r="AP1128" s="301"/>
      <c r="AQ1128" s="69"/>
      <c r="AR1128" s="107"/>
      <c r="AS1128" s="301"/>
      <c r="AT1128" s="69"/>
      <c r="AU1128" s="107"/>
      <c r="AV1128" s="301"/>
      <c r="AW1128" s="69"/>
      <c r="AX1128" s="107"/>
      <c r="AY1128" s="104"/>
      <c r="AZ1128" s="104"/>
      <c r="BA1128" s="104"/>
      <c r="BB1128" s="104"/>
      <c r="BC1128" s="104"/>
      <c r="BD1128" s="104"/>
      <c r="BE1128" s="104"/>
      <c r="BF1128" s="104"/>
      <c r="BG1128" s="104"/>
      <c r="BH1128" s="104"/>
      <c r="BI1128" s="104"/>
      <c r="BJ1128" s="104"/>
      <c r="BK1128" s="104"/>
      <c r="BL1128" s="104"/>
      <c r="BM1128" s="104"/>
      <c r="BN1128" s="104"/>
      <c r="BO1128" s="104"/>
      <c r="BP1128" s="104"/>
      <c r="BQ1128" s="104"/>
      <c r="BR1128" s="104"/>
      <c r="BS1128" s="104"/>
      <c r="BT1128" s="104"/>
      <c r="BU1128" s="104"/>
      <c r="BV1128" s="104"/>
      <c r="BW1128" s="104"/>
      <c r="BX1128" s="104"/>
      <c r="BY1128" s="104"/>
      <c r="BZ1128" s="104"/>
      <c r="CA1128" s="104"/>
      <c r="CB1128" s="104"/>
      <c r="CC1128" s="104"/>
      <c r="CD1128" s="104"/>
      <c r="CE1128" s="104"/>
      <c r="CF1128" s="104"/>
      <c r="CG1128" s="104"/>
      <c r="CH1128" s="104"/>
      <c r="CI1128" s="104"/>
      <c r="CJ1128" s="104"/>
      <c r="CK1128" s="104"/>
      <c r="CL1128" s="104"/>
      <c r="CM1128" s="104"/>
      <c r="CN1128" s="104"/>
      <c r="CO1128" s="104"/>
      <c r="CP1128" s="104"/>
      <c r="CQ1128" s="104"/>
      <c r="CR1128" s="104"/>
      <c r="CS1128" s="104"/>
      <c r="CT1128" s="104"/>
      <c r="CU1128" s="104"/>
      <c r="CV1128" s="104"/>
      <c r="CW1128" s="104"/>
      <c r="CX1128" s="104"/>
      <c r="CY1128" s="104"/>
      <c r="CZ1128" s="104"/>
      <c r="DA1128" s="104"/>
      <c r="DB1128" s="104"/>
      <c r="DC1128" s="104"/>
      <c r="DD1128" s="104"/>
      <c r="DE1128" s="104"/>
      <c r="DF1128" s="104"/>
      <c r="DG1128" s="104"/>
      <c r="DH1128" s="104"/>
      <c r="DI1128" s="104"/>
      <c r="DJ1128" s="104"/>
      <c r="DK1128" s="104"/>
      <c r="DL1128" s="104"/>
      <c r="DM1128" s="104"/>
      <c r="DN1128" s="104"/>
      <c r="DO1128" s="104"/>
      <c r="DP1128" s="104"/>
      <c r="DQ1128" s="104"/>
      <c r="DR1128" s="104"/>
      <c r="DS1128" s="104"/>
      <c r="DT1128" s="104"/>
      <c r="DU1128" s="104"/>
      <c r="DV1128" s="104"/>
      <c r="DW1128" s="104"/>
      <c r="DX1128" s="104"/>
      <c r="DY1128" s="104"/>
      <c r="DZ1128" s="104"/>
      <c r="EA1128" s="104"/>
      <c r="EB1128" s="104"/>
      <c r="EC1128" s="104"/>
      <c r="ED1128" s="104"/>
      <c r="EE1128" s="104"/>
      <c r="EF1128" s="104"/>
      <c r="EG1128" s="104"/>
      <c r="EH1128" s="104"/>
      <c r="EI1128" s="104"/>
      <c r="EJ1128" s="104"/>
      <c r="EK1128" s="104"/>
      <c r="EL1128" s="104"/>
      <c r="EM1128" s="104"/>
      <c r="EN1128" s="104"/>
      <c r="EO1128" s="104"/>
      <c r="EP1128" s="104"/>
      <c r="EQ1128" s="104"/>
      <c r="ER1128" s="104"/>
      <c r="ES1128" s="104"/>
      <c r="ET1128" s="104"/>
      <c r="EU1128" s="104"/>
      <c r="EV1128" s="104"/>
      <c r="EW1128" s="104"/>
      <c r="EX1128" s="104"/>
      <c r="EY1128" s="104"/>
      <c r="EZ1128" s="104"/>
      <c r="FA1128" s="104"/>
      <c r="FB1128" s="104"/>
      <c r="FC1128" s="104"/>
      <c r="FD1128" s="104"/>
      <c r="FE1128" s="104"/>
      <c r="FF1128" s="104"/>
      <c r="FG1128" s="104"/>
      <c r="FH1128" s="104"/>
      <c r="FI1128" s="104"/>
      <c r="FJ1128" s="104"/>
      <c r="FK1128" s="104"/>
      <c r="FL1128" s="104"/>
      <c r="FM1128" s="104"/>
      <c r="FN1128" s="104"/>
      <c r="FO1128" s="104"/>
      <c r="FP1128" s="104"/>
      <c r="FQ1128" s="104"/>
      <c r="FR1128" s="104"/>
      <c r="FS1128" s="104"/>
      <c r="FT1128" s="104"/>
      <c r="FU1128" s="104"/>
      <c r="FV1128" s="104"/>
      <c r="FW1128" s="104"/>
      <c r="FX1128" s="104"/>
      <c r="FY1128" s="104"/>
      <c r="FZ1128" s="104"/>
      <c r="GA1128" s="104"/>
      <c r="GB1128" s="104"/>
      <c r="GC1128" s="104"/>
      <c r="GD1128" s="104"/>
      <c r="GE1128" s="104"/>
      <c r="GF1128" s="104"/>
      <c r="GG1128" s="104"/>
      <c r="GH1128" s="104"/>
      <c r="GI1128" s="104"/>
      <c r="GJ1128" s="104"/>
      <c r="GK1128" s="104"/>
      <c r="GL1128" s="104"/>
      <c r="GM1128" s="104"/>
      <c r="GN1128" s="104"/>
      <c r="GO1128" s="104"/>
      <c r="GP1128" s="104"/>
      <c r="GQ1128" s="104"/>
      <c r="GR1128" s="104"/>
      <c r="GS1128" s="104"/>
      <c r="GT1128" s="104"/>
      <c r="GU1128" s="104"/>
      <c r="GV1128" s="104"/>
      <c r="GW1128" s="104"/>
      <c r="GX1128" s="104"/>
      <c r="GY1128" s="104"/>
      <c r="GZ1128" s="104"/>
      <c r="HA1128" s="104"/>
      <c r="HB1128" s="104"/>
      <c r="HC1128" s="104"/>
      <c r="HD1128" s="104"/>
      <c r="HE1128" s="104"/>
      <c r="HF1128" s="104"/>
      <c r="HG1128" s="104"/>
      <c r="HH1128" s="104"/>
      <c r="HI1128" s="104"/>
      <c r="HJ1128" s="104"/>
      <c r="HK1128" s="104"/>
      <c r="HL1128" s="104"/>
      <c r="HM1128" s="104"/>
      <c r="HN1128" s="104"/>
      <c r="HO1128" s="104"/>
      <c r="HP1128" s="104"/>
      <c r="HQ1128" s="104"/>
      <c r="HR1128" s="104"/>
      <c r="HS1128" s="104"/>
      <c r="HT1128" s="104"/>
      <c r="HU1128" s="104"/>
      <c r="HV1128" s="104"/>
      <c r="HW1128" s="104"/>
      <c r="HX1128" s="104"/>
      <c r="HY1128" s="104"/>
      <c r="HZ1128" s="104"/>
    </row>
    <row r="1129" spans="1:234" s="14" customFormat="1" ht="140">
      <c r="A1129" s="11">
        <v>2990</v>
      </c>
      <c r="B1129" s="12" t="s">
        <v>8695</v>
      </c>
      <c r="C1129" s="69" t="s">
        <v>8696</v>
      </c>
      <c r="D1129" s="15" t="s">
        <v>8713</v>
      </c>
      <c r="E1129" s="24" t="s">
        <v>8900</v>
      </c>
      <c r="F1129" s="220" t="s">
        <v>8901</v>
      </c>
      <c r="G1129" s="24" t="s">
        <v>8902</v>
      </c>
      <c r="H1129" s="69">
        <v>2013</v>
      </c>
      <c r="I1129" s="69" t="s">
        <v>8903</v>
      </c>
      <c r="J1129" s="219">
        <v>23958</v>
      </c>
      <c r="K1129" s="118" t="s">
        <v>8976</v>
      </c>
      <c r="L1129" s="24" t="s">
        <v>8904</v>
      </c>
      <c r="M1129" s="24" t="s">
        <v>8905</v>
      </c>
      <c r="N1129" s="69" t="s">
        <v>8906</v>
      </c>
      <c r="O1129" s="24" t="s">
        <v>8907</v>
      </c>
      <c r="P1129" s="24" t="s">
        <v>8908</v>
      </c>
      <c r="Q1129" s="16">
        <v>22.35</v>
      </c>
      <c r="R1129" s="16"/>
      <c r="S1129" s="16">
        <f>(1500+4000+120+500+0+0)/2088*0.5</f>
        <v>1.4655172413793103</v>
      </c>
      <c r="T1129" s="16">
        <v>22.35</v>
      </c>
      <c r="U1129" s="16">
        <f t="shared" si="43"/>
        <v>23.815517241379311</v>
      </c>
      <c r="V1129" s="109">
        <v>100</v>
      </c>
      <c r="W1129" s="109">
        <v>100</v>
      </c>
      <c r="X1129" s="132" t="s">
        <v>8702</v>
      </c>
      <c r="Y1129" s="12"/>
      <c r="Z1129" s="12"/>
      <c r="AA1129" s="12"/>
      <c r="AB1129" s="69">
        <v>4</v>
      </c>
      <c r="AC1129" s="12"/>
      <c r="AD1129" s="16">
        <v>12.57</v>
      </c>
      <c r="AE1129" s="12">
        <v>5</v>
      </c>
      <c r="AF1129" s="235">
        <v>100</v>
      </c>
      <c r="AG1129" s="83" t="s">
        <v>8909</v>
      </c>
      <c r="AH1129" s="69" t="s">
        <v>8910</v>
      </c>
      <c r="AI1129" s="107">
        <v>50</v>
      </c>
      <c r="AJ1129" s="83" t="s">
        <v>8713</v>
      </c>
      <c r="AK1129" s="69" t="s">
        <v>8821</v>
      </c>
      <c r="AL1129" s="107">
        <v>50</v>
      </c>
      <c r="AM1129" s="301"/>
      <c r="AN1129" s="69"/>
      <c r="AO1129" s="107"/>
      <c r="AP1129" s="301"/>
      <c r="AQ1129" s="69"/>
      <c r="AR1129" s="107"/>
      <c r="AS1129" s="301"/>
      <c r="AT1129" s="69"/>
      <c r="AU1129" s="107"/>
      <c r="AV1129" s="301"/>
      <c r="AW1129" s="69"/>
      <c r="AX1129" s="107"/>
      <c r="AY1129" s="104"/>
      <c r="AZ1129" s="104"/>
      <c r="BA1129" s="104"/>
      <c r="BB1129" s="104"/>
      <c r="BC1129" s="104"/>
      <c r="BD1129" s="104"/>
      <c r="BE1129" s="104"/>
      <c r="BF1129" s="104"/>
      <c r="BG1129" s="104"/>
      <c r="BH1129" s="104"/>
      <c r="BI1129" s="104"/>
      <c r="BJ1129" s="104"/>
      <c r="BK1129" s="104"/>
      <c r="BL1129" s="104"/>
      <c r="BM1129" s="104"/>
      <c r="BN1129" s="104"/>
      <c r="BO1129" s="104"/>
      <c r="BP1129" s="104"/>
      <c r="BQ1129" s="104"/>
      <c r="BR1129" s="104"/>
      <c r="BS1129" s="104"/>
      <c r="BT1129" s="104"/>
      <c r="BU1129" s="104"/>
      <c r="BV1129" s="104"/>
      <c r="BW1129" s="104"/>
      <c r="BX1129" s="104"/>
      <c r="BY1129" s="104"/>
      <c r="BZ1129" s="104"/>
      <c r="CA1129" s="104"/>
      <c r="CB1129" s="104"/>
      <c r="CC1129" s="104"/>
      <c r="CD1129" s="104"/>
      <c r="CE1129" s="104"/>
      <c r="CF1129" s="104"/>
      <c r="CG1129" s="104"/>
      <c r="CH1129" s="104"/>
      <c r="CI1129" s="104"/>
      <c r="CJ1129" s="104"/>
      <c r="CK1129" s="104"/>
      <c r="CL1129" s="104"/>
      <c r="CM1129" s="104"/>
      <c r="CN1129" s="104"/>
      <c r="CO1129" s="104"/>
      <c r="CP1129" s="104"/>
      <c r="CQ1129" s="104"/>
      <c r="CR1129" s="104"/>
      <c r="CS1129" s="104"/>
      <c r="CT1129" s="104"/>
      <c r="CU1129" s="104"/>
      <c r="CV1129" s="104"/>
      <c r="CW1129" s="104"/>
      <c r="CX1129" s="104"/>
      <c r="CY1129" s="104"/>
      <c r="CZ1129" s="104"/>
      <c r="DA1129" s="104"/>
      <c r="DB1129" s="104"/>
      <c r="DC1129" s="104"/>
      <c r="DD1129" s="104"/>
      <c r="DE1129" s="104"/>
      <c r="DF1129" s="104"/>
      <c r="DG1129" s="104"/>
      <c r="DH1129" s="104"/>
      <c r="DI1129" s="104"/>
      <c r="DJ1129" s="104"/>
      <c r="DK1129" s="104"/>
      <c r="DL1129" s="104"/>
      <c r="DM1129" s="104"/>
      <c r="DN1129" s="104"/>
      <c r="DO1129" s="104"/>
      <c r="DP1129" s="104"/>
      <c r="DQ1129" s="104"/>
      <c r="DR1129" s="104"/>
      <c r="DS1129" s="104"/>
      <c r="DT1129" s="104"/>
      <c r="DU1129" s="104"/>
      <c r="DV1129" s="104"/>
      <c r="DW1129" s="104"/>
      <c r="DX1129" s="104"/>
      <c r="DY1129" s="104"/>
      <c r="DZ1129" s="104"/>
      <c r="EA1129" s="104"/>
      <c r="EB1129" s="104"/>
      <c r="EC1129" s="104"/>
      <c r="ED1129" s="104"/>
      <c r="EE1129" s="104"/>
      <c r="EF1129" s="104"/>
      <c r="EG1129" s="104"/>
      <c r="EH1129" s="104"/>
      <c r="EI1129" s="104"/>
      <c r="EJ1129" s="104"/>
      <c r="EK1129" s="104"/>
      <c r="EL1129" s="104"/>
      <c r="EM1129" s="104"/>
      <c r="EN1129" s="104"/>
      <c r="EO1129" s="104"/>
      <c r="EP1129" s="104"/>
      <c r="EQ1129" s="104"/>
      <c r="ER1129" s="104"/>
      <c r="ES1129" s="104"/>
      <c r="ET1129" s="104"/>
      <c r="EU1129" s="104"/>
      <c r="EV1129" s="104"/>
      <c r="EW1129" s="104"/>
      <c r="EX1129" s="104"/>
      <c r="EY1129" s="104"/>
      <c r="EZ1129" s="104"/>
      <c r="FA1129" s="104"/>
      <c r="FB1129" s="104"/>
      <c r="FC1129" s="104"/>
      <c r="FD1129" s="104"/>
      <c r="FE1129" s="104"/>
      <c r="FF1129" s="104"/>
      <c r="FG1129" s="104"/>
      <c r="FH1129" s="104"/>
      <c r="FI1129" s="104"/>
      <c r="FJ1129" s="104"/>
      <c r="FK1129" s="104"/>
      <c r="FL1129" s="104"/>
      <c r="FM1129" s="104"/>
      <c r="FN1129" s="104"/>
      <c r="FO1129" s="104"/>
      <c r="FP1129" s="104"/>
      <c r="FQ1129" s="104"/>
      <c r="FR1129" s="104"/>
      <c r="FS1129" s="104"/>
      <c r="FT1129" s="104"/>
      <c r="FU1129" s="104"/>
      <c r="FV1129" s="104"/>
      <c r="FW1129" s="104"/>
      <c r="FX1129" s="104"/>
      <c r="FY1129" s="104"/>
      <c r="FZ1129" s="104"/>
      <c r="GA1129" s="104"/>
      <c r="GB1129" s="104"/>
      <c r="GC1129" s="104"/>
      <c r="GD1129" s="104"/>
      <c r="GE1129" s="104"/>
      <c r="GF1129" s="104"/>
      <c r="GG1129" s="104"/>
      <c r="GH1129" s="104"/>
      <c r="GI1129" s="104"/>
      <c r="GJ1129" s="104"/>
      <c r="GK1129" s="104"/>
      <c r="GL1129" s="104"/>
      <c r="GM1129" s="104"/>
      <c r="GN1129" s="104"/>
      <c r="GO1129" s="104"/>
      <c r="GP1129" s="104"/>
      <c r="GQ1129" s="104"/>
      <c r="GR1129" s="104"/>
      <c r="GS1129" s="104"/>
      <c r="GT1129" s="104"/>
      <c r="GU1129" s="104"/>
      <c r="GV1129" s="104"/>
      <c r="GW1129" s="104"/>
      <c r="GX1129" s="104"/>
      <c r="GY1129" s="104"/>
      <c r="GZ1129" s="104"/>
      <c r="HA1129" s="104"/>
      <c r="HB1129" s="104"/>
      <c r="HC1129" s="104"/>
      <c r="HD1129" s="104"/>
      <c r="HE1129" s="104"/>
      <c r="HF1129" s="104"/>
      <c r="HG1129" s="104"/>
      <c r="HH1129" s="104"/>
      <c r="HI1129" s="104"/>
      <c r="HJ1129" s="104"/>
      <c r="HK1129" s="104"/>
      <c r="HL1129" s="104"/>
      <c r="HM1129" s="104"/>
      <c r="HN1129" s="104"/>
      <c r="HO1129" s="104"/>
      <c r="HP1129" s="104"/>
      <c r="HQ1129" s="104"/>
      <c r="HR1129" s="104"/>
      <c r="HS1129" s="104"/>
      <c r="HT1129" s="104"/>
      <c r="HU1129" s="104"/>
      <c r="HV1129" s="104"/>
      <c r="HW1129" s="104"/>
      <c r="HX1129" s="104"/>
      <c r="HY1129" s="104"/>
      <c r="HZ1129" s="104"/>
    </row>
    <row r="1130" spans="1:234" s="14" customFormat="1" ht="98">
      <c r="A1130" s="11">
        <v>2990</v>
      </c>
      <c r="B1130" s="12" t="s">
        <v>8695</v>
      </c>
      <c r="C1130" s="69" t="s">
        <v>8696</v>
      </c>
      <c r="D1130" s="15" t="s">
        <v>8713</v>
      </c>
      <c r="E1130" s="24" t="s">
        <v>8900</v>
      </c>
      <c r="F1130" s="220" t="s">
        <v>8901</v>
      </c>
      <c r="G1130" s="69" t="s">
        <v>8911</v>
      </c>
      <c r="H1130" s="69">
        <v>2012</v>
      </c>
      <c r="I1130" s="24" t="s">
        <v>8912</v>
      </c>
      <c r="J1130" s="219">
        <v>49725.67</v>
      </c>
      <c r="K1130" s="118" t="s">
        <v>8976</v>
      </c>
      <c r="L1130" s="24" t="s">
        <v>8904</v>
      </c>
      <c r="M1130" s="24" t="s">
        <v>8905</v>
      </c>
      <c r="N1130" s="69" t="s">
        <v>8913</v>
      </c>
      <c r="O1130" s="69" t="s">
        <v>8914</v>
      </c>
      <c r="P1130" s="24" t="s">
        <v>8915</v>
      </c>
      <c r="Q1130" s="16">
        <v>22.35</v>
      </c>
      <c r="R1130" s="16"/>
      <c r="S1130" s="16">
        <f>(1500+4000+120+2000+0+0)/2088*0.9</f>
        <v>3.2844827586206895</v>
      </c>
      <c r="T1130" s="16">
        <v>22.35</v>
      </c>
      <c r="U1130" s="16">
        <f>SUM(R1130:T1130)</f>
        <v>25.634482758620692</v>
      </c>
      <c r="V1130" s="109">
        <v>100</v>
      </c>
      <c r="W1130" s="109">
        <v>100</v>
      </c>
      <c r="X1130" s="132" t="s">
        <v>8702</v>
      </c>
      <c r="Y1130" s="12"/>
      <c r="Z1130" s="12"/>
      <c r="AA1130" s="12"/>
      <c r="AB1130" s="69">
        <v>8</v>
      </c>
      <c r="AC1130" s="12"/>
      <c r="AD1130" s="16">
        <v>12.57</v>
      </c>
      <c r="AE1130" s="12">
        <v>5</v>
      </c>
      <c r="AF1130" s="235">
        <v>100</v>
      </c>
      <c r="AG1130" s="83" t="s">
        <v>8909</v>
      </c>
      <c r="AH1130" s="69" t="s">
        <v>8910</v>
      </c>
      <c r="AI1130" s="107">
        <v>50</v>
      </c>
      <c r="AJ1130" s="83" t="s">
        <v>8713</v>
      </c>
      <c r="AK1130" s="69" t="s">
        <v>8821</v>
      </c>
      <c r="AL1130" s="107">
        <v>10</v>
      </c>
      <c r="AM1130" s="300"/>
      <c r="AN1130" s="12"/>
      <c r="AO1130" s="13"/>
      <c r="AP1130" s="301"/>
      <c r="AQ1130" s="69"/>
      <c r="AR1130" s="107"/>
      <c r="AS1130" s="301"/>
      <c r="AT1130" s="69"/>
      <c r="AU1130" s="107"/>
      <c r="AV1130" s="301"/>
      <c r="AW1130" s="69"/>
      <c r="AX1130" s="107"/>
      <c r="AY1130" s="104"/>
      <c r="AZ1130" s="104"/>
      <c r="BA1130" s="104"/>
      <c r="BB1130" s="104"/>
      <c r="BC1130" s="104"/>
      <c r="BD1130" s="104"/>
      <c r="BE1130" s="104"/>
      <c r="BF1130" s="104"/>
      <c r="BG1130" s="104"/>
      <c r="BH1130" s="104"/>
      <c r="BI1130" s="104"/>
      <c r="BJ1130" s="104"/>
      <c r="BK1130" s="104"/>
      <c r="BL1130" s="104"/>
      <c r="BM1130" s="104"/>
      <c r="BN1130" s="104"/>
      <c r="BO1130" s="104"/>
      <c r="BP1130" s="104"/>
      <c r="BQ1130" s="104"/>
      <c r="BR1130" s="104"/>
      <c r="BS1130" s="104"/>
      <c r="BT1130" s="104"/>
      <c r="BU1130" s="104"/>
      <c r="BV1130" s="104"/>
      <c r="BW1130" s="104"/>
      <c r="BX1130" s="104"/>
      <c r="BY1130" s="104"/>
      <c r="BZ1130" s="104"/>
      <c r="CA1130" s="104"/>
      <c r="CB1130" s="104"/>
      <c r="CC1130" s="104"/>
      <c r="CD1130" s="104"/>
      <c r="CE1130" s="104"/>
      <c r="CF1130" s="104"/>
      <c r="CG1130" s="104"/>
      <c r="CH1130" s="104"/>
      <c r="CI1130" s="104"/>
      <c r="CJ1130" s="104"/>
      <c r="CK1130" s="104"/>
      <c r="CL1130" s="104"/>
      <c r="CM1130" s="104"/>
      <c r="CN1130" s="104"/>
      <c r="CO1130" s="104"/>
      <c r="CP1130" s="104"/>
      <c r="CQ1130" s="104"/>
      <c r="CR1130" s="104"/>
      <c r="CS1130" s="104"/>
      <c r="CT1130" s="104"/>
      <c r="CU1130" s="104"/>
      <c r="CV1130" s="104"/>
      <c r="CW1130" s="104"/>
      <c r="CX1130" s="104"/>
      <c r="CY1130" s="104"/>
      <c r="CZ1130" s="104"/>
      <c r="DA1130" s="104"/>
      <c r="DB1130" s="104"/>
      <c r="DC1130" s="104"/>
      <c r="DD1130" s="104"/>
      <c r="DE1130" s="104"/>
      <c r="DF1130" s="104"/>
      <c r="DG1130" s="104"/>
      <c r="DH1130" s="104"/>
      <c r="DI1130" s="104"/>
      <c r="DJ1130" s="104"/>
      <c r="DK1130" s="104"/>
      <c r="DL1130" s="104"/>
      <c r="DM1130" s="104"/>
      <c r="DN1130" s="104"/>
      <c r="DO1130" s="104"/>
      <c r="DP1130" s="104"/>
      <c r="DQ1130" s="104"/>
      <c r="DR1130" s="104"/>
      <c r="DS1130" s="104"/>
      <c r="DT1130" s="104"/>
      <c r="DU1130" s="104"/>
      <c r="DV1130" s="104"/>
      <c r="DW1130" s="104"/>
      <c r="DX1130" s="104"/>
      <c r="DY1130" s="104"/>
      <c r="DZ1130" s="104"/>
      <c r="EA1130" s="104"/>
      <c r="EB1130" s="104"/>
      <c r="EC1130" s="104"/>
      <c r="ED1130" s="104"/>
      <c r="EE1130" s="104"/>
      <c r="EF1130" s="104"/>
      <c r="EG1130" s="104"/>
      <c r="EH1130" s="104"/>
      <c r="EI1130" s="104"/>
      <c r="EJ1130" s="104"/>
      <c r="EK1130" s="104"/>
      <c r="EL1130" s="104"/>
      <c r="EM1130" s="104"/>
      <c r="EN1130" s="104"/>
      <c r="EO1130" s="104"/>
      <c r="EP1130" s="104"/>
      <c r="EQ1130" s="104"/>
      <c r="ER1130" s="104"/>
      <c r="ES1130" s="104"/>
      <c r="ET1130" s="104"/>
      <c r="EU1130" s="104"/>
      <c r="EV1130" s="104"/>
      <c r="EW1130" s="104"/>
      <c r="EX1130" s="104"/>
      <c r="EY1130" s="104"/>
      <c r="EZ1130" s="104"/>
      <c r="FA1130" s="104"/>
      <c r="FB1130" s="104"/>
      <c r="FC1130" s="104"/>
      <c r="FD1130" s="104"/>
      <c r="FE1130" s="104"/>
      <c r="FF1130" s="104"/>
      <c r="FG1130" s="104"/>
      <c r="FH1130" s="104"/>
      <c r="FI1130" s="104"/>
      <c r="FJ1130" s="104"/>
      <c r="FK1130" s="104"/>
      <c r="FL1130" s="104"/>
      <c r="FM1130" s="104"/>
      <c r="FN1130" s="104"/>
      <c r="FO1130" s="104"/>
      <c r="FP1130" s="104"/>
      <c r="FQ1130" s="104"/>
      <c r="FR1130" s="104"/>
      <c r="FS1130" s="104"/>
      <c r="FT1130" s="104"/>
      <c r="FU1130" s="104"/>
      <c r="FV1130" s="104"/>
      <c r="FW1130" s="104"/>
      <c r="FX1130" s="104"/>
      <c r="FY1130" s="104"/>
      <c r="FZ1130" s="104"/>
      <c r="GA1130" s="104"/>
      <c r="GB1130" s="104"/>
      <c r="GC1130" s="104"/>
      <c r="GD1130" s="104"/>
      <c r="GE1130" s="104"/>
      <c r="GF1130" s="104"/>
      <c r="GG1130" s="104"/>
      <c r="GH1130" s="104"/>
      <c r="GI1130" s="104"/>
      <c r="GJ1130" s="104"/>
      <c r="GK1130" s="104"/>
      <c r="GL1130" s="104"/>
      <c r="GM1130" s="104"/>
      <c r="GN1130" s="104"/>
      <c r="GO1130" s="104"/>
      <c r="GP1130" s="104"/>
      <c r="GQ1130" s="104"/>
      <c r="GR1130" s="104"/>
      <c r="GS1130" s="104"/>
      <c r="GT1130" s="104"/>
      <c r="GU1130" s="104"/>
      <c r="GV1130" s="104"/>
      <c r="GW1130" s="104"/>
      <c r="GX1130" s="104"/>
      <c r="GY1130" s="104"/>
      <c r="GZ1130" s="104"/>
      <c r="HA1130" s="104"/>
      <c r="HB1130" s="104"/>
      <c r="HC1130" s="104"/>
      <c r="HD1130" s="104"/>
      <c r="HE1130" s="104"/>
      <c r="HF1130" s="104"/>
      <c r="HG1130" s="104"/>
      <c r="HH1130" s="104"/>
      <c r="HI1130" s="104"/>
      <c r="HJ1130" s="104"/>
      <c r="HK1130" s="104"/>
      <c r="HL1130" s="104"/>
      <c r="HM1130" s="104"/>
      <c r="HN1130" s="104"/>
      <c r="HO1130" s="104"/>
      <c r="HP1130" s="104"/>
      <c r="HQ1130" s="104"/>
      <c r="HR1130" s="104"/>
      <c r="HS1130" s="104"/>
      <c r="HT1130" s="104"/>
      <c r="HU1130" s="104"/>
      <c r="HV1130" s="104"/>
      <c r="HW1130" s="104"/>
      <c r="HX1130" s="104"/>
      <c r="HY1130" s="104"/>
      <c r="HZ1130" s="104"/>
    </row>
    <row r="1131" spans="1:234" s="14" customFormat="1" ht="84">
      <c r="A1131" s="11">
        <v>2990</v>
      </c>
      <c r="B1131" s="12" t="s">
        <v>8695</v>
      </c>
      <c r="C1131" s="69" t="s">
        <v>8696</v>
      </c>
      <c r="D1131" s="15" t="s">
        <v>8713</v>
      </c>
      <c r="E1131" s="24" t="s">
        <v>2785</v>
      </c>
      <c r="F1131" s="220">
        <v>11130</v>
      </c>
      <c r="G1131" s="24" t="s">
        <v>8916</v>
      </c>
      <c r="H1131" s="69">
        <v>2011</v>
      </c>
      <c r="I1131" s="24" t="s">
        <v>8917</v>
      </c>
      <c r="J1131" s="219">
        <v>71850</v>
      </c>
      <c r="K1131" s="118" t="s">
        <v>8976</v>
      </c>
      <c r="L1131" s="24" t="s">
        <v>8918</v>
      </c>
      <c r="M1131" s="24" t="s">
        <v>8919</v>
      </c>
      <c r="N1131" s="24" t="s">
        <v>8920</v>
      </c>
      <c r="O1131" s="24" t="s">
        <v>8921</v>
      </c>
      <c r="P1131" s="24" t="s">
        <v>8922</v>
      </c>
      <c r="Q1131" s="16">
        <v>22.35</v>
      </c>
      <c r="R1131" s="16"/>
      <c r="S1131" s="16">
        <f>(1500+0+120+3000+0+0)/2088*1</f>
        <v>2.2126436781609193</v>
      </c>
      <c r="T1131" s="16">
        <v>22.35</v>
      </c>
      <c r="U1131" s="16">
        <f t="shared" si="43"/>
        <v>24.562643678160921</v>
      </c>
      <c r="V1131" s="109">
        <v>100</v>
      </c>
      <c r="W1131" s="109">
        <f>ROUND(100/71850*71850,0)</f>
        <v>100</v>
      </c>
      <c r="X1131" s="132" t="s">
        <v>8702</v>
      </c>
      <c r="Y1131" s="12"/>
      <c r="Z1131" s="12"/>
      <c r="AA1131" s="12"/>
      <c r="AB1131" s="69">
        <v>67</v>
      </c>
      <c r="AC1131" s="12"/>
      <c r="AD1131" s="16">
        <v>12.57</v>
      </c>
      <c r="AE1131" s="12">
        <v>5</v>
      </c>
      <c r="AF1131" s="235">
        <v>100</v>
      </c>
      <c r="AG1131" s="83" t="s">
        <v>1856</v>
      </c>
      <c r="AH1131" s="69" t="s">
        <v>8923</v>
      </c>
      <c r="AI1131" s="107">
        <v>85</v>
      </c>
      <c r="AJ1131" s="83" t="s">
        <v>8713</v>
      </c>
      <c r="AK1131" s="69" t="s">
        <v>8821</v>
      </c>
      <c r="AL1131" s="107">
        <v>15</v>
      </c>
      <c r="AM1131" s="301"/>
      <c r="AN1131" s="69"/>
      <c r="AO1131" s="107"/>
      <c r="AP1131" s="301"/>
      <c r="AQ1131" s="69"/>
      <c r="AR1131" s="107"/>
      <c r="AS1131" s="301"/>
      <c r="AT1131" s="69"/>
      <c r="AU1131" s="107"/>
      <c r="AV1131" s="301"/>
      <c r="AW1131" s="69"/>
      <c r="AX1131" s="107"/>
      <c r="AY1131" s="104"/>
      <c r="AZ1131" s="104"/>
      <c r="BA1131" s="104"/>
      <c r="BB1131" s="104"/>
      <c r="BC1131" s="104"/>
      <c r="BD1131" s="104"/>
      <c r="BE1131" s="104"/>
      <c r="BF1131" s="104"/>
      <c r="BG1131" s="104"/>
      <c r="BH1131" s="104"/>
      <c r="BI1131" s="104"/>
      <c r="BJ1131" s="104"/>
      <c r="BK1131" s="104"/>
      <c r="BL1131" s="104"/>
      <c r="BM1131" s="104"/>
      <c r="BN1131" s="104"/>
      <c r="BO1131" s="104"/>
      <c r="BP1131" s="104"/>
      <c r="BQ1131" s="104"/>
      <c r="BR1131" s="104"/>
      <c r="BS1131" s="104"/>
      <c r="BT1131" s="104"/>
      <c r="BU1131" s="104"/>
      <c r="BV1131" s="104"/>
      <c r="BW1131" s="104"/>
      <c r="BX1131" s="104"/>
      <c r="BY1131" s="104"/>
      <c r="BZ1131" s="104"/>
      <c r="CA1131" s="104"/>
      <c r="CB1131" s="104"/>
      <c r="CC1131" s="104"/>
      <c r="CD1131" s="104"/>
      <c r="CE1131" s="104"/>
      <c r="CF1131" s="104"/>
      <c r="CG1131" s="104"/>
      <c r="CH1131" s="104"/>
      <c r="CI1131" s="104"/>
      <c r="CJ1131" s="104"/>
      <c r="CK1131" s="104"/>
      <c r="CL1131" s="104"/>
      <c r="CM1131" s="104"/>
      <c r="CN1131" s="104"/>
      <c r="CO1131" s="104"/>
      <c r="CP1131" s="104"/>
      <c r="CQ1131" s="104"/>
      <c r="CR1131" s="104"/>
      <c r="CS1131" s="104"/>
      <c r="CT1131" s="104"/>
      <c r="CU1131" s="104"/>
      <c r="CV1131" s="104"/>
      <c r="CW1131" s="104"/>
      <c r="CX1131" s="104"/>
      <c r="CY1131" s="104"/>
      <c r="CZ1131" s="104"/>
      <c r="DA1131" s="104"/>
      <c r="DB1131" s="104"/>
      <c r="DC1131" s="104"/>
      <c r="DD1131" s="104"/>
      <c r="DE1131" s="104"/>
      <c r="DF1131" s="104"/>
      <c r="DG1131" s="104"/>
      <c r="DH1131" s="104"/>
      <c r="DI1131" s="104"/>
      <c r="DJ1131" s="104"/>
      <c r="DK1131" s="104"/>
      <c r="DL1131" s="104"/>
      <c r="DM1131" s="104"/>
      <c r="DN1131" s="104"/>
      <c r="DO1131" s="104"/>
      <c r="DP1131" s="104"/>
      <c r="DQ1131" s="104"/>
      <c r="DR1131" s="104"/>
      <c r="DS1131" s="104"/>
      <c r="DT1131" s="104"/>
      <c r="DU1131" s="104"/>
      <c r="DV1131" s="104"/>
      <c r="DW1131" s="104"/>
      <c r="DX1131" s="104"/>
      <c r="DY1131" s="104"/>
      <c r="DZ1131" s="104"/>
      <c r="EA1131" s="104"/>
      <c r="EB1131" s="104"/>
      <c r="EC1131" s="104"/>
      <c r="ED1131" s="104"/>
      <c r="EE1131" s="104"/>
      <c r="EF1131" s="104"/>
      <c r="EG1131" s="104"/>
      <c r="EH1131" s="104"/>
      <c r="EI1131" s="104"/>
      <c r="EJ1131" s="104"/>
      <c r="EK1131" s="104"/>
      <c r="EL1131" s="104"/>
      <c r="EM1131" s="104"/>
      <c r="EN1131" s="104"/>
      <c r="EO1131" s="104"/>
      <c r="EP1131" s="104"/>
      <c r="EQ1131" s="104"/>
      <c r="ER1131" s="104"/>
      <c r="ES1131" s="104"/>
      <c r="ET1131" s="104"/>
      <c r="EU1131" s="104"/>
      <c r="EV1131" s="104"/>
      <c r="EW1131" s="104"/>
      <c r="EX1131" s="104"/>
      <c r="EY1131" s="104"/>
      <c r="EZ1131" s="104"/>
      <c r="FA1131" s="104"/>
      <c r="FB1131" s="104"/>
      <c r="FC1131" s="104"/>
      <c r="FD1131" s="104"/>
      <c r="FE1131" s="104"/>
      <c r="FF1131" s="104"/>
      <c r="FG1131" s="104"/>
      <c r="FH1131" s="104"/>
      <c r="FI1131" s="104"/>
      <c r="FJ1131" s="104"/>
      <c r="FK1131" s="104"/>
      <c r="FL1131" s="104"/>
      <c r="FM1131" s="104"/>
      <c r="FN1131" s="104"/>
      <c r="FO1131" s="104"/>
      <c r="FP1131" s="104"/>
      <c r="FQ1131" s="104"/>
      <c r="FR1131" s="104"/>
      <c r="FS1131" s="104"/>
      <c r="FT1131" s="104"/>
      <c r="FU1131" s="104"/>
      <c r="FV1131" s="104"/>
      <c r="FW1131" s="104"/>
      <c r="FX1131" s="104"/>
      <c r="FY1131" s="104"/>
      <c r="FZ1131" s="104"/>
      <c r="GA1131" s="104"/>
      <c r="GB1131" s="104"/>
      <c r="GC1131" s="104"/>
      <c r="GD1131" s="104"/>
      <c r="GE1131" s="104"/>
      <c r="GF1131" s="104"/>
      <c r="GG1131" s="104"/>
      <c r="GH1131" s="104"/>
      <c r="GI1131" s="104"/>
      <c r="GJ1131" s="104"/>
      <c r="GK1131" s="104"/>
      <c r="GL1131" s="104"/>
      <c r="GM1131" s="104"/>
      <c r="GN1131" s="104"/>
      <c r="GO1131" s="104"/>
      <c r="GP1131" s="104"/>
      <c r="GQ1131" s="104"/>
      <c r="GR1131" s="104"/>
      <c r="GS1131" s="104"/>
      <c r="GT1131" s="104"/>
      <c r="GU1131" s="104"/>
      <c r="GV1131" s="104"/>
      <c r="GW1131" s="104"/>
      <c r="GX1131" s="104"/>
      <c r="GY1131" s="104"/>
      <c r="GZ1131" s="104"/>
      <c r="HA1131" s="104"/>
      <c r="HB1131" s="104"/>
      <c r="HC1131" s="104"/>
      <c r="HD1131" s="104"/>
      <c r="HE1131" s="104"/>
      <c r="HF1131" s="104"/>
      <c r="HG1131" s="104"/>
      <c r="HH1131" s="104"/>
      <c r="HI1131" s="104"/>
      <c r="HJ1131" s="104"/>
      <c r="HK1131" s="104"/>
      <c r="HL1131" s="104"/>
      <c r="HM1131" s="104"/>
      <c r="HN1131" s="104"/>
      <c r="HO1131" s="104"/>
      <c r="HP1131" s="104"/>
      <c r="HQ1131" s="104"/>
      <c r="HR1131" s="104"/>
      <c r="HS1131" s="104"/>
      <c r="HT1131" s="104"/>
      <c r="HU1131" s="104"/>
      <c r="HV1131" s="104"/>
      <c r="HW1131" s="104"/>
      <c r="HX1131" s="104"/>
      <c r="HY1131" s="104"/>
      <c r="HZ1131" s="104"/>
    </row>
    <row r="1132" spans="1:234" s="14" customFormat="1" ht="98">
      <c r="A1132" s="11">
        <v>2990</v>
      </c>
      <c r="B1132" s="12" t="s">
        <v>8695</v>
      </c>
      <c r="C1132" s="69" t="s">
        <v>8696</v>
      </c>
      <c r="D1132" s="15" t="s">
        <v>8713</v>
      </c>
      <c r="E1132" s="24" t="s">
        <v>2785</v>
      </c>
      <c r="F1132" s="220">
        <v>11130</v>
      </c>
      <c r="G1132" s="24" t="s">
        <v>8924</v>
      </c>
      <c r="H1132" s="69">
        <v>2012</v>
      </c>
      <c r="I1132" s="24" t="s">
        <v>8925</v>
      </c>
      <c r="J1132" s="219">
        <v>61703.199999999997</v>
      </c>
      <c r="K1132" s="118" t="s">
        <v>8976</v>
      </c>
      <c r="L1132" s="24" t="s">
        <v>8918</v>
      </c>
      <c r="M1132" s="24" t="s">
        <v>8919</v>
      </c>
      <c r="N1132" s="24" t="s">
        <v>8920</v>
      </c>
      <c r="O1132" s="24" t="s">
        <v>8921</v>
      </c>
      <c r="P1132" s="24" t="s">
        <v>8926</v>
      </c>
      <c r="Q1132" s="16">
        <v>22.35</v>
      </c>
      <c r="R1132" s="16"/>
      <c r="S1132" s="16">
        <f>(1500+0+120+3000+0+0)/2088*1</f>
        <v>2.2126436781609193</v>
      </c>
      <c r="T1132" s="16">
        <v>22.35</v>
      </c>
      <c r="U1132" s="16">
        <f t="shared" si="43"/>
        <v>24.562643678160921</v>
      </c>
      <c r="V1132" s="109">
        <v>100</v>
      </c>
      <c r="W1132" s="109">
        <v>100</v>
      </c>
      <c r="X1132" s="132" t="s">
        <v>8702</v>
      </c>
      <c r="Y1132" s="12"/>
      <c r="Z1132" s="12"/>
      <c r="AA1132" s="12"/>
      <c r="AB1132" s="69">
        <v>67</v>
      </c>
      <c r="AC1132" s="12"/>
      <c r="AD1132" s="16">
        <v>12.57</v>
      </c>
      <c r="AE1132" s="12">
        <v>5</v>
      </c>
      <c r="AF1132" s="235">
        <v>100</v>
      </c>
      <c r="AG1132" s="83" t="s">
        <v>1856</v>
      </c>
      <c r="AH1132" s="69" t="s">
        <v>8923</v>
      </c>
      <c r="AI1132" s="107">
        <v>85</v>
      </c>
      <c r="AJ1132" s="83" t="s">
        <v>8713</v>
      </c>
      <c r="AK1132" s="69" t="s">
        <v>8821</v>
      </c>
      <c r="AL1132" s="107">
        <v>15</v>
      </c>
      <c r="AM1132" s="301"/>
      <c r="AN1132" s="69"/>
      <c r="AO1132" s="107"/>
      <c r="AP1132" s="301"/>
      <c r="AQ1132" s="69"/>
      <c r="AR1132" s="107"/>
      <c r="AS1132" s="301"/>
      <c r="AT1132" s="69"/>
      <c r="AU1132" s="107"/>
      <c r="AV1132" s="301"/>
      <c r="AW1132" s="69"/>
      <c r="AX1132" s="107"/>
      <c r="AY1132" s="104"/>
      <c r="AZ1132" s="104"/>
      <c r="BA1132" s="104"/>
      <c r="BB1132" s="104"/>
      <c r="BC1132" s="104"/>
      <c r="BD1132" s="104"/>
      <c r="BE1132" s="104"/>
      <c r="BF1132" s="104"/>
      <c r="BG1132" s="104"/>
      <c r="BH1132" s="104"/>
      <c r="BI1132" s="104"/>
      <c r="BJ1132" s="104"/>
      <c r="BK1132" s="104"/>
      <c r="BL1132" s="104"/>
      <c r="BM1132" s="104"/>
      <c r="BN1132" s="104"/>
      <c r="BO1132" s="104"/>
      <c r="BP1132" s="104"/>
      <c r="BQ1132" s="104"/>
      <c r="BR1132" s="104"/>
      <c r="BS1132" s="104"/>
      <c r="BT1132" s="104"/>
      <c r="BU1132" s="104"/>
      <c r="BV1132" s="104"/>
      <c r="BW1132" s="104"/>
      <c r="BX1132" s="104"/>
      <c r="BY1132" s="104"/>
      <c r="BZ1132" s="104"/>
      <c r="CA1132" s="104"/>
      <c r="CB1132" s="104"/>
      <c r="CC1132" s="104"/>
      <c r="CD1132" s="104"/>
      <c r="CE1132" s="104"/>
      <c r="CF1132" s="104"/>
      <c r="CG1132" s="104"/>
      <c r="CH1132" s="104"/>
      <c r="CI1132" s="104"/>
      <c r="CJ1132" s="104"/>
      <c r="CK1132" s="104"/>
      <c r="CL1132" s="104"/>
      <c r="CM1132" s="104"/>
      <c r="CN1132" s="104"/>
      <c r="CO1132" s="104"/>
      <c r="CP1132" s="104"/>
      <c r="CQ1132" s="104"/>
      <c r="CR1132" s="104"/>
      <c r="CS1132" s="104"/>
      <c r="CT1132" s="104"/>
      <c r="CU1132" s="104"/>
      <c r="CV1132" s="104"/>
      <c r="CW1132" s="104"/>
      <c r="CX1132" s="104"/>
      <c r="CY1132" s="104"/>
      <c r="CZ1132" s="104"/>
      <c r="DA1132" s="104"/>
      <c r="DB1132" s="104"/>
      <c r="DC1132" s="104"/>
      <c r="DD1132" s="104"/>
      <c r="DE1132" s="104"/>
      <c r="DF1132" s="104"/>
      <c r="DG1132" s="104"/>
      <c r="DH1132" s="104"/>
      <c r="DI1132" s="104"/>
      <c r="DJ1132" s="104"/>
      <c r="DK1132" s="104"/>
      <c r="DL1132" s="104"/>
      <c r="DM1132" s="104"/>
      <c r="DN1132" s="104"/>
      <c r="DO1132" s="104"/>
      <c r="DP1132" s="104"/>
      <c r="DQ1132" s="104"/>
      <c r="DR1132" s="104"/>
      <c r="DS1132" s="104"/>
      <c r="DT1132" s="104"/>
      <c r="DU1132" s="104"/>
      <c r="DV1132" s="104"/>
      <c r="DW1132" s="104"/>
      <c r="DX1132" s="104"/>
      <c r="DY1132" s="104"/>
      <c r="DZ1132" s="104"/>
      <c r="EA1132" s="104"/>
      <c r="EB1132" s="104"/>
      <c r="EC1132" s="104"/>
      <c r="ED1132" s="104"/>
      <c r="EE1132" s="104"/>
      <c r="EF1132" s="104"/>
      <c r="EG1132" s="104"/>
      <c r="EH1132" s="104"/>
      <c r="EI1132" s="104"/>
      <c r="EJ1132" s="104"/>
      <c r="EK1132" s="104"/>
      <c r="EL1132" s="104"/>
      <c r="EM1132" s="104"/>
      <c r="EN1132" s="104"/>
      <c r="EO1132" s="104"/>
      <c r="EP1132" s="104"/>
      <c r="EQ1132" s="104"/>
      <c r="ER1132" s="104"/>
      <c r="ES1132" s="104"/>
      <c r="ET1132" s="104"/>
      <c r="EU1132" s="104"/>
      <c r="EV1132" s="104"/>
      <c r="EW1132" s="104"/>
      <c r="EX1132" s="104"/>
      <c r="EY1132" s="104"/>
      <c r="EZ1132" s="104"/>
      <c r="FA1132" s="104"/>
      <c r="FB1132" s="104"/>
      <c r="FC1132" s="104"/>
      <c r="FD1132" s="104"/>
      <c r="FE1132" s="104"/>
      <c r="FF1132" s="104"/>
      <c r="FG1132" s="104"/>
      <c r="FH1132" s="104"/>
      <c r="FI1132" s="104"/>
      <c r="FJ1132" s="104"/>
      <c r="FK1132" s="104"/>
      <c r="FL1132" s="104"/>
      <c r="FM1132" s="104"/>
      <c r="FN1132" s="104"/>
      <c r="FO1132" s="104"/>
      <c r="FP1132" s="104"/>
      <c r="FQ1132" s="104"/>
      <c r="FR1132" s="104"/>
      <c r="FS1132" s="104"/>
      <c r="FT1132" s="104"/>
      <c r="FU1132" s="104"/>
      <c r="FV1132" s="104"/>
      <c r="FW1132" s="104"/>
      <c r="FX1132" s="104"/>
      <c r="FY1132" s="104"/>
      <c r="FZ1132" s="104"/>
      <c r="GA1132" s="104"/>
      <c r="GB1132" s="104"/>
      <c r="GC1132" s="104"/>
      <c r="GD1132" s="104"/>
      <c r="GE1132" s="104"/>
      <c r="GF1132" s="104"/>
      <c r="GG1132" s="104"/>
      <c r="GH1132" s="104"/>
      <c r="GI1132" s="104"/>
      <c r="GJ1132" s="104"/>
      <c r="GK1132" s="104"/>
      <c r="GL1132" s="104"/>
      <c r="GM1132" s="104"/>
      <c r="GN1132" s="104"/>
      <c r="GO1132" s="104"/>
      <c r="GP1132" s="104"/>
      <c r="GQ1132" s="104"/>
      <c r="GR1132" s="104"/>
      <c r="GS1132" s="104"/>
      <c r="GT1132" s="104"/>
      <c r="GU1132" s="104"/>
      <c r="GV1132" s="104"/>
      <c r="GW1132" s="104"/>
      <c r="GX1132" s="104"/>
      <c r="GY1132" s="104"/>
      <c r="GZ1132" s="104"/>
      <c r="HA1132" s="104"/>
      <c r="HB1132" s="104"/>
      <c r="HC1132" s="104"/>
      <c r="HD1132" s="104"/>
      <c r="HE1132" s="104"/>
      <c r="HF1132" s="104"/>
      <c r="HG1132" s="104"/>
      <c r="HH1132" s="104"/>
      <c r="HI1132" s="104"/>
      <c r="HJ1132" s="104"/>
      <c r="HK1132" s="104"/>
      <c r="HL1132" s="104"/>
      <c r="HM1132" s="104"/>
      <c r="HN1132" s="104"/>
      <c r="HO1132" s="104"/>
      <c r="HP1132" s="104"/>
      <c r="HQ1132" s="104"/>
      <c r="HR1132" s="104"/>
      <c r="HS1132" s="104"/>
      <c r="HT1132" s="104"/>
      <c r="HU1132" s="104"/>
      <c r="HV1132" s="104"/>
      <c r="HW1132" s="104"/>
      <c r="HX1132" s="104"/>
      <c r="HY1132" s="104"/>
      <c r="HZ1132" s="104"/>
    </row>
    <row r="1133" spans="1:234" s="14" customFormat="1" ht="98">
      <c r="A1133" s="11">
        <v>2990</v>
      </c>
      <c r="B1133" s="12" t="s">
        <v>8695</v>
      </c>
      <c r="C1133" s="69" t="s">
        <v>8696</v>
      </c>
      <c r="D1133" s="15" t="s">
        <v>8713</v>
      </c>
      <c r="E1133" s="24" t="s">
        <v>2785</v>
      </c>
      <c r="F1133" s="220">
        <v>11130</v>
      </c>
      <c r="G1133" s="24" t="s">
        <v>8927</v>
      </c>
      <c r="H1133" s="69">
        <v>2013</v>
      </c>
      <c r="I1133" s="24" t="s">
        <v>8928</v>
      </c>
      <c r="J1133" s="219">
        <v>96044.5</v>
      </c>
      <c r="K1133" s="118" t="s">
        <v>8976</v>
      </c>
      <c r="L1133" s="24" t="s">
        <v>8918</v>
      </c>
      <c r="M1133" s="24" t="s">
        <v>8919</v>
      </c>
      <c r="N1133" s="24" t="s">
        <v>8920</v>
      </c>
      <c r="O1133" s="24" t="s">
        <v>8921</v>
      </c>
      <c r="P1133" s="24" t="s">
        <v>8929</v>
      </c>
      <c r="Q1133" s="16">
        <v>22.35</v>
      </c>
      <c r="R1133" s="16"/>
      <c r="S1133" s="16">
        <f>(1500+0+120+3000+0+0)/2088*1</f>
        <v>2.2126436781609193</v>
      </c>
      <c r="T1133" s="16">
        <v>22.35</v>
      </c>
      <c r="U1133" s="16">
        <f t="shared" si="43"/>
        <v>24.562643678160921</v>
      </c>
      <c r="V1133" s="109">
        <v>100</v>
      </c>
      <c r="W1133" s="109">
        <v>100</v>
      </c>
      <c r="X1133" s="132" t="s">
        <v>8702</v>
      </c>
      <c r="Y1133" s="12"/>
      <c r="Z1133" s="12"/>
      <c r="AA1133" s="12"/>
      <c r="AB1133" s="69">
        <v>67</v>
      </c>
      <c r="AC1133" s="12"/>
      <c r="AD1133" s="16">
        <v>12.57</v>
      </c>
      <c r="AE1133" s="12">
        <v>5</v>
      </c>
      <c r="AF1133" s="235">
        <v>100</v>
      </c>
      <c r="AG1133" s="83" t="s">
        <v>1856</v>
      </c>
      <c r="AH1133" s="69" t="s">
        <v>8923</v>
      </c>
      <c r="AI1133" s="107">
        <v>85</v>
      </c>
      <c r="AJ1133" s="83" t="s">
        <v>8713</v>
      </c>
      <c r="AK1133" s="69" t="s">
        <v>8821</v>
      </c>
      <c r="AL1133" s="107">
        <v>15</v>
      </c>
      <c r="AM1133" s="301"/>
      <c r="AN1133" s="69"/>
      <c r="AO1133" s="107"/>
      <c r="AP1133" s="301"/>
      <c r="AQ1133" s="69"/>
      <c r="AR1133" s="107"/>
      <c r="AS1133" s="301"/>
      <c r="AT1133" s="69"/>
      <c r="AU1133" s="107"/>
      <c r="AV1133" s="301"/>
      <c r="AW1133" s="69"/>
      <c r="AX1133" s="107"/>
      <c r="AY1133" s="104"/>
      <c r="AZ1133" s="104"/>
      <c r="BA1133" s="104"/>
      <c r="BB1133" s="104"/>
      <c r="BC1133" s="104"/>
      <c r="BD1133" s="104"/>
      <c r="BE1133" s="104"/>
      <c r="BF1133" s="104"/>
      <c r="BG1133" s="104"/>
      <c r="BH1133" s="104"/>
      <c r="BI1133" s="104"/>
      <c r="BJ1133" s="104"/>
      <c r="BK1133" s="104"/>
      <c r="BL1133" s="104"/>
      <c r="BM1133" s="104"/>
      <c r="BN1133" s="104"/>
      <c r="BO1133" s="104"/>
      <c r="BP1133" s="104"/>
      <c r="BQ1133" s="104"/>
      <c r="BR1133" s="104"/>
      <c r="BS1133" s="104"/>
      <c r="BT1133" s="104"/>
      <c r="BU1133" s="104"/>
      <c r="BV1133" s="104"/>
      <c r="BW1133" s="104"/>
      <c r="BX1133" s="104"/>
      <c r="BY1133" s="104"/>
      <c r="BZ1133" s="104"/>
      <c r="CA1133" s="104"/>
      <c r="CB1133" s="104"/>
      <c r="CC1133" s="104"/>
      <c r="CD1133" s="104"/>
      <c r="CE1133" s="104"/>
      <c r="CF1133" s="104"/>
      <c r="CG1133" s="104"/>
      <c r="CH1133" s="104"/>
      <c r="CI1133" s="104"/>
      <c r="CJ1133" s="104"/>
      <c r="CK1133" s="104"/>
      <c r="CL1133" s="104"/>
      <c r="CM1133" s="104"/>
      <c r="CN1133" s="104"/>
      <c r="CO1133" s="104"/>
      <c r="CP1133" s="104"/>
      <c r="CQ1133" s="104"/>
      <c r="CR1133" s="104"/>
      <c r="CS1133" s="104"/>
      <c r="CT1133" s="104"/>
      <c r="CU1133" s="104"/>
      <c r="CV1133" s="104"/>
      <c r="CW1133" s="104"/>
      <c r="CX1133" s="104"/>
      <c r="CY1133" s="104"/>
      <c r="CZ1133" s="104"/>
      <c r="DA1133" s="104"/>
      <c r="DB1133" s="104"/>
      <c r="DC1133" s="104"/>
      <c r="DD1133" s="104"/>
      <c r="DE1133" s="104"/>
      <c r="DF1133" s="104"/>
      <c r="DG1133" s="104"/>
      <c r="DH1133" s="104"/>
      <c r="DI1133" s="104"/>
      <c r="DJ1133" s="104"/>
      <c r="DK1133" s="104"/>
      <c r="DL1133" s="104"/>
      <c r="DM1133" s="104"/>
      <c r="DN1133" s="104"/>
      <c r="DO1133" s="104"/>
      <c r="DP1133" s="104"/>
      <c r="DQ1133" s="104"/>
      <c r="DR1133" s="104"/>
      <c r="DS1133" s="104"/>
      <c r="DT1133" s="104"/>
      <c r="DU1133" s="104"/>
      <c r="DV1133" s="104"/>
      <c r="DW1133" s="104"/>
      <c r="DX1133" s="104"/>
      <c r="DY1133" s="104"/>
      <c r="DZ1133" s="104"/>
      <c r="EA1133" s="104"/>
      <c r="EB1133" s="104"/>
      <c r="EC1133" s="104"/>
      <c r="ED1133" s="104"/>
      <c r="EE1133" s="104"/>
      <c r="EF1133" s="104"/>
      <c r="EG1133" s="104"/>
      <c r="EH1133" s="104"/>
      <c r="EI1133" s="104"/>
      <c r="EJ1133" s="104"/>
      <c r="EK1133" s="104"/>
      <c r="EL1133" s="104"/>
      <c r="EM1133" s="104"/>
      <c r="EN1133" s="104"/>
      <c r="EO1133" s="104"/>
      <c r="EP1133" s="104"/>
      <c r="EQ1133" s="104"/>
      <c r="ER1133" s="104"/>
      <c r="ES1133" s="104"/>
      <c r="ET1133" s="104"/>
      <c r="EU1133" s="104"/>
      <c r="EV1133" s="104"/>
      <c r="EW1133" s="104"/>
      <c r="EX1133" s="104"/>
      <c r="EY1133" s="104"/>
      <c r="EZ1133" s="104"/>
      <c r="FA1133" s="104"/>
      <c r="FB1133" s="104"/>
      <c r="FC1133" s="104"/>
      <c r="FD1133" s="104"/>
      <c r="FE1133" s="104"/>
      <c r="FF1133" s="104"/>
      <c r="FG1133" s="104"/>
      <c r="FH1133" s="104"/>
      <c r="FI1133" s="104"/>
      <c r="FJ1133" s="104"/>
      <c r="FK1133" s="104"/>
      <c r="FL1133" s="104"/>
      <c r="FM1133" s="104"/>
      <c r="FN1133" s="104"/>
      <c r="FO1133" s="104"/>
      <c r="FP1133" s="104"/>
      <c r="FQ1133" s="104"/>
      <c r="FR1133" s="104"/>
      <c r="FS1133" s="104"/>
      <c r="FT1133" s="104"/>
      <c r="FU1133" s="104"/>
      <c r="FV1133" s="104"/>
      <c r="FW1133" s="104"/>
      <c r="FX1133" s="104"/>
      <c r="FY1133" s="104"/>
      <c r="FZ1133" s="104"/>
      <c r="GA1133" s="104"/>
      <c r="GB1133" s="104"/>
      <c r="GC1133" s="104"/>
      <c r="GD1133" s="104"/>
      <c r="GE1133" s="104"/>
      <c r="GF1133" s="104"/>
      <c r="GG1133" s="104"/>
      <c r="GH1133" s="104"/>
      <c r="GI1133" s="104"/>
      <c r="GJ1133" s="104"/>
      <c r="GK1133" s="104"/>
      <c r="GL1133" s="104"/>
      <c r="GM1133" s="104"/>
      <c r="GN1133" s="104"/>
      <c r="GO1133" s="104"/>
      <c r="GP1133" s="104"/>
      <c r="GQ1133" s="104"/>
      <c r="GR1133" s="104"/>
      <c r="GS1133" s="104"/>
      <c r="GT1133" s="104"/>
      <c r="GU1133" s="104"/>
      <c r="GV1133" s="104"/>
      <c r="GW1133" s="104"/>
      <c r="GX1133" s="104"/>
      <c r="GY1133" s="104"/>
      <c r="GZ1133" s="104"/>
      <c r="HA1133" s="104"/>
      <c r="HB1133" s="104"/>
      <c r="HC1133" s="104"/>
      <c r="HD1133" s="104"/>
      <c r="HE1133" s="104"/>
      <c r="HF1133" s="104"/>
      <c r="HG1133" s="104"/>
      <c r="HH1133" s="104"/>
      <c r="HI1133" s="104"/>
      <c r="HJ1133" s="104"/>
      <c r="HK1133" s="104"/>
      <c r="HL1133" s="104"/>
      <c r="HM1133" s="104"/>
      <c r="HN1133" s="104"/>
      <c r="HO1133" s="104"/>
      <c r="HP1133" s="104"/>
      <c r="HQ1133" s="104"/>
      <c r="HR1133" s="104"/>
      <c r="HS1133" s="104"/>
      <c r="HT1133" s="104"/>
      <c r="HU1133" s="104"/>
      <c r="HV1133" s="104"/>
      <c r="HW1133" s="104"/>
      <c r="HX1133" s="104"/>
      <c r="HY1133" s="104"/>
      <c r="HZ1133" s="104"/>
    </row>
    <row r="1134" spans="1:234" s="14" customFormat="1" ht="112">
      <c r="A1134" s="11">
        <v>2990</v>
      </c>
      <c r="B1134" s="12" t="s">
        <v>8695</v>
      </c>
      <c r="C1134" s="69" t="s">
        <v>8696</v>
      </c>
      <c r="D1134" s="15" t="s">
        <v>8713</v>
      </c>
      <c r="E1134" s="24" t="s">
        <v>1417</v>
      </c>
      <c r="F1134" s="220" t="s">
        <v>8930</v>
      </c>
      <c r="G1134" s="24" t="s">
        <v>8931</v>
      </c>
      <c r="H1134" s="69">
        <v>2012</v>
      </c>
      <c r="I1134" s="69" t="s">
        <v>8931</v>
      </c>
      <c r="J1134" s="219">
        <v>77992.320000000007</v>
      </c>
      <c r="K1134" s="118" t="s">
        <v>8976</v>
      </c>
      <c r="L1134" s="24" t="s">
        <v>8698</v>
      </c>
      <c r="M1134" s="24" t="s">
        <v>8699</v>
      </c>
      <c r="N1134" s="24" t="s">
        <v>8932</v>
      </c>
      <c r="O1134" s="24" t="s">
        <v>8933</v>
      </c>
      <c r="P1134" s="24" t="s">
        <v>8934</v>
      </c>
      <c r="Q1134" s="16">
        <v>22.35</v>
      </c>
      <c r="R1134" s="16"/>
      <c r="S1134" s="16">
        <f>(1500+4000+120+200+0+0)/2088*1</f>
        <v>2.7873563218390807</v>
      </c>
      <c r="T1134" s="16">
        <v>22.35</v>
      </c>
      <c r="U1134" s="16">
        <f t="shared" si="43"/>
        <v>25.137356321839082</v>
      </c>
      <c r="V1134" s="109">
        <v>100</v>
      </c>
      <c r="W1134" s="109">
        <v>100</v>
      </c>
      <c r="X1134" s="132" t="s">
        <v>8702</v>
      </c>
      <c r="Y1134" s="12"/>
      <c r="Z1134" s="12"/>
      <c r="AA1134" s="12"/>
      <c r="AB1134" s="69">
        <v>66</v>
      </c>
      <c r="AC1134" s="12"/>
      <c r="AD1134" s="16">
        <v>12.57</v>
      </c>
      <c r="AE1134" s="12">
        <v>5</v>
      </c>
      <c r="AF1134" s="235">
        <v>100</v>
      </c>
      <c r="AG1134" s="83" t="s">
        <v>1416</v>
      </c>
      <c r="AH1134" s="69" t="s">
        <v>8935</v>
      </c>
      <c r="AI1134" s="107">
        <v>70</v>
      </c>
      <c r="AJ1134" s="83" t="s">
        <v>8713</v>
      </c>
      <c r="AK1134" s="69" t="s">
        <v>8821</v>
      </c>
      <c r="AL1134" s="107">
        <v>30</v>
      </c>
      <c r="AM1134" s="301"/>
      <c r="AN1134" s="69"/>
      <c r="AO1134" s="107"/>
      <c r="AP1134" s="301"/>
      <c r="AQ1134" s="69"/>
      <c r="AR1134" s="107"/>
      <c r="AS1134" s="301"/>
      <c r="AT1134" s="69"/>
      <c r="AU1134" s="107"/>
      <c r="AV1134" s="301"/>
      <c r="AW1134" s="69"/>
      <c r="AX1134" s="107"/>
      <c r="AY1134" s="104"/>
      <c r="AZ1134" s="104"/>
      <c r="BA1134" s="104"/>
      <c r="BB1134" s="104"/>
      <c r="BC1134" s="104"/>
      <c r="BD1134" s="104"/>
      <c r="BE1134" s="104"/>
      <c r="BF1134" s="104"/>
      <c r="BG1134" s="104"/>
      <c r="BH1134" s="104"/>
      <c r="BI1134" s="104"/>
      <c r="BJ1134" s="104"/>
      <c r="BK1134" s="104"/>
      <c r="BL1134" s="104"/>
      <c r="BM1134" s="104"/>
      <c r="BN1134" s="104"/>
      <c r="BO1134" s="104"/>
      <c r="BP1134" s="104"/>
      <c r="BQ1134" s="104"/>
      <c r="BR1134" s="104"/>
      <c r="BS1134" s="104"/>
      <c r="BT1134" s="104"/>
      <c r="BU1134" s="104"/>
      <c r="BV1134" s="104"/>
      <c r="BW1134" s="104"/>
      <c r="BX1134" s="104"/>
      <c r="BY1134" s="104"/>
      <c r="BZ1134" s="104"/>
      <c r="CA1134" s="104"/>
      <c r="CB1134" s="104"/>
      <c r="CC1134" s="104"/>
      <c r="CD1134" s="104"/>
      <c r="CE1134" s="104"/>
      <c r="CF1134" s="104"/>
      <c r="CG1134" s="104"/>
      <c r="CH1134" s="104"/>
      <c r="CI1134" s="104"/>
      <c r="CJ1134" s="104"/>
      <c r="CK1134" s="104"/>
      <c r="CL1134" s="104"/>
      <c r="CM1134" s="104"/>
      <c r="CN1134" s="104"/>
      <c r="CO1134" s="104"/>
      <c r="CP1134" s="104"/>
      <c r="CQ1134" s="104"/>
      <c r="CR1134" s="104"/>
      <c r="CS1134" s="104"/>
      <c r="CT1134" s="104"/>
      <c r="CU1134" s="104"/>
      <c r="CV1134" s="104"/>
      <c r="CW1134" s="104"/>
      <c r="CX1134" s="104"/>
      <c r="CY1134" s="104"/>
      <c r="CZ1134" s="104"/>
      <c r="DA1134" s="104"/>
      <c r="DB1134" s="104"/>
      <c r="DC1134" s="104"/>
      <c r="DD1134" s="104"/>
      <c r="DE1134" s="104"/>
      <c r="DF1134" s="104"/>
      <c r="DG1134" s="104"/>
      <c r="DH1134" s="104"/>
      <c r="DI1134" s="104"/>
      <c r="DJ1134" s="104"/>
      <c r="DK1134" s="104"/>
      <c r="DL1134" s="104"/>
      <c r="DM1134" s="104"/>
      <c r="DN1134" s="104"/>
      <c r="DO1134" s="104"/>
      <c r="DP1134" s="104"/>
      <c r="DQ1134" s="104"/>
      <c r="DR1134" s="104"/>
      <c r="DS1134" s="104"/>
      <c r="DT1134" s="104"/>
      <c r="DU1134" s="104"/>
      <c r="DV1134" s="104"/>
      <c r="DW1134" s="104"/>
      <c r="DX1134" s="104"/>
      <c r="DY1134" s="104"/>
      <c r="DZ1134" s="104"/>
      <c r="EA1134" s="104"/>
      <c r="EB1134" s="104"/>
      <c r="EC1134" s="104"/>
      <c r="ED1134" s="104"/>
      <c r="EE1134" s="104"/>
      <c r="EF1134" s="104"/>
      <c r="EG1134" s="104"/>
      <c r="EH1134" s="104"/>
      <c r="EI1134" s="104"/>
      <c r="EJ1134" s="104"/>
      <c r="EK1134" s="104"/>
      <c r="EL1134" s="104"/>
      <c r="EM1134" s="104"/>
      <c r="EN1134" s="104"/>
      <c r="EO1134" s="104"/>
      <c r="EP1134" s="104"/>
      <c r="EQ1134" s="104"/>
      <c r="ER1134" s="104"/>
      <c r="ES1134" s="104"/>
      <c r="ET1134" s="104"/>
      <c r="EU1134" s="104"/>
      <c r="EV1134" s="104"/>
      <c r="EW1134" s="104"/>
      <c r="EX1134" s="104"/>
      <c r="EY1134" s="104"/>
      <c r="EZ1134" s="104"/>
      <c r="FA1134" s="104"/>
      <c r="FB1134" s="104"/>
      <c r="FC1134" s="104"/>
      <c r="FD1134" s="104"/>
      <c r="FE1134" s="104"/>
      <c r="FF1134" s="104"/>
      <c r="FG1134" s="104"/>
      <c r="FH1134" s="104"/>
      <c r="FI1134" s="104"/>
      <c r="FJ1134" s="104"/>
      <c r="FK1134" s="104"/>
      <c r="FL1134" s="104"/>
      <c r="FM1134" s="104"/>
      <c r="FN1134" s="104"/>
      <c r="FO1134" s="104"/>
      <c r="FP1134" s="104"/>
      <c r="FQ1134" s="104"/>
      <c r="FR1134" s="104"/>
      <c r="FS1134" s="104"/>
      <c r="FT1134" s="104"/>
      <c r="FU1134" s="104"/>
      <c r="FV1134" s="104"/>
      <c r="FW1134" s="104"/>
      <c r="FX1134" s="104"/>
      <c r="FY1134" s="104"/>
      <c r="FZ1134" s="104"/>
      <c r="GA1134" s="104"/>
      <c r="GB1134" s="104"/>
      <c r="GC1134" s="104"/>
      <c r="GD1134" s="104"/>
      <c r="GE1134" s="104"/>
      <c r="GF1134" s="104"/>
      <c r="GG1134" s="104"/>
      <c r="GH1134" s="104"/>
      <c r="GI1134" s="104"/>
      <c r="GJ1134" s="104"/>
      <c r="GK1134" s="104"/>
      <c r="GL1134" s="104"/>
      <c r="GM1134" s="104"/>
      <c r="GN1134" s="104"/>
      <c r="GO1134" s="104"/>
      <c r="GP1134" s="104"/>
      <c r="GQ1134" s="104"/>
      <c r="GR1134" s="104"/>
      <c r="GS1134" s="104"/>
      <c r="GT1134" s="104"/>
      <c r="GU1134" s="104"/>
      <c r="GV1134" s="104"/>
      <c r="GW1134" s="104"/>
      <c r="GX1134" s="104"/>
      <c r="GY1134" s="104"/>
      <c r="GZ1134" s="104"/>
      <c r="HA1134" s="104"/>
      <c r="HB1134" s="104"/>
      <c r="HC1134" s="104"/>
      <c r="HD1134" s="104"/>
      <c r="HE1134" s="104"/>
      <c r="HF1134" s="104"/>
      <c r="HG1134" s="104"/>
      <c r="HH1134" s="104"/>
      <c r="HI1134" s="104"/>
      <c r="HJ1134" s="104"/>
      <c r="HK1134" s="104"/>
      <c r="HL1134" s="104"/>
      <c r="HM1134" s="104"/>
      <c r="HN1134" s="104"/>
      <c r="HO1134" s="104"/>
      <c r="HP1134" s="104"/>
      <c r="HQ1134" s="104"/>
      <c r="HR1134" s="104"/>
      <c r="HS1134" s="104"/>
      <c r="HT1134" s="104"/>
      <c r="HU1134" s="104"/>
      <c r="HV1134" s="104"/>
      <c r="HW1134" s="104"/>
      <c r="HX1134" s="104"/>
      <c r="HY1134" s="104"/>
      <c r="HZ1134" s="104"/>
    </row>
    <row r="1135" spans="1:234" s="14" customFormat="1" ht="154">
      <c r="A1135" s="11">
        <v>2990</v>
      </c>
      <c r="B1135" s="12" t="s">
        <v>8695</v>
      </c>
      <c r="C1135" s="69" t="s">
        <v>8696</v>
      </c>
      <c r="D1135" s="15" t="s">
        <v>8713</v>
      </c>
      <c r="E1135" s="24" t="s">
        <v>1417</v>
      </c>
      <c r="F1135" s="220" t="s">
        <v>8930</v>
      </c>
      <c r="G1135" s="24" t="s">
        <v>8936</v>
      </c>
      <c r="H1135" s="69">
        <v>2013</v>
      </c>
      <c r="I1135" s="24" t="s">
        <v>8937</v>
      </c>
      <c r="J1135" s="222">
        <v>532520.57000000007</v>
      </c>
      <c r="K1135" s="118" t="s">
        <v>8976</v>
      </c>
      <c r="L1135" s="24" t="s">
        <v>8698</v>
      </c>
      <c r="M1135" s="24" t="s">
        <v>8699</v>
      </c>
      <c r="N1135" s="24" t="s">
        <v>8938</v>
      </c>
      <c r="O1135" s="69" t="s">
        <v>8939</v>
      </c>
      <c r="P1135" s="24" t="s">
        <v>8940</v>
      </c>
      <c r="Q1135" s="16">
        <v>22.35</v>
      </c>
      <c r="R1135" s="16"/>
      <c r="S1135" s="16">
        <f>(2500+0+500+1500+0+0)/2088*1</f>
        <v>2.1551724137931036</v>
      </c>
      <c r="T1135" s="16">
        <v>22.35</v>
      </c>
      <c r="U1135" s="16">
        <f t="shared" si="43"/>
        <v>24.505172413793105</v>
      </c>
      <c r="V1135" s="109">
        <v>100</v>
      </c>
      <c r="W1135" s="109">
        <v>100</v>
      </c>
      <c r="X1135" s="132" t="s">
        <v>8702</v>
      </c>
      <c r="Y1135" s="12"/>
      <c r="Z1135" s="12"/>
      <c r="AA1135" s="12"/>
      <c r="AB1135" s="69">
        <v>66</v>
      </c>
      <c r="AC1135" s="12"/>
      <c r="AD1135" s="16">
        <v>12.57</v>
      </c>
      <c r="AE1135" s="12">
        <v>5</v>
      </c>
      <c r="AF1135" s="235">
        <v>100</v>
      </c>
      <c r="AG1135" s="83" t="s">
        <v>1416</v>
      </c>
      <c r="AH1135" s="69" t="s">
        <v>8935</v>
      </c>
      <c r="AI1135" s="107">
        <v>90</v>
      </c>
      <c r="AJ1135" s="83" t="s">
        <v>8713</v>
      </c>
      <c r="AK1135" s="69" t="s">
        <v>8821</v>
      </c>
      <c r="AL1135" s="107">
        <v>10</v>
      </c>
      <c r="AM1135" s="301"/>
      <c r="AN1135" s="69"/>
      <c r="AO1135" s="107"/>
      <c r="AP1135" s="301"/>
      <c r="AQ1135" s="69"/>
      <c r="AR1135" s="107"/>
      <c r="AS1135" s="301"/>
      <c r="AT1135" s="69"/>
      <c r="AU1135" s="107"/>
      <c r="AV1135" s="301"/>
      <c r="AW1135" s="69"/>
      <c r="AX1135" s="107"/>
      <c r="AY1135" s="104"/>
      <c r="AZ1135" s="104"/>
      <c r="BA1135" s="104"/>
      <c r="BB1135" s="104"/>
      <c r="BC1135" s="104"/>
      <c r="BD1135" s="104"/>
      <c r="BE1135" s="104"/>
      <c r="BF1135" s="104"/>
      <c r="BG1135" s="104"/>
      <c r="BH1135" s="104"/>
      <c r="BI1135" s="104"/>
      <c r="BJ1135" s="104"/>
      <c r="BK1135" s="104"/>
      <c r="BL1135" s="104"/>
      <c r="BM1135" s="104"/>
      <c r="BN1135" s="104"/>
      <c r="BO1135" s="104"/>
      <c r="BP1135" s="104"/>
      <c r="BQ1135" s="104"/>
      <c r="BR1135" s="104"/>
      <c r="BS1135" s="104"/>
      <c r="BT1135" s="104"/>
      <c r="BU1135" s="104"/>
      <c r="BV1135" s="104"/>
      <c r="BW1135" s="104"/>
      <c r="BX1135" s="104"/>
      <c r="BY1135" s="104"/>
      <c r="BZ1135" s="104"/>
      <c r="CA1135" s="104"/>
      <c r="CB1135" s="104"/>
      <c r="CC1135" s="104"/>
      <c r="CD1135" s="104"/>
      <c r="CE1135" s="104"/>
      <c r="CF1135" s="104"/>
      <c r="CG1135" s="104"/>
      <c r="CH1135" s="104"/>
      <c r="CI1135" s="104"/>
      <c r="CJ1135" s="104"/>
      <c r="CK1135" s="104"/>
      <c r="CL1135" s="104"/>
      <c r="CM1135" s="104"/>
      <c r="CN1135" s="104"/>
      <c r="CO1135" s="104"/>
      <c r="CP1135" s="104"/>
      <c r="CQ1135" s="104"/>
      <c r="CR1135" s="104"/>
      <c r="CS1135" s="104"/>
      <c r="CT1135" s="104"/>
      <c r="CU1135" s="104"/>
      <c r="CV1135" s="104"/>
      <c r="CW1135" s="104"/>
      <c r="CX1135" s="104"/>
      <c r="CY1135" s="104"/>
      <c r="CZ1135" s="104"/>
      <c r="DA1135" s="104"/>
      <c r="DB1135" s="104"/>
      <c r="DC1135" s="104"/>
      <c r="DD1135" s="104"/>
      <c r="DE1135" s="104"/>
      <c r="DF1135" s="104"/>
      <c r="DG1135" s="104"/>
      <c r="DH1135" s="104"/>
      <c r="DI1135" s="104"/>
      <c r="DJ1135" s="104"/>
      <c r="DK1135" s="104"/>
      <c r="DL1135" s="104"/>
      <c r="DM1135" s="104"/>
      <c r="DN1135" s="104"/>
      <c r="DO1135" s="104"/>
      <c r="DP1135" s="104"/>
      <c r="DQ1135" s="104"/>
      <c r="DR1135" s="104"/>
      <c r="DS1135" s="104"/>
      <c r="DT1135" s="104"/>
      <c r="DU1135" s="104"/>
      <c r="DV1135" s="104"/>
      <c r="DW1135" s="104"/>
      <c r="DX1135" s="104"/>
      <c r="DY1135" s="104"/>
      <c r="DZ1135" s="104"/>
      <c r="EA1135" s="104"/>
      <c r="EB1135" s="104"/>
      <c r="EC1135" s="104"/>
      <c r="ED1135" s="104"/>
      <c r="EE1135" s="104"/>
      <c r="EF1135" s="104"/>
      <c r="EG1135" s="104"/>
      <c r="EH1135" s="104"/>
      <c r="EI1135" s="104"/>
      <c r="EJ1135" s="104"/>
      <c r="EK1135" s="104"/>
      <c r="EL1135" s="104"/>
      <c r="EM1135" s="104"/>
      <c r="EN1135" s="104"/>
      <c r="EO1135" s="104"/>
      <c r="EP1135" s="104"/>
      <c r="EQ1135" s="104"/>
      <c r="ER1135" s="104"/>
      <c r="ES1135" s="104"/>
      <c r="ET1135" s="104"/>
      <c r="EU1135" s="104"/>
      <c r="EV1135" s="104"/>
      <c r="EW1135" s="104"/>
      <c r="EX1135" s="104"/>
      <c r="EY1135" s="104"/>
      <c r="EZ1135" s="104"/>
      <c r="FA1135" s="104"/>
      <c r="FB1135" s="104"/>
      <c r="FC1135" s="104"/>
      <c r="FD1135" s="104"/>
      <c r="FE1135" s="104"/>
      <c r="FF1135" s="104"/>
      <c r="FG1135" s="104"/>
      <c r="FH1135" s="104"/>
      <c r="FI1135" s="104"/>
      <c r="FJ1135" s="104"/>
      <c r="FK1135" s="104"/>
      <c r="FL1135" s="104"/>
      <c r="FM1135" s="104"/>
      <c r="FN1135" s="104"/>
      <c r="FO1135" s="104"/>
      <c r="FP1135" s="104"/>
      <c r="FQ1135" s="104"/>
      <c r="FR1135" s="104"/>
      <c r="FS1135" s="104"/>
      <c r="FT1135" s="104"/>
      <c r="FU1135" s="104"/>
      <c r="FV1135" s="104"/>
      <c r="FW1135" s="104"/>
      <c r="FX1135" s="104"/>
      <c r="FY1135" s="104"/>
      <c r="FZ1135" s="104"/>
      <c r="GA1135" s="104"/>
      <c r="GB1135" s="104"/>
      <c r="GC1135" s="104"/>
      <c r="GD1135" s="104"/>
      <c r="GE1135" s="104"/>
      <c r="GF1135" s="104"/>
      <c r="GG1135" s="104"/>
      <c r="GH1135" s="104"/>
      <c r="GI1135" s="104"/>
      <c r="GJ1135" s="104"/>
      <c r="GK1135" s="104"/>
      <c r="GL1135" s="104"/>
      <c r="GM1135" s="104"/>
      <c r="GN1135" s="104"/>
      <c r="GO1135" s="104"/>
      <c r="GP1135" s="104"/>
      <c r="GQ1135" s="104"/>
      <c r="GR1135" s="104"/>
      <c r="GS1135" s="104"/>
      <c r="GT1135" s="104"/>
      <c r="GU1135" s="104"/>
      <c r="GV1135" s="104"/>
      <c r="GW1135" s="104"/>
      <c r="GX1135" s="104"/>
      <c r="GY1135" s="104"/>
      <c r="GZ1135" s="104"/>
      <c r="HA1135" s="104"/>
      <c r="HB1135" s="104"/>
      <c r="HC1135" s="104"/>
      <c r="HD1135" s="104"/>
      <c r="HE1135" s="104"/>
      <c r="HF1135" s="104"/>
      <c r="HG1135" s="104"/>
      <c r="HH1135" s="104"/>
      <c r="HI1135" s="104"/>
      <c r="HJ1135" s="104"/>
      <c r="HK1135" s="104"/>
      <c r="HL1135" s="104"/>
      <c r="HM1135" s="104"/>
      <c r="HN1135" s="104"/>
      <c r="HO1135" s="104"/>
      <c r="HP1135" s="104"/>
      <c r="HQ1135" s="104"/>
      <c r="HR1135" s="104"/>
      <c r="HS1135" s="104"/>
      <c r="HT1135" s="104"/>
      <c r="HU1135" s="104"/>
      <c r="HV1135" s="104"/>
      <c r="HW1135" s="104"/>
      <c r="HX1135" s="104"/>
      <c r="HY1135" s="104"/>
      <c r="HZ1135" s="104"/>
    </row>
    <row r="1136" spans="1:234" s="14" customFormat="1" ht="56">
      <c r="A1136" s="11">
        <v>2990</v>
      </c>
      <c r="B1136" s="12" t="s">
        <v>8695</v>
      </c>
      <c r="C1136" s="69" t="s">
        <v>8696</v>
      </c>
      <c r="D1136" s="15" t="s">
        <v>8713</v>
      </c>
      <c r="E1136" s="24" t="s">
        <v>1417</v>
      </c>
      <c r="F1136" s="220" t="s">
        <v>8930</v>
      </c>
      <c r="G1136" s="24" t="s">
        <v>8941</v>
      </c>
      <c r="H1136" s="69">
        <v>2013</v>
      </c>
      <c r="I1136" s="24" t="s">
        <v>8942</v>
      </c>
      <c r="J1136" s="219">
        <v>77689.2</v>
      </c>
      <c r="K1136" s="118" t="s">
        <v>8976</v>
      </c>
      <c r="L1136" s="24" t="s">
        <v>8698</v>
      </c>
      <c r="M1136" s="24" t="s">
        <v>8699</v>
      </c>
      <c r="N1136" s="24" t="s">
        <v>8943</v>
      </c>
      <c r="O1136" s="69" t="s">
        <v>8944</v>
      </c>
      <c r="P1136" s="24" t="s">
        <v>8945</v>
      </c>
      <c r="Q1136" s="16">
        <v>22.35</v>
      </c>
      <c r="R1136" s="16"/>
      <c r="S1136" s="16">
        <f>(10000+15000+120+500+0+0)/2088*1</f>
        <v>12.270114942528735</v>
      </c>
      <c r="T1136" s="16">
        <v>22.35</v>
      </c>
      <c r="U1136" s="16">
        <f t="shared" si="43"/>
        <v>34.620114942528737</v>
      </c>
      <c r="V1136" s="109">
        <v>100</v>
      </c>
      <c r="W1136" s="109">
        <v>100</v>
      </c>
      <c r="X1136" s="132" t="s">
        <v>8702</v>
      </c>
      <c r="Y1136" s="12"/>
      <c r="Z1136" s="12"/>
      <c r="AA1136" s="12"/>
      <c r="AB1136" s="69">
        <v>66</v>
      </c>
      <c r="AC1136" s="12"/>
      <c r="AD1136" s="16">
        <v>12.57</v>
      </c>
      <c r="AE1136" s="12">
        <v>5</v>
      </c>
      <c r="AF1136" s="235">
        <v>100</v>
      </c>
      <c r="AG1136" s="83" t="s">
        <v>1416</v>
      </c>
      <c r="AH1136" s="69" t="s">
        <v>8935</v>
      </c>
      <c r="AI1136" s="107">
        <v>70</v>
      </c>
      <c r="AJ1136" s="83" t="s">
        <v>8713</v>
      </c>
      <c r="AK1136" s="69" t="s">
        <v>8821</v>
      </c>
      <c r="AL1136" s="107">
        <v>30</v>
      </c>
      <c r="AM1136" s="301"/>
      <c r="AN1136" s="69"/>
      <c r="AO1136" s="107"/>
      <c r="AP1136" s="301"/>
      <c r="AQ1136" s="69"/>
      <c r="AR1136" s="107"/>
      <c r="AS1136" s="301"/>
      <c r="AT1136" s="69"/>
      <c r="AU1136" s="107"/>
      <c r="AV1136" s="301"/>
      <c r="AW1136" s="69"/>
      <c r="AX1136" s="107"/>
      <c r="AY1136" s="104"/>
      <c r="AZ1136" s="104"/>
      <c r="BA1136" s="104"/>
      <c r="BB1136" s="104"/>
      <c r="BC1136" s="104"/>
      <c r="BD1136" s="104"/>
      <c r="BE1136" s="104"/>
      <c r="BF1136" s="104"/>
      <c r="BG1136" s="104"/>
      <c r="BH1136" s="104"/>
      <c r="BI1136" s="104"/>
      <c r="BJ1136" s="104"/>
      <c r="BK1136" s="104"/>
      <c r="BL1136" s="104"/>
      <c r="BM1136" s="104"/>
      <c r="BN1136" s="104"/>
      <c r="BO1136" s="104"/>
      <c r="BP1136" s="104"/>
      <c r="BQ1136" s="104"/>
      <c r="BR1136" s="104"/>
      <c r="BS1136" s="104"/>
      <c r="BT1136" s="104"/>
      <c r="BU1136" s="104"/>
      <c r="BV1136" s="104"/>
      <c r="BW1136" s="104"/>
      <c r="BX1136" s="104"/>
      <c r="BY1136" s="104"/>
      <c r="BZ1136" s="104"/>
      <c r="CA1136" s="104"/>
      <c r="CB1136" s="104"/>
      <c r="CC1136" s="104"/>
      <c r="CD1136" s="104"/>
      <c r="CE1136" s="104"/>
      <c r="CF1136" s="104"/>
      <c r="CG1136" s="104"/>
      <c r="CH1136" s="104"/>
      <c r="CI1136" s="104"/>
      <c r="CJ1136" s="104"/>
      <c r="CK1136" s="104"/>
      <c r="CL1136" s="104"/>
      <c r="CM1136" s="104"/>
      <c r="CN1136" s="104"/>
      <c r="CO1136" s="104"/>
      <c r="CP1136" s="104"/>
      <c r="CQ1136" s="104"/>
      <c r="CR1136" s="104"/>
      <c r="CS1136" s="104"/>
      <c r="CT1136" s="104"/>
      <c r="CU1136" s="104"/>
      <c r="CV1136" s="104"/>
      <c r="CW1136" s="104"/>
      <c r="CX1136" s="104"/>
      <c r="CY1136" s="104"/>
      <c r="CZ1136" s="104"/>
      <c r="DA1136" s="104"/>
      <c r="DB1136" s="104"/>
      <c r="DC1136" s="104"/>
      <c r="DD1136" s="104"/>
      <c r="DE1136" s="104"/>
      <c r="DF1136" s="104"/>
      <c r="DG1136" s="104"/>
      <c r="DH1136" s="104"/>
      <c r="DI1136" s="104"/>
      <c r="DJ1136" s="104"/>
      <c r="DK1136" s="104"/>
      <c r="DL1136" s="104"/>
      <c r="DM1136" s="104"/>
      <c r="DN1136" s="104"/>
      <c r="DO1136" s="104"/>
      <c r="DP1136" s="104"/>
      <c r="DQ1136" s="104"/>
      <c r="DR1136" s="104"/>
      <c r="DS1136" s="104"/>
      <c r="DT1136" s="104"/>
      <c r="DU1136" s="104"/>
      <c r="DV1136" s="104"/>
      <c r="DW1136" s="104"/>
      <c r="DX1136" s="104"/>
      <c r="DY1136" s="104"/>
      <c r="DZ1136" s="104"/>
      <c r="EA1136" s="104"/>
      <c r="EB1136" s="104"/>
      <c r="EC1136" s="104"/>
      <c r="ED1136" s="104"/>
      <c r="EE1136" s="104"/>
      <c r="EF1136" s="104"/>
      <c r="EG1136" s="104"/>
      <c r="EH1136" s="104"/>
      <c r="EI1136" s="104"/>
      <c r="EJ1136" s="104"/>
      <c r="EK1136" s="104"/>
      <c r="EL1136" s="104"/>
      <c r="EM1136" s="104"/>
      <c r="EN1136" s="104"/>
      <c r="EO1136" s="104"/>
      <c r="EP1136" s="104"/>
      <c r="EQ1136" s="104"/>
      <c r="ER1136" s="104"/>
      <c r="ES1136" s="104"/>
      <c r="ET1136" s="104"/>
      <c r="EU1136" s="104"/>
      <c r="EV1136" s="104"/>
      <c r="EW1136" s="104"/>
      <c r="EX1136" s="104"/>
      <c r="EY1136" s="104"/>
      <c r="EZ1136" s="104"/>
      <c r="FA1136" s="104"/>
      <c r="FB1136" s="104"/>
      <c r="FC1136" s="104"/>
      <c r="FD1136" s="104"/>
      <c r="FE1136" s="104"/>
      <c r="FF1136" s="104"/>
      <c r="FG1136" s="104"/>
      <c r="FH1136" s="104"/>
      <c r="FI1136" s="104"/>
      <c r="FJ1136" s="104"/>
      <c r="FK1136" s="104"/>
      <c r="FL1136" s="104"/>
      <c r="FM1136" s="104"/>
      <c r="FN1136" s="104"/>
      <c r="FO1136" s="104"/>
      <c r="FP1136" s="104"/>
      <c r="FQ1136" s="104"/>
      <c r="FR1136" s="104"/>
      <c r="FS1136" s="104"/>
      <c r="FT1136" s="104"/>
      <c r="FU1136" s="104"/>
      <c r="FV1136" s="104"/>
      <c r="FW1136" s="104"/>
      <c r="FX1136" s="104"/>
      <c r="FY1136" s="104"/>
      <c r="FZ1136" s="104"/>
      <c r="GA1136" s="104"/>
      <c r="GB1136" s="104"/>
      <c r="GC1136" s="104"/>
      <c r="GD1136" s="104"/>
      <c r="GE1136" s="104"/>
      <c r="GF1136" s="104"/>
      <c r="GG1136" s="104"/>
      <c r="GH1136" s="104"/>
      <c r="GI1136" s="104"/>
      <c r="GJ1136" s="104"/>
      <c r="GK1136" s="104"/>
      <c r="GL1136" s="104"/>
      <c r="GM1136" s="104"/>
      <c r="GN1136" s="104"/>
      <c r="GO1136" s="104"/>
      <c r="GP1136" s="104"/>
      <c r="GQ1136" s="104"/>
      <c r="GR1136" s="104"/>
      <c r="GS1136" s="104"/>
      <c r="GT1136" s="104"/>
      <c r="GU1136" s="104"/>
      <c r="GV1136" s="104"/>
      <c r="GW1136" s="104"/>
      <c r="GX1136" s="104"/>
      <c r="GY1136" s="104"/>
      <c r="GZ1136" s="104"/>
      <c r="HA1136" s="104"/>
      <c r="HB1136" s="104"/>
      <c r="HC1136" s="104"/>
      <c r="HD1136" s="104"/>
      <c r="HE1136" s="104"/>
      <c r="HF1136" s="104"/>
      <c r="HG1136" s="104"/>
      <c r="HH1136" s="104"/>
      <c r="HI1136" s="104"/>
      <c r="HJ1136" s="104"/>
      <c r="HK1136" s="104"/>
      <c r="HL1136" s="104"/>
      <c r="HM1136" s="104"/>
      <c r="HN1136" s="104"/>
      <c r="HO1136" s="104"/>
      <c r="HP1136" s="104"/>
      <c r="HQ1136" s="104"/>
      <c r="HR1136" s="104"/>
      <c r="HS1136" s="104"/>
      <c r="HT1136" s="104"/>
      <c r="HU1136" s="104"/>
      <c r="HV1136" s="104"/>
      <c r="HW1136" s="104"/>
      <c r="HX1136" s="104"/>
      <c r="HY1136" s="104"/>
      <c r="HZ1136" s="104"/>
    </row>
    <row r="1137" spans="1:234" s="14" customFormat="1" ht="126.75" customHeight="1">
      <c r="A1137" s="11">
        <v>2990</v>
      </c>
      <c r="B1137" s="12" t="s">
        <v>8695</v>
      </c>
      <c r="C1137" s="69" t="s">
        <v>8696</v>
      </c>
      <c r="D1137" s="15" t="s">
        <v>8713</v>
      </c>
      <c r="E1137" s="24" t="s">
        <v>1417</v>
      </c>
      <c r="F1137" s="220" t="s">
        <v>8930</v>
      </c>
      <c r="G1137" s="24" t="s">
        <v>8946</v>
      </c>
      <c r="H1137" s="69">
        <v>2011</v>
      </c>
      <c r="I1137" s="24" t="s">
        <v>8947</v>
      </c>
      <c r="J1137" s="219">
        <v>621414.93999999994</v>
      </c>
      <c r="K1137" s="118" t="s">
        <v>8976</v>
      </c>
      <c r="L1137" s="24" t="s">
        <v>8698</v>
      </c>
      <c r="M1137" s="24" t="s">
        <v>8699</v>
      </c>
      <c r="N1137" s="24" t="s">
        <v>8948</v>
      </c>
      <c r="O1137" s="24" t="s">
        <v>8949</v>
      </c>
      <c r="P1137" s="24" t="s">
        <v>8950</v>
      </c>
      <c r="Q1137" s="16">
        <v>22.35</v>
      </c>
      <c r="R1137" s="16"/>
      <c r="S1137" s="16">
        <f>(10000+15000+120+5000+0+0)/2088*1</f>
        <v>14.425287356321839</v>
      </c>
      <c r="T1137" s="16">
        <v>22.35</v>
      </c>
      <c r="U1137" s="16">
        <f>SUM(R1137:T1137)</f>
        <v>36.77528735632184</v>
      </c>
      <c r="V1137" s="109">
        <v>100</v>
      </c>
      <c r="W1137" s="109">
        <f>ROUND(100/621414.94*621414.94,0)</f>
        <v>100</v>
      </c>
      <c r="X1137" s="132" t="s">
        <v>8702</v>
      </c>
      <c r="Y1137" s="12"/>
      <c r="Z1137" s="12"/>
      <c r="AA1137" s="12"/>
      <c r="AB1137" s="69">
        <v>66</v>
      </c>
      <c r="AC1137" s="12"/>
      <c r="AD1137" s="16">
        <v>12.57</v>
      </c>
      <c r="AE1137" s="12">
        <v>5</v>
      </c>
      <c r="AF1137" s="235">
        <v>100</v>
      </c>
      <c r="AG1137" s="83" t="s">
        <v>1416</v>
      </c>
      <c r="AH1137" s="69" t="s">
        <v>8935</v>
      </c>
      <c r="AI1137" s="107">
        <v>70</v>
      </c>
      <c r="AJ1137" s="83" t="s">
        <v>8713</v>
      </c>
      <c r="AK1137" s="69" t="s">
        <v>8821</v>
      </c>
      <c r="AL1137" s="107">
        <v>30</v>
      </c>
      <c r="AM1137" s="301"/>
      <c r="AN1137" s="69"/>
      <c r="AO1137" s="107"/>
      <c r="AP1137" s="301"/>
      <c r="AQ1137" s="69"/>
      <c r="AR1137" s="107"/>
      <c r="AS1137" s="301"/>
      <c r="AT1137" s="69"/>
      <c r="AU1137" s="107"/>
      <c r="AV1137" s="301"/>
      <c r="AW1137" s="69"/>
      <c r="AX1137" s="107"/>
      <c r="AY1137" s="104"/>
      <c r="AZ1137" s="104"/>
      <c r="BA1137" s="104"/>
      <c r="BB1137" s="104"/>
      <c r="BC1137" s="104"/>
      <c r="BD1137" s="104"/>
      <c r="BE1137" s="104"/>
      <c r="BF1137" s="104"/>
      <c r="BG1137" s="104"/>
      <c r="BH1137" s="104"/>
      <c r="BI1137" s="104"/>
      <c r="BJ1137" s="104"/>
      <c r="BK1137" s="104"/>
      <c r="BL1137" s="104"/>
      <c r="BM1137" s="104"/>
      <c r="BN1137" s="104"/>
      <c r="BO1137" s="104"/>
      <c r="BP1137" s="104"/>
      <c r="BQ1137" s="104"/>
      <c r="BR1137" s="104"/>
      <c r="BS1137" s="104"/>
      <c r="BT1137" s="104"/>
      <c r="BU1137" s="104"/>
      <c r="BV1137" s="104"/>
      <c r="BW1137" s="104"/>
      <c r="BX1137" s="104"/>
      <c r="BY1137" s="104"/>
      <c r="BZ1137" s="104"/>
      <c r="CA1137" s="104"/>
      <c r="CB1137" s="104"/>
      <c r="CC1137" s="104"/>
      <c r="CD1137" s="104"/>
      <c r="CE1137" s="104"/>
      <c r="CF1137" s="104"/>
      <c r="CG1137" s="104"/>
      <c r="CH1137" s="104"/>
      <c r="CI1137" s="104"/>
      <c r="CJ1137" s="104"/>
      <c r="CK1137" s="104"/>
      <c r="CL1137" s="104"/>
      <c r="CM1137" s="104"/>
      <c r="CN1137" s="104"/>
      <c r="CO1137" s="104"/>
      <c r="CP1137" s="104"/>
      <c r="CQ1137" s="104"/>
      <c r="CR1137" s="104"/>
      <c r="CS1137" s="104"/>
      <c r="CT1137" s="104"/>
      <c r="CU1137" s="104"/>
      <c r="CV1137" s="104"/>
      <c r="CW1137" s="104"/>
      <c r="CX1137" s="104"/>
      <c r="CY1137" s="104"/>
      <c r="CZ1137" s="104"/>
      <c r="DA1137" s="104"/>
      <c r="DB1137" s="104"/>
      <c r="DC1137" s="104"/>
      <c r="DD1137" s="104"/>
      <c r="DE1137" s="104"/>
      <c r="DF1137" s="104"/>
      <c r="DG1137" s="104"/>
      <c r="DH1137" s="104"/>
      <c r="DI1137" s="104"/>
      <c r="DJ1137" s="104"/>
      <c r="DK1137" s="104"/>
      <c r="DL1137" s="104"/>
      <c r="DM1137" s="104"/>
      <c r="DN1137" s="104"/>
      <c r="DO1137" s="104"/>
      <c r="DP1137" s="104"/>
      <c r="DQ1137" s="104"/>
      <c r="DR1137" s="104"/>
      <c r="DS1137" s="104"/>
      <c r="DT1137" s="104"/>
      <c r="DU1137" s="104"/>
      <c r="DV1137" s="104"/>
      <c r="DW1137" s="104"/>
      <c r="DX1137" s="104"/>
      <c r="DY1137" s="104"/>
      <c r="DZ1137" s="104"/>
      <c r="EA1137" s="104"/>
      <c r="EB1137" s="104"/>
      <c r="EC1137" s="104"/>
      <c r="ED1137" s="104"/>
      <c r="EE1137" s="104"/>
      <c r="EF1137" s="104"/>
      <c r="EG1137" s="104"/>
      <c r="EH1137" s="104"/>
      <c r="EI1137" s="104"/>
      <c r="EJ1137" s="104"/>
      <c r="EK1137" s="104"/>
      <c r="EL1137" s="104"/>
      <c r="EM1137" s="104"/>
      <c r="EN1137" s="104"/>
      <c r="EO1137" s="104"/>
      <c r="EP1137" s="104"/>
      <c r="EQ1137" s="104"/>
      <c r="ER1137" s="104"/>
      <c r="ES1137" s="104"/>
      <c r="ET1137" s="104"/>
      <c r="EU1137" s="104"/>
      <c r="EV1137" s="104"/>
      <c r="EW1137" s="104"/>
      <c r="EX1137" s="104"/>
      <c r="EY1137" s="104"/>
      <c r="EZ1137" s="104"/>
      <c r="FA1137" s="104"/>
      <c r="FB1137" s="104"/>
      <c r="FC1137" s="104"/>
      <c r="FD1137" s="104"/>
      <c r="FE1137" s="104"/>
      <c r="FF1137" s="104"/>
      <c r="FG1137" s="104"/>
      <c r="FH1137" s="104"/>
      <c r="FI1137" s="104"/>
      <c r="FJ1137" s="104"/>
      <c r="FK1137" s="104"/>
      <c r="FL1137" s="104"/>
      <c r="FM1137" s="104"/>
      <c r="FN1137" s="104"/>
      <c r="FO1137" s="104"/>
      <c r="FP1137" s="104"/>
      <c r="FQ1137" s="104"/>
      <c r="FR1137" s="104"/>
      <c r="FS1137" s="104"/>
      <c r="FT1137" s="104"/>
      <c r="FU1137" s="104"/>
      <c r="FV1137" s="104"/>
      <c r="FW1137" s="104"/>
      <c r="FX1137" s="104"/>
      <c r="FY1137" s="104"/>
      <c r="FZ1137" s="104"/>
      <c r="GA1137" s="104"/>
      <c r="GB1137" s="104"/>
      <c r="GC1137" s="104"/>
      <c r="GD1137" s="104"/>
      <c r="GE1137" s="104"/>
      <c r="GF1137" s="104"/>
      <c r="GG1137" s="104"/>
      <c r="GH1137" s="104"/>
      <c r="GI1137" s="104"/>
      <c r="GJ1137" s="104"/>
      <c r="GK1137" s="104"/>
      <c r="GL1137" s="104"/>
      <c r="GM1137" s="104"/>
      <c r="GN1137" s="104"/>
      <c r="GO1137" s="104"/>
      <c r="GP1137" s="104"/>
      <c r="GQ1137" s="104"/>
      <c r="GR1137" s="104"/>
      <c r="GS1137" s="104"/>
      <c r="GT1137" s="104"/>
      <c r="GU1137" s="104"/>
      <c r="GV1137" s="104"/>
      <c r="GW1137" s="104"/>
      <c r="GX1137" s="104"/>
      <c r="GY1137" s="104"/>
      <c r="GZ1137" s="104"/>
      <c r="HA1137" s="104"/>
      <c r="HB1137" s="104"/>
      <c r="HC1137" s="104"/>
      <c r="HD1137" s="104"/>
      <c r="HE1137" s="104"/>
      <c r="HF1137" s="104"/>
      <c r="HG1137" s="104"/>
      <c r="HH1137" s="104"/>
      <c r="HI1137" s="104"/>
      <c r="HJ1137" s="104"/>
      <c r="HK1137" s="104"/>
      <c r="HL1137" s="104"/>
      <c r="HM1137" s="104"/>
      <c r="HN1137" s="104"/>
      <c r="HO1137" s="104"/>
      <c r="HP1137" s="104"/>
      <c r="HQ1137" s="104"/>
      <c r="HR1137" s="104"/>
      <c r="HS1137" s="104"/>
      <c r="HT1137" s="104"/>
      <c r="HU1137" s="104"/>
      <c r="HV1137" s="104"/>
      <c r="HW1137" s="104"/>
      <c r="HX1137" s="104"/>
      <c r="HY1137" s="104"/>
      <c r="HZ1137" s="104"/>
    </row>
    <row r="1138" spans="1:234" s="14" customFormat="1" ht="108" customHeight="1">
      <c r="A1138" s="11">
        <v>2990</v>
      </c>
      <c r="B1138" s="12" t="s">
        <v>8695</v>
      </c>
      <c r="C1138" s="69" t="s">
        <v>8696</v>
      </c>
      <c r="D1138" s="15" t="s">
        <v>8713</v>
      </c>
      <c r="E1138" s="24" t="s">
        <v>1417</v>
      </c>
      <c r="F1138" s="220" t="s">
        <v>8930</v>
      </c>
      <c r="G1138" s="24" t="s">
        <v>8951</v>
      </c>
      <c r="H1138" s="69">
        <v>2013</v>
      </c>
      <c r="I1138" s="24" t="s">
        <v>8952</v>
      </c>
      <c r="J1138" s="219">
        <v>79588.896000000008</v>
      </c>
      <c r="K1138" s="118" t="s">
        <v>8976</v>
      </c>
      <c r="L1138" s="24" t="s">
        <v>8698</v>
      </c>
      <c r="M1138" s="24" t="s">
        <v>8699</v>
      </c>
      <c r="N1138" s="24" t="s">
        <v>9860</v>
      </c>
      <c r="O1138" s="24" t="s">
        <v>8953</v>
      </c>
      <c r="P1138" s="24" t="s">
        <v>8954</v>
      </c>
      <c r="Q1138" s="16">
        <v>22.35</v>
      </c>
      <c r="R1138" s="16"/>
      <c r="S1138" s="16">
        <f>(2500+1000+120+200+0+0)/2088*1</f>
        <v>1.8295019157088122</v>
      </c>
      <c r="T1138" s="16">
        <v>22.35</v>
      </c>
      <c r="U1138" s="16">
        <f t="shared" si="43"/>
        <v>24.179501915708812</v>
      </c>
      <c r="V1138" s="109">
        <v>100</v>
      </c>
      <c r="W1138" s="109">
        <v>100</v>
      </c>
      <c r="X1138" s="132" t="s">
        <v>8702</v>
      </c>
      <c r="Y1138" s="12"/>
      <c r="Z1138" s="12"/>
      <c r="AA1138" s="12"/>
      <c r="AB1138" s="69">
        <v>66</v>
      </c>
      <c r="AC1138" s="12"/>
      <c r="AD1138" s="16">
        <v>12.57</v>
      </c>
      <c r="AE1138" s="12">
        <v>5</v>
      </c>
      <c r="AF1138" s="235">
        <v>100</v>
      </c>
      <c r="AG1138" s="83" t="s">
        <v>1416</v>
      </c>
      <c r="AH1138" s="69" t="s">
        <v>8935</v>
      </c>
      <c r="AI1138" s="107">
        <v>70</v>
      </c>
      <c r="AJ1138" s="83" t="s">
        <v>8713</v>
      </c>
      <c r="AK1138" s="69" t="s">
        <v>8821</v>
      </c>
      <c r="AL1138" s="107">
        <v>30</v>
      </c>
      <c r="AM1138" s="301"/>
      <c r="AN1138" s="69"/>
      <c r="AO1138" s="107"/>
      <c r="AP1138" s="301"/>
      <c r="AQ1138" s="69"/>
      <c r="AR1138" s="107"/>
      <c r="AS1138" s="301"/>
      <c r="AT1138" s="69"/>
      <c r="AU1138" s="107"/>
      <c r="AV1138" s="301"/>
      <c r="AW1138" s="69"/>
      <c r="AX1138" s="107"/>
      <c r="AY1138" s="104"/>
      <c r="AZ1138" s="104"/>
      <c r="BA1138" s="104"/>
      <c r="BB1138" s="104"/>
      <c r="BC1138" s="104"/>
      <c r="BD1138" s="104"/>
      <c r="BE1138" s="104"/>
      <c r="BF1138" s="104"/>
      <c r="BG1138" s="104"/>
      <c r="BH1138" s="104"/>
      <c r="BI1138" s="104"/>
      <c r="BJ1138" s="104"/>
      <c r="BK1138" s="104"/>
      <c r="BL1138" s="104"/>
      <c r="BM1138" s="104"/>
      <c r="BN1138" s="104"/>
      <c r="BO1138" s="104"/>
      <c r="BP1138" s="104"/>
      <c r="BQ1138" s="104"/>
      <c r="BR1138" s="104"/>
      <c r="BS1138" s="104"/>
      <c r="BT1138" s="104"/>
      <c r="BU1138" s="104"/>
      <c r="BV1138" s="104"/>
      <c r="BW1138" s="104"/>
      <c r="BX1138" s="104"/>
      <c r="BY1138" s="104"/>
      <c r="BZ1138" s="104"/>
      <c r="CA1138" s="104"/>
      <c r="CB1138" s="104"/>
      <c r="CC1138" s="104"/>
      <c r="CD1138" s="104"/>
      <c r="CE1138" s="104"/>
      <c r="CF1138" s="104"/>
      <c r="CG1138" s="104"/>
      <c r="CH1138" s="104"/>
      <c r="CI1138" s="104"/>
      <c r="CJ1138" s="104"/>
      <c r="CK1138" s="104"/>
      <c r="CL1138" s="104"/>
      <c r="CM1138" s="104"/>
      <c r="CN1138" s="104"/>
      <c r="CO1138" s="104"/>
      <c r="CP1138" s="104"/>
      <c r="CQ1138" s="104"/>
      <c r="CR1138" s="104"/>
      <c r="CS1138" s="104"/>
      <c r="CT1138" s="104"/>
      <c r="CU1138" s="104"/>
      <c r="CV1138" s="104"/>
      <c r="CW1138" s="104"/>
      <c r="CX1138" s="104"/>
      <c r="CY1138" s="104"/>
      <c r="CZ1138" s="104"/>
      <c r="DA1138" s="104"/>
      <c r="DB1138" s="104"/>
      <c r="DC1138" s="104"/>
      <c r="DD1138" s="104"/>
      <c r="DE1138" s="104"/>
      <c r="DF1138" s="104"/>
      <c r="DG1138" s="104"/>
      <c r="DH1138" s="104"/>
      <c r="DI1138" s="104"/>
      <c r="DJ1138" s="104"/>
      <c r="DK1138" s="104"/>
      <c r="DL1138" s="104"/>
      <c r="DM1138" s="104"/>
      <c r="DN1138" s="104"/>
      <c r="DO1138" s="104"/>
      <c r="DP1138" s="104"/>
      <c r="DQ1138" s="104"/>
      <c r="DR1138" s="104"/>
      <c r="DS1138" s="104"/>
      <c r="DT1138" s="104"/>
      <c r="DU1138" s="104"/>
      <c r="DV1138" s="104"/>
      <c r="DW1138" s="104"/>
      <c r="DX1138" s="104"/>
      <c r="DY1138" s="104"/>
      <c r="DZ1138" s="104"/>
      <c r="EA1138" s="104"/>
      <c r="EB1138" s="104"/>
      <c r="EC1138" s="104"/>
      <c r="ED1138" s="104"/>
      <c r="EE1138" s="104"/>
      <c r="EF1138" s="104"/>
      <c r="EG1138" s="104"/>
      <c r="EH1138" s="104"/>
      <c r="EI1138" s="104"/>
      <c r="EJ1138" s="104"/>
      <c r="EK1138" s="104"/>
      <c r="EL1138" s="104"/>
      <c r="EM1138" s="104"/>
      <c r="EN1138" s="104"/>
      <c r="EO1138" s="104"/>
      <c r="EP1138" s="104"/>
      <c r="EQ1138" s="104"/>
      <c r="ER1138" s="104"/>
      <c r="ES1138" s="104"/>
      <c r="ET1138" s="104"/>
      <c r="EU1138" s="104"/>
      <c r="EV1138" s="104"/>
      <c r="EW1138" s="104"/>
      <c r="EX1138" s="104"/>
      <c r="EY1138" s="104"/>
      <c r="EZ1138" s="104"/>
      <c r="FA1138" s="104"/>
      <c r="FB1138" s="104"/>
      <c r="FC1138" s="104"/>
      <c r="FD1138" s="104"/>
      <c r="FE1138" s="104"/>
      <c r="FF1138" s="104"/>
      <c r="FG1138" s="104"/>
      <c r="FH1138" s="104"/>
      <c r="FI1138" s="104"/>
      <c r="FJ1138" s="104"/>
      <c r="FK1138" s="104"/>
      <c r="FL1138" s="104"/>
      <c r="FM1138" s="104"/>
      <c r="FN1138" s="104"/>
      <c r="FO1138" s="104"/>
      <c r="FP1138" s="104"/>
      <c r="FQ1138" s="104"/>
      <c r="FR1138" s="104"/>
      <c r="FS1138" s="104"/>
      <c r="FT1138" s="104"/>
      <c r="FU1138" s="104"/>
      <c r="FV1138" s="104"/>
      <c r="FW1138" s="104"/>
      <c r="FX1138" s="104"/>
      <c r="FY1138" s="104"/>
      <c r="FZ1138" s="104"/>
      <c r="GA1138" s="104"/>
      <c r="GB1138" s="104"/>
      <c r="GC1138" s="104"/>
      <c r="GD1138" s="104"/>
      <c r="GE1138" s="104"/>
      <c r="GF1138" s="104"/>
      <c r="GG1138" s="104"/>
      <c r="GH1138" s="104"/>
      <c r="GI1138" s="104"/>
      <c r="GJ1138" s="104"/>
      <c r="GK1138" s="104"/>
      <c r="GL1138" s="104"/>
      <c r="GM1138" s="104"/>
      <c r="GN1138" s="104"/>
      <c r="GO1138" s="104"/>
      <c r="GP1138" s="104"/>
      <c r="GQ1138" s="104"/>
      <c r="GR1138" s="104"/>
      <c r="GS1138" s="104"/>
      <c r="GT1138" s="104"/>
      <c r="GU1138" s="104"/>
      <c r="GV1138" s="104"/>
      <c r="GW1138" s="104"/>
      <c r="GX1138" s="104"/>
      <c r="GY1138" s="104"/>
      <c r="GZ1138" s="104"/>
      <c r="HA1138" s="104"/>
      <c r="HB1138" s="104"/>
      <c r="HC1138" s="104"/>
      <c r="HD1138" s="104"/>
      <c r="HE1138" s="104"/>
      <c r="HF1138" s="104"/>
      <c r="HG1138" s="104"/>
      <c r="HH1138" s="104"/>
      <c r="HI1138" s="104"/>
      <c r="HJ1138" s="104"/>
      <c r="HK1138" s="104"/>
      <c r="HL1138" s="104"/>
      <c r="HM1138" s="104"/>
      <c r="HN1138" s="104"/>
      <c r="HO1138" s="104"/>
      <c r="HP1138" s="104"/>
      <c r="HQ1138" s="104"/>
      <c r="HR1138" s="104"/>
      <c r="HS1138" s="104"/>
      <c r="HT1138" s="104"/>
      <c r="HU1138" s="104"/>
      <c r="HV1138" s="104"/>
      <c r="HW1138" s="104"/>
      <c r="HX1138" s="104"/>
      <c r="HY1138" s="104"/>
      <c r="HZ1138" s="104"/>
    </row>
    <row r="1139" spans="1:234" s="14" customFormat="1" ht="116.25" customHeight="1">
      <c r="A1139" s="11">
        <v>2990</v>
      </c>
      <c r="B1139" s="12" t="s">
        <v>8695</v>
      </c>
      <c r="C1139" s="69" t="s">
        <v>8696</v>
      </c>
      <c r="D1139" s="15" t="s">
        <v>8713</v>
      </c>
      <c r="E1139" s="24" t="s">
        <v>1417</v>
      </c>
      <c r="F1139" s="220" t="s">
        <v>8930</v>
      </c>
      <c r="G1139" s="24" t="s">
        <v>8955</v>
      </c>
      <c r="H1139" s="69">
        <v>2010</v>
      </c>
      <c r="I1139" s="24" t="s">
        <v>8956</v>
      </c>
      <c r="J1139" s="219">
        <v>50389.02</v>
      </c>
      <c r="K1139" s="118" t="s">
        <v>8976</v>
      </c>
      <c r="L1139" s="24" t="s">
        <v>8698</v>
      </c>
      <c r="M1139" s="24" t="s">
        <v>8699</v>
      </c>
      <c r="N1139" s="24" t="s">
        <v>8957</v>
      </c>
      <c r="O1139" s="24" t="s">
        <v>8958</v>
      </c>
      <c r="P1139" s="24" t="s">
        <v>8959</v>
      </c>
      <c r="Q1139" s="16">
        <v>22.35</v>
      </c>
      <c r="R1139" s="16"/>
      <c r="S1139" s="16">
        <f>(1500+10000+120+500+0+0)/2088*1</f>
        <v>5.804597701149425</v>
      </c>
      <c r="T1139" s="16">
        <v>22.35</v>
      </c>
      <c r="U1139" s="16">
        <f>SUM(R1139:T1139)</f>
        <v>28.154597701149427</v>
      </c>
      <c r="V1139" s="109">
        <v>100</v>
      </c>
      <c r="W1139" s="109">
        <f>ROUND(100/50389.02*50389.02,0)</f>
        <v>100</v>
      </c>
      <c r="X1139" s="132" t="s">
        <v>8702</v>
      </c>
      <c r="Y1139" s="12"/>
      <c r="Z1139" s="12"/>
      <c r="AA1139" s="12"/>
      <c r="AB1139" s="69">
        <v>66</v>
      </c>
      <c r="AC1139" s="12"/>
      <c r="AD1139" s="16">
        <v>12.57</v>
      </c>
      <c r="AE1139" s="12">
        <v>5</v>
      </c>
      <c r="AF1139" s="235">
        <v>100</v>
      </c>
      <c r="AG1139" s="83" t="s">
        <v>1416</v>
      </c>
      <c r="AH1139" s="69" t="s">
        <v>8935</v>
      </c>
      <c r="AI1139" s="107">
        <v>90</v>
      </c>
      <c r="AJ1139" s="83" t="s">
        <v>8713</v>
      </c>
      <c r="AK1139" s="69" t="s">
        <v>8821</v>
      </c>
      <c r="AL1139" s="107">
        <v>10</v>
      </c>
      <c r="AM1139" s="301"/>
      <c r="AN1139" s="69"/>
      <c r="AO1139" s="107"/>
      <c r="AP1139" s="301"/>
      <c r="AQ1139" s="69"/>
      <c r="AR1139" s="107"/>
      <c r="AS1139" s="301"/>
      <c r="AT1139" s="69"/>
      <c r="AU1139" s="107"/>
      <c r="AV1139" s="301"/>
      <c r="AW1139" s="69"/>
      <c r="AX1139" s="107"/>
      <c r="AY1139" s="104"/>
      <c r="AZ1139" s="104"/>
      <c r="BA1139" s="104"/>
      <c r="BB1139" s="104"/>
      <c r="BC1139" s="104"/>
      <c r="BD1139" s="104"/>
      <c r="BE1139" s="104"/>
      <c r="BF1139" s="104"/>
      <c r="BG1139" s="104"/>
      <c r="BH1139" s="104"/>
      <c r="BI1139" s="104"/>
      <c r="BJ1139" s="104"/>
      <c r="BK1139" s="104"/>
      <c r="BL1139" s="104"/>
      <c r="BM1139" s="104"/>
      <c r="BN1139" s="104"/>
      <c r="BO1139" s="104"/>
      <c r="BP1139" s="104"/>
      <c r="BQ1139" s="104"/>
      <c r="BR1139" s="104"/>
      <c r="BS1139" s="104"/>
      <c r="BT1139" s="104"/>
      <c r="BU1139" s="104"/>
      <c r="BV1139" s="104"/>
      <c r="BW1139" s="104"/>
      <c r="BX1139" s="104"/>
      <c r="BY1139" s="104"/>
      <c r="BZ1139" s="104"/>
      <c r="CA1139" s="104"/>
      <c r="CB1139" s="104"/>
      <c r="CC1139" s="104"/>
      <c r="CD1139" s="104"/>
      <c r="CE1139" s="104"/>
      <c r="CF1139" s="104"/>
      <c r="CG1139" s="104"/>
      <c r="CH1139" s="104"/>
      <c r="CI1139" s="104"/>
      <c r="CJ1139" s="104"/>
      <c r="CK1139" s="104"/>
      <c r="CL1139" s="104"/>
      <c r="CM1139" s="104"/>
      <c r="CN1139" s="104"/>
      <c r="CO1139" s="104"/>
      <c r="CP1139" s="104"/>
      <c r="CQ1139" s="104"/>
      <c r="CR1139" s="104"/>
      <c r="CS1139" s="104"/>
      <c r="CT1139" s="104"/>
      <c r="CU1139" s="104"/>
      <c r="CV1139" s="104"/>
      <c r="CW1139" s="104"/>
      <c r="CX1139" s="104"/>
      <c r="CY1139" s="104"/>
      <c r="CZ1139" s="104"/>
      <c r="DA1139" s="104"/>
      <c r="DB1139" s="104"/>
      <c r="DC1139" s="104"/>
      <c r="DD1139" s="104"/>
      <c r="DE1139" s="104"/>
      <c r="DF1139" s="104"/>
      <c r="DG1139" s="104"/>
      <c r="DH1139" s="104"/>
      <c r="DI1139" s="104"/>
      <c r="DJ1139" s="104"/>
      <c r="DK1139" s="104"/>
      <c r="DL1139" s="104"/>
      <c r="DM1139" s="104"/>
      <c r="DN1139" s="104"/>
      <c r="DO1139" s="104"/>
      <c r="DP1139" s="104"/>
      <c r="DQ1139" s="104"/>
      <c r="DR1139" s="104"/>
      <c r="DS1139" s="104"/>
      <c r="DT1139" s="104"/>
      <c r="DU1139" s="104"/>
      <c r="DV1139" s="104"/>
      <c r="DW1139" s="104"/>
      <c r="DX1139" s="104"/>
      <c r="DY1139" s="104"/>
      <c r="DZ1139" s="104"/>
      <c r="EA1139" s="104"/>
      <c r="EB1139" s="104"/>
      <c r="EC1139" s="104"/>
      <c r="ED1139" s="104"/>
      <c r="EE1139" s="104"/>
      <c r="EF1139" s="104"/>
      <c r="EG1139" s="104"/>
      <c r="EH1139" s="104"/>
      <c r="EI1139" s="104"/>
      <c r="EJ1139" s="104"/>
      <c r="EK1139" s="104"/>
      <c r="EL1139" s="104"/>
      <c r="EM1139" s="104"/>
      <c r="EN1139" s="104"/>
      <c r="EO1139" s="104"/>
      <c r="EP1139" s="104"/>
      <c r="EQ1139" s="104"/>
      <c r="ER1139" s="104"/>
      <c r="ES1139" s="104"/>
      <c r="ET1139" s="104"/>
      <c r="EU1139" s="104"/>
      <c r="EV1139" s="104"/>
      <c r="EW1139" s="104"/>
      <c r="EX1139" s="104"/>
      <c r="EY1139" s="104"/>
      <c r="EZ1139" s="104"/>
      <c r="FA1139" s="104"/>
      <c r="FB1139" s="104"/>
      <c r="FC1139" s="104"/>
      <c r="FD1139" s="104"/>
      <c r="FE1139" s="104"/>
      <c r="FF1139" s="104"/>
      <c r="FG1139" s="104"/>
      <c r="FH1139" s="104"/>
      <c r="FI1139" s="104"/>
      <c r="FJ1139" s="104"/>
      <c r="FK1139" s="104"/>
      <c r="FL1139" s="104"/>
      <c r="FM1139" s="104"/>
      <c r="FN1139" s="104"/>
      <c r="FO1139" s="104"/>
      <c r="FP1139" s="104"/>
      <c r="FQ1139" s="104"/>
      <c r="FR1139" s="104"/>
      <c r="FS1139" s="104"/>
      <c r="FT1139" s="104"/>
      <c r="FU1139" s="104"/>
      <c r="FV1139" s="104"/>
      <c r="FW1139" s="104"/>
      <c r="FX1139" s="104"/>
      <c r="FY1139" s="104"/>
      <c r="FZ1139" s="104"/>
      <c r="GA1139" s="104"/>
      <c r="GB1139" s="104"/>
      <c r="GC1139" s="104"/>
      <c r="GD1139" s="104"/>
      <c r="GE1139" s="104"/>
      <c r="GF1139" s="104"/>
      <c r="GG1139" s="104"/>
      <c r="GH1139" s="104"/>
      <c r="GI1139" s="104"/>
      <c r="GJ1139" s="104"/>
      <c r="GK1139" s="104"/>
      <c r="GL1139" s="104"/>
      <c r="GM1139" s="104"/>
      <c r="GN1139" s="104"/>
      <c r="GO1139" s="104"/>
      <c r="GP1139" s="104"/>
      <c r="GQ1139" s="104"/>
      <c r="GR1139" s="104"/>
      <c r="GS1139" s="104"/>
      <c r="GT1139" s="104"/>
      <c r="GU1139" s="104"/>
      <c r="GV1139" s="104"/>
      <c r="GW1139" s="104"/>
      <c r="GX1139" s="104"/>
      <c r="GY1139" s="104"/>
      <c r="GZ1139" s="104"/>
      <c r="HA1139" s="104"/>
      <c r="HB1139" s="104"/>
      <c r="HC1139" s="104"/>
      <c r="HD1139" s="104"/>
      <c r="HE1139" s="104"/>
      <c r="HF1139" s="104"/>
      <c r="HG1139" s="104"/>
      <c r="HH1139" s="104"/>
      <c r="HI1139" s="104"/>
      <c r="HJ1139" s="104"/>
      <c r="HK1139" s="104"/>
      <c r="HL1139" s="104"/>
      <c r="HM1139" s="104"/>
      <c r="HN1139" s="104"/>
      <c r="HO1139" s="104"/>
      <c r="HP1139" s="104"/>
      <c r="HQ1139" s="104"/>
      <c r="HR1139" s="104"/>
      <c r="HS1139" s="104"/>
      <c r="HT1139" s="104"/>
      <c r="HU1139" s="104"/>
      <c r="HV1139" s="104"/>
      <c r="HW1139" s="104"/>
      <c r="HX1139" s="104"/>
      <c r="HY1139" s="104"/>
      <c r="HZ1139" s="104"/>
    </row>
    <row r="1140" spans="1:234" s="14" customFormat="1" ht="126.75" customHeight="1">
      <c r="A1140" s="11">
        <v>2990</v>
      </c>
      <c r="B1140" s="12" t="s">
        <v>8695</v>
      </c>
      <c r="C1140" s="69" t="s">
        <v>8696</v>
      </c>
      <c r="D1140" s="15" t="s">
        <v>8713</v>
      </c>
      <c r="E1140" s="24" t="s">
        <v>1417</v>
      </c>
      <c r="F1140" s="220" t="s">
        <v>8930</v>
      </c>
      <c r="G1140" s="24" t="s">
        <v>8960</v>
      </c>
      <c r="H1140" s="69">
        <v>2010</v>
      </c>
      <c r="I1140" s="24" t="s">
        <v>8961</v>
      </c>
      <c r="J1140" s="219">
        <v>43182.5</v>
      </c>
      <c r="K1140" s="118" t="s">
        <v>8976</v>
      </c>
      <c r="L1140" s="24" t="s">
        <v>8698</v>
      </c>
      <c r="M1140" s="24" t="s">
        <v>8699</v>
      </c>
      <c r="N1140" s="24" t="s">
        <v>8957</v>
      </c>
      <c r="O1140" s="24" t="s">
        <v>8958</v>
      </c>
      <c r="P1140" s="24" t="s">
        <v>8962</v>
      </c>
      <c r="Q1140" s="16">
        <v>22.35</v>
      </c>
      <c r="R1140" s="16"/>
      <c r="S1140" s="16">
        <f>(2000+4000+120+500+0+0)/2088*1</f>
        <v>3.1704980842911876</v>
      </c>
      <c r="T1140" s="16">
        <v>22.35</v>
      </c>
      <c r="U1140" s="16">
        <f>SUM(R1140:T1140)</f>
        <v>25.520498084291191</v>
      </c>
      <c r="V1140" s="109">
        <v>100</v>
      </c>
      <c r="W1140" s="109">
        <f>ROUND(100/43182.5*43182.5,0)</f>
        <v>100</v>
      </c>
      <c r="X1140" s="132" t="s">
        <v>8702</v>
      </c>
      <c r="Y1140" s="12"/>
      <c r="Z1140" s="12"/>
      <c r="AA1140" s="12"/>
      <c r="AB1140" s="69">
        <v>66</v>
      </c>
      <c r="AC1140" s="12"/>
      <c r="AD1140" s="16">
        <v>12.57</v>
      </c>
      <c r="AE1140" s="12">
        <v>3</v>
      </c>
      <c r="AF1140" s="235">
        <v>100</v>
      </c>
      <c r="AG1140" s="83" t="s">
        <v>1416</v>
      </c>
      <c r="AH1140" s="69" t="s">
        <v>8935</v>
      </c>
      <c r="AI1140" s="107">
        <v>90</v>
      </c>
      <c r="AJ1140" s="83" t="s">
        <v>8713</v>
      </c>
      <c r="AK1140" s="69" t="s">
        <v>8821</v>
      </c>
      <c r="AL1140" s="107">
        <v>10</v>
      </c>
      <c r="AM1140" s="301"/>
      <c r="AN1140" s="69"/>
      <c r="AO1140" s="107"/>
      <c r="AP1140" s="301"/>
      <c r="AQ1140" s="69"/>
      <c r="AR1140" s="107"/>
      <c r="AS1140" s="301"/>
      <c r="AT1140" s="69"/>
      <c r="AU1140" s="107"/>
      <c r="AV1140" s="301"/>
      <c r="AW1140" s="69"/>
      <c r="AX1140" s="107"/>
      <c r="AY1140" s="104"/>
      <c r="AZ1140" s="104"/>
      <c r="BA1140" s="104"/>
      <c r="BB1140" s="104"/>
      <c r="BC1140" s="104"/>
      <c r="BD1140" s="104"/>
      <c r="BE1140" s="104"/>
      <c r="BF1140" s="104"/>
      <c r="BG1140" s="104"/>
      <c r="BH1140" s="104"/>
      <c r="BI1140" s="104"/>
      <c r="BJ1140" s="104"/>
      <c r="BK1140" s="104"/>
      <c r="BL1140" s="104"/>
      <c r="BM1140" s="104"/>
      <c r="BN1140" s="104"/>
      <c r="BO1140" s="104"/>
      <c r="BP1140" s="104"/>
      <c r="BQ1140" s="104"/>
      <c r="BR1140" s="104"/>
      <c r="BS1140" s="104"/>
      <c r="BT1140" s="104"/>
      <c r="BU1140" s="104"/>
      <c r="BV1140" s="104"/>
      <c r="BW1140" s="104"/>
      <c r="BX1140" s="104"/>
      <c r="BY1140" s="104"/>
      <c r="BZ1140" s="104"/>
      <c r="CA1140" s="104"/>
      <c r="CB1140" s="104"/>
      <c r="CC1140" s="104"/>
      <c r="CD1140" s="104"/>
      <c r="CE1140" s="104"/>
      <c r="CF1140" s="104"/>
      <c r="CG1140" s="104"/>
      <c r="CH1140" s="104"/>
      <c r="CI1140" s="104"/>
      <c r="CJ1140" s="104"/>
      <c r="CK1140" s="104"/>
      <c r="CL1140" s="104"/>
      <c r="CM1140" s="104"/>
      <c r="CN1140" s="104"/>
      <c r="CO1140" s="104"/>
      <c r="CP1140" s="104"/>
      <c r="CQ1140" s="104"/>
      <c r="CR1140" s="104"/>
      <c r="CS1140" s="104"/>
      <c r="CT1140" s="104"/>
      <c r="CU1140" s="104"/>
      <c r="CV1140" s="104"/>
      <c r="CW1140" s="104"/>
      <c r="CX1140" s="104"/>
      <c r="CY1140" s="104"/>
      <c r="CZ1140" s="104"/>
      <c r="DA1140" s="104"/>
      <c r="DB1140" s="104"/>
      <c r="DC1140" s="104"/>
      <c r="DD1140" s="104"/>
      <c r="DE1140" s="104"/>
      <c r="DF1140" s="104"/>
      <c r="DG1140" s="104"/>
      <c r="DH1140" s="104"/>
      <c r="DI1140" s="104"/>
      <c r="DJ1140" s="104"/>
      <c r="DK1140" s="104"/>
      <c r="DL1140" s="104"/>
      <c r="DM1140" s="104"/>
      <c r="DN1140" s="104"/>
      <c r="DO1140" s="104"/>
      <c r="DP1140" s="104"/>
      <c r="DQ1140" s="104"/>
      <c r="DR1140" s="104"/>
      <c r="DS1140" s="104"/>
      <c r="DT1140" s="104"/>
      <c r="DU1140" s="104"/>
      <c r="DV1140" s="104"/>
      <c r="DW1140" s="104"/>
      <c r="DX1140" s="104"/>
      <c r="DY1140" s="104"/>
      <c r="DZ1140" s="104"/>
      <c r="EA1140" s="104"/>
      <c r="EB1140" s="104"/>
      <c r="EC1140" s="104"/>
      <c r="ED1140" s="104"/>
      <c r="EE1140" s="104"/>
      <c r="EF1140" s="104"/>
      <c r="EG1140" s="104"/>
      <c r="EH1140" s="104"/>
      <c r="EI1140" s="104"/>
      <c r="EJ1140" s="104"/>
      <c r="EK1140" s="104"/>
      <c r="EL1140" s="104"/>
      <c r="EM1140" s="104"/>
      <c r="EN1140" s="104"/>
      <c r="EO1140" s="104"/>
      <c r="EP1140" s="104"/>
      <c r="EQ1140" s="104"/>
      <c r="ER1140" s="104"/>
      <c r="ES1140" s="104"/>
      <c r="ET1140" s="104"/>
      <c r="EU1140" s="104"/>
      <c r="EV1140" s="104"/>
      <c r="EW1140" s="104"/>
      <c r="EX1140" s="104"/>
      <c r="EY1140" s="104"/>
      <c r="EZ1140" s="104"/>
      <c r="FA1140" s="104"/>
      <c r="FB1140" s="104"/>
      <c r="FC1140" s="104"/>
      <c r="FD1140" s="104"/>
      <c r="FE1140" s="104"/>
      <c r="FF1140" s="104"/>
      <c r="FG1140" s="104"/>
      <c r="FH1140" s="104"/>
      <c r="FI1140" s="104"/>
      <c r="FJ1140" s="104"/>
      <c r="FK1140" s="104"/>
      <c r="FL1140" s="104"/>
      <c r="FM1140" s="104"/>
      <c r="FN1140" s="104"/>
      <c r="FO1140" s="104"/>
      <c r="FP1140" s="104"/>
      <c r="FQ1140" s="104"/>
      <c r="FR1140" s="104"/>
      <c r="FS1140" s="104"/>
      <c r="FT1140" s="104"/>
      <c r="FU1140" s="104"/>
      <c r="FV1140" s="104"/>
      <c r="FW1140" s="104"/>
      <c r="FX1140" s="104"/>
      <c r="FY1140" s="104"/>
      <c r="FZ1140" s="104"/>
      <c r="GA1140" s="104"/>
      <c r="GB1140" s="104"/>
      <c r="GC1140" s="104"/>
      <c r="GD1140" s="104"/>
      <c r="GE1140" s="104"/>
      <c r="GF1140" s="104"/>
      <c r="GG1140" s="104"/>
      <c r="GH1140" s="104"/>
      <c r="GI1140" s="104"/>
      <c r="GJ1140" s="104"/>
      <c r="GK1140" s="104"/>
      <c r="GL1140" s="104"/>
      <c r="GM1140" s="104"/>
      <c r="GN1140" s="104"/>
      <c r="GO1140" s="104"/>
      <c r="GP1140" s="104"/>
      <c r="GQ1140" s="104"/>
      <c r="GR1140" s="104"/>
      <c r="GS1140" s="104"/>
      <c r="GT1140" s="104"/>
      <c r="GU1140" s="104"/>
      <c r="GV1140" s="104"/>
      <c r="GW1140" s="104"/>
      <c r="GX1140" s="104"/>
      <c r="GY1140" s="104"/>
      <c r="GZ1140" s="104"/>
      <c r="HA1140" s="104"/>
      <c r="HB1140" s="104"/>
      <c r="HC1140" s="104"/>
      <c r="HD1140" s="104"/>
      <c r="HE1140" s="104"/>
      <c r="HF1140" s="104"/>
      <c r="HG1140" s="104"/>
      <c r="HH1140" s="104"/>
      <c r="HI1140" s="104"/>
      <c r="HJ1140" s="104"/>
      <c r="HK1140" s="104"/>
      <c r="HL1140" s="104"/>
      <c r="HM1140" s="104"/>
      <c r="HN1140" s="104"/>
      <c r="HO1140" s="104"/>
      <c r="HP1140" s="104"/>
      <c r="HQ1140" s="104"/>
      <c r="HR1140" s="104"/>
      <c r="HS1140" s="104"/>
      <c r="HT1140" s="104"/>
      <c r="HU1140" s="104"/>
      <c r="HV1140" s="104"/>
      <c r="HW1140" s="104"/>
      <c r="HX1140" s="104"/>
      <c r="HY1140" s="104"/>
      <c r="HZ1140" s="104"/>
    </row>
    <row r="1141" spans="1:234" s="14" customFormat="1" ht="196">
      <c r="A1141" s="11">
        <v>2990</v>
      </c>
      <c r="B1141" s="12" t="s">
        <v>8695</v>
      </c>
      <c r="C1141" s="69" t="s">
        <v>8696</v>
      </c>
      <c r="D1141" s="15" t="s">
        <v>8713</v>
      </c>
      <c r="E1141" s="24" t="s">
        <v>1417</v>
      </c>
      <c r="F1141" s="220" t="s">
        <v>8930</v>
      </c>
      <c r="G1141" s="24" t="s">
        <v>8963</v>
      </c>
      <c r="H1141" s="69">
        <v>2010</v>
      </c>
      <c r="I1141" s="69" t="s">
        <v>8964</v>
      </c>
      <c r="J1141" s="219">
        <v>53852.76</v>
      </c>
      <c r="K1141" s="118" t="s">
        <v>8976</v>
      </c>
      <c r="L1141" s="24" t="s">
        <v>8698</v>
      </c>
      <c r="M1141" s="24" t="s">
        <v>8699</v>
      </c>
      <c r="N1141" s="24" t="s">
        <v>8957</v>
      </c>
      <c r="O1141" s="24" t="s">
        <v>8958</v>
      </c>
      <c r="P1141" s="24" t="s">
        <v>8965</v>
      </c>
      <c r="Q1141" s="16">
        <v>22.35</v>
      </c>
      <c r="R1141" s="16"/>
      <c r="S1141" s="16">
        <f>(2000+4000+120+500+0+0)/2088*1</f>
        <v>3.1704980842911876</v>
      </c>
      <c r="T1141" s="16">
        <v>22.35</v>
      </c>
      <c r="U1141" s="16">
        <f>SUM(R1141:T1141)</f>
        <v>25.520498084291191</v>
      </c>
      <c r="V1141" s="109">
        <v>100</v>
      </c>
      <c r="W1141" s="109">
        <f>ROUND(100/53852.76*53852.76,0)</f>
        <v>100</v>
      </c>
      <c r="X1141" s="132" t="s">
        <v>8702</v>
      </c>
      <c r="Y1141" s="12"/>
      <c r="Z1141" s="12"/>
      <c r="AA1141" s="12"/>
      <c r="AB1141" s="69">
        <v>66</v>
      </c>
      <c r="AC1141" s="12"/>
      <c r="AD1141" s="16">
        <v>12.57</v>
      </c>
      <c r="AE1141" s="12">
        <v>5</v>
      </c>
      <c r="AF1141" s="235">
        <v>100</v>
      </c>
      <c r="AG1141" s="83" t="s">
        <v>1416</v>
      </c>
      <c r="AH1141" s="69" t="s">
        <v>8935</v>
      </c>
      <c r="AI1141" s="107">
        <v>70</v>
      </c>
      <c r="AJ1141" s="83" t="s">
        <v>8713</v>
      </c>
      <c r="AK1141" s="69" t="s">
        <v>8821</v>
      </c>
      <c r="AL1141" s="107">
        <v>30</v>
      </c>
      <c r="AM1141" s="301"/>
      <c r="AN1141" s="69"/>
      <c r="AO1141" s="107"/>
      <c r="AP1141" s="301"/>
      <c r="AQ1141" s="69"/>
      <c r="AR1141" s="107"/>
      <c r="AS1141" s="301"/>
      <c r="AT1141" s="69"/>
      <c r="AU1141" s="107"/>
      <c r="AV1141" s="301"/>
      <c r="AW1141" s="69"/>
      <c r="AX1141" s="107"/>
    </row>
    <row r="1142" spans="1:234" s="14" customFormat="1" ht="140">
      <c r="A1142" s="11">
        <v>2990</v>
      </c>
      <c r="B1142" s="12" t="s">
        <v>8695</v>
      </c>
      <c r="C1142" s="69" t="s">
        <v>8696</v>
      </c>
      <c r="D1142" s="15" t="s">
        <v>8713</v>
      </c>
      <c r="E1142" s="24" t="s">
        <v>1417</v>
      </c>
      <c r="F1142" s="220" t="s">
        <v>8930</v>
      </c>
      <c r="G1142" s="24" t="s">
        <v>8966</v>
      </c>
      <c r="H1142" s="69">
        <v>2010</v>
      </c>
      <c r="I1142" s="24" t="s">
        <v>8967</v>
      </c>
      <c r="J1142" s="219">
        <v>41154</v>
      </c>
      <c r="K1142" s="28" t="s">
        <v>363</v>
      </c>
      <c r="L1142" s="24" t="s">
        <v>8698</v>
      </c>
      <c r="M1142" s="24" t="s">
        <v>8699</v>
      </c>
      <c r="N1142" s="24" t="s">
        <v>8968</v>
      </c>
      <c r="O1142" s="24" t="s">
        <v>8969</v>
      </c>
      <c r="P1142" s="24" t="s">
        <v>8970</v>
      </c>
      <c r="Q1142" s="16">
        <v>22.35</v>
      </c>
      <c r="R1142" s="16"/>
      <c r="S1142" s="16">
        <f>(1500+10000+120+500+0+0)/2088*1</f>
        <v>5.804597701149425</v>
      </c>
      <c r="T1142" s="16">
        <v>22.35</v>
      </c>
      <c r="U1142" s="16">
        <f>SUM(R1142:T1142)</f>
        <v>28.154597701149427</v>
      </c>
      <c r="V1142" s="109">
        <v>100</v>
      </c>
      <c r="W1142" s="109">
        <v>5</v>
      </c>
      <c r="X1142" s="132" t="s">
        <v>8702</v>
      </c>
      <c r="Y1142" s="12"/>
      <c r="Z1142" s="12"/>
      <c r="AA1142" s="12"/>
      <c r="AB1142" s="69">
        <v>66</v>
      </c>
      <c r="AC1142" s="12"/>
      <c r="AD1142" s="16">
        <v>12.57</v>
      </c>
      <c r="AE1142" s="12">
        <v>5</v>
      </c>
      <c r="AF1142" s="235">
        <v>100</v>
      </c>
      <c r="AG1142" s="83" t="s">
        <v>1416</v>
      </c>
      <c r="AH1142" s="69" t="s">
        <v>8935</v>
      </c>
      <c r="AI1142" s="107">
        <v>90</v>
      </c>
      <c r="AJ1142" s="83" t="s">
        <v>8713</v>
      </c>
      <c r="AK1142" s="69" t="s">
        <v>8821</v>
      </c>
      <c r="AL1142" s="107">
        <v>10</v>
      </c>
      <c r="AM1142" s="301"/>
      <c r="AN1142" s="69"/>
      <c r="AO1142" s="107"/>
      <c r="AP1142" s="301"/>
      <c r="AQ1142" s="69"/>
      <c r="AR1142" s="107"/>
      <c r="AS1142" s="301"/>
      <c r="AT1142" s="69"/>
      <c r="AU1142" s="107"/>
      <c r="AV1142" s="301"/>
      <c r="AW1142" s="69"/>
      <c r="AX1142" s="107"/>
    </row>
    <row r="1143" spans="1:234" s="14" customFormat="1" ht="238">
      <c r="A1143" s="129">
        <v>2991</v>
      </c>
      <c r="B1143" s="115" t="s">
        <v>8971</v>
      </c>
      <c r="C1143" s="115"/>
      <c r="D1143" s="76"/>
      <c r="E1143" s="76" t="s">
        <v>8972</v>
      </c>
      <c r="F1143" s="115" t="s">
        <v>8973</v>
      </c>
      <c r="G1143" s="76" t="s">
        <v>8974</v>
      </c>
      <c r="H1143" s="115">
        <v>2011</v>
      </c>
      <c r="I1143" s="76" t="s">
        <v>8975</v>
      </c>
      <c r="J1143" s="71">
        <v>39840</v>
      </c>
      <c r="K1143" s="118" t="s">
        <v>8976</v>
      </c>
      <c r="L1143" s="76" t="s">
        <v>8977</v>
      </c>
      <c r="M1143" s="76" t="s">
        <v>8978</v>
      </c>
      <c r="N1143" s="76" t="s">
        <v>8979</v>
      </c>
      <c r="O1143" s="76" t="s">
        <v>8980</v>
      </c>
      <c r="P1143" s="115">
        <v>72</v>
      </c>
      <c r="Q1143" s="71">
        <v>4.55</v>
      </c>
      <c r="R1143" s="71"/>
      <c r="S1143" s="71">
        <v>4.55</v>
      </c>
      <c r="T1143" s="71">
        <v>19.5</v>
      </c>
      <c r="U1143" s="71">
        <v>24.05</v>
      </c>
      <c r="V1143" s="115">
        <v>25</v>
      </c>
      <c r="W1143" s="115">
        <v>100</v>
      </c>
      <c r="X1143" s="76" t="s">
        <v>8981</v>
      </c>
      <c r="Y1143" s="115">
        <v>3</v>
      </c>
      <c r="Z1143" s="115">
        <v>7</v>
      </c>
      <c r="AA1143" s="115">
        <v>2</v>
      </c>
      <c r="AB1143" s="115">
        <v>44</v>
      </c>
      <c r="AC1143" s="115"/>
      <c r="AD1143" s="76">
        <v>19.5</v>
      </c>
      <c r="AE1143" s="115">
        <v>4</v>
      </c>
      <c r="AF1143" s="236"/>
      <c r="AG1143" s="11"/>
      <c r="AH1143" s="12"/>
      <c r="AI1143" s="13"/>
      <c r="AJ1143" s="11"/>
      <c r="AK1143" s="12"/>
      <c r="AL1143" s="13"/>
      <c r="AM1143" s="300"/>
      <c r="AN1143" s="12"/>
      <c r="AO1143" s="13"/>
      <c r="AP1143" s="300"/>
      <c r="AQ1143" s="12"/>
      <c r="AR1143" s="13"/>
      <c r="AS1143" s="300"/>
      <c r="AT1143" s="12"/>
      <c r="AU1143" s="13"/>
      <c r="AV1143" s="300"/>
      <c r="AW1143" s="12"/>
      <c r="AX1143" s="13"/>
    </row>
    <row r="1144" spans="1:234" s="14" customFormat="1" ht="238">
      <c r="A1144" s="129">
        <v>2991</v>
      </c>
      <c r="B1144" s="115" t="s">
        <v>8971</v>
      </c>
      <c r="C1144" s="115"/>
      <c r="D1144" s="76"/>
      <c r="E1144" s="76" t="s">
        <v>8982</v>
      </c>
      <c r="F1144" s="115" t="s">
        <v>8983</v>
      </c>
      <c r="G1144" s="76" t="s">
        <v>8984</v>
      </c>
      <c r="H1144" s="115">
        <v>2013</v>
      </c>
      <c r="I1144" s="76" t="s">
        <v>8985</v>
      </c>
      <c r="J1144" s="71">
        <v>24900</v>
      </c>
      <c r="K1144" s="118" t="s">
        <v>8976</v>
      </c>
      <c r="L1144" s="76" t="s">
        <v>8986</v>
      </c>
      <c r="M1144" s="76" t="s">
        <v>8987</v>
      </c>
      <c r="N1144" s="76" t="s">
        <v>8988</v>
      </c>
      <c r="O1144" s="76" t="s">
        <v>8989</v>
      </c>
      <c r="P1144" s="115">
        <v>214</v>
      </c>
      <c r="Q1144" s="71">
        <v>4</v>
      </c>
      <c r="R1144" s="71"/>
      <c r="S1144" s="71">
        <v>4</v>
      </c>
      <c r="T1144" s="71">
        <v>20</v>
      </c>
      <c r="U1144" s="71">
        <v>24</v>
      </c>
      <c r="V1144" s="115">
        <v>0</v>
      </c>
      <c r="W1144" s="115">
        <v>92</v>
      </c>
      <c r="X1144" s="76" t="s">
        <v>8990</v>
      </c>
      <c r="Y1144" s="115">
        <v>1</v>
      </c>
      <c r="Z1144" s="115">
        <v>7</v>
      </c>
      <c r="AA1144" s="115">
        <v>6</v>
      </c>
      <c r="AB1144" s="115">
        <v>44</v>
      </c>
      <c r="AC1144" s="115"/>
      <c r="AD1144" s="76">
        <v>20</v>
      </c>
      <c r="AE1144" s="115">
        <v>4</v>
      </c>
      <c r="AF1144" s="236"/>
      <c r="AG1144" s="11"/>
      <c r="AH1144" s="12"/>
      <c r="AI1144" s="13"/>
      <c r="AJ1144" s="11"/>
      <c r="AK1144" s="12"/>
      <c r="AL1144" s="13"/>
      <c r="AM1144" s="300"/>
      <c r="AN1144" s="12"/>
      <c r="AO1144" s="13"/>
      <c r="AP1144" s="300"/>
      <c r="AQ1144" s="12"/>
      <c r="AR1144" s="13"/>
      <c r="AS1144" s="300"/>
      <c r="AT1144" s="12"/>
      <c r="AU1144" s="13"/>
      <c r="AV1144" s="300"/>
      <c r="AW1144" s="12"/>
      <c r="AX1144" s="13"/>
    </row>
    <row r="1145" spans="1:234" s="14" customFormat="1" ht="238">
      <c r="A1145" s="129">
        <v>2991</v>
      </c>
      <c r="B1145" s="115" t="s">
        <v>8971</v>
      </c>
      <c r="C1145" s="115"/>
      <c r="D1145" s="76"/>
      <c r="E1145" s="76" t="s">
        <v>8991</v>
      </c>
      <c r="F1145" s="115">
        <v>17270</v>
      </c>
      <c r="G1145" s="76" t="s">
        <v>8992</v>
      </c>
      <c r="H1145" s="115">
        <v>2011</v>
      </c>
      <c r="I1145" s="76" t="s">
        <v>8993</v>
      </c>
      <c r="J1145" s="71">
        <v>77290.080000000002</v>
      </c>
      <c r="K1145" s="118" t="s">
        <v>8976</v>
      </c>
      <c r="L1145" s="76" t="s">
        <v>8994</v>
      </c>
      <c r="M1145" s="76" t="s">
        <v>8995</v>
      </c>
      <c r="N1145" s="76" t="s">
        <v>8996</v>
      </c>
      <c r="O1145" s="76" t="s">
        <v>8997</v>
      </c>
      <c r="P1145" s="115">
        <v>23</v>
      </c>
      <c r="Q1145" s="71">
        <v>16</v>
      </c>
      <c r="R1145" s="71"/>
      <c r="S1145" s="71">
        <v>16</v>
      </c>
      <c r="T1145" s="71">
        <v>23</v>
      </c>
      <c r="U1145" s="71">
        <v>39</v>
      </c>
      <c r="V1145" s="115">
        <v>2</v>
      </c>
      <c r="W1145" s="115">
        <v>100</v>
      </c>
      <c r="X1145" s="76" t="s">
        <v>8998</v>
      </c>
      <c r="Y1145" s="115">
        <v>3</v>
      </c>
      <c r="Z1145" s="115">
        <v>12</v>
      </c>
      <c r="AA1145" s="115">
        <v>3</v>
      </c>
      <c r="AB1145" s="115">
        <v>44</v>
      </c>
      <c r="AC1145" s="115"/>
      <c r="AD1145" s="76">
        <v>23</v>
      </c>
      <c r="AE1145" s="115">
        <v>4</v>
      </c>
      <c r="AF1145" s="236"/>
      <c r="AG1145" s="11"/>
      <c r="AH1145" s="12"/>
      <c r="AI1145" s="13"/>
      <c r="AJ1145" s="11"/>
      <c r="AK1145" s="12"/>
      <c r="AL1145" s="13"/>
      <c r="AM1145" s="300"/>
      <c r="AN1145" s="12"/>
      <c r="AO1145" s="13"/>
      <c r="AP1145" s="300"/>
      <c r="AQ1145" s="12"/>
      <c r="AR1145" s="13"/>
      <c r="AS1145" s="300"/>
      <c r="AT1145" s="12"/>
      <c r="AU1145" s="13"/>
      <c r="AV1145" s="300"/>
      <c r="AW1145" s="12"/>
      <c r="AX1145" s="13"/>
    </row>
    <row r="1146" spans="1:234" s="14" customFormat="1" ht="238">
      <c r="A1146" s="129">
        <v>2991</v>
      </c>
      <c r="B1146" s="115" t="s">
        <v>8971</v>
      </c>
      <c r="C1146" s="115"/>
      <c r="D1146" s="76"/>
      <c r="E1146" s="76" t="s">
        <v>8999</v>
      </c>
      <c r="F1146" s="115" t="s">
        <v>9000</v>
      </c>
      <c r="G1146" s="76" t="s">
        <v>9001</v>
      </c>
      <c r="H1146" s="115">
        <v>2012</v>
      </c>
      <c r="I1146" s="76" t="s">
        <v>9002</v>
      </c>
      <c r="J1146" s="71">
        <v>202490.82</v>
      </c>
      <c r="K1146" s="118" t="s">
        <v>8976</v>
      </c>
      <c r="L1146" s="76" t="s">
        <v>9003</v>
      </c>
      <c r="M1146" s="76" t="s">
        <v>9004</v>
      </c>
      <c r="N1146" s="76"/>
      <c r="O1146" s="76"/>
      <c r="P1146" s="115">
        <v>201</v>
      </c>
      <c r="Q1146" s="71">
        <v>3</v>
      </c>
      <c r="R1146" s="71"/>
      <c r="S1146" s="71">
        <v>3</v>
      </c>
      <c r="T1146" s="71">
        <v>17</v>
      </c>
      <c r="U1146" s="71">
        <v>20</v>
      </c>
      <c r="V1146" s="115">
        <v>100</v>
      </c>
      <c r="W1146" s="115">
        <v>100</v>
      </c>
      <c r="X1146" s="76" t="s">
        <v>9005</v>
      </c>
      <c r="Y1146" s="115">
        <v>1</v>
      </c>
      <c r="Z1146" s="115">
        <v>2</v>
      </c>
      <c r="AA1146" s="115">
        <v>1</v>
      </c>
      <c r="AB1146" s="115">
        <v>44</v>
      </c>
      <c r="AC1146" s="115"/>
      <c r="AD1146" s="76">
        <v>17</v>
      </c>
      <c r="AE1146" s="115">
        <v>4</v>
      </c>
      <c r="AF1146" s="236"/>
      <c r="AG1146" s="11"/>
      <c r="AH1146" s="12"/>
      <c r="AI1146" s="13"/>
      <c r="AJ1146" s="11"/>
      <c r="AK1146" s="12"/>
      <c r="AL1146" s="13"/>
      <c r="AM1146" s="300"/>
      <c r="AN1146" s="12"/>
      <c r="AO1146" s="13"/>
      <c r="AP1146" s="300"/>
      <c r="AQ1146" s="12"/>
      <c r="AR1146" s="13"/>
      <c r="AS1146" s="300"/>
      <c r="AT1146" s="12"/>
      <c r="AU1146" s="13"/>
      <c r="AV1146" s="300"/>
      <c r="AW1146" s="12"/>
      <c r="AX1146" s="13"/>
    </row>
    <row r="1147" spans="1:234" s="14" customFormat="1" ht="238">
      <c r="A1147" s="129">
        <v>2991</v>
      </c>
      <c r="B1147" s="115" t="s">
        <v>8971</v>
      </c>
      <c r="C1147" s="115"/>
      <c r="D1147" s="76"/>
      <c r="E1147" s="76" t="s">
        <v>9006</v>
      </c>
      <c r="F1147" s="115" t="s">
        <v>9007</v>
      </c>
      <c r="G1147" s="76" t="s">
        <v>9008</v>
      </c>
      <c r="H1147" s="115">
        <v>2011</v>
      </c>
      <c r="I1147" s="76" t="s">
        <v>9009</v>
      </c>
      <c r="J1147" s="71">
        <v>38880</v>
      </c>
      <c r="K1147" s="118" t="s">
        <v>8976</v>
      </c>
      <c r="L1147" s="76" t="s">
        <v>9010</v>
      </c>
      <c r="M1147" s="76" t="s">
        <v>9011</v>
      </c>
      <c r="N1147" s="76" t="s">
        <v>9012</v>
      </c>
      <c r="O1147" s="76" t="s">
        <v>8997</v>
      </c>
      <c r="P1147" s="115">
        <v>84</v>
      </c>
      <c r="Q1147" s="71">
        <v>16</v>
      </c>
      <c r="R1147" s="71"/>
      <c r="S1147" s="71">
        <v>16</v>
      </c>
      <c r="T1147" s="71">
        <v>34</v>
      </c>
      <c r="U1147" s="71">
        <v>50</v>
      </c>
      <c r="V1147" s="115">
        <v>13</v>
      </c>
      <c r="W1147" s="115">
        <v>100</v>
      </c>
      <c r="X1147" s="76" t="s">
        <v>9013</v>
      </c>
      <c r="Y1147" s="115">
        <v>3</v>
      </c>
      <c r="Z1147" s="115">
        <v>12</v>
      </c>
      <c r="AA1147" s="115">
        <v>3</v>
      </c>
      <c r="AB1147" s="115">
        <v>44</v>
      </c>
      <c r="AC1147" s="115"/>
      <c r="AD1147" s="76">
        <v>34</v>
      </c>
      <c r="AE1147" s="115">
        <v>4</v>
      </c>
      <c r="AF1147" s="236"/>
      <c r="AG1147" s="11"/>
      <c r="AH1147" s="12"/>
      <c r="AI1147" s="13"/>
      <c r="AJ1147" s="11"/>
      <c r="AK1147" s="12"/>
      <c r="AL1147" s="13"/>
      <c r="AM1147" s="300"/>
      <c r="AN1147" s="12"/>
      <c r="AO1147" s="13"/>
      <c r="AP1147" s="300"/>
      <c r="AQ1147" s="12"/>
      <c r="AR1147" s="13"/>
      <c r="AS1147" s="300"/>
      <c r="AT1147" s="12"/>
      <c r="AU1147" s="13"/>
      <c r="AV1147" s="300"/>
      <c r="AW1147" s="12"/>
      <c r="AX1147" s="13"/>
    </row>
    <row r="1148" spans="1:234" s="14" customFormat="1" ht="252">
      <c r="A1148" s="129">
        <v>2991</v>
      </c>
      <c r="B1148" s="115" t="s">
        <v>8971</v>
      </c>
      <c r="C1148" s="115"/>
      <c r="D1148" s="76"/>
      <c r="E1148" s="76" t="s">
        <v>9014</v>
      </c>
      <c r="F1148" s="115" t="s">
        <v>9015</v>
      </c>
      <c r="G1148" s="76" t="s">
        <v>9016</v>
      </c>
      <c r="H1148" s="115">
        <v>2011</v>
      </c>
      <c r="I1148" s="76" t="s">
        <v>9017</v>
      </c>
      <c r="J1148" s="71">
        <v>61887</v>
      </c>
      <c r="K1148" s="118" t="s">
        <v>8976</v>
      </c>
      <c r="L1148" s="76" t="s">
        <v>9018</v>
      </c>
      <c r="M1148" s="76" t="s">
        <v>9019</v>
      </c>
      <c r="N1148" s="76" t="s">
        <v>9020</v>
      </c>
      <c r="O1148" s="76" t="s">
        <v>9021</v>
      </c>
      <c r="P1148" s="115">
        <v>78</v>
      </c>
      <c r="Q1148" s="71">
        <v>15.62</v>
      </c>
      <c r="R1148" s="71"/>
      <c r="S1148" s="71">
        <v>15.62</v>
      </c>
      <c r="T1148" s="71">
        <v>24</v>
      </c>
      <c r="U1148" s="71">
        <v>39.619999999999997</v>
      </c>
      <c r="V1148" s="115">
        <v>2</v>
      </c>
      <c r="W1148" s="115">
        <v>100</v>
      </c>
      <c r="X1148" s="76" t="s">
        <v>9022</v>
      </c>
      <c r="Y1148" s="115">
        <v>3</v>
      </c>
      <c r="Z1148" s="115">
        <v>11</v>
      </c>
      <c r="AA1148" s="115">
        <v>4</v>
      </c>
      <c r="AB1148" s="115">
        <v>44</v>
      </c>
      <c r="AC1148" s="115"/>
      <c r="AD1148" s="76">
        <v>24</v>
      </c>
      <c r="AE1148" s="115">
        <v>4</v>
      </c>
      <c r="AF1148" s="236"/>
      <c r="AG1148" s="11"/>
      <c r="AH1148" s="12"/>
      <c r="AI1148" s="13"/>
      <c r="AJ1148" s="11"/>
      <c r="AK1148" s="12"/>
      <c r="AL1148" s="13"/>
      <c r="AM1148" s="300"/>
      <c r="AN1148" s="12"/>
      <c r="AO1148" s="13"/>
      <c r="AP1148" s="300"/>
      <c r="AQ1148" s="12"/>
      <c r="AR1148" s="13"/>
      <c r="AS1148" s="300"/>
      <c r="AT1148" s="12"/>
      <c r="AU1148" s="13"/>
      <c r="AV1148" s="300"/>
      <c r="AW1148" s="12"/>
      <c r="AX1148" s="13"/>
    </row>
    <row r="1149" spans="1:234" s="14" customFormat="1" ht="252">
      <c r="A1149" s="129">
        <v>2991</v>
      </c>
      <c r="B1149" s="115" t="s">
        <v>8971</v>
      </c>
      <c r="C1149" s="115"/>
      <c r="D1149" s="76"/>
      <c r="E1149" s="76" t="s">
        <v>9023</v>
      </c>
      <c r="F1149" s="115">
        <v>6216</v>
      </c>
      <c r="G1149" s="76" t="s">
        <v>9024</v>
      </c>
      <c r="H1149" s="115">
        <v>2011</v>
      </c>
      <c r="I1149" s="76" t="s">
        <v>9025</v>
      </c>
      <c r="J1149" s="71">
        <v>64254.66</v>
      </c>
      <c r="K1149" s="118" t="s">
        <v>8976</v>
      </c>
      <c r="L1149" s="76" t="s">
        <v>9026</v>
      </c>
      <c r="M1149" s="76" t="s">
        <v>9027</v>
      </c>
      <c r="N1149" s="76" t="s">
        <v>9028</v>
      </c>
      <c r="O1149" s="76" t="s">
        <v>9029</v>
      </c>
      <c r="P1149" s="115">
        <v>77</v>
      </c>
      <c r="Q1149" s="71">
        <v>36.9</v>
      </c>
      <c r="R1149" s="71"/>
      <c r="S1149" s="71">
        <v>36.9</v>
      </c>
      <c r="T1149" s="71">
        <v>23</v>
      </c>
      <c r="U1149" s="71">
        <v>59.9</v>
      </c>
      <c r="V1149" s="115">
        <v>5</v>
      </c>
      <c r="W1149" s="115">
        <v>100</v>
      </c>
      <c r="X1149" s="76" t="s">
        <v>9030</v>
      </c>
      <c r="Y1149" s="115">
        <v>3</v>
      </c>
      <c r="Z1149" s="115">
        <v>11</v>
      </c>
      <c r="AA1149" s="115">
        <v>5</v>
      </c>
      <c r="AB1149" s="115">
        <v>44</v>
      </c>
      <c r="AC1149" s="115"/>
      <c r="AD1149" s="76">
        <v>23</v>
      </c>
      <c r="AE1149" s="115">
        <v>4</v>
      </c>
      <c r="AF1149" s="236"/>
      <c r="AG1149" s="11"/>
      <c r="AH1149" s="12"/>
      <c r="AI1149" s="13"/>
      <c r="AJ1149" s="11"/>
      <c r="AK1149" s="12"/>
      <c r="AL1149" s="13"/>
      <c r="AM1149" s="300"/>
      <c r="AN1149" s="12"/>
      <c r="AO1149" s="13"/>
      <c r="AP1149" s="300"/>
      <c r="AQ1149" s="12"/>
      <c r="AR1149" s="13"/>
      <c r="AS1149" s="300"/>
      <c r="AT1149" s="12"/>
      <c r="AU1149" s="13"/>
      <c r="AV1149" s="300"/>
      <c r="AW1149" s="12"/>
      <c r="AX1149" s="13"/>
    </row>
    <row r="1150" spans="1:234" s="14" customFormat="1" ht="252">
      <c r="A1150" s="129">
        <v>2991</v>
      </c>
      <c r="B1150" s="115" t="s">
        <v>8971</v>
      </c>
      <c r="C1150" s="115"/>
      <c r="D1150" s="76"/>
      <c r="E1150" s="76" t="s">
        <v>9031</v>
      </c>
      <c r="F1150" s="115" t="s">
        <v>9032</v>
      </c>
      <c r="G1150" s="76" t="s">
        <v>9033</v>
      </c>
      <c r="H1150" s="115">
        <v>2010</v>
      </c>
      <c r="I1150" s="76" t="s">
        <v>9034</v>
      </c>
      <c r="J1150" s="71">
        <v>30273.62</v>
      </c>
      <c r="K1150" s="118" t="s">
        <v>8976</v>
      </c>
      <c r="L1150" s="76" t="s">
        <v>9035</v>
      </c>
      <c r="M1150" s="76" t="s">
        <v>9036</v>
      </c>
      <c r="N1150" s="76" t="s">
        <v>9037</v>
      </c>
      <c r="O1150" s="76" t="s">
        <v>9038</v>
      </c>
      <c r="P1150" s="115">
        <v>14</v>
      </c>
      <c r="Q1150" s="71">
        <v>5.0999999999999996</v>
      </c>
      <c r="R1150" s="71"/>
      <c r="S1150" s="71">
        <v>5.0999999999999996</v>
      </c>
      <c r="T1150" s="71">
        <v>17</v>
      </c>
      <c r="U1150" s="71">
        <v>22.1</v>
      </c>
      <c r="V1150" s="115">
        <v>1</v>
      </c>
      <c r="W1150" s="115">
        <v>100</v>
      </c>
      <c r="X1150" s="76" t="s">
        <v>9039</v>
      </c>
      <c r="Y1150" s="115">
        <v>1</v>
      </c>
      <c r="Z1150" s="115">
        <v>7</v>
      </c>
      <c r="AA1150" s="115">
        <v>6</v>
      </c>
      <c r="AB1150" s="115">
        <v>44</v>
      </c>
      <c r="AC1150" s="115"/>
      <c r="AD1150" s="76">
        <v>17</v>
      </c>
      <c r="AE1150" s="115">
        <v>5</v>
      </c>
      <c r="AF1150" s="236"/>
      <c r="AG1150" s="11"/>
      <c r="AH1150" s="12"/>
      <c r="AI1150" s="13"/>
      <c r="AJ1150" s="11"/>
      <c r="AK1150" s="12"/>
      <c r="AL1150" s="13"/>
      <c r="AM1150" s="300"/>
      <c r="AN1150" s="12"/>
      <c r="AO1150" s="13"/>
      <c r="AP1150" s="300"/>
      <c r="AQ1150" s="12"/>
      <c r="AR1150" s="13"/>
      <c r="AS1150" s="300"/>
      <c r="AT1150" s="12"/>
      <c r="AU1150" s="13"/>
      <c r="AV1150" s="300"/>
      <c r="AW1150" s="12"/>
      <c r="AX1150" s="13"/>
    </row>
    <row r="1151" spans="1:234" s="14" customFormat="1" ht="238">
      <c r="A1151" s="129">
        <v>2991</v>
      </c>
      <c r="B1151" s="115" t="s">
        <v>8971</v>
      </c>
      <c r="C1151" s="115"/>
      <c r="D1151" s="76"/>
      <c r="E1151" s="76" t="s">
        <v>9040</v>
      </c>
      <c r="F1151" s="115">
        <v>10692</v>
      </c>
      <c r="G1151" s="76" t="s">
        <v>9041</v>
      </c>
      <c r="H1151" s="115">
        <v>2011</v>
      </c>
      <c r="I1151" s="76" t="s">
        <v>9042</v>
      </c>
      <c r="J1151" s="71">
        <v>119994</v>
      </c>
      <c r="K1151" s="118" t="s">
        <v>8976</v>
      </c>
      <c r="L1151" s="76" t="s">
        <v>9043</v>
      </c>
      <c r="M1151" s="76" t="s">
        <v>9044</v>
      </c>
      <c r="N1151" s="76" t="s">
        <v>9045</v>
      </c>
      <c r="O1151" s="76" t="s">
        <v>9046</v>
      </c>
      <c r="P1151" s="115">
        <v>71</v>
      </c>
      <c r="Q1151" s="71">
        <v>12</v>
      </c>
      <c r="R1151" s="71"/>
      <c r="S1151" s="71">
        <v>12</v>
      </c>
      <c r="T1151" s="71">
        <v>24</v>
      </c>
      <c r="U1151" s="71">
        <v>36</v>
      </c>
      <c r="V1151" s="115">
        <v>19</v>
      </c>
      <c r="W1151" s="115">
        <v>100</v>
      </c>
      <c r="X1151" s="76" t="s">
        <v>9047</v>
      </c>
      <c r="Y1151" s="115">
        <v>6</v>
      </c>
      <c r="Z1151" s="115">
        <v>3</v>
      </c>
      <c r="AA1151" s="115">
        <v>1</v>
      </c>
      <c r="AB1151" s="115">
        <v>44</v>
      </c>
      <c r="AC1151" s="115"/>
      <c r="AD1151" s="76">
        <v>24</v>
      </c>
      <c r="AE1151" s="115">
        <v>4</v>
      </c>
      <c r="AF1151" s="236"/>
      <c r="AG1151" s="11"/>
      <c r="AH1151" s="12"/>
      <c r="AI1151" s="13"/>
      <c r="AJ1151" s="11"/>
      <c r="AK1151" s="12"/>
      <c r="AL1151" s="13"/>
      <c r="AM1151" s="300"/>
      <c r="AN1151" s="12"/>
      <c r="AO1151" s="13"/>
      <c r="AP1151" s="300"/>
      <c r="AQ1151" s="12"/>
      <c r="AR1151" s="13"/>
      <c r="AS1151" s="300"/>
      <c r="AT1151" s="12"/>
      <c r="AU1151" s="13"/>
      <c r="AV1151" s="300"/>
      <c r="AW1151" s="12"/>
      <c r="AX1151" s="13"/>
    </row>
    <row r="1152" spans="1:234" s="14" customFormat="1" ht="252">
      <c r="A1152" s="129">
        <v>2991</v>
      </c>
      <c r="B1152" s="115" t="s">
        <v>8971</v>
      </c>
      <c r="C1152" s="115"/>
      <c r="D1152" s="76"/>
      <c r="E1152" s="76" t="s">
        <v>9031</v>
      </c>
      <c r="F1152" s="115" t="s">
        <v>9032</v>
      </c>
      <c r="G1152" s="76" t="s">
        <v>9048</v>
      </c>
      <c r="H1152" s="115">
        <v>2011</v>
      </c>
      <c r="I1152" s="76" t="s">
        <v>9049</v>
      </c>
      <c r="J1152" s="71">
        <v>33528.199999999997</v>
      </c>
      <c r="K1152" s="118" t="s">
        <v>8976</v>
      </c>
      <c r="L1152" s="76" t="s">
        <v>9035</v>
      </c>
      <c r="M1152" s="76" t="s">
        <v>9036</v>
      </c>
      <c r="N1152" s="76" t="s">
        <v>9050</v>
      </c>
      <c r="O1152" s="76" t="s">
        <v>9051</v>
      </c>
      <c r="P1152" s="115">
        <v>70</v>
      </c>
      <c r="Q1152" s="71">
        <v>4.0999999999999996</v>
      </c>
      <c r="R1152" s="71"/>
      <c r="S1152" s="71">
        <v>4.0999999999999996</v>
      </c>
      <c r="T1152" s="71">
        <v>18</v>
      </c>
      <c r="U1152" s="71">
        <v>22.1</v>
      </c>
      <c r="V1152" s="115">
        <v>1</v>
      </c>
      <c r="W1152" s="115">
        <v>100</v>
      </c>
      <c r="X1152" s="76" t="s">
        <v>9052</v>
      </c>
      <c r="Y1152" s="115">
        <v>1</v>
      </c>
      <c r="Z1152" s="115">
        <v>7</v>
      </c>
      <c r="AA1152" s="115">
        <v>4</v>
      </c>
      <c r="AB1152" s="115">
        <v>44</v>
      </c>
      <c r="AC1152" s="115"/>
      <c r="AD1152" s="76">
        <v>18</v>
      </c>
      <c r="AE1152" s="115">
        <v>4</v>
      </c>
      <c r="AF1152" s="236"/>
      <c r="AG1152" s="11"/>
      <c r="AH1152" s="12"/>
      <c r="AI1152" s="13"/>
      <c r="AJ1152" s="11"/>
      <c r="AK1152" s="12"/>
      <c r="AL1152" s="13"/>
      <c r="AM1152" s="300"/>
      <c r="AN1152" s="12"/>
      <c r="AO1152" s="13"/>
      <c r="AP1152" s="300"/>
      <c r="AQ1152" s="12"/>
      <c r="AR1152" s="13"/>
      <c r="AS1152" s="300"/>
      <c r="AT1152" s="12"/>
      <c r="AU1152" s="13"/>
      <c r="AV1152" s="300"/>
      <c r="AW1152" s="12"/>
      <c r="AX1152" s="13"/>
    </row>
    <row r="1153" spans="1:50" s="14" customFormat="1" ht="238">
      <c r="A1153" s="129">
        <v>2991</v>
      </c>
      <c r="B1153" s="115" t="s">
        <v>8971</v>
      </c>
      <c r="C1153" s="115"/>
      <c r="D1153" s="76"/>
      <c r="E1153" s="76" t="s">
        <v>9053</v>
      </c>
      <c r="F1153" s="115"/>
      <c r="G1153" s="76" t="s">
        <v>9054</v>
      </c>
      <c r="H1153" s="115">
        <v>2011</v>
      </c>
      <c r="I1153" s="76" t="s">
        <v>9055</v>
      </c>
      <c r="J1153" s="71">
        <v>38760</v>
      </c>
      <c r="K1153" s="118" t="s">
        <v>8976</v>
      </c>
      <c r="L1153" s="76" t="s">
        <v>9056</v>
      </c>
      <c r="M1153" s="76" t="s">
        <v>9057</v>
      </c>
      <c r="N1153" s="76" t="s">
        <v>9058</v>
      </c>
      <c r="O1153" s="76" t="s">
        <v>9059</v>
      </c>
      <c r="P1153" s="115">
        <v>183</v>
      </c>
      <c r="Q1153" s="71">
        <v>6</v>
      </c>
      <c r="R1153" s="71"/>
      <c r="S1153" s="71">
        <v>6</v>
      </c>
      <c r="T1153" s="71">
        <v>17</v>
      </c>
      <c r="U1153" s="71">
        <v>24</v>
      </c>
      <c r="V1153" s="115">
        <v>20</v>
      </c>
      <c r="W1153" s="115">
        <v>100</v>
      </c>
      <c r="X1153" s="76" t="s">
        <v>9060</v>
      </c>
      <c r="Y1153" s="115">
        <v>6</v>
      </c>
      <c r="Z1153" s="115">
        <v>3</v>
      </c>
      <c r="AA1153" s="115">
        <v>1</v>
      </c>
      <c r="AB1153" s="115">
        <v>44</v>
      </c>
      <c r="AC1153" s="115"/>
      <c r="AD1153" s="76">
        <v>17</v>
      </c>
      <c r="AE1153" s="115">
        <v>4</v>
      </c>
      <c r="AF1153" s="236"/>
      <c r="AG1153" s="11"/>
      <c r="AH1153" s="12"/>
      <c r="AI1153" s="13"/>
      <c r="AJ1153" s="11"/>
      <c r="AK1153" s="12"/>
      <c r="AL1153" s="13"/>
      <c r="AM1153" s="300"/>
      <c r="AN1153" s="12"/>
      <c r="AO1153" s="13"/>
      <c r="AP1153" s="300"/>
      <c r="AQ1153" s="12"/>
      <c r="AR1153" s="13"/>
      <c r="AS1153" s="300"/>
      <c r="AT1153" s="12"/>
      <c r="AU1153" s="13"/>
      <c r="AV1153" s="300"/>
      <c r="AW1153" s="12"/>
      <c r="AX1153" s="13"/>
    </row>
    <row r="1154" spans="1:50" s="14" customFormat="1" ht="238">
      <c r="A1154" s="129">
        <v>2991</v>
      </c>
      <c r="B1154" s="115" t="s">
        <v>8971</v>
      </c>
      <c r="C1154" s="115"/>
      <c r="D1154" s="76"/>
      <c r="E1154" s="76" t="s">
        <v>9040</v>
      </c>
      <c r="F1154" s="115">
        <v>10692</v>
      </c>
      <c r="G1154" s="76" t="s">
        <v>9061</v>
      </c>
      <c r="H1154" s="115">
        <v>2011</v>
      </c>
      <c r="I1154" s="76" t="s">
        <v>9062</v>
      </c>
      <c r="J1154" s="71">
        <v>22794.93</v>
      </c>
      <c r="K1154" s="118" t="s">
        <v>8976</v>
      </c>
      <c r="L1154" s="76" t="s">
        <v>9043</v>
      </c>
      <c r="M1154" s="76" t="s">
        <v>9044</v>
      </c>
      <c r="N1154" s="76" t="s">
        <v>9063</v>
      </c>
      <c r="O1154" s="76" t="s">
        <v>9064</v>
      </c>
      <c r="P1154" s="115">
        <v>188</v>
      </c>
      <c r="Q1154" s="71">
        <v>0.66</v>
      </c>
      <c r="R1154" s="71"/>
      <c r="S1154" s="71">
        <v>0.66</v>
      </c>
      <c r="T1154" s="71">
        <v>0.5</v>
      </c>
      <c r="U1154" s="71">
        <v>1.1599999999999999</v>
      </c>
      <c r="V1154" s="115">
        <v>40</v>
      </c>
      <c r="W1154" s="115">
        <v>100</v>
      </c>
      <c r="X1154" s="76" t="s">
        <v>9065</v>
      </c>
      <c r="Y1154" s="115">
        <v>2</v>
      </c>
      <c r="Z1154" s="115">
        <v>3</v>
      </c>
      <c r="AA1154" s="115">
        <v>5</v>
      </c>
      <c r="AB1154" s="115">
        <v>44</v>
      </c>
      <c r="AC1154" s="115"/>
      <c r="AD1154" s="76">
        <v>0.5</v>
      </c>
      <c r="AE1154" s="115">
        <v>4</v>
      </c>
      <c r="AF1154" s="236"/>
      <c r="AG1154" s="11"/>
      <c r="AH1154" s="12"/>
      <c r="AI1154" s="13"/>
      <c r="AJ1154" s="11"/>
      <c r="AK1154" s="12"/>
      <c r="AL1154" s="13"/>
      <c r="AM1154" s="300"/>
      <c r="AN1154" s="12"/>
      <c r="AO1154" s="13"/>
      <c r="AP1154" s="300"/>
      <c r="AQ1154" s="12"/>
      <c r="AR1154" s="13"/>
      <c r="AS1154" s="300"/>
      <c r="AT1154" s="12"/>
      <c r="AU1154" s="13"/>
      <c r="AV1154" s="300"/>
      <c r="AW1154" s="12"/>
      <c r="AX1154" s="13"/>
    </row>
    <row r="1155" spans="1:50" s="14" customFormat="1" ht="238">
      <c r="A1155" s="129">
        <v>2991</v>
      </c>
      <c r="B1155" s="115" t="s">
        <v>8971</v>
      </c>
      <c r="C1155" s="115"/>
      <c r="D1155" s="76"/>
      <c r="E1155" s="76" t="s">
        <v>1021</v>
      </c>
      <c r="F1155" s="115" t="s">
        <v>9066</v>
      </c>
      <c r="G1155" s="76" t="s">
        <v>9067</v>
      </c>
      <c r="H1155" s="115">
        <v>2011</v>
      </c>
      <c r="I1155" s="76" t="s">
        <v>9068</v>
      </c>
      <c r="J1155" s="71">
        <v>717960</v>
      </c>
      <c r="K1155" s="118" t="s">
        <v>8976</v>
      </c>
      <c r="L1155" s="76" t="s">
        <v>9069</v>
      </c>
      <c r="M1155" s="76" t="s">
        <v>9070</v>
      </c>
      <c r="N1155" s="76" t="s">
        <v>9071</v>
      </c>
      <c r="O1155" s="76" t="s">
        <v>9072</v>
      </c>
      <c r="P1155" s="115">
        <v>87</v>
      </c>
      <c r="Q1155" s="71">
        <v>16</v>
      </c>
      <c r="R1155" s="71"/>
      <c r="S1155" s="71">
        <v>16</v>
      </c>
      <c r="T1155" s="71">
        <v>24</v>
      </c>
      <c r="U1155" s="71">
        <v>40</v>
      </c>
      <c r="V1155" s="115">
        <v>20</v>
      </c>
      <c r="W1155" s="115">
        <v>100</v>
      </c>
      <c r="X1155" s="76" t="s">
        <v>9073</v>
      </c>
      <c r="Y1155" s="115">
        <v>3</v>
      </c>
      <c r="Z1155" s="115">
        <v>2</v>
      </c>
      <c r="AA1155" s="115">
        <v>3</v>
      </c>
      <c r="AB1155" s="115">
        <v>44</v>
      </c>
      <c r="AC1155" s="115"/>
      <c r="AD1155" s="76">
        <v>24</v>
      </c>
      <c r="AE1155" s="115">
        <v>4</v>
      </c>
      <c r="AF1155" s="236"/>
      <c r="AG1155" s="11"/>
      <c r="AH1155" s="12"/>
      <c r="AI1155" s="13"/>
      <c r="AJ1155" s="11"/>
      <c r="AK1155" s="12"/>
      <c r="AL1155" s="13"/>
      <c r="AM1155" s="300"/>
      <c r="AN1155" s="12"/>
      <c r="AO1155" s="13"/>
      <c r="AP1155" s="300"/>
      <c r="AQ1155" s="12"/>
      <c r="AR1155" s="13"/>
      <c r="AS1155" s="300"/>
      <c r="AT1155" s="12"/>
      <c r="AU1155" s="13"/>
      <c r="AV1155" s="300"/>
      <c r="AW1155" s="12"/>
      <c r="AX1155" s="13"/>
    </row>
    <row r="1156" spans="1:50" s="14" customFormat="1" ht="238">
      <c r="A1156" s="129">
        <v>2991</v>
      </c>
      <c r="B1156" s="115" t="s">
        <v>8971</v>
      </c>
      <c r="C1156" s="115"/>
      <c r="D1156" s="76"/>
      <c r="E1156" s="76" t="s">
        <v>9074</v>
      </c>
      <c r="F1156" s="115" t="s">
        <v>9075</v>
      </c>
      <c r="G1156" s="76" t="s">
        <v>9076</v>
      </c>
      <c r="H1156" s="115">
        <v>2011</v>
      </c>
      <c r="I1156" s="76" t="s">
        <v>9077</v>
      </c>
      <c r="J1156" s="71">
        <v>26278.77</v>
      </c>
      <c r="K1156" s="118" t="s">
        <v>8976</v>
      </c>
      <c r="L1156" s="76" t="s">
        <v>9078</v>
      </c>
      <c r="M1156" s="76" t="s">
        <v>9079</v>
      </c>
      <c r="N1156" s="76" t="s">
        <v>9080</v>
      </c>
      <c r="O1156" s="76" t="s">
        <v>9081</v>
      </c>
      <c r="P1156" s="115">
        <v>80</v>
      </c>
      <c r="Q1156" s="71">
        <v>17.55</v>
      </c>
      <c r="R1156" s="71"/>
      <c r="S1156" s="71">
        <v>17.55</v>
      </c>
      <c r="T1156" s="71">
        <v>22</v>
      </c>
      <c r="U1156" s="71">
        <v>39.549999999999997</v>
      </c>
      <c r="V1156" s="115">
        <v>20</v>
      </c>
      <c r="W1156" s="115">
        <v>100</v>
      </c>
      <c r="X1156" s="76" t="s">
        <v>9082</v>
      </c>
      <c r="Y1156" s="115">
        <v>6</v>
      </c>
      <c r="Z1156" s="115">
        <v>3</v>
      </c>
      <c r="AA1156" s="115">
        <v>1</v>
      </c>
      <c r="AB1156" s="115">
        <v>44</v>
      </c>
      <c r="AC1156" s="115"/>
      <c r="AD1156" s="76">
        <v>22</v>
      </c>
      <c r="AE1156" s="115">
        <v>4</v>
      </c>
      <c r="AF1156" s="236"/>
      <c r="AG1156" s="11"/>
      <c r="AH1156" s="12"/>
      <c r="AI1156" s="13"/>
      <c r="AJ1156" s="11"/>
      <c r="AK1156" s="12"/>
      <c r="AL1156" s="13"/>
      <c r="AM1156" s="300"/>
      <c r="AN1156" s="12"/>
      <c r="AO1156" s="13"/>
      <c r="AP1156" s="300"/>
      <c r="AQ1156" s="12"/>
      <c r="AR1156" s="13"/>
      <c r="AS1156" s="300"/>
      <c r="AT1156" s="12"/>
      <c r="AU1156" s="13"/>
      <c r="AV1156" s="300"/>
      <c r="AW1156" s="12"/>
      <c r="AX1156" s="13"/>
    </row>
    <row r="1157" spans="1:50" s="14" customFormat="1" ht="238">
      <c r="A1157" s="129">
        <v>2991</v>
      </c>
      <c r="B1157" s="115" t="s">
        <v>8971</v>
      </c>
      <c r="C1157" s="115"/>
      <c r="D1157" s="76"/>
      <c r="E1157" s="76" t="s">
        <v>9006</v>
      </c>
      <c r="F1157" s="115" t="s">
        <v>9007</v>
      </c>
      <c r="G1157" s="76" t="s">
        <v>9083</v>
      </c>
      <c r="H1157" s="115">
        <v>2011</v>
      </c>
      <c r="I1157" s="76" t="s">
        <v>9084</v>
      </c>
      <c r="J1157" s="71">
        <v>43549</v>
      </c>
      <c r="K1157" s="118" t="s">
        <v>8976</v>
      </c>
      <c r="L1157" s="76" t="s">
        <v>9085</v>
      </c>
      <c r="M1157" s="76" t="s">
        <v>9011</v>
      </c>
      <c r="N1157" s="76" t="s">
        <v>9086</v>
      </c>
      <c r="O1157" s="76" t="s">
        <v>9087</v>
      </c>
      <c r="P1157" s="115">
        <v>180</v>
      </c>
      <c r="Q1157" s="71">
        <v>12</v>
      </c>
      <c r="R1157" s="71"/>
      <c r="S1157" s="71">
        <v>12</v>
      </c>
      <c r="T1157" s="71">
        <v>20</v>
      </c>
      <c r="U1157" s="71">
        <v>32</v>
      </c>
      <c r="V1157" s="115">
        <v>20</v>
      </c>
      <c r="W1157" s="115">
        <v>100</v>
      </c>
      <c r="X1157" s="76" t="s">
        <v>9088</v>
      </c>
      <c r="Y1157" s="115">
        <v>3</v>
      </c>
      <c r="Z1157" s="115">
        <v>6</v>
      </c>
      <c r="AA1157" s="115">
        <v>1</v>
      </c>
      <c r="AB1157" s="115">
        <v>44</v>
      </c>
      <c r="AC1157" s="115"/>
      <c r="AD1157" s="76">
        <v>20</v>
      </c>
      <c r="AE1157" s="115">
        <v>4</v>
      </c>
      <c r="AF1157" s="236"/>
      <c r="AG1157" s="11"/>
      <c r="AH1157" s="12"/>
      <c r="AI1157" s="13"/>
      <c r="AJ1157" s="11"/>
      <c r="AK1157" s="12"/>
      <c r="AL1157" s="13"/>
      <c r="AM1157" s="300"/>
      <c r="AN1157" s="12"/>
      <c r="AO1157" s="13"/>
      <c r="AP1157" s="300"/>
      <c r="AQ1157" s="12"/>
      <c r="AR1157" s="13"/>
      <c r="AS1157" s="300"/>
      <c r="AT1157" s="12"/>
      <c r="AU1157" s="13"/>
      <c r="AV1157" s="300"/>
      <c r="AW1157" s="12"/>
      <c r="AX1157" s="13"/>
    </row>
    <row r="1158" spans="1:50" s="14" customFormat="1" ht="238">
      <c r="A1158" s="129">
        <v>2991</v>
      </c>
      <c r="B1158" s="115" t="s">
        <v>8971</v>
      </c>
      <c r="C1158" s="115"/>
      <c r="D1158" s="76"/>
      <c r="E1158" s="76" t="s">
        <v>9089</v>
      </c>
      <c r="F1158" s="115" t="s">
        <v>9090</v>
      </c>
      <c r="G1158" s="76" t="s">
        <v>9091</v>
      </c>
      <c r="H1158" s="115">
        <v>2011</v>
      </c>
      <c r="I1158" s="76" t="s">
        <v>9092</v>
      </c>
      <c r="J1158" s="71">
        <v>124999.2</v>
      </c>
      <c r="K1158" s="118" t="s">
        <v>8976</v>
      </c>
      <c r="L1158" s="76" t="s">
        <v>9093</v>
      </c>
      <c r="M1158" s="76" t="s">
        <v>9094</v>
      </c>
      <c r="N1158" s="76" t="s">
        <v>9095</v>
      </c>
      <c r="O1158" s="76" t="s">
        <v>9096</v>
      </c>
      <c r="P1158" s="115">
        <v>68</v>
      </c>
      <c r="Q1158" s="71">
        <v>48.16</v>
      </c>
      <c r="R1158" s="71"/>
      <c r="S1158" s="71">
        <v>48.16</v>
      </c>
      <c r="T1158" s="71">
        <v>22.44</v>
      </c>
      <c r="U1158" s="71">
        <v>70.599999999999994</v>
      </c>
      <c r="V1158" s="115">
        <v>2</v>
      </c>
      <c r="W1158" s="115">
        <v>100</v>
      </c>
      <c r="X1158" s="76" t="s">
        <v>9097</v>
      </c>
      <c r="Y1158" s="115">
        <v>3</v>
      </c>
      <c r="Z1158" s="115">
        <v>12</v>
      </c>
      <c r="AA1158" s="115">
        <v>1</v>
      </c>
      <c r="AB1158" s="115">
        <v>44</v>
      </c>
      <c r="AC1158" s="115"/>
      <c r="AD1158" s="76">
        <v>22.44</v>
      </c>
      <c r="AE1158" s="115">
        <v>4</v>
      </c>
      <c r="AF1158" s="236"/>
      <c r="AG1158" s="11"/>
      <c r="AH1158" s="12"/>
      <c r="AI1158" s="13"/>
      <c r="AJ1158" s="11"/>
      <c r="AK1158" s="12"/>
      <c r="AL1158" s="13"/>
      <c r="AM1158" s="300"/>
      <c r="AN1158" s="12"/>
      <c r="AO1158" s="13"/>
      <c r="AP1158" s="300"/>
      <c r="AQ1158" s="12"/>
      <c r="AR1158" s="13"/>
      <c r="AS1158" s="300"/>
      <c r="AT1158" s="12"/>
      <c r="AU1158" s="13"/>
      <c r="AV1158" s="300"/>
      <c r="AW1158" s="12"/>
      <c r="AX1158" s="13"/>
    </row>
    <row r="1159" spans="1:50" s="14" customFormat="1" ht="238">
      <c r="A1159" s="129">
        <v>2991</v>
      </c>
      <c r="B1159" s="115" t="s">
        <v>8971</v>
      </c>
      <c r="C1159" s="115"/>
      <c r="D1159" s="76"/>
      <c r="E1159" s="76" t="s">
        <v>9098</v>
      </c>
      <c r="F1159" s="115" t="s">
        <v>9099</v>
      </c>
      <c r="G1159" s="76" t="s">
        <v>9100</v>
      </c>
      <c r="H1159" s="115">
        <v>2013</v>
      </c>
      <c r="I1159" s="76" t="s">
        <v>9101</v>
      </c>
      <c r="J1159" s="71">
        <v>86995</v>
      </c>
      <c r="K1159" s="118" t="s">
        <v>8976</v>
      </c>
      <c r="L1159" s="76" t="s">
        <v>9102</v>
      </c>
      <c r="M1159" s="76" t="s">
        <v>9103</v>
      </c>
      <c r="N1159" s="76" t="s">
        <v>9104</v>
      </c>
      <c r="O1159" s="76" t="s">
        <v>9105</v>
      </c>
      <c r="P1159" s="115">
        <v>213</v>
      </c>
      <c r="Q1159" s="71">
        <v>12</v>
      </c>
      <c r="R1159" s="71"/>
      <c r="S1159" s="71">
        <v>12</v>
      </c>
      <c r="T1159" s="71">
        <v>18</v>
      </c>
      <c r="U1159" s="71">
        <v>30</v>
      </c>
      <c r="V1159" s="115">
        <v>14</v>
      </c>
      <c r="W1159" s="115">
        <v>92</v>
      </c>
      <c r="X1159" s="76" t="s">
        <v>8990</v>
      </c>
      <c r="Y1159" s="115">
        <v>3</v>
      </c>
      <c r="Z1159" s="115">
        <v>10</v>
      </c>
      <c r="AA1159" s="115">
        <v>4</v>
      </c>
      <c r="AB1159" s="115">
        <v>44</v>
      </c>
      <c r="AC1159" s="115"/>
      <c r="AD1159" s="76">
        <v>18</v>
      </c>
      <c r="AE1159" s="115">
        <v>4</v>
      </c>
      <c r="AF1159" s="236"/>
      <c r="AG1159" s="11"/>
      <c r="AH1159" s="12"/>
      <c r="AI1159" s="13"/>
      <c r="AJ1159" s="11"/>
      <c r="AK1159" s="12"/>
      <c r="AL1159" s="13"/>
      <c r="AM1159" s="300"/>
      <c r="AN1159" s="12"/>
      <c r="AO1159" s="13"/>
      <c r="AP1159" s="300"/>
      <c r="AQ1159" s="12"/>
      <c r="AR1159" s="13"/>
      <c r="AS1159" s="300"/>
      <c r="AT1159" s="12"/>
      <c r="AU1159" s="13"/>
      <c r="AV1159" s="300"/>
      <c r="AW1159" s="12"/>
      <c r="AX1159" s="13"/>
    </row>
    <row r="1160" spans="1:50" s="14" customFormat="1" ht="238">
      <c r="A1160" s="129">
        <v>2991</v>
      </c>
      <c r="B1160" s="115" t="s">
        <v>8971</v>
      </c>
      <c r="C1160" s="115"/>
      <c r="D1160" s="76"/>
      <c r="E1160" s="76" t="s">
        <v>9106</v>
      </c>
      <c r="F1160" s="115" t="s">
        <v>901</v>
      </c>
      <c r="G1160" s="76" t="s">
        <v>9107</v>
      </c>
      <c r="H1160" s="115">
        <v>2011</v>
      </c>
      <c r="I1160" s="76" t="s">
        <v>9108</v>
      </c>
      <c r="J1160" s="71">
        <v>33138</v>
      </c>
      <c r="K1160" s="118" t="s">
        <v>8976</v>
      </c>
      <c r="L1160" s="76" t="s">
        <v>9109</v>
      </c>
      <c r="M1160" s="76" t="s">
        <v>9110</v>
      </c>
      <c r="N1160" s="76" t="s">
        <v>9111</v>
      </c>
      <c r="O1160" s="76" t="s">
        <v>9112</v>
      </c>
      <c r="P1160" s="115">
        <v>30</v>
      </c>
      <c r="Q1160" s="71">
        <v>10</v>
      </c>
      <c r="R1160" s="71"/>
      <c r="S1160" s="71">
        <v>10</v>
      </c>
      <c r="T1160" s="71">
        <v>23</v>
      </c>
      <c r="U1160" s="71">
        <v>33</v>
      </c>
      <c r="V1160" s="115">
        <v>17</v>
      </c>
      <c r="W1160" s="115">
        <v>100</v>
      </c>
      <c r="X1160" s="76" t="s">
        <v>9113</v>
      </c>
      <c r="Y1160" s="115"/>
      <c r="Z1160" s="115"/>
      <c r="AA1160" s="115"/>
      <c r="AB1160" s="115">
        <v>44</v>
      </c>
      <c r="AC1160" s="115"/>
      <c r="AD1160" s="76">
        <v>23</v>
      </c>
      <c r="AE1160" s="115">
        <v>4</v>
      </c>
      <c r="AF1160" s="236"/>
      <c r="AG1160" s="11"/>
      <c r="AH1160" s="12"/>
      <c r="AI1160" s="13"/>
      <c r="AJ1160" s="11"/>
      <c r="AK1160" s="12"/>
      <c r="AL1160" s="13"/>
      <c r="AM1160" s="300"/>
      <c r="AN1160" s="12"/>
      <c r="AO1160" s="13"/>
      <c r="AP1160" s="300"/>
      <c r="AQ1160" s="12"/>
      <c r="AR1160" s="13"/>
      <c r="AS1160" s="300"/>
      <c r="AT1160" s="12"/>
      <c r="AU1160" s="13"/>
      <c r="AV1160" s="300"/>
      <c r="AW1160" s="12"/>
      <c r="AX1160" s="13"/>
    </row>
    <row r="1161" spans="1:50" s="14" customFormat="1" ht="238">
      <c r="A1161" s="129">
        <v>2991</v>
      </c>
      <c r="B1161" s="115" t="s">
        <v>8971</v>
      </c>
      <c r="C1161" s="115"/>
      <c r="D1161" s="76"/>
      <c r="E1161" s="76" t="s">
        <v>9114</v>
      </c>
      <c r="F1161" s="115" t="s">
        <v>9115</v>
      </c>
      <c r="G1161" s="76" t="s">
        <v>9116</v>
      </c>
      <c r="H1161" s="115">
        <v>2011</v>
      </c>
      <c r="I1161" s="76" t="s">
        <v>9117</v>
      </c>
      <c r="J1161" s="71">
        <v>99492</v>
      </c>
      <c r="K1161" s="118" t="s">
        <v>8976</v>
      </c>
      <c r="L1161" s="76" t="s">
        <v>9118</v>
      </c>
      <c r="M1161" s="76" t="s">
        <v>9119</v>
      </c>
      <c r="N1161" s="76" t="s">
        <v>9120</v>
      </c>
      <c r="O1161" s="76" t="s">
        <v>9121</v>
      </c>
      <c r="P1161" s="115">
        <v>88</v>
      </c>
      <c r="Q1161" s="71">
        <v>48.16</v>
      </c>
      <c r="R1161" s="71"/>
      <c r="S1161" s="71">
        <v>48.16</v>
      </c>
      <c r="T1161" s="71">
        <v>22.44</v>
      </c>
      <c r="U1161" s="71">
        <v>70.599999999999994</v>
      </c>
      <c r="V1161" s="115">
        <v>26</v>
      </c>
      <c r="W1161" s="115">
        <v>100</v>
      </c>
      <c r="X1161" s="76" t="s">
        <v>9122</v>
      </c>
      <c r="Y1161" s="115">
        <v>1</v>
      </c>
      <c r="Z1161" s="115">
        <v>9</v>
      </c>
      <c r="AA1161" s="115">
        <v>1</v>
      </c>
      <c r="AB1161" s="115">
        <v>44</v>
      </c>
      <c r="AC1161" s="115"/>
      <c r="AD1161" s="76">
        <v>22.44</v>
      </c>
      <c r="AE1161" s="115">
        <v>4</v>
      </c>
      <c r="AF1161" s="236"/>
      <c r="AG1161" s="11"/>
      <c r="AH1161" s="12"/>
      <c r="AI1161" s="13"/>
      <c r="AJ1161" s="11"/>
      <c r="AK1161" s="12"/>
      <c r="AL1161" s="13"/>
      <c r="AM1161" s="300"/>
      <c r="AN1161" s="12"/>
      <c r="AO1161" s="13"/>
      <c r="AP1161" s="300"/>
      <c r="AQ1161" s="12"/>
      <c r="AR1161" s="13"/>
      <c r="AS1161" s="300"/>
      <c r="AT1161" s="12"/>
      <c r="AU1161" s="13"/>
      <c r="AV1161" s="300"/>
      <c r="AW1161" s="12"/>
      <c r="AX1161" s="13"/>
    </row>
    <row r="1162" spans="1:50" s="14" customFormat="1" ht="238">
      <c r="A1162" s="129">
        <v>2991</v>
      </c>
      <c r="B1162" s="115" t="s">
        <v>8971</v>
      </c>
      <c r="C1162" s="115"/>
      <c r="D1162" s="76"/>
      <c r="E1162" s="76" t="s">
        <v>9123</v>
      </c>
      <c r="F1162" s="115">
        <v>30844</v>
      </c>
      <c r="G1162" s="76" t="s">
        <v>9124</v>
      </c>
      <c r="H1162" s="115">
        <v>2010</v>
      </c>
      <c r="I1162" s="76" t="s">
        <v>9125</v>
      </c>
      <c r="J1162" s="71">
        <v>19950</v>
      </c>
      <c r="K1162" s="118" t="s">
        <v>8976</v>
      </c>
      <c r="L1162" s="76" t="s">
        <v>9126</v>
      </c>
      <c r="M1162" s="76" t="s">
        <v>9127</v>
      </c>
      <c r="N1162" s="76" t="s">
        <v>9128</v>
      </c>
      <c r="O1162" s="76" t="s">
        <v>9129</v>
      </c>
      <c r="P1162" s="115">
        <v>11</v>
      </c>
      <c r="Q1162" s="71">
        <v>3</v>
      </c>
      <c r="R1162" s="71"/>
      <c r="S1162" s="71">
        <v>3</v>
      </c>
      <c r="T1162" s="71">
        <v>7</v>
      </c>
      <c r="U1162" s="71">
        <v>10</v>
      </c>
      <c r="V1162" s="115">
        <v>1</v>
      </c>
      <c r="W1162" s="115">
        <v>100</v>
      </c>
      <c r="X1162" s="76" t="s">
        <v>9130</v>
      </c>
      <c r="Y1162" s="115">
        <v>1</v>
      </c>
      <c r="Z1162" s="115">
        <v>7</v>
      </c>
      <c r="AA1162" s="115">
        <v>6</v>
      </c>
      <c r="AB1162" s="115">
        <v>44</v>
      </c>
      <c r="AC1162" s="115"/>
      <c r="AD1162" s="76">
        <v>7</v>
      </c>
      <c r="AE1162" s="115">
        <v>5</v>
      </c>
      <c r="AF1162" s="236"/>
      <c r="AG1162" s="11"/>
      <c r="AH1162" s="12"/>
      <c r="AI1162" s="13"/>
      <c r="AJ1162" s="11"/>
      <c r="AK1162" s="12"/>
      <c r="AL1162" s="13"/>
      <c r="AM1162" s="300"/>
      <c r="AN1162" s="12"/>
      <c r="AO1162" s="13"/>
      <c r="AP1162" s="300"/>
      <c r="AQ1162" s="12"/>
      <c r="AR1162" s="13"/>
      <c r="AS1162" s="300"/>
      <c r="AT1162" s="12"/>
      <c r="AU1162" s="13"/>
      <c r="AV1162" s="300"/>
      <c r="AW1162" s="12"/>
      <c r="AX1162" s="13"/>
    </row>
    <row r="1163" spans="1:50" s="14" customFormat="1" ht="238">
      <c r="A1163" s="129">
        <v>2991</v>
      </c>
      <c r="B1163" s="115" t="s">
        <v>8971</v>
      </c>
      <c r="C1163" s="115"/>
      <c r="D1163" s="76"/>
      <c r="E1163" s="76" t="s">
        <v>8991</v>
      </c>
      <c r="F1163" s="115">
        <v>17270</v>
      </c>
      <c r="G1163" s="76" t="s">
        <v>9131</v>
      </c>
      <c r="H1163" s="115">
        <v>2011</v>
      </c>
      <c r="I1163" s="76" t="s">
        <v>9132</v>
      </c>
      <c r="J1163" s="71">
        <v>62442.720000000001</v>
      </c>
      <c r="K1163" s="118" t="s">
        <v>8976</v>
      </c>
      <c r="L1163" s="76" t="s">
        <v>9133</v>
      </c>
      <c r="M1163" s="76" t="s">
        <v>8995</v>
      </c>
      <c r="N1163" s="76" t="s">
        <v>9134</v>
      </c>
      <c r="O1163" s="76" t="s">
        <v>9135</v>
      </c>
      <c r="P1163" s="115">
        <v>186</v>
      </c>
      <c r="Q1163" s="71">
        <v>14</v>
      </c>
      <c r="R1163" s="71"/>
      <c r="S1163" s="71">
        <v>14</v>
      </c>
      <c r="T1163" s="71">
        <v>23</v>
      </c>
      <c r="U1163" s="71">
        <v>37</v>
      </c>
      <c r="V1163" s="115">
        <v>2</v>
      </c>
      <c r="W1163" s="115">
        <v>100</v>
      </c>
      <c r="X1163" s="76" t="s">
        <v>8990</v>
      </c>
      <c r="Y1163" s="115">
        <v>3</v>
      </c>
      <c r="Z1163" s="115">
        <v>2</v>
      </c>
      <c r="AA1163" s="115">
        <v>3</v>
      </c>
      <c r="AB1163" s="115">
        <v>44</v>
      </c>
      <c r="AC1163" s="115"/>
      <c r="AD1163" s="76">
        <v>23</v>
      </c>
      <c r="AE1163" s="115">
        <v>4</v>
      </c>
      <c r="AF1163" s="236"/>
      <c r="AG1163" s="11"/>
      <c r="AH1163" s="12"/>
      <c r="AI1163" s="13"/>
      <c r="AJ1163" s="11"/>
      <c r="AK1163" s="12"/>
      <c r="AL1163" s="13"/>
      <c r="AM1163" s="300"/>
      <c r="AN1163" s="12"/>
      <c r="AO1163" s="13"/>
      <c r="AP1163" s="300"/>
      <c r="AQ1163" s="12"/>
      <c r="AR1163" s="13"/>
      <c r="AS1163" s="300"/>
      <c r="AT1163" s="12"/>
      <c r="AU1163" s="13"/>
      <c r="AV1163" s="300"/>
      <c r="AW1163" s="12"/>
      <c r="AX1163" s="13"/>
    </row>
    <row r="1164" spans="1:50" s="14" customFormat="1" ht="238">
      <c r="A1164" s="129">
        <v>2991</v>
      </c>
      <c r="B1164" s="115" t="s">
        <v>8971</v>
      </c>
      <c r="C1164" s="115"/>
      <c r="D1164" s="76"/>
      <c r="E1164" s="76" t="s">
        <v>9040</v>
      </c>
      <c r="F1164" s="115">
        <v>10692</v>
      </c>
      <c r="G1164" s="76" t="s">
        <v>9136</v>
      </c>
      <c r="H1164" s="115">
        <v>2012</v>
      </c>
      <c r="I1164" s="76" t="s">
        <v>9137</v>
      </c>
      <c r="J1164" s="71">
        <v>34986</v>
      </c>
      <c r="K1164" s="118" t="s">
        <v>8976</v>
      </c>
      <c r="L1164" s="76" t="s">
        <v>9043</v>
      </c>
      <c r="M1164" s="76" t="s">
        <v>9044</v>
      </c>
      <c r="N1164" s="76" t="s">
        <v>9138</v>
      </c>
      <c r="O1164" s="76" t="s">
        <v>9139</v>
      </c>
      <c r="P1164" s="115">
        <v>199</v>
      </c>
      <c r="Q1164" s="71">
        <v>9</v>
      </c>
      <c r="R1164" s="71"/>
      <c r="S1164" s="71">
        <v>9</v>
      </c>
      <c r="T1164" s="71">
        <v>15</v>
      </c>
      <c r="U1164" s="71">
        <v>24</v>
      </c>
      <c r="V1164" s="115">
        <v>0</v>
      </c>
      <c r="W1164" s="115">
        <v>100</v>
      </c>
      <c r="X1164" s="76" t="s">
        <v>8990</v>
      </c>
      <c r="Y1164" s="115">
        <v>6</v>
      </c>
      <c r="Z1164" s="115">
        <v>3</v>
      </c>
      <c r="AA1164" s="115">
        <v>6</v>
      </c>
      <c r="AB1164" s="115">
        <v>44</v>
      </c>
      <c r="AC1164" s="115"/>
      <c r="AD1164" s="76">
        <v>15</v>
      </c>
      <c r="AE1164" s="115">
        <v>4</v>
      </c>
      <c r="AF1164" s="236"/>
      <c r="AG1164" s="11"/>
      <c r="AH1164" s="12"/>
      <c r="AI1164" s="13"/>
      <c r="AJ1164" s="11"/>
      <c r="AK1164" s="12"/>
      <c r="AL1164" s="13"/>
      <c r="AM1164" s="300"/>
      <c r="AN1164" s="12"/>
      <c r="AO1164" s="13"/>
      <c r="AP1164" s="300"/>
      <c r="AQ1164" s="12"/>
      <c r="AR1164" s="13"/>
      <c r="AS1164" s="300"/>
      <c r="AT1164" s="12"/>
      <c r="AU1164" s="13"/>
      <c r="AV1164" s="300"/>
      <c r="AW1164" s="12"/>
      <c r="AX1164" s="13"/>
    </row>
    <row r="1165" spans="1:50" s="14" customFormat="1" ht="238">
      <c r="A1165" s="129">
        <v>2991</v>
      </c>
      <c r="B1165" s="115" t="s">
        <v>8971</v>
      </c>
      <c r="C1165" s="115"/>
      <c r="D1165" s="76"/>
      <c r="E1165" s="76" t="s">
        <v>9140</v>
      </c>
      <c r="F1165" s="115">
        <v>25446</v>
      </c>
      <c r="G1165" s="76" t="s">
        <v>9141</v>
      </c>
      <c r="H1165" s="115">
        <v>2010</v>
      </c>
      <c r="I1165" s="76" t="s">
        <v>9142</v>
      </c>
      <c r="J1165" s="71">
        <v>620806.88</v>
      </c>
      <c r="K1165" s="118" t="s">
        <v>8976</v>
      </c>
      <c r="L1165" s="76" t="s">
        <v>9143</v>
      </c>
      <c r="M1165" s="76" t="s">
        <v>9144</v>
      </c>
      <c r="N1165" s="76" t="s">
        <v>9145</v>
      </c>
      <c r="O1165" s="76" t="s">
        <v>9145</v>
      </c>
      <c r="P1165" s="115">
        <v>22</v>
      </c>
      <c r="Q1165" s="71">
        <v>14</v>
      </c>
      <c r="R1165" s="71"/>
      <c r="S1165" s="71">
        <v>14</v>
      </c>
      <c r="T1165" s="71">
        <v>22</v>
      </c>
      <c r="U1165" s="71">
        <v>36</v>
      </c>
      <c r="V1165" s="115">
        <v>9</v>
      </c>
      <c r="W1165" s="115">
        <v>100</v>
      </c>
      <c r="X1165" s="76" t="s">
        <v>9146</v>
      </c>
      <c r="Y1165" s="115">
        <v>1</v>
      </c>
      <c r="Z1165" s="115">
        <v>7</v>
      </c>
      <c r="AA1165" s="115">
        <v>6</v>
      </c>
      <c r="AB1165" s="115">
        <v>44</v>
      </c>
      <c r="AC1165" s="115"/>
      <c r="AD1165" s="76">
        <v>22</v>
      </c>
      <c r="AE1165" s="115">
        <v>4</v>
      </c>
      <c r="AF1165" s="236"/>
      <c r="AG1165" s="11"/>
      <c r="AH1165" s="12"/>
      <c r="AI1165" s="13"/>
      <c r="AJ1165" s="11"/>
      <c r="AK1165" s="12"/>
      <c r="AL1165" s="13"/>
      <c r="AM1165" s="300"/>
      <c r="AN1165" s="12"/>
      <c r="AO1165" s="13"/>
      <c r="AP1165" s="300"/>
      <c r="AQ1165" s="12"/>
      <c r="AR1165" s="13"/>
      <c r="AS1165" s="300"/>
      <c r="AT1165" s="12"/>
      <c r="AU1165" s="13"/>
      <c r="AV1165" s="300"/>
      <c r="AW1165" s="12"/>
      <c r="AX1165" s="13"/>
    </row>
    <row r="1166" spans="1:50" s="14" customFormat="1" ht="252">
      <c r="A1166" s="129">
        <v>2991</v>
      </c>
      <c r="B1166" s="115" t="s">
        <v>8971</v>
      </c>
      <c r="C1166" s="115"/>
      <c r="D1166" s="76"/>
      <c r="E1166" s="76" t="s">
        <v>9040</v>
      </c>
      <c r="F1166" s="115">
        <v>10692</v>
      </c>
      <c r="G1166" s="76" t="s">
        <v>9147</v>
      </c>
      <c r="H1166" s="115">
        <v>2011</v>
      </c>
      <c r="I1166" s="76" t="s">
        <v>9148</v>
      </c>
      <c r="J1166" s="71">
        <v>39900</v>
      </c>
      <c r="K1166" s="118" t="s">
        <v>8976</v>
      </c>
      <c r="L1166" s="76" t="s">
        <v>9149</v>
      </c>
      <c r="M1166" s="76" t="s">
        <v>9150</v>
      </c>
      <c r="N1166" s="76" t="s">
        <v>9151</v>
      </c>
      <c r="O1166" s="76" t="s">
        <v>9152</v>
      </c>
      <c r="P1166" s="115">
        <v>76</v>
      </c>
      <c r="Q1166" s="71">
        <v>1.4</v>
      </c>
      <c r="R1166" s="71"/>
      <c r="S1166" s="71">
        <v>1.4</v>
      </c>
      <c r="T1166" s="71">
        <v>0.5</v>
      </c>
      <c r="U1166" s="71">
        <v>1.9</v>
      </c>
      <c r="V1166" s="115">
        <v>0</v>
      </c>
      <c r="W1166" s="115">
        <v>100</v>
      </c>
      <c r="X1166" s="76" t="s">
        <v>9153</v>
      </c>
      <c r="Y1166" s="115">
        <v>3</v>
      </c>
      <c r="Z1166" s="115">
        <v>11</v>
      </c>
      <c r="AA1166" s="115">
        <v>1</v>
      </c>
      <c r="AB1166" s="115">
        <v>44</v>
      </c>
      <c r="AC1166" s="115"/>
      <c r="AD1166" s="76">
        <v>0</v>
      </c>
      <c r="AE1166" s="115">
        <v>4</v>
      </c>
      <c r="AF1166" s="236"/>
      <c r="AG1166" s="11"/>
      <c r="AH1166" s="12"/>
      <c r="AI1166" s="13"/>
      <c r="AJ1166" s="11"/>
      <c r="AK1166" s="12"/>
      <c r="AL1166" s="13"/>
      <c r="AM1166" s="300"/>
      <c r="AN1166" s="12"/>
      <c r="AO1166" s="13"/>
      <c r="AP1166" s="300"/>
      <c r="AQ1166" s="12"/>
      <c r="AR1166" s="13"/>
      <c r="AS1166" s="300"/>
      <c r="AT1166" s="12"/>
      <c r="AU1166" s="13"/>
      <c r="AV1166" s="300"/>
      <c r="AW1166" s="12"/>
      <c r="AX1166" s="13"/>
    </row>
    <row r="1167" spans="1:50" s="14" customFormat="1" ht="238">
      <c r="A1167" s="129">
        <v>2991</v>
      </c>
      <c r="B1167" s="115" t="s">
        <v>8971</v>
      </c>
      <c r="C1167" s="115"/>
      <c r="D1167" s="76"/>
      <c r="E1167" s="76" t="s">
        <v>8982</v>
      </c>
      <c r="F1167" s="115" t="s">
        <v>8983</v>
      </c>
      <c r="G1167" s="76" t="s">
        <v>9154</v>
      </c>
      <c r="H1167" s="115">
        <v>2013</v>
      </c>
      <c r="I1167" s="76" t="s">
        <v>9155</v>
      </c>
      <c r="J1167" s="71">
        <v>34980</v>
      </c>
      <c r="K1167" s="118" t="s">
        <v>8976</v>
      </c>
      <c r="L1167" s="76" t="s">
        <v>8986</v>
      </c>
      <c r="M1167" s="76" t="s">
        <v>8987</v>
      </c>
      <c r="N1167" s="76" t="s">
        <v>9156</v>
      </c>
      <c r="O1167" s="76" t="s">
        <v>9157</v>
      </c>
      <c r="P1167" s="115">
        <v>215</v>
      </c>
      <c r="Q1167" s="71">
        <v>4</v>
      </c>
      <c r="R1167" s="71"/>
      <c r="S1167" s="71">
        <v>4</v>
      </c>
      <c r="T1167" s="71">
        <v>20</v>
      </c>
      <c r="U1167" s="71">
        <v>24</v>
      </c>
      <c r="V1167" s="115">
        <v>0</v>
      </c>
      <c r="W1167" s="115">
        <v>92</v>
      </c>
      <c r="X1167" s="76" t="s">
        <v>8990</v>
      </c>
      <c r="Y1167" s="115"/>
      <c r="Z1167" s="115"/>
      <c r="AA1167" s="115"/>
      <c r="AB1167" s="115">
        <v>44</v>
      </c>
      <c r="AC1167" s="115"/>
      <c r="AD1167" s="76">
        <v>20</v>
      </c>
      <c r="AE1167" s="115">
        <v>4</v>
      </c>
      <c r="AF1167" s="236"/>
      <c r="AG1167" s="11"/>
      <c r="AH1167" s="12"/>
      <c r="AI1167" s="13"/>
      <c r="AJ1167" s="11"/>
      <c r="AK1167" s="12"/>
      <c r="AL1167" s="13"/>
      <c r="AM1167" s="300"/>
      <c r="AN1167" s="12"/>
      <c r="AO1167" s="13"/>
      <c r="AP1167" s="300"/>
      <c r="AQ1167" s="12"/>
      <c r="AR1167" s="13"/>
      <c r="AS1167" s="300"/>
      <c r="AT1167" s="12"/>
      <c r="AU1167" s="13"/>
      <c r="AV1167" s="300"/>
      <c r="AW1167" s="12"/>
      <c r="AX1167" s="13"/>
    </row>
    <row r="1168" spans="1:50" s="14" customFormat="1" ht="238">
      <c r="A1168" s="129">
        <v>2991</v>
      </c>
      <c r="B1168" s="115" t="s">
        <v>8971</v>
      </c>
      <c r="C1168" s="115"/>
      <c r="D1168" s="76"/>
      <c r="E1168" s="76" t="s">
        <v>9006</v>
      </c>
      <c r="F1168" s="115" t="s">
        <v>9007</v>
      </c>
      <c r="G1168" s="76" t="s">
        <v>9158</v>
      </c>
      <c r="H1168" s="115">
        <v>2010</v>
      </c>
      <c r="I1168" s="76" t="s">
        <v>9159</v>
      </c>
      <c r="J1168" s="71">
        <v>75468</v>
      </c>
      <c r="K1168" s="118" t="s">
        <v>8976</v>
      </c>
      <c r="L1168" s="76" t="s">
        <v>9085</v>
      </c>
      <c r="M1168" s="76" t="s">
        <v>9011</v>
      </c>
      <c r="N1168" s="76" t="s">
        <v>9160</v>
      </c>
      <c r="O1168" s="76" t="s">
        <v>9161</v>
      </c>
      <c r="P1168" s="115">
        <v>20</v>
      </c>
      <c r="Q1168" s="71">
        <v>16</v>
      </c>
      <c r="R1168" s="71"/>
      <c r="S1168" s="71">
        <v>16</v>
      </c>
      <c r="T1168" s="71">
        <v>24</v>
      </c>
      <c r="U1168" s="71">
        <v>40</v>
      </c>
      <c r="V1168" s="115">
        <v>11</v>
      </c>
      <c r="W1168" s="115">
        <v>100</v>
      </c>
      <c r="X1168" s="76" t="s">
        <v>9162</v>
      </c>
      <c r="Y1168" s="115">
        <v>3</v>
      </c>
      <c r="Z1168" s="115">
        <v>12</v>
      </c>
      <c r="AA1168" s="115">
        <v>1</v>
      </c>
      <c r="AB1168" s="115">
        <v>44</v>
      </c>
      <c r="AC1168" s="115"/>
      <c r="AD1168" s="76">
        <v>24</v>
      </c>
      <c r="AE1168" s="115">
        <v>5</v>
      </c>
      <c r="AF1168" s="236"/>
      <c r="AG1168" s="11"/>
      <c r="AH1168" s="12"/>
      <c r="AI1168" s="13"/>
      <c r="AJ1168" s="11"/>
      <c r="AK1168" s="12"/>
      <c r="AL1168" s="13"/>
      <c r="AM1168" s="300"/>
      <c r="AN1168" s="12"/>
      <c r="AO1168" s="13"/>
      <c r="AP1168" s="300"/>
      <c r="AQ1168" s="12"/>
      <c r="AR1168" s="13"/>
      <c r="AS1168" s="300"/>
      <c r="AT1168" s="12"/>
      <c r="AU1168" s="13"/>
      <c r="AV1168" s="300"/>
      <c r="AW1168" s="12"/>
      <c r="AX1168" s="13"/>
    </row>
    <row r="1169" spans="1:96" s="108" customFormat="1" ht="238">
      <c r="A1169" s="129">
        <v>2991</v>
      </c>
      <c r="B1169" s="115" t="s">
        <v>8971</v>
      </c>
      <c r="C1169" s="115"/>
      <c r="D1169" s="76"/>
      <c r="E1169" s="76" t="s">
        <v>8991</v>
      </c>
      <c r="F1169" s="115">
        <v>17270</v>
      </c>
      <c r="G1169" s="76" t="s">
        <v>9163</v>
      </c>
      <c r="H1169" s="115">
        <v>2011</v>
      </c>
      <c r="I1169" s="76" t="s">
        <v>9164</v>
      </c>
      <c r="J1169" s="71">
        <v>46800</v>
      </c>
      <c r="K1169" s="118" t="s">
        <v>8976</v>
      </c>
      <c r="L1169" s="76" t="s">
        <v>9133</v>
      </c>
      <c r="M1169" s="76" t="s">
        <v>8995</v>
      </c>
      <c r="N1169" s="76" t="s">
        <v>8996</v>
      </c>
      <c r="O1169" s="76" t="s">
        <v>8997</v>
      </c>
      <c r="P1169" s="115">
        <v>32</v>
      </c>
      <c r="Q1169" s="71">
        <v>14</v>
      </c>
      <c r="R1169" s="71"/>
      <c r="S1169" s="71">
        <v>14</v>
      </c>
      <c r="T1169" s="71">
        <v>23</v>
      </c>
      <c r="U1169" s="71">
        <v>37</v>
      </c>
      <c r="V1169" s="115">
        <v>16</v>
      </c>
      <c r="W1169" s="115">
        <v>100</v>
      </c>
      <c r="X1169" s="76" t="s">
        <v>9165</v>
      </c>
      <c r="Y1169" s="115">
        <v>3</v>
      </c>
      <c r="Z1169" s="115">
        <v>12</v>
      </c>
      <c r="AA1169" s="115">
        <v>3</v>
      </c>
      <c r="AB1169" s="115">
        <v>44</v>
      </c>
      <c r="AC1169" s="115"/>
      <c r="AD1169" s="76">
        <v>23</v>
      </c>
      <c r="AE1169" s="115">
        <v>4</v>
      </c>
      <c r="AF1169" s="236"/>
      <c r="AG1169" s="11"/>
      <c r="AH1169" s="12"/>
      <c r="AI1169" s="13"/>
      <c r="AJ1169" s="11"/>
      <c r="AK1169" s="12"/>
      <c r="AL1169" s="13"/>
      <c r="AM1169" s="300"/>
      <c r="AN1169" s="12"/>
      <c r="AO1169" s="13"/>
      <c r="AP1169" s="300"/>
      <c r="AQ1169" s="12"/>
      <c r="AR1169" s="13"/>
      <c r="AS1169" s="300"/>
      <c r="AT1169" s="12"/>
      <c r="AU1169" s="13"/>
      <c r="AV1169" s="300"/>
      <c r="AW1169" s="12"/>
      <c r="AX1169" s="13"/>
    </row>
    <row r="1170" spans="1:96" s="108" customFormat="1" ht="252">
      <c r="A1170" s="129">
        <v>2991</v>
      </c>
      <c r="B1170" s="115" t="s">
        <v>8971</v>
      </c>
      <c r="C1170" s="115"/>
      <c r="D1170" s="76"/>
      <c r="E1170" s="76" t="s">
        <v>9166</v>
      </c>
      <c r="F1170" s="115" t="s">
        <v>9167</v>
      </c>
      <c r="G1170" s="76" t="s">
        <v>9168</v>
      </c>
      <c r="H1170" s="115">
        <v>2011</v>
      </c>
      <c r="I1170" s="76" t="s">
        <v>9169</v>
      </c>
      <c r="J1170" s="71">
        <v>105413.15</v>
      </c>
      <c r="K1170" s="118" t="s">
        <v>8976</v>
      </c>
      <c r="L1170" s="76" t="s">
        <v>9170</v>
      </c>
      <c r="M1170" s="76" t="s">
        <v>9171</v>
      </c>
      <c r="N1170" s="76" t="s">
        <v>9172</v>
      </c>
      <c r="O1170" s="76" t="s">
        <v>9173</v>
      </c>
      <c r="P1170" s="115">
        <v>29</v>
      </c>
      <c r="Q1170" s="71">
        <v>12</v>
      </c>
      <c r="R1170" s="71"/>
      <c r="S1170" s="71">
        <v>12</v>
      </c>
      <c r="T1170" s="71">
        <v>18</v>
      </c>
      <c r="U1170" s="71">
        <v>30</v>
      </c>
      <c r="V1170" s="115">
        <v>40</v>
      </c>
      <c r="W1170" s="115">
        <v>100</v>
      </c>
      <c r="X1170" s="76" t="s">
        <v>9174</v>
      </c>
      <c r="Y1170" s="115">
        <v>1</v>
      </c>
      <c r="Z1170" s="115">
        <v>7</v>
      </c>
      <c r="AA1170" s="115">
        <v>6</v>
      </c>
      <c r="AB1170" s="115">
        <v>44</v>
      </c>
      <c r="AC1170" s="115"/>
      <c r="AD1170" s="76">
        <v>18</v>
      </c>
      <c r="AE1170" s="115">
        <v>4</v>
      </c>
      <c r="AF1170" s="236"/>
      <c r="AG1170" s="11"/>
      <c r="AH1170" s="12"/>
      <c r="AI1170" s="13"/>
      <c r="AJ1170" s="11"/>
      <c r="AK1170" s="12"/>
      <c r="AL1170" s="13"/>
      <c r="AM1170" s="300"/>
      <c r="AN1170" s="12"/>
      <c r="AO1170" s="13"/>
      <c r="AP1170" s="300"/>
      <c r="AQ1170" s="12"/>
      <c r="AR1170" s="13"/>
      <c r="AS1170" s="300"/>
      <c r="AT1170" s="12"/>
      <c r="AU1170" s="13"/>
      <c r="AV1170" s="300"/>
      <c r="AW1170" s="12"/>
      <c r="AX1170" s="13"/>
    </row>
    <row r="1171" spans="1:96" s="108" customFormat="1" ht="140">
      <c r="A1171" s="83">
        <v>2997</v>
      </c>
      <c r="B1171" s="115" t="s">
        <v>9175</v>
      </c>
      <c r="C1171" s="115" t="s">
        <v>9176</v>
      </c>
      <c r="D1171" s="24"/>
      <c r="E1171" s="76" t="s">
        <v>9177</v>
      </c>
      <c r="F1171" s="115" t="s">
        <v>9178</v>
      </c>
      <c r="G1171" s="76" t="s">
        <v>9179</v>
      </c>
      <c r="H1171" s="115">
        <v>2010</v>
      </c>
      <c r="I1171" s="71" t="s">
        <v>9180</v>
      </c>
      <c r="J1171" s="71">
        <v>138328</v>
      </c>
      <c r="K1171" s="118" t="s">
        <v>8976</v>
      </c>
      <c r="L1171" s="76" t="s">
        <v>9181</v>
      </c>
      <c r="M1171" s="76" t="s">
        <v>9182</v>
      </c>
      <c r="N1171" s="76" t="s">
        <v>9183</v>
      </c>
      <c r="O1171" s="76" t="s">
        <v>9184</v>
      </c>
      <c r="P1171" s="115" t="s">
        <v>9185</v>
      </c>
      <c r="Q1171" s="71" t="s">
        <v>9186</v>
      </c>
      <c r="R1171" s="71">
        <v>0</v>
      </c>
      <c r="S1171" s="71"/>
      <c r="T1171" s="71"/>
      <c r="U1171" s="71">
        <v>0</v>
      </c>
      <c r="V1171" s="115">
        <v>50</v>
      </c>
      <c r="W1171" s="115">
        <v>100</v>
      </c>
      <c r="X1171" s="76" t="s">
        <v>9187</v>
      </c>
      <c r="Y1171" s="115">
        <v>50</v>
      </c>
      <c r="Z1171" s="115"/>
      <c r="AA1171" s="115"/>
      <c r="AB1171" s="115"/>
      <c r="AC1171" s="115"/>
      <c r="AD1171" s="76"/>
      <c r="AE1171" s="115"/>
      <c r="AF1171" s="279"/>
      <c r="AG1171" s="174"/>
      <c r="AH1171" s="76"/>
      <c r="AI1171" s="85"/>
      <c r="AJ1171" s="83"/>
      <c r="AK1171" s="69"/>
      <c r="AL1171" s="107"/>
      <c r="AM1171" s="301"/>
      <c r="AN1171" s="69"/>
      <c r="AO1171" s="107"/>
      <c r="AP1171" s="301"/>
      <c r="AQ1171" s="69"/>
      <c r="AR1171" s="85">
        <v>44</v>
      </c>
      <c r="AS1171" s="301"/>
      <c r="AT1171" s="16"/>
      <c r="AU1171" s="80">
        <v>60</v>
      </c>
      <c r="AV1171" s="301"/>
      <c r="AW1171" s="69"/>
      <c r="AX1171" s="107"/>
    </row>
    <row r="1172" spans="1:96" s="69" customFormat="1" ht="140">
      <c r="A1172" s="83">
        <v>2997</v>
      </c>
      <c r="B1172" s="115" t="s">
        <v>9175</v>
      </c>
      <c r="C1172" s="115" t="s">
        <v>9176</v>
      </c>
      <c r="D1172" s="24"/>
      <c r="E1172" s="76" t="s">
        <v>1627</v>
      </c>
      <c r="F1172" s="115" t="s">
        <v>9188</v>
      </c>
      <c r="G1172" s="76" t="s">
        <v>9189</v>
      </c>
      <c r="H1172" s="115">
        <v>2010</v>
      </c>
      <c r="I1172" s="71" t="s">
        <v>3808</v>
      </c>
      <c r="J1172" s="71">
        <v>110563</v>
      </c>
      <c r="K1172" s="118" t="s">
        <v>8976</v>
      </c>
      <c r="L1172" s="76" t="s">
        <v>9181</v>
      </c>
      <c r="M1172" s="76" t="s">
        <v>9182</v>
      </c>
      <c r="N1172" s="76" t="s">
        <v>9190</v>
      </c>
      <c r="O1172" s="76" t="s">
        <v>9191</v>
      </c>
      <c r="P1172" s="115" t="s">
        <v>9192</v>
      </c>
      <c r="Q1172" s="71" t="s">
        <v>9186</v>
      </c>
      <c r="R1172" s="71">
        <v>0</v>
      </c>
      <c r="S1172" s="71"/>
      <c r="T1172" s="71"/>
      <c r="U1172" s="71">
        <v>0</v>
      </c>
      <c r="V1172" s="115">
        <v>100</v>
      </c>
      <c r="W1172" s="115">
        <v>100</v>
      </c>
      <c r="X1172" s="76" t="s">
        <v>9187</v>
      </c>
      <c r="Y1172" s="115">
        <v>100</v>
      </c>
      <c r="Z1172" s="115"/>
      <c r="AA1172" s="115"/>
      <c r="AB1172" s="115"/>
      <c r="AC1172" s="115"/>
      <c r="AD1172" s="76"/>
      <c r="AE1172" s="115"/>
      <c r="AF1172" s="279"/>
      <c r="AG1172" s="174"/>
      <c r="AH1172" s="76"/>
      <c r="AI1172" s="85"/>
      <c r="AJ1172" s="83"/>
      <c r="AL1172" s="107"/>
      <c r="AM1172" s="301"/>
      <c r="AO1172" s="107"/>
      <c r="AP1172" s="301"/>
      <c r="AR1172" s="85">
        <v>60</v>
      </c>
      <c r="AS1172" s="301"/>
      <c r="AT1172" s="16"/>
      <c r="AU1172" s="80">
        <v>60</v>
      </c>
      <c r="AV1172" s="301"/>
      <c r="AX1172" s="107"/>
      <c r="AY1172" s="131"/>
      <c r="AZ1172" s="131"/>
      <c r="BA1172" s="131"/>
      <c r="BB1172" s="131"/>
      <c r="BC1172" s="131"/>
      <c r="BD1172" s="131"/>
      <c r="BE1172" s="131"/>
      <c r="BF1172" s="131"/>
      <c r="BG1172" s="131"/>
      <c r="BH1172" s="131"/>
      <c r="BI1172" s="131"/>
      <c r="BJ1172" s="131"/>
      <c r="BK1172" s="131"/>
      <c r="BL1172" s="131"/>
      <c r="BM1172" s="131"/>
      <c r="BN1172" s="131"/>
      <c r="BO1172" s="131"/>
      <c r="BP1172" s="131"/>
      <c r="BQ1172" s="131"/>
      <c r="BR1172" s="131"/>
      <c r="BS1172" s="131"/>
      <c r="BT1172" s="131"/>
      <c r="BU1172" s="131"/>
      <c r="BV1172" s="131"/>
      <c r="BW1172" s="131"/>
      <c r="BX1172" s="131"/>
      <c r="BY1172" s="131"/>
      <c r="BZ1172" s="131"/>
      <c r="CA1172" s="131"/>
      <c r="CB1172" s="131"/>
      <c r="CC1172" s="131"/>
      <c r="CD1172" s="131"/>
      <c r="CE1172" s="131"/>
      <c r="CF1172" s="131"/>
      <c r="CG1172" s="131"/>
      <c r="CH1172" s="131"/>
      <c r="CI1172" s="131"/>
      <c r="CJ1172" s="131"/>
      <c r="CK1172" s="131"/>
      <c r="CL1172" s="131"/>
      <c r="CM1172" s="131"/>
      <c r="CN1172" s="131"/>
      <c r="CO1172" s="131"/>
      <c r="CP1172" s="131"/>
      <c r="CQ1172" s="131"/>
      <c r="CR1172" s="131"/>
    </row>
    <row r="1173" spans="1:96" s="108" customFormat="1" ht="154">
      <c r="A1173" s="83">
        <v>2997</v>
      </c>
      <c r="B1173" s="115" t="s">
        <v>9175</v>
      </c>
      <c r="C1173" s="115" t="s">
        <v>9176</v>
      </c>
      <c r="D1173" s="24"/>
      <c r="E1173" s="76" t="s">
        <v>1627</v>
      </c>
      <c r="F1173" s="115" t="s">
        <v>9188</v>
      </c>
      <c r="G1173" s="76" t="s">
        <v>9193</v>
      </c>
      <c r="H1173" s="115">
        <v>2011</v>
      </c>
      <c r="I1173" s="71" t="s">
        <v>9194</v>
      </c>
      <c r="J1173" s="71">
        <v>285692</v>
      </c>
      <c r="K1173" s="118" t="s">
        <v>8976</v>
      </c>
      <c r="L1173" s="76" t="s">
        <v>9181</v>
      </c>
      <c r="M1173" s="76" t="s">
        <v>9182</v>
      </c>
      <c r="N1173" s="76" t="s">
        <v>9195</v>
      </c>
      <c r="O1173" s="76" t="s">
        <v>9196</v>
      </c>
      <c r="P1173" s="115" t="s">
        <v>9197</v>
      </c>
      <c r="Q1173" s="71" t="s">
        <v>9186</v>
      </c>
      <c r="R1173" s="71">
        <v>0</v>
      </c>
      <c r="S1173" s="71"/>
      <c r="T1173" s="71"/>
      <c r="U1173" s="71">
        <v>0</v>
      </c>
      <c r="V1173" s="115">
        <v>100</v>
      </c>
      <c r="W1173" s="115">
        <v>100</v>
      </c>
      <c r="X1173" s="76" t="s">
        <v>9187</v>
      </c>
      <c r="Y1173" s="115">
        <v>100</v>
      </c>
      <c r="Z1173" s="115"/>
      <c r="AA1173" s="115"/>
      <c r="AB1173" s="115"/>
      <c r="AC1173" s="115"/>
      <c r="AD1173" s="76"/>
      <c r="AE1173" s="115"/>
      <c r="AF1173" s="279"/>
      <c r="AG1173" s="174"/>
      <c r="AH1173" s="76"/>
      <c r="AI1173" s="85"/>
      <c r="AJ1173" s="83"/>
      <c r="AK1173" s="69"/>
      <c r="AL1173" s="107"/>
      <c r="AM1173" s="301"/>
      <c r="AN1173" s="69"/>
      <c r="AO1173" s="107"/>
      <c r="AP1173" s="301"/>
      <c r="AQ1173" s="69"/>
      <c r="AR1173" s="85">
        <v>60</v>
      </c>
      <c r="AS1173" s="301"/>
      <c r="AT1173" s="16"/>
      <c r="AU1173" s="80">
        <v>60</v>
      </c>
      <c r="AV1173" s="301"/>
      <c r="AW1173" s="69"/>
      <c r="AX1173" s="107"/>
    </row>
    <row r="1174" spans="1:96" s="108" customFormat="1" ht="140">
      <c r="A1174" s="83">
        <v>2997</v>
      </c>
      <c r="B1174" s="115" t="s">
        <v>9175</v>
      </c>
      <c r="C1174" s="115" t="s">
        <v>9176</v>
      </c>
      <c r="D1174" s="24"/>
      <c r="E1174" s="76" t="s">
        <v>1451</v>
      </c>
      <c r="F1174" s="115" t="s">
        <v>9198</v>
      </c>
      <c r="G1174" s="76" t="s">
        <v>9199</v>
      </c>
      <c r="H1174" s="115">
        <v>2011</v>
      </c>
      <c r="I1174" s="71" t="s">
        <v>9200</v>
      </c>
      <c r="J1174" s="71">
        <v>197520</v>
      </c>
      <c r="K1174" s="118" t="s">
        <v>8976</v>
      </c>
      <c r="L1174" s="76" t="s">
        <v>9181</v>
      </c>
      <c r="M1174" s="76" t="s">
        <v>9182</v>
      </c>
      <c r="N1174" s="76" t="s">
        <v>9201</v>
      </c>
      <c r="O1174" s="76" t="s">
        <v>9202</v>
      </c>
      <c r="P1174" s="115" t="s">
        <v>9203</v>
      </c>
      <c r="Q1174" s="71" t="s">
        <v>9186</v>
      </c>
      <c r="R1174" s="71">
        <v>0</v>
      </c>
      <c r="S1174" s="71"/>
      <c r="T1174" s="71"/>
      <c r="U1174" s="71">
        <v>0</v>
      </c>
      <c r="V1174" s="115">
        <v>30</v>
      </c>
      <c r="W1174" s="115">
        <v>100</v>
      </c>
      <c r="X1174" s="76" t="s">
        <v>9187</v>
      </c>
      <c r="Y1174" s="115">
        <v>30</v>
      </c>
      <c r="Z1174" s="115"/>
      <c r="AA1174" s="115"/>
      <c r="AB1174" s="115"/>
      <c r="AC1174" s="115"/>
      <c r="AD1174" s="76"/>
      <c r="AE1174" s="115"/>
      <c r="AF1174" s="279"/>
      <c r="AG1174" s="174"/>
      <c r="AH1174" s="76"/>
      <c r="AI1174" s="85"/>
      <c r="AJ1174" s="83"/>
      <c r="AK1174" s="69"/>
      <c r="AL1174" s="107"/>
      <c r="AM1174" s="301"/>
      <c r="AN1174" s="69"/>
      <c r="AO1174" s="107"/>
      <c r="AP1174" s="301"/>
      <c r="AQ1174" s="69"/>
      <c r="AR1174" s="85">
        <v>60</v>
      </c>
      <c r="AS1174" s="301"/>
      <c r="AT1174" s="16"/>
      <c r="AU1174" s="80">
        <v>60</v>
      </c>
      <c r="AV1174" s="301"/>
      <c r="AW1174" s="69"/>
      <c r="AX1174" s="107"/>
    </row>
    <row r="1175" spans="1:96" s="108" customFormat="1" ht="156.75" customHeight="1">
      <c r="A1175" s="83">
        <v>2997</v>
      </c>
      <c r="B1175" s="115" t="s">
        <v>9175</v>
      </c>
      <c r="C1175" s="115" t="s">
        <v>9176</v>
      </c>
      <c r="D1175" s="24"/>
      <c r="E1175" s="76" t="s">
        <v>2218</v>
      </c>
      <c r="F1175" s="115" t="s">
        <v>9204</v>
      </c>
      <c r="G1175" s="76" t="s">
        <v>9205</v>
      </c>
      <c r="H1175" s="115" t="s">
        <v>9206</v>
      </c>
      <c r="I1175" s="71" t="s">
        <v>9207</v>
      </c>
      <c r="J1175" s="71">
        <v>218946</v>
      </c>
      <c r="K1175" s="118" t="s">
        <v>8976</v>
      </c>
      <c r="L1175" s="76" t="s">
        <v>9181</v>
      </c>
      <c r="M1175" s="76" t="s">
        <v>9182</v>
      </c>
      <c r="N1175" s="76" t="s">
        <v>9208</v>
      </c>
      <c r="O1175" s="76" t="s">
        <v>9209</v>
      </c>
      <c r="P1175" s="115" t="s">
        <v>9210</v>
      </c>
      <c r="Q1175" s="71" t="s">
        <v>9186</v>
      </c>
      <c r="R1175" s="71">
        <v>0</v>
      </c>
      <c r="S1175" s="71"/>
      <c r="T1175" s="71"/>
      <c r="U1175" s="71">
        <v>0</v>
      </c>
      <c r="V1175" s="115">
        <v>80</v>
      </c>
      <c r="W1175" s="115">
        <v>100</v>
      </c>
      <c r="X1175" s="76" t="s">
        <v>9187</v>
      </c>
      <c r="Y1175" s="115">
        <v>80</v>
      </c>
      <c r="Z1175" s="115"/>
      <c r="AA1175" s="115"/>
      <c r="AB1175" s="115"/>
      <c r="AC1175" s="115"/>
      <c r="AD1175" s="76"/>
      <c r="AE1175" s="115"/>
      <c r="AF1175" s="279"/>
      <c r="AG1175" s="174"/>
      <c r="AH1175" s="76"/>
      <c r="AI1175" s="85"/>
      <c r="AJ1175" s="83"/>
      <c r="AK1175" s="69"/>
      <c r="AL1175" s="107"/>
      <c r="AM1175" s="301"/>
      <c r="AN1175" s="69"/>
      <c r="AO1175" s="107"/>
      <c r="AP1175" s="301"/>
      <c r="AQ1175" s="69"/>
      <c r="AR1175" s="85">
        <v>60</v>
      </c>
      <c r="AS1175" s="301"/>
      <c r="AT1175" s="16"/>
      <c r="AU1175" s="80">
        <v>60</v>
      </c>
      <c r="AV1175" s="301"/>
      <c r="AW1175" s="69"/>
      <c r="AX1175" s="107"/>
    </row>
    <row r="1176" spans="1:96" s="108" customFormat="1" ht="140">
      <c r="A1176" s="83">
        <v>2997</v>
      </c>
      <c r="B1176" s="115" t="s">
        <v>9175</v>
      </c>
      <c r="C1176" s="115" t="s">
        <v>9176</v>
      </c>
      <c r="D1176" s="24"/>
      <c r="E1176" s="76" t="s">
        <v>1627</v>
      </c>
      <c r="F1176" s="115" t="s">
        <v>9188</v>
      </c>
      <c r="G1176" s="76" t="s">
        <v>9211</v>
      </c>
      <c r="H1176" s="115">
        <v>2012</v>
      </c>
      <c r="I1176" s="71" t="s">
        <v>9212</v>
      </c>
      <c r="J1176" s="71">
        <v>81600</v>
      </c>
      <c r="K1176" s="118" t="s">
        <v>8976</v>
      </c>
      <c r="L1176" s="76" t="s">
        <v>9181</v>
      </c>
      <c r="M1176" s="76" t="s">
        <v>9182</v>
      </c>
      <c r="N1176" s="76" t="s">
        <v>9213</v>
      </c>
      <c r="O1176" s="76" t="s">
        <v>9214</v>
      </c>
      <c r="P1176" s="115" t="s">
        <v>9215</v>
      </c>
      <c r="Q1176" s="71" t="s">
        <v>9186</v>
      </c>
      <c r="R1176" s="71">
        <v>0</v>
      </c>
      <c r="S1176" s="71"/>
      <c r="T1176" s="71"/>
      <c r="U1176" s="71">
        <v>0</v>
      </c>
      <c r="V1176" s="115">
        <v>50</v>
      </c>
      <c r="W1176" s="115">
        <v>100</v>
      </c>
      <c r="X1176" s="76" t="s">
        <v>9187</v>
      </c>
      <c r="Y1176" s="115">
        <v>50</v>
      </c>
      <c r="Z1176" s="115"/>
      <c r="AA1176" s="115"/>
      <c r="AB1176" s="115"/>
      <c r="AC1176" s="115"/>
      <c r="AD1176" s="76"/>
      <c r="AE1176" s="115"/>
      <c r="AF1176" s="279"/>
      <c r="AG1176" s="174"/>
      <c r="AH1176" s="76"/>
      <c r="AI1176" s="85"/>
      <c r="AJ1176" s="83"/>
      <c r="AK1176" s="69"/>
      <c r="AL1176" s="107"/>
      <c r="AM1176" s="301"/>
      <c r="AN1176" s="69"/>
      <c r="AO1176" s="107"/>
      <c r="AP1176" s="301"/>
      <c r="AQ1176" s="69"/>
      <c r="AR1176" s="85">
        <v>4</v>
      </c>
      <c r="AS1176" s="301"/>
      <c r="AT1176" s="16"/>
      <c r="AU1176" s="80">
        <v>60</v>
      </c>
      <c r="AV1176" s="301"/>
      <c r="AW1176" s="69"/>
      <c r="AX1176" s="107"/>
    </row>
    <row r="1177" spans="1:96" s="14" customFormat="1" ht="168">
      <c r="A1177" s="83">
        <v>3006</v>
      </c>
      <c r="B1177" s="69" t="s">
        <v>9913</v>
      </c>
      <c r="C1177" s="69"/>
      <c r="D1177" s="15"/>
      <c r="E1177" s="69" t="s">
        <v>2204</v>
      </c>
      <c r="F1177" s="22" t="s">
        <v>461</v>
      </c>
      <c r="G1177" s="12" t="s">
        <v>9216</v>
      </c>
      <c r="H1177" s="12">
        <v>2013</v>
      </c>
      <c r="I1177" s="12" t="s">
        <v>463</v>
      </c>
      <c r="J1177" s="16">
        <v>2277900</v>
      </c>
      <c r="K1177" s="118" t="s">
        <v>8976</v>
      </c>
      <c r="L1177" s="12" t="s">
        <v>464</v>
      </c>
      <c r="M1177" s="12" t="s">
        <v>465</v>
      </c>
      <c r="N1177" s="12" t="s">
        <v>466</v>
      </c>
      <c r="O1177" s="12" t="s">
        <v>467</v>
      </c>
      <c r="P1177" s="12">
        <v>65</v>
      </c>
      <c r="Q1177" s="16">
        <v>400</v>
      </c>
      <c r="R1177" s="16">
        <v>0</v>
      </c>
      <c r="S1177" s="16">
        <v>300</v>
      </c>
      <c r="T1177" s="16">
        <v>100</v>
      </c>
      <c r="U1177" s="16">
        <v>400</v>
      </c>
      <c r="V1177" s="109">
        <v>100</v>
      </c>
      <c r="W1177" s="109">
        <v>100</v>
      </c>
      <c r="X1177" s="12" t="s">
        <v>9217</v>
      </c>
      <c r="Y1177" s="69"/>
      <c r="Z1177" s="69"/>
      <c r="AA1177" s="69"/>
      <c r="AB1177" s="69"/>
      <c r="AC1177" s="69"/>
      <c r="AD1177" s="69"/>
      <c r="AE1177" s="69"/>
      <c r="AF1177" s="235"/>
      <c r="AG1177" s="83"/>
      <c r="AH1177" s="69"/>
      <c r="AI1177" s="107"/>
      <c r="AJ1177" s="83"/>
      <c r="AK1177" s="69"/>
      <c r="AL1177" s="107"/>
      <c r="AM1177" s="301"/>
      <c r="AN1177" s="69"/>
      <c r="AO1177" s="107"/>
      <c r="AP1177" s="301"/>
      <c r="AQ1177" s="69"/>
      <c r="AR1177" s="107"/>
      <c r="AS1177" s="301"/>
      <c r="AT1177" s="16"/>
      <c r="AU1177" s="80"/>
      <c r="AV1177" s="301"/>
      <c r="AW1177" s="69"/>
      <c r="AX1177" s="107"/>
    </row>
    <row r="1178" spans="1:96" s="14" customFormat="1" ht="140">
      <c r="A1178" s="83">
        <v>3006</v>
      </c>
      <c r="B1178" s="69" t="s">
        <v>9913</v>
      </c>
      <c r="C1178" s="69"/>
      <c r="D1178" s="24"/>
      <c r="E1178" s="69" t="s">
        <v>9218</v>
      </c>
      <c r="F1178" s="22"/>
      <c r="G1178" s="12" t="s">
        <v>9219</v>
      </c>
      <c r="H1178" s="12">
        <v>2012</v>
      </c>
      <c r="I1178" s="12" t="s">
        <v>9220</v>
      </c>
      <c r="J1178" s="16">
        <v>901896</v>
      </c>
      <c r="K1178" s="118" t="s">
        <v>8976</v>
      </c>
      <c r="L1178" s="12" t="s">
        <v>9221</v>
      </c>
      <c r="M1178" s="12" t="s">
        <v>9222</v>
      </c>
      <c r="N1178" s="12" t="s">
        <v>9223</v>
      </c>
      <c r="O1178" s="12" t="s">
        <v>9224</v>
      </c>
      <c r="P1178" s="12">
        <v>25</v>
      </c>
      <c r="Q1178" s="71" t="s">
        <v>9225</v>
      </c>
      <c r="R1178" s="16">
        <v>0</v>
      </c>
      <c r="S1178" s="16">
        <v>0</v>
      </c>
      <c r="T1178" s="16">
        <v>0</v>
      </c>
      <c r="U1178" s="71">
        <v>0</v>
      </c>
      <c r="V1178" s="115" t="s">
        <v>9225</v>
      </c>
      <c r="W1178" s="109">
        <v>100</v>
      </c>
      <c r="X1178" s="12" t="s">
        <v>9226</v>
      </c>
      <c r="Y1178" s="69"/>
      <c r="Z1178" s="69"/>
      <c r="AA1178" s="69"/>
      <c r="AB1178" s="69"/>
      <c r="AC1178" s="69"/>
      <c r="AD1178" s="69"/>
      <c r="AE1178" s="69"/>
      <c r="AF1178" s="235"/>
      <c r="AG1178" s="83"/>
      <c r="AH1178" s="69"/>
      <c r="AI1178" s="107"/>
      <c r="AJ1178" s="83"/>
      <c r="AK1178" s="69"/>
      <c r="AL1178" s="107"/>
      <c r="AM1178" s="301"/>
      <c r="AN1178" s="69"/>
      <c r="AO1178" s="107"/>
      <c r="AP1178" s="301"/>
      <c r="AQ1178" s="69"/>
      <c r="AR1178" s="107"/>
      <c r="AS1178" s="301"/>
      <c r="AT1178" s="16"/>
      <c r="AU1178" s="80"/>
      <c r="AV1178" s="301"/>
      <c r="AW1178" s="69"/>
      <c r="AX1178" s="107"/>
    </row>
    <row r="1179" spans="1:96" s="14" customFormat="1" ht="56">
      <c r="A1179" s="11">
        <v>3030</v>
      </c>
      <c r="B1179" s="12" t="s">
        <v>9227</v>
      </c>
      <c r="C1179" s="12"/>
      <c r="D1179" s="15"/>
      <c r="E1179" s="69" t="s">
        <v>9228</v>
      </c>
      <c r="F1179" s="69">
        <v>16327</v>
      </c>
      <c r="G1179" s="69" t="s">
        <v>9229</v>
      </c>
      <c r="H1179" s="69">
        <v>2009</v>
      </c>
      <c r="I1179" s="69" t="s">
        <v>9230</v>
      </c>
      <c r="J1179" s="16">
        <v>17388</v>
      </c>
      <c r="K1179" s="118" t="s">
        <v>8976</v>
      </c>
      <c r="L1179" s="69" t="s">
        <v>9231</v>
      </c>
      <c r="M1179" s="69" t="s">
        <v>9232</v>
      </c>
      <c r="N1179" s="69" t="s">
        <v>9233</v>
      </c>
      <c r="O1179" s="69" t="s">
        <v>9234</v>
      </c>
      <c r="P1179" s="69" t="s">
        <v>9235</v>
      </c>
      <c r="Q1179" s="16">
        <v>0.372</v>
      </c>
      <c r="R1179" s="16">
        <v>0</v>
      </c>
      <c r="S1179" s="16">
        <v>1.6655172413793105</v>
      </c>
      <c r="T1179" s="16">
        <v>73.2</v>
      </c>
      <c r="U1179" s="16">
        <v>75.237517241379308</v>
      </c>
      <c r="V1179" s="109">
        <v>1</v>
      </c>
      <c r="W1179" s="109">
        <v>0</v>
      </c>
      <c r="X1179" s="223" t="s">
        <v>9236</v>
      </c>
      <c r="Y1179" s="69"/>
      <c r="Z1179" s="69"/>
      <c r="AA1179" s="69"/>
      <c r="AB1179" s="69"/>
      <c r="AC1179" s="69"/>
      <c r="AD1179" s="69"/>
      <c r="AE1179" s="69"/>
      <c r="AF1179" s="383">
        <v>100</v>
      </c>
      <c r="AG1179" s="83"/>
      <c r="AH1179" s="69" t="s">
        <v>9237</v>
      </c>
      <c r="AI1179" s="390">
        <v>100</v>
      </c>
      <c r="AJ1179" s="83"/>
      <c r="AK1179" s="69"/>
      <c r="AL1179" s="107"/>
      <c r="AM1179" s="301"/>
      <c r="AN1179" s="69"/>
      <c r="AO1179" s="107"/>
      <c r="AP1179" s="301"/>
      <c r="AQ1179" s="69"/>
      <c r="AR1179" s="107"/>
      <c r="AS1179" s="301"/>
      <c r="AT1179" s="69"/>
      <c r="AU1179" s="107"/>
      <c r="AV1179" s="300"/>
      <c r="AW1179" s="12"/>
      <c r="AX1179" s="13"/>
    </row>
    <row r="1180" spans="1:96" s="14" customFormat="1" ht="252">
      <c r="A1180" s="11">
        <v>3030</v>
      </c>
      <c r="B1180" s="12" t="s">
        <v>9227</v>
      </c>
      <c r="C1180" s="12"/>
      <c r="D1180" s="15"/>
      <c r="E1180" s="69" t="s">
        <v>9238</v>
      </c>
      <c r="F1180" s="69">
        <v>50768</v>
      </c>
      <c r="G1180" s="69" t="s">
        <v>9239</v>
      </c>
      <c r="H1180" s="69">
        <v>2010</v>
      </c>
      <c r="I1180" s="69" t="s">
        <v>9240</v>
      </c>
      <c r="J1180" s="16">
        <v>43337</v>
      </c>
      <c r="K1180" s="118" t="s">
        <v>8976</v>
      </c>
      <c r="L1180" s="69" t="s">
        <v>9231</v>
      </c>
      <c r="M1180" s="69" t="s">
        <v>9232</v>
      </c>
      <c r="N1180" s="69" t="s">
        <v>9241</v>
      </c>
      <c r="O1180" s="69" t="s">
        <v>9242</v>
      </c>
      <c r="P1180" s="69" t="s">
        <v>9243</v>
      </c>
      <c r="Q1180" s="16">
        <v>0.92700000000000005</v>
      </c>
      <c r="R1180" s="16">
        <v>0</v>
      </c>
      <c r="S1180" s="16">
        <v>4.1510536398467428</v>
      </c>
      <c r="T1180" s="16">
        <v>73.2</v>
      </c>
      <c r="U1180" s="16">
        <v>78.278053639846746</v>
      </c>
      <c r="V1180" s="109">
        <v>1</v>
      </c>
      <c r="W1180" s="109">
        <v>0</v>
      </c>
      <c r="X1180" s="223" t="s">
        <v>9236</v>
      </c>
      <c r="Y1180" s="69"/>
      <c r="Z1180" s="69"/>
      <c r="AA1180" s="69"/>
      <c r="AB1180" s="69">
        <v>4</v>
      </c>
      <c r="AC1180" s="69"/>
      <c r="AD1180" s="69"/>
      <c r="AE1180" s="69"/>
      <c r="AF1180" s="383">
        <v>100</v>
      </c>
      <c r="AG1180" s="83" t="s">
        <v>9244</v>
      </c>
      <c r="AH1180" s="69" t="s">
        <v>9237</v>
      </c>
      <c r="AI1180" s="85">
        <v>20</v>
      </c>
      <c r="AJ1180" s="330" t="s">
        <v>9245</v>
      </c>
      <c r="AK1180" s="69" t="s">
        <v>9237</v>
      </c>
      <c r="AL1180" s="107">
        <v>50</v>
      </c>
      <c r="AM1180" s="301"/>
      <c r="AN1180" s="69"/>
      <c r="AO1180" s="107"/>
      <c r="AP1180" s="301"/>
      <c r="AQ1180" s="69"/>
      <c r="AR1180" s="107"/>
      <c r="AS1180" s="300" t="s">
        <v>9246</v>
      </c>
      <c r="AT1180" s="69" t="s">
        <v>9237</v>
      </c>
      <c r="AU1180" s="107">
        <v>30</v>
      </c>
      <c r="AV1180" s="300"/>
      <c r="AW1180" s="69"/>
      <c r="AX1180" s="13"/>
    </row>
    <row r="1181" spans="1:96" s="14" customFormat="1" ht="210">
      <c r="A1181" s="11">
        <v>3030</v>
      </c>
      <c r="B1181" s="12" t="s">
        <v>9227</v>
      </c>
      <c r="C1181" s="12"/>
      <c r="D1181" s="15"/>
      <c r="E1181" s="69" t="s">
        <v>9247</v>
      </c>
      <c r="F1181" s="69">
        <v>12728</v>
      </c>
      <c r="G1181" s="69" t="s">
        <v>9248</v>
      </c>
      <c r="H1181" s="69">
        <v>2010</v>
      </c>
      <c r="I1181" s="69" t="s">
        <v>9249</v>
      </c>
      <c r="J1181" s="16">
        <v>231332</v>
      </c>
      <c r="K1181" s="118" t="s">
        <v>8976</v>
      </c>
      <c r="L1181" s="69" t="s">
        <v>9231</v>
      </c>
      <c r="M1181" s="69" t="s">
        <v>9232</v>
      </c>
      <c r="N1181" s="69" t="s">
        <v>9250</v>
      </c>
      <c r="O1181" s="69" t="s">
        <v>9251</v>
      </c>
      <c r="P1181" s="69" t="s">
        <v>9252</v>
      </c>
      <c r="Q1181" s="16">
        <v>4.9459999999999997</v>
      </c>
      <c r="R1181" s="16">
        <v>0</v>
      </c>
      <c r="S1181" s="16">
        <v>22.158237547892721</v>
      </c>
      <c r="T1181" s="16">
        <v>73.2</v>
      </c>
      <c r="U1181" s="16">
        <v>100.30423754789273</v>
      </c>
      <c r="V1181" s="109">
        <v>1</v>
      </c>
      <c r="W1181" s="109">
        <v>0</v>
      </c>
      <c r="X1181" s="223" t="s">
        <v>9236</v>
      </c>
      <c r="Y1181" s="69"/>
      <c r="Z1181" s="69"/>
      <c r="AA1181" s="69"/>
      <c r="AB1181" s="69">
        <v>30</v>
      </c>
      <c r="AC1181" s="69"/>
      <c r="AD1181" s="69"/>
      <c r="AE1181" s="69"/>
      <c r="AF1181" s="383">
        <v>100</v>
      </c>
      <c r="AG1181" s="83" t="s">
        <v>9253</v>
      </c>
      <c r="AH1181" s="69" t="s">
        <v>9237</v>
      </c>
      <c r="AI1181" s="85">
        <v>50</v>
      </c>
      <c r="AJ1181" s="83" t="s">
        <v>9254</v>
      </c>
      <c r="AK1181" s="69" t="s">
        <v>9237</v>
      </c>
      <c r="AL1181" s="107">
        <v>10</v>
      </c>
      <c r="AM1181" s="301"/>
      <c r="AN1181" s="69"/>
      <c r="AO1181" s="107"/>
      <c r="AP1181" s="301"/>
      <c r="AQ1181" s="69"/>
      <c r="AR1181" s="107"/>
      <c r="AS1181" s="300" t="s">
        <v>9246</v>
      </c>
      <c r="AT1181" s="69" t="s">
        <v>9237</v>
      </c>
      <c r="AU1181" s="107">
        <v>40</v>
      </c>
      <c r="AV1181" s="300"/>
      <c r="AW1181" s="12"/>
      <c r="AX1181" s="13"/>
    </row>
    <row r="1182" spans="1:96" s="14" customFormat="1" ht="406">
      <c r="A1182" s="11">
        <v>3030</v>
      </c>
      <c r="B1182" s="12" t="s">
        <v>9227</v>
      </c>
      <c r="C1182" s="12"/>
      <c r="D1182" s="15"/>
      <c r="E1182" s="69" t="s">
        <v>9255</v>
      </c>
      <c r="F1182" s="69">
        <v>53966</v>
      </c>
      <c r="G1182" s="69" t="s">
        <v>9256</v>
      </c>
      <c r="H1182" s="69">
        <v>2010</v>
      </c>
      <c r="I1182" s="69" t="s">
        <v>9257</v>
      </c>
      <c r="J1182" s="16">
        <v>44166</v>
      </c>
      <c r="K1182" s="118" t="s">
        <v>8976</v>
      </c>
      <c r="L1182" s="69" t="s">
        <v>9231</v>
      </c>
      <c r="M1182" s="69" t="s">
        <v>9232</v>
      </c>
      <c r="N1182" s="69" t="s">
        <v>9258</v>
      </c>
      <c r="O1182" s="69" t="s">
        <v>9259</v>
      </c>
      <c r="P1182" s="69" t="s">
        <v>9260</v>
      </c>
      <c r="Q1182" s="16">
        <v>0.94399999999999995</v>
      </c>
      <c r="R1182" s="16">
        <v>0</v>
      </c>
      <c r="S1182" s="16">
        <v>4.2304597701149431</v>
      </c>
      <c r="T1182" s="16">
        <v>73.2</v>
      </c>
      <c r="U1182" s="16">
        <v>78.374459770114953</v>
      </c>
      <c r="V1182" s="109">
        <v>1</v>
      </c>
      <c r="W1182" s="109">
        <v>0</v>
      </c>
      <c r="X1182" s="223" t="s">
        <v>9236</v>
      </c>
      <c r="Y1182" s="69"/>
      <c r="Z1182" s="69"/>
      <c r="AA1182" s="69"/>
      <c r="AB1182" s="69">
        <v>4</v>
      </c>
      <c r="AC1182" s="69"/>
      <c r="AD1182" s="69"/>
      <c r="AE1182" s="69"/>
      <c r="AF1182" s="383">
        <v>100</v>
      </c>
      <c r="AG1182" s="83" t="s">
        <v>9244</v>
      </c>
      <c r="AH1182" s="69" t="s">
        <v>9237</v>
      </c>
      <c r="AI1182" s="391">
        <v>10</v>
      </c>
      <c r="AJ1182" s="330" t="s">
        <v>9245</v>
      </c>
      <c r="AK1182" s="69" t="s">
        <v>9237</v>
      </c>
      <c r="AL1182" s="107">
        <v>50</v>
      </c>
      <c r="AM1182" s="301"/>
      <c r="AN1182" s="69"/>
      <c r="AO1182" s="107"/>
      <c r="AP1182" s="301"/>
      <c r="AQ1182" s="69"/>
      <c r="AR1182" s="107"/>
      <c r="AS1182" s="300" t="s">
        <v>9246</v>
      </c>
      <c r="AT1182" s="69" t="s">
        <v>9237</v>
      </c>
      <c r="AU1182" s="107">
        <v>40</v>
      </c>
      <c r="AV1182" s="300"/>
      <c r="AW1182" s="69"/>
      <c r="AX1182" s="13"/>
    </row>
    <row r="1183" spans="1:96" s="14" customFormat="1" ht="196">
      <c r="A1183" s="11">
        <v>3030</v>
      </c>
      <c r="B1183" s="12" t="s">
        <v>9227</v>
      </c>
      <c r="C1183" s="12"/>
      <c r="D1183" s="15"/>
      <c r="E1183" s="69" t="s">
        <v>9247</v>
      </c>
      <c r="F1183" s="69">
        <v>12728</v>
      </c>
      <c r="G1183" s="69" t="s">
        <v>9261</v>
      </c>
      <c r="H1183" s="69">
        <v>2011</v>
      </c>
      <c r="I1183" s="69" t="s">
        <v>9262</v>
      </c>
      <c r="J1183" s="144">
        <v>43980</v>
      </c>
      <c r="K1183" s="118" t="s">
        <v>8976</v>
      </c>
      <c r="L1183" s="69" t="s">
        <v>9231</v>
      </c>
      <c r="M1183" s="69" t="s">
        <v>9232</v>
      </c>
      <c r="N1183" s="69" t="s">
        <v>9263</v>
      </c>
      <c r="O1183" s="69" t="s">
        <v>9262</v>
      </c>
      <c r="P1183" s="69" t="s">
        <v>9264</v>
      </c>
      <c r="Q1183" s="16">
        <v>0.94</v>
      </c>
      <c r="R1183" s="16">
        <v>0</v>
      </c>
      <c r="S1183" s="16">
        <v>4.2126436781609193</v>
      </c>
      <c r="T1183" s="16">
        <v>73.2</v>
      </c>
      <c r="U1183" s="16">
        <v>78.352643678160916</v>
      </c>
      <c r="V1183" s="109">
        <v>0.85</v>
      </c>
      <c r="W1183" s="109">
        <v>0</v>
      </c>
      <c r="X1183" s="69" t="s">
        <v>9236</v>
      </c>
      <c r="Y1183" s="69"/>
      <c r="Z1183" s="69"/>
      <c r="AA1183" s="69"/>
      <c r="AB1183" s="69">
        <v>4</v>
      </c>
      <c r="AC1183" s="69"/>
      <c r="AD1183" s="69"/>
      <c r="AE1183" s="69"/>
      <c r="AF1183" s="383">
        <v>100</v>
      </c>
      <c r="AG1183" s="83" t="s">
        <v>9253</v>
      </c>
      <c r="AH1183" s="69" t="s">
        <v>9237</v>
      </c>
      <c r="AI1183" s="107">
        <v>65</v>
      </c>
      <c r="AJ1183" s="83" t="s">
        <v>9254</v>
      </c>
      <c r="AK1183" s="69" t="s">
        <v>9237</v>
      </c>
      <c r="AL1183" s="107">
        <v>35</v>
      </c>
      <c r="AM1183" s="301"/>
      <c r="AN1183" s="69"/>
      <c r="AO1183" s="107"/>
      <c r="AP1183" s="301"/>
      <c r="AQ1183" s="69"/>
      <c r="AR1183" s="107"/>
      <c r="AS1183" s="301"/>
      <c r="AT1183" s="69"/>
      <c r="AU1183" s="107"/>
      <c r="AV1183" s="300"/>
      <c r="AW1183" s="12"/>
      <c r="AX1183" s="13"/>
    </row>
    <row r="1184" spans="1:96" s="14" customFormat="1" ht="84">
      <c r="A1184" s="83">
        <v>3039</v>
      </c>
      <c r="B1184" s="69" t="s">
        <v>9265</v>
      </c>
      <c r="C1184" s="69">
        <v>1</v>
      </c>
      <c r="D1184" s="24" t="s">
        <v>9266</v>
      </c>
      <c r="E1184" s="69" t="s">
        <v>9267</v>
      </c>
      <c r="F1184" s="22" t="s">
        <v>9268</v>
      </c>
      <c r="G1184" s="124" t="s">
        <v>9269</v>
      </c>
      <c r="H1184" s="69">
        <v>2010</v>
      </c>
      <c r="I1184" s="124" t="s">
        <v>9269</v>
      </c>
      <c r="J1184" s="123">
        <v>52279.81</v>
      </c>
      <c r="K1184" s="118" t="s">
        <v>8976</v>
      </c>
      <c r="L1184" s="69" t="s">
        <v>9270</v>
      </c>
      <c r="M1184" s="69" t="s">
        <v>9271</v>
      </c>
      <c r="N1184" s="69" t="s">
        <v>9272</v>
      </c>
      <c r="O1184" s="69" t="s">
        <v>9273</v>
      </c>
      <c r="P1184" s="124" t="s">
        <v>9274</v>
      </c>
      <c r="Q1184" s="16">
        <v>9.6136000000000017</v>
      </c>
      <c r="R1184" s="16">
        <v>0</v>
      </c>
      <c r="S1184" s="16">
        <v>9.6136000000000017</v>
      </c>
      <c r="T1184" s="16">
        <v>0</v>
      </c>
      <c r="U1184" s="16">
        <f t="shared" ref="U1184:U1226" si="44">SUM(R1184:T1184)</f>
        <v>9.6136000000000017</v>
      </c>
      <c r="V1184" s="109">
        <v>23</v>
      </c>
      <c r="W1184" s="109">
        <v>100</v>
      </c>
      <c r="X1184" s="132" t="s">
        <v>9275</v>
      </c>
      <c r="Y1184" s="69"/>
      <c r="Z1184" s="12"/>
      <c r="AA1184" s="69">
        <v>65</v>
      </c>
      <c r="AB1184" s="69"/>
      <c r="AC1184" s="16" t="s">
        <v>9276</v>
      </c>
      <c r="AD1184" s="16">
        <v>60</v>
      </c>
      <c r="AE1184" s="16">
        <v>3</v>
      </c>
      <c r="AF1184" s="236"/>
      <c r="AG1184" s="11"/>
      <c r="AH1184" s="12"/>
      <c r="AI1184" s="13"/>
      <c r="AJ1184" s="11"/>
      <c r="AK1184" s="12"/>
      <c r="AL1184" s="13"/>
      <c r="AM1184" s="300"/>
      <c r="AN1184" s="12"/>
      <c r="AO1184" s="13"/>
      <c r="AP1184" s="300"/>
      <c r="AQ1184" s="12"/>
      <c r="AR1184" s="13"/>
      <c r="AS1184" s="300"/>
      <c r="AT1184" s="12"/>
      <c r="AU1184" s="13"/>
      <c r="AV1184" s="300"/>
      <c r="AW1184" s="12"/>
      <c r="AX1184" s="13"/>
    </row>
    <row r="1185" spans="1:50" s="14" customFormat="1" ht="336">
      <c r="A1185" s="83">
        <v>3039</v>
      </c>
      <c r="B1185" s="69" t="s">
        <v>9265</v>
      </c>
      <c r="C1185" s="69">
        <v>1</v>
      </c>
      <c r="D1185" s="24" t="s">
        <v>9266</v>
      </c>
      <c r="E1185" s="69" t="s">
        <v>9277</v>
      </c>
      <c r="F1185" s="22" t="s">
        <v>9278</v>
      </c>
      <c r="G1185" s="124" t="s">
        <v>9279</v>
      </c>
      <c r="H1185" s="69">
        <v>2010</v>
      </c>
      <c r="I1185" s="124" t="s">
        <v>9279</v>
      </c>
      <c r="J1185" s="123">
        <v>282691.67</v>
      </c>
      <c r="K1185" s="118" t="s">
        <v>8976</v>
      </c>
      <c r="L1185" s="69" t="s">
        <v>9280</v>
      </c>
      <c r="M1185" s="69" t="s">
        <v>9281</v>
      </c>
      <c r="N1185" s="69" t="s">
        <v>9282</v>
      </c>
      <c r="O1185" s="69" t="s">
        <v>9283</v>
      </c>
      <c r="P1185" s="124" t="s">
        <v>9284</v>
      </c>
      <c r="Q1185" s="16">
        <v>6.6702294117647059</v>
      </c>
      <c r="R1185" s="16">
        <v>0</v>
      </c>
      <c r="S1185" s="16">
        <v>6.6702294117647059</v>
      </c>
      <c r="T1185" s="16">
        <v>0</v>
      </c>
      <c r="U1185" s="16">
        <f>SUM(R1185:T1185)</f>
        <v>6.6702294117647059</v>
      </c>
      <c r="V1185" s="109">
        <v>70</v>
      </c>
      <c r="W1185" s="109">
        <v>100</v>
      </c>
      <c r="X1185" s="132" t="s">
        <v>9275</v>
      </c>
      <c r="Y1185" s="69"/>
      <c r="Z1185" s="12"/>
      <c r="AA1185" s="69">
        <v>65</v>
      </c>
      <c r="AB1185" s="69"/>
      <c r="AC1185" s="16" t="s">
        <v>9285</v>
      </c>
      <c r="AD1185" s="16">
        <v>60</v>
      </c>
      <c r="AE1185" s="16">
        <v>3</v>
      </c>
      <c r="AF1185" s="236"/>
      <c r="AG1185" s="11"/>
      <c r="AH1185" s="12"/>
      <c r="AI1185" s="13"/>
      <c r="AJ1185" s="11"/>
      <c r="AK1185" s="12"/>
      <c r="AL1185" s="13"/>
      <c r="AM1185" s="300"/>
      <c r="AN1185" s="12"/>
      <c r="AO1185" s="13"/>
      <c r="AP1185" s="300"/>
      <c r="AQ1185" s="12"/>
      <c r="AR1185" s="13"/>
      <c r="AS1185" s="300"/>
      <c r="AT1185" s="12"/>
      <c r="AU1185" s="13"/>
      <c r="AV1185" s="300"/>
      <c r="AW1185" s="12"/>
      <c r="AX1185" s="13"/>
    </row>
    <row r="1186" spans="1:50" s="14" customFormat="1" ht="154">
      <c r="A1186" s="83">
        <v>3039</v>
      </c>
      <c r="B1186" s="69" t="s">
        <v>9265</v>
      </c>
      <c r="C1186" s="69">
        <v>1</v>
      </c>
      <c r="D1186" s="24" t="s">
        <v>9266</v>
      </c>
      <c r="E1186" s="69" t="s">
        <v>9277</v>
      </c>
      <c r="F1186" s="22" t="s">
        <v>9286</v>
      </c>
      <c r="G1186" s="124" t="s">
        <v>9287</v>
      </c>
      <c r="H1186" s="69">
        <v>2010</v>
      </c>
      <c r="I1186" s="124" t="s">
        <v>9288</v>
      </c>
      <c r="J1186" s="123">
        <v>88635</v>
      </c>
      <c r="K1186" s="118" t="s">
        <v>8976</v>
      </c>
      <c r="L1186" s="69" t="s">
        <v>9289</v>
      </c>
      <c r="M1186" s="69" t="s">
        <v>9290</v>
      </c>
      <c r="N1186" s="69" t="s">
        <v>9291</v>
      </c>
      <c r="O1186" s="69" t="s">
        <v>9292</v>
      </c>
      <c r="P1186" s="124" t="s">
        <v>9293</v>
      </c>
      <c r="Q1186" s="16">
        <v>8.9318023529411779</v>
      </c>
      <c r="R1186" s="16">
        <v>0</v>
      </c>
      <c r="S1186" s="16">
        <v>8.9318023529411779</v>
      </c>
      <c r="T1186" s="16">
        <v>0</v>
      </c>
      <c r="U1186" s="16">
        <f t="shared" si="44"/>
        <v>8.9318023529411779</v>
      </c>
      <c r="V1186" s="109">
        <v>20</v>
      </c>
      <c r="W1186" s="109">
        <v>100</v>
      </c>
      <c r="X1186" s="132" t="s">
        <v>9275</v>
      </c>
      <c r="Y1186" s="69"/>
      <c r="Z1186" s="12"/>
      <c r="AA1186" s="69">
        <v>47</v>
      </c>
      <c r="AB1186" s="69"/>
      <c r="AC1186" s="16" t="s">
        <v>9294</v>
      </c>
      <c r="AD1186" s="16">
        <v>60</v>
      </c>
      <c r="AE1186" s="16">
        <v>3</v>
      </c>
      <c r="AF1186" s="236"/>
      <c r="AG1186" s="11"/>
      <c r="AH1186" s="12"/>
      <c r="AI1186" s="13"/>
      <c r="AJ1186" s="11"/>
      <c r="AK1186" s="12"/>
      <c r="AL1186" s="13"/>
      <c r="AM1186" s="300"/>
      <c r="AN1186" s="12"/>
      <c r="AO1186" s="13"/>
      <c r="AP1186" s="300"/>
      <c r="AQ1186" s="12"/>
      <c r="AR1186" s="13"/>
      <c r="AS1186" s="300"/>
      <c r="AT1186" s="12"/>
      <c r="AU1186" s="13"/>
      <c r="AV1186" s="300"/>
      <c r="AW1186" s="12"/>
      <c r="AX1186" s="13"/>
    </row>
    <row r="1187" spans="1:50" s="14" customFormat="1" ht="280">
      <c r="A1187" s="83">
        <v>3039</v>
      </c>
      <c r="B1187" s="69" t="s">
        <v>9265</v>
      </c>
      <c r="C1187" s="69">
        <v>1</v>
      </c>
      <c r="D1187" s="24" t="s">
        <v>9266</v>
      </c>
      <c r="E1187" s="69" t="s">
        <v>1451</v>
      </c>
      <c r="F1187" s="22" t="s">
        <v>9295</v>
      </c>
      <c r="G1187" s="124" t="s">
        <v>9296</v>
      </c>
      <c r="H1187" s="69">
        <v>2011</v>
      </c>
      <c r="I1187" s="124" t="s">
        <v>9297</v>
      </c>
      <c r="J1187" s="123">
        <v>75920.320000000007</v>
      </c>
      <c r="K1187" s="118" t="s">
        <v>8976</v>
      </c>
      <c r="L1187" s="69" t="s">
        <v>9280</v>
      </c>
      <c r="M1187" s="69" t="s">
        <v>9281</v>
      </c>
      <c r="N1187" s="69" t="s">
        <v>9298</v>
      </c>
      <c r="O1187" s="69" t="s">
        <v>9299</v>
      </c>
      <c r="P1187" s="124">
        <v>12</v>
      </c>
      <c r="Q1187" s="16">
        <v>8.4745611764705888</v>
      </c>
      <c r="R1187" s="16">
        <v>0</v>
      </c>
      <c r="S1187" s="16">
        <v>8.4745611764705888</v>
      </c>
      <c r="T1187" s="16">
        <v>0</v>
      </c>
      <c r="U1187" s="16">
        <f t="shared" si="44"/>
        <v>8.4745611764705888</v>
      </c>
      <c r="V1187" s="109">
        <v>30</v>
      </c>
      <c r="W1187" s="109">
        <v>100</v>
      </c>
      <c r="X1187" s="132" t="s">
        <v>9275</v>
      </c>
      <c r="Y1187" s="69"/>
      <c r="Z1187" s="12"/>
      <c r="AA1187" s="69">
        <v>65</v>
      </c>
      <c r="AB1187" s="69"/>
      <c r="AC1187" s="16" t="s">
        <v>9300</v>
      </c>
      <c r="AD1187" s="16">
        <v>60</v>
      </c>
      <c r="AE1187" s="16">
        <v>3</v>
      </c>
      <c r="AF1187" s="236"/>
      <c r="AG1187" s="11"/>
      <c r="AH1187" s="12"/>
      <c r="AI1187" s="13"/>
      <c r="AJ1187" s="11"/>
      <c r="AK1187" s="12"/>
      <c r="AL1187" s="13"/>
      <c r="AM1187" s="300"/>
      <c r="AN1187" s="12"/>
      <c r="AO1187" s="13"/>
      <c r="AP1187" s="300"/>
      <c r="AQ1187" s="12"/>
      <c r="AR1187" s="13"/>
      <c r="AS1187" s="300"/>
      <c r="AT1187" s="12"/>
      <c r="AU1187" s="13"/>
      <c r="AV1187" s="300"/>
      <c r="AW1187" s="12"/>
      <c r="AX1187" s="13"/>
    </row>
    <row r="1188" spans="1:50" s="14" customFormat="1" ht="364">
      <c r="A1188" s="83">
        <v>3039</v>
      </c>
      <c r="B1188" s="69" t="s">
        <v>9265</v>
      </c>
      <c r="C1188" s="69">
        <v>1</v>
      </c>
      <c r="D1188" s="24" t="s">
        <v>9266</v>
      </c>
      <c r="E1188" s="69" t="s">
        <v>9301</v>
      </c>
      <c r="F1188" s="22" t="s">
        <v>9302</v>
      </c>
      <c r="G1188" s="124" t="s">
        <v>9303</v>
      </c>
      <c r="H1188" s="69">
        <v>2011</v>
      </c>
      <c r="I1188" s="124" t="s">
        <v>9304</v>
      </c>
      <c r="J1188" s="123">
        <v>237559.2</v>
      </c>
      <c r="K1188" s="118" t="s">
        <v>8976</v>
      </c>
      <c r="L1188" s="69" t="s">
        <v>9289</v>
      </c>
      <c r="M1188" s="69" t="s">
        <v>9290</v>
      </c>
      <c r="N1188" s="69" t="s">
        <v>9305</v>
      </c>
      <c r="O1188" s="69" t="s">
        <v>9306</v>
      </c>
      <c r="P1188" s="124" t="s">
        <v>9307</v>
      </c>
      <c r="Q1188" s="16">
        <v>18</v>
      </c>
      <c r="R1188" s="16">
        <v>0</v>
      </c>
      <c r="S1188" s="16">
        <v>18</v>
      </c>
      <c r="T1188" s="16">
        <v>0</v>
      </c>
      <c r="U1188" s="16">
        <f t="shared" si="44"/>
        <v>18</v>
      </c>
      <c r="V1188" s="109">
        <v>20</v>
      </c>
      <c r="W1188" s="109">
        <v>100</v>
      </c>
      <c r="X1188" s="132" t="s">
        <v>9275</v>
      </c>
      <c r="Y1188" s="69"/>
      <c r="Z1188" s="12"/>
      <c r="AA1188" s="69">
        <v>44</v>
      </c>
      <c r="AB1188" s="69"/>
      <c r="AC1188" s="16" t="s">
        <v>9308</v>
      </c>
      <c r="AD1188" s="16">
        <v>60</v>
      </c>
      <c r="AE1188" s="16">
        <v>3</v>
      </c>
      <c r="AF1188" s="236"/>
      <c r="AG1188" s="11"/>
      <c r="AH1188" s="12"/>
      <c r="AI1188" s="13"/>
      <c r="AJ1188" s="11"/>
      <c r="AK1188" s="12"/>
      <c r="AL1188" s="13"/>
      <c r="AM1188" s="300"/>
      <c r="AN1188" s="12"/>
      <c r="AO1188" s="13"/>
      <c r="AP1188" s="300"/>
      <c r="AQ1188" s="12"/>
      <c r="AR1188" s="13"/>
      <c r="AS1188" s="300"/>
      <c r="AT1188" s="12"/>
      <c r="AU1188" s="13"/>
      <c r="AV1188" s="300"/>
      <c r="AW1188" s="12"/>
      <c r="AX1188" s="13"/>
    </row>
    <row r="1189" spans="1:50" s="14" customFormat="1" ht="154">
      <c r="A1189" s="83">
        <v>3039</v>
      </c>
      <c r="B1189" s="69" t="s">
        <v>9265</v>
      </c>
      <c r="C1189" s="69">
        <v>1</v>
      </c>
      <c r="D1189" s="24" t="s">
        <v>9266</v>
      </c>
      <c r="E1189" s="69" t="s">
        <v>9309</v>
      </c>
      <c r="F1189" s="22" t="s">
        <v>9295</v>
      </c>
      <c r="G1189" s="124" t="s">
        <v>9310</v>
      </c>
      <c r="H1189" s="69">
        <v>2012</v>
      </c>
      <c r="I1189" s="124" t="s">
        <v>9311</v>
      </c>
      <c r="J1189" s="123">
        <v>755742.39</v>
      </c>
      <c r="K1189" s="118" t="s">
        <v>8976</v>
      </c>
      <c r="L1189" s="69" t="s">
        <v>9289</v>
      </c>
      <c r="M1189" s="69" t="s">
        <v>9290</v>
      </c>
      <c r="N1189" s="69" t="s">
        <v>9312</v>
      </c>
      <c r="O1189" s="69" t="s">
        <v>9313</v>
      </c>
      <c r="P1189" s="124" t="s">
        <v>9314</v>
      </c>
      <c r="Q1189" s="16">
        <v>27.948141176470589</v>
      </c>
      <c r="R1189" s="16">
        <v>0</v>
      </c>
      <c r="S1189" s="16">
        <v>27.948141176470589</v>
      </c>
      <c r="T1189" s="16">
        <v>0</v>
      </c>
      <c r="U1189" s="16">
        <f t="shared" si="44"/>
        <v>27.948141176470589</v>
      </c>
      <c r="V1189" s="109">
        <v>30</v>
      </c>
      <c r="W1189" s="109">
        <v>100</v>
      </c>
      <c r="X1189" s="132" t="s">
        <v>9275</v>
      </c>
      <c r="Y1189" s="69"/>
      <c r="Z1189" s="12"/>
      <c r="AA1189" s="69">
        <v>44</v>
      </c>
      <c r="AB1189" s="69"/>
      <c r="AC1189" s="16" t="s">
        <v>9315</v>
      </c>
      <c r="AD1189" s="16">
        <v>60</v>
      </c>
      <c r="AE1189" s="16">
        <v>3</v>
      </c>
      <c r="AF1189" s="236"/>
      <c r="AG1189" s="11"/>
      <c r="AH1189" s="12"/>
      <c r="AI1189" s="13"/>
      <c r="AJ1189" s="11"/>
      <c r="AK1189" s="12"/>
      <c r="AL1189" s="13"/>
      <c r="AM1189" s="300"/>
      <c r="AN1189" s="12"/>
      <c r="AO1189" s="13"/>
      <c r="AP1189" s="300"/>
      <c r="AQ1189" s="12"/>
      <c r="AR1189" s="13"/>
      <c r="AS1189" s="300"/>
      <c r="AT1189" s="12"/>
      <c r="AU1189" s="13"/>
      <c r="AV1189" s="300"/>
      <c r="AW1189" s="12"/>
      <c r="AX1189" s="13"/>
    </row>
    <row r="1190" spans="1:50" s="14" customFormat="1" ht="196">
      <c r="A1190" s="83">
        <v>3039</v>
      </c>
      <c r="B1190" s="69" t="s">
        <v>9265</v>
      </c>
      <c r="C1190" s="69">
        <v>1</v>
      </c>
      <c r="D1190" s="24" t="s">
        <v>9266</v>
      </c>
      <c r="E1190" s="69" t="s">
        <v>9316</v>
      </c>
      <c r="F1190" s="22" t="s">
        <v>9317</v>
      </c>
      <c r="G1190" s="124" t="s">
        <v>9318</v>
      </c>
      <c r="H1190" s="69">
        <v>2013</v>
      </c>
      <c r="I1190" s="124" t="s">
        <v>9319</v>
      </c>
      <c r="J1190" s="123">
        <v>81715.600000000006</v>
      </c>
      <c r="K1190" s="118" t="s">
        <v>8976</v>
      </c>
      <c r="L1190" s="69" t="s">
        <v>9270</v>
      </c>
      <c r="M1190" s="69" t="s">
        <v>9271</v>
      </c>
      <c r="N1190" s="69" t="s">
        <v>9320</v>
      </c>
      <c r="O1190" s="69" t="s">
        <v>9321</v>
      </c>
      <c r="P1190" s="124" t="s">
        <v>9322</v>
      </c>
      <c r="Q1190" s="16">
        <v>311.68600000000004</v>
      </c>
      <c r="R1190" s="16">
        <v>0</v>
      </c>
      <c r="S1190" s="16">
        <v>311.68600000000004</v>
      </c>
      <c r="T1190" s="16">
        <v>0</v>
      </c>
      <c r="U1190" s="16">
        <f t="shared" si="44"/>
        <v>311.68600000000004</v>
      </c>
      <c r="V1190" s="109">
        <v>10</v>
      </c>
      <c r="W1190" s="109">
        <v>100</v>
      </c>
      <c r="X1190" s="132" t="s">
        <v>9275</v>
      </c>
      <c r="Y1190" s="69"/>
      <c r="Z1190" s="12"/>
      <c r="AA1190" s="69">
        <v>27</v>
      </c>
      <c r="AB1190" s="69"/>
      <c r="AC1190" s="16" t="s">
        <v>9323</v>
      </c>
      <c r="AD1190" s="16">
        <v>60</v>
      </c>
      <c r="AE1190" s="16">
        <v>3</v>
      </c>
      <c r="AF1190" s="236"/>
      <c r="AG1190" s="11"/>
      <c r="AH1190" s="12"/>
      <c r="AI1190" s="13"/>
      <c r="AJ1190" s="11"/>
      <c r="AK1190" s="12"/>
      <c r="AL1190" s="13"/>
      <c r="AM1190" s="300"/>
      <c r="AN1190" s="12"/>
      <c r="AO1190" s="13"/>
      <c r="AP1190" s="300"/>
      <c r="AQ1190" s="12"/>
      <c r="AR1190" s="13"/>
      <c r="AS1190" s="300"/>
      <c r="AT1190" s="12"/>
      <c r="AU1190" s="13"/>
      <c r="AV1190" s="300"/>
      <c r="AW1190" s="12"/>
      <c r="AX1190" s="13"/>
    </row>
    <row r="1191" spans="1:50" s="14" customFormat="1" ht="252">
      <c r="A1191" s="83">
        <v>3039</v>
      </c>
      <c r="B1191" s="69" t="s">
        <v>9265</v>
      </c>
      <c r="C1191" s="69">
        <v>1</v>
      </c>
      <c r="D1191" s="24" t="s">
        <v>9266</v>
      </c>
      <c r="E1191" s="69" t="s">
        <v>9277</v>
      </c>
      <c r="F1191" s="22" t="s">
        <v>9278</v>
      </c>
      <c r="G1191" s="124" t="s">
        <v>9324</v>
      </c>
      <c r="H1191" s="69">
        <v>2013</v>
      </c>
      <c r="I1191" s="124" t="s">
        <v>9325</v>
      </c>
      <c r="J1191" s="123">
        <v>189290</v>
      </c>
      <c r="K1191" s="118" t="s">
        <v>8976</v>
      </c>
      <c r="L1191" s="69" t="s">
        <v>9280</v>
      </c>
      <c r="M1191" s="69" t="s">
        <v>9281</v>
      </c>
      <c r="N1191" s="69" t="s">
        <v>9326</v>
      </c>
      <c r="O1191" s="69" t="s">
        <v>9327</v>
      </c>
      <c r="P1191" s="124" t="s">
        <v>9328</v>
      </c>
      <c r="Q1191" s="16">
        <v>6.1505658823529412</v>
      </c>
      <c r="R1191" s="16">
        <v>0</v>
      </c>
      <c r="S1191" s="16">
        <v>6.1505658823529412</v>
      </c>
      <c r="T1191" s="16">
        <v>0</v>
      </c>
      <c r="U1191" s="16">
        <f t="shared" si="44"/>
        <v>6.1505658823529412</v>
      </c>
      <c r="V1191" s="109">
        <v>15</v>
      </c>
      <c r="W1191" s="109">
        <v>100</v>
      </c>
      <c r="X1191" s="132" t="s">
        <v>9275</v>
      </c>
      <c r="Y1191" s="69"/>
      <c r="Z1191" s="12"/>
      <c r="AA1191" s="69">
        <v>65</v>
      </c>
      <c r="AB1191" s="69"/>
      <c r="AC1191" s="16" t="s">
        <v>9329</v>
      </c>
      <c r="AD1191" s="16">
        <v>60</v>
      </c>
      <c r="AE1191" s="16">
        <v>3</v>
      </c>
      <c r="AF1191" s="236"/>
      <c r="AG1191" s="11"/>
      <c r="AH1191" s="12"/>
      <c r="AI1191" s="13"/>
      <c r="AJ1191" s="11"/>
      <c r="AK1191" s="12"/>
      <c r="AL1191" s="13"/>
      <c r="AM1191" s="300"/>
      <c r="AN1191" s="12"/>
      <c r="AO1191" s="13"/>
      <c r="AP1191" s="300"/>
      <c r="AQ1191" s="12"/>
      <c r="AR1191" s="13"/>
      <c r="AS1191" s="300"/>
      <c r="AT1191" s="12"/>
      <c r="AU1191" s="13"/>
      <c r="AV1191" s="300"/>
      <c r="AW1191" s="12"/>
      <c r="AX1191" s="13"/>
    </row>
    <row r="1192" spans="1:50" s="14" customFormat="1" ht="84">
      <c r="A1192" s="83">
        <v>3039</v>
      </c>
      <c r="B1192" s="69" t="s">
        <v>9265</v>
      </c>
      <c r="C1192" s="69">
        <v>1</v>
      </c>
      <c r="D1192" s="24" t="s">
        <v>9266</v>
      </c>
      <c r="E1192" s="69" t="s">
        <v>9330</v>
      </c>
      <c r="F1192" s="22" t="s">
        <v>9331</v>
      </c>
      <c r="G1192" s="124" t="s">
        <v>9332</v>
      </c>
      <c r="H1192" s="69">
        <v>2013</v>
      </c>
      <c r="I1192" s="124" t="s">
        <v>9332</v>
      </c>
      <c r="J1192" s="123">
        <v>56696.95</v>
      </c>
      <c r="K1192" s="118" t="s">
        <v>8976</v>
      </c>
      <c r="L1192" s="69" t="s">
        <v>9280</v>
      </c>
      <c r="M1192" s="69" t="s">
        <v>9281</v>
      </c>
      <c r="N1192" s="69" t="s">
        <v>9333</v>
      </c>
      <c r="O1192" s="69" t="s">
        <v>9334</v>
      </c>
      <c r="P1192" s="124" t="s">
        <v>9335</v>
      </c>
      <c r="Q1192" s="16">
        <v>10.427647058823529</v>
      </c>
      <c r="R1192" s="16">
        <v>0</v>
      </c>
      <c r="S1192" s="16">
        <v>10.427647058823529</v>
      </c>
      <c r="T1192" s="16">
        <v>0</v>
      </c>
      <c r="U1192" s="16">
        <f t="shared" si="44"/>
        <v>10.427647058823529</v>
      </c>
      <c r="V1192" s="109">
        <v>15</v>
      </c>
      <c r="W1192" s="109">
        <v>100</v>
      </c>
      <c r="X1192" s="132" t="s">
        <v>9275</v>
      </c>
      <c r="Y1192" s="69"/>
      <c r="Z1192" s="12"/>
      <c r="AA1192" s="69">
        <v>24</v>
      </c>
      <c r="AB1192" s="69"/>
      <c r="AC1192" s="16" t="s">
        <v>9336</v>
      </c>
      <c r="AD1192" s="16">
        <v>60</v>
      </c>
      <c r="AE1192" s="16">
        <v>3</v>
      </c>
      <c r="AF1192" s="236"/>
      <c r="AG1192" s="11"/>
      <c r="AH1192" s="12"/>
      <c r="AI1192" s="13"/>
      <c r="AJ1192" s="11"/>
      <c r="AK1192" s="12"/>
      <c r="AL1192" s="13"/>
      <c r="AM1192" s="300"/>
      <c r="AN1192" s="12"/>
      <c r="AO1192" s="13"/>
      <c r="AP1192" s="300"/>
      <c r="AQ1192" s="12"/>
      <c r="AR1192" s="13"/>
      <c r="AS1192" s="300"/>
      <c r="AT1192" s="12"/>
      <c r="AU1192" s="13"/>
      <c r="AV1192" s="300"/>
      <c r="AW1192" s="12"/>
      <c r="AX1192" s="13"/>
    </row>
    <row r="1193" spans="1:50" s="14" customFormat="1" ht="56">
      <c r="A1193" s="83">
        <v>3039</v>
      </c>
      <c r="B1193" s="69" t="s">
        <v>9265</v>
      </c>
      <c r="C1193" s="69">
        <v>1</v>
      </c>
      <c r="D1193" s="24" t="s">
        <v>9266</v>
      </c>
      <c r="E1193" s="69" t="s">
        <v>9330</v>
      </c>
      <c r="F1193" s="22" t="s">
        <v>9286</v>
      </c>
      <c r="G1193" s="124" t="s">
        <v>9337</v>
      </c>
      <c r="H1193" s="69">
        <v>2013</v>
      </c>
      <c r="I1193" s="124" t="s">
        <v>9338</v>
      </c>
      <c r="J1193" s="123">
        <v>72033.77</v>
      </c>
      <c r="K1193" s="118" t="s">
        <v>8976</v>
      </c>
      <c r="L1193" s="69" t="s">
        <v>9339</v>
      </c>
      <c r="M1193" s="69" t="s">
        <v>9340</v>
      </c>
      <c r="N1193" s="69" t="s">
        <v>9341</v>
      </c>
      <c r="O1193" s="69" t="s">
        <v>9342</v>
      </c>
      <c r="P1193" s="124" t="s">
        <v>9343</v>
      </c>
      <c r="Q1193" s="16">
        <v>22.269411764705882</v>
      </c>
      <c r="R1193" s="16">
        <v>0</v>
      </c>
      <c r="S1193" s="16">
        <v>22.269411764705882</v>
      </c>
      <c r="T1193" s="16">
        <v>0</v>
      </c>
      <c r="U1193" s="16">
        <f t="shared" si="44"/>
        <v>22.269411764705882</v>
      </c>
      <c r="V1193" s="109">
        <v>20</v>
      </c>
      <c r="W1193" s="109">
        <v>100</v>
      </c>
      <c r="X1193" s="132" t="s">
        <v>9275</v>
      </c>
      <c r="Y1193" s="69"/>
      <c r="Z1193" s="12"/>
      <c r="AA1193" s="69">
        <v>65</v>
      </c>
      <c r="AB1193" s="69"/>
      <c r="AC1193" s="16" t="s">
        <v>9344</v>
      </c>
      <c r="AD1193" s="16">
        <v>60</v>
      </c>
      <c r="AE1193" s="16">
        <v>3</v>
      </c>
      <c r="AF1193" s="236"/>
      <c r="AG1193" s="11"/>
      <c r="AH1193" s="12"/>
      <c r="AI1193" s="13"/>
      <c r="AJ1193" s="11"/>
      <c r="AK1193" s="12"/>
      <c r="AL1193" s="13"/>
      <c r="AM1193" s="300"/>
      <c r="AN1193" s="12"/>
      <c r="AO1193" s="13"/>
      <c r="AP1193" s="300"/>
      <c r="AQ1193" s="12"/>
      <c r="AR1193" s="13"/>
      <c r="AS1193" s="300"/>
      <c r="AT1193" s="12"/>
      <c r="AU1193" s="13"/>
      <c r="AV1193" s="300"/>
      <c r="AW1193" s="12"/>
      <c r="AX1193" s="13"/>
    </row>
    <row r="1194" spans="1:50" s="14" customFormat="1" ht="409.5">
      <c r="A1194" s="83">
        <v>3039</v>
      </c>
      <c r="B1194" s="69" t="s">
        <v>9265</v>
      </c>
      <c r="C1194" s="69">
        <v>1</v>
      </c>
      <c r="D1194" s="24" t="s">
        <v>9266</v>
      </c>
      <c r="E1194" s="69" t="s">
        <v>9345</v>
      </c>
      <c r="F1194" s="22" t="s">
        <v>9346</v>
      </c>
      <c r="G1194" s="124" t="s">
        <v>9347</v>
      </c>
      <c r="H1194" s="69">
        <v>2013</v>
      </c>
      <c r="I1194" s="124" t="s">
        <v>9348</v>
      </c>
      <c r="J1194" s="123">
        <v>2649331</v>
      </c>
      <c r="K1194" s="118" t="s">
        <v>8976</v>
      </c>
      <c r="L1194" s="69" t="s">
        <v>9289</v>
      </c>
      <c r="M1194" s="69" t="s">
        <v>9290</v>
      </c>
      <c r="N1194" s="69" t="s">
        <v>9349</v>
      </c>
      <c r="O1194" s="69" t="s">
        <v>9350</v>
      </c>
      <c r="P1194" s="124" t="s">
        <v>9351</v>
      </c>
      <c r="Q1194" s="16">
        <v>15.565303529411764</v>
      </c>
      <c r="R1194" s="16">
        <v>0</v>
      </c>
      <c r="S1194" s="16">
        <v>15.565303529411764</v>
      </c>
      <c r="T1194" s="16">
        <v>0</v>
      </c>
      <c r="U1194" s="16">
        <f t="shared" si="44"/>
        <v>15.565303529411764</v>
      </c>
      <c r="V1194" s="109">
        <v>0</v>
      </c>
      <c r="W1194" s="109">
        <v>100</v>
      </c>
      <c r="X1194" s="132" t="s">
        <v>9275</v>
      </c>
      <c r="Y1194" s="69"/>
      <c r="Z1194" s="12"/>
      <c r="AA1194" s="69">
        <v>19</v>
      </c>
      <c r="AB1194" s="69"/>
      <c r="AC1194" s="16" t="s">
        <v>9352</v>
      </c>
      <c r="AD1194" s="16">
        <v>60</v>
      </c>
      <c r="AE1194" s="16">
        <v>3</v>
      </c>
      <c r="AF1194" s="236"/>
      <c r="AG1194" s="11"/>
      <c r="AH1194" s="12"/>
      <c r="AI1194" s="13"/>
      <c r="AJ1194" s="11"/>
      <c r="AK1194" s="12"/>
      <c r="AL1194" s="13"/>
      <c r="AM1194" s="300"/>
      <c r="AN1194" s="12"/>
      <c r="AO1194" s="13"/>
      <c r="AP1194" s="300"/>
      <c r="AQ1194" s="12"/>
      <c r="AR1194" s="13"/>
      <c r="AS1194" s="300"/>
      <c r="AT1194" s="12"/>
      <c r="AU1194" s="13"/>
      <c r="AV1194" s="300"/>
      <c r="AW1194" s="12"/>
      <c r="AX1194" s="13"/>
    </row>
    <row r="1195" spans="1:50" s="14" customFormat="1" ht="84">
      <c r="A1195" s="83">
        <v>3039</v>
      </c>
      <c r="B1195" s="69" t="s">
        <v>9265</v>
      </c>
      <c r="C1195" s="69">
        <v>1</v>
      </c>
      <c r="D1195" s="24" t="s">
        <v>9266</v>
      </c>
      <c r="E1195" s="69" t="s">
        <v>9353</v>
      </c>
      <c r="F1195" s="22" t="s">
        <v>9354</v>
      </c>
      <c r="G1195" s="124" t="s">
        <v>9355</v>
      </c>
      <c r="H1195" s="69">
        <v>2013</v>
      </c>
      <c r="I1195" s="124" t="s">
        <v>9355</v>
      </c>
      <c r="J1195" s="123">
        <v>132305.07999999999</v>
      </c>
      <c r="K1195" s="118" t="s">
        <v>8976</v>
      </c>
      <c r="L1195" s="69" t="s">
        <v>9289</v>
      </c>
      <c r="M1195" s="69" t="s">
        <v>9290</v>
      </c>
      <c r="N1195" s="69" t="s">
        <v>9356</v>
      </c>
      <c r="O1195" s="69" t="s">
        <v>9357</v>
      </c>
      <c r="P1195" s="124" t="s">
        <v>9358</v>
      </c>
      <c r="Q1195" s="16">
        <v>88.910869411764708</v>
      </c>
      <c r="R1195" s="16">
        <v>0</v>
      </c>
      <c r="S1195" s="16">
        <v>88.910869411764708</v>
      </c>
      <c r="T1195" s="16">
        <v>0</v>
      </c>
      <c r="U1195" s="16">
        <f t="shared" si="44"/>
        <v>88.910869411764708</v>
      </c>
      <c r="V1195" s="109">
        <v>40</v>
      </c>
      <c r="W1195" s="109">
        <v>100</v>
      </c>
      <c r="X1195" s="132" t="s">
        <v>9275</v>
      </c>
      <c r="Y1195" s="69"/>
      <c r="Z1195" s="12"/>
      <c r="AA1195" s="69">
        <v>19</v>
      </c>
      <c r="AB1195" s="69"/>
      <c r="AC1195" s="16" t="s">
        <v>9359</v>
      </c>
      <c r="AD1195" s="16">
        <v>60</v>
      </c>
      <c r="AE1195" s="16">
        <v>3</v>
      </c>
      <c r="AF1195" s="236"/>
      <c r="AG1195" s="11"/>
      <c r="AH1195" s="12"/>
      <c r="AI1195" s="13"/>
      <c r="AJ1195" s="11"/>
      <c r="AK1195" s="12"/>
      <c r="AL1195" s="13"/>
      <c r="AM1195" s="300"/>
      <c r="AN1195" s="12"/>
      <c r="AO1195" s="13"/>
      <c r="AP1195" s="300"/>
      <c r="AQ1195" s="12"/>
      <c r="AR1195" s="13"/>
      <c r="AS1195" s="300"/>
      <c r="AT1195" s="12"/>
      <c r="AU1195" s="13"/>
      <c r="AV1195" s="300"/>
      <c r="AW1195" s="12"/>
      <c r="AX1195" s="13"/>
    </row>
    <row r="1196" spans="1:50" s="14" customFormat="1" ht="364">
      <c r="A1196" s="83">
        <v>3050</v>
      </c>
      <c r="B1196" s="69" t="s">
        <v>9919</v>
      </c>
      <c r="C1196" s="12"/>
      <c r="D1196" s="15"/>
      <c r="E1196" s="69" t="s">
        <v>2663</v>
      </c>
      <c r="F1196" s="22" t="s">
        <v>9360</v>
      </c>
      <c r="G1196" s="24" t="s">
        <v>9361</v>
      </c>
      <c r="H1196" s="24">
        <v>2012</v>
      </c>
      <c r="I1196" s="24" t="s">
        <v>9362</v>
      </c>
      <c r="J1196" s="16">
        <v>912436</v>
      </c>
      <c r="K1196" s="118" t="s">
        <v>8976</v>
      </c>
      <c r="L1196" s="69" t="s">
        <v>9363</v>
      </c>
      <c r="M1196" s="69" t="s">
        <v>9364</v>
      </c>
      <c r="N1196" s="224" t="s">
        <v>9365</v>
      </c>
      <c r="O1196" s="224" t="s">
        <v>9366</v>
      </c>
      <c r="P1196" s="22">
        <v>1</v>
      </c>
      <c r="Q1196" s="16">
        <f>U1196</f>
        <v>20</v>
      </c>
      <c r="R1196" s="16">
        <v>0</v>
      </c>
      <c r="S1196" s="16">
        <v>10</v>
      </c>
      <c r="T1196" s="16">
        <v>10</v>
      </c>
      <c r="U1196" s="16">
        <f t="shared" si="44"/>
        <v>20</v>
      </c>
      <c r="V1196" s="109">
        <v>100</v>
      </c>
      <c r="W1196" s="109">
        <v>100</v>
      </c>
      <c r="X1196" s="132" t="s">
        <v>9367</v>
      </c>
      <c r="Y1196" s="69">
        <v>3</v>
      </c>
      <c r="Z1196" s="12"/>
      <c r="AA1196" s="12"/>
      <c r="AB1196" s="69">
        <v>47</v>
      </c>
      <c r="AC1196" s="12"/>
      <c r="AD1196" s="16">
        <v>10</v>
      </c>
      <c r="AE1196" s="16">
        <v>60</v>
      </c>
      <c r="AF1196" s="236"/>
      <c r="AG1196" s="11"/>
      <c r="AH1196" s="12"/>
      <c r="AI1196" s="13"/>
      <c r="AJ1196" s="11"/>
      <c r="AK1196" s="12"/>
      <c r="AL1196" s="13"/>
      <c r="AM1196" s="300"/>
      <c r="AN1196" s="12"/>
      <c r="AO1196" s="13"/>
      <c r="AP1196" s="300"/>
      <c r="AQ1196" s="12"/>
      <c r="AR1196" s="13"/>
      <c r="AS1196" s="300"/>
      <c r="AT1196" s="12"/>
      <c r="AU1196" s="13"/>
      <c r="AV1196" s="300"/>
      <c r="AW1196" s="12"/>
      <c r="AX1196" s="13"/>
    </row>
    <row r="1197" spans="1:50" s="14" customFormat="1" ht="409.5">
      <c r="A1197" s="83">
        <v>3050</v>
      </c>
      <c r="B1197" s="69" t="s">
        <v>9919</v>
      </c>
      <c r="C1197" s="12"/>
      <c r="D1197" s="15"/>
      <c r="E1197" s="69" t="s">
        <v>2663</v>
      </c>
      <c r="F1197" s="22" t="s">
        <v>9360</v>
      </c>
      <c r="G1197" s="24" t="s">
        <v>9368</v>
      </c>
      <c r="H1197" s="24">
        <v>2012</v>
      </c>
      <c r="I1197" s="24" t="s">
        <v>9369</v>
      </c>
      <c r="J1197" s="16">
        <v>570070</v>
      </c>
      <c r="K1197" s="118" t="s">
        <v>8976</v>
      </c>
      <c r="L1197" s="69" t="s">
        <v>9363</v>
      </c>
      <c r="M1197" s="69" t="s">
        <v>9364</v>
      </c>
      <c r="N1197" s="224" t="s">
        <v>9370</v>
      </c>
      <c r="O1197" s="224" t="s">
        <v>9371</v>
      </c>
      <c r="P1197" s="22" t="s">
        <v>9372</v>
      </c>
      <c r="Q1197" s="16">
        <f t="shared" ref="Q1197:Q1226" si="45">U1197</f>
        <v>20</v>
      </c>
      <c r="R1197" s="16">
        <v>0</v>
      </c>
      <c r="S1197" s="16">
        <v>10</v>
      </c>
      <c r="T1197" s="16">
        <v>10</v>
      </c>
      <c r="U1197" s="16">
        <f t="shared" si="44"/>
        <v>20</v>
      </c>
      <c r="V1197" s="109">
        <v>100</v>
      </c>
      <c r="W1197" s="109">
        <v>100</v>
      </c>
      <c r="X1197" s="132" t="s">
        <v>9367</v>
      </c>
      <c r="Y1197" s="69">
        <v>3</v>
      </c>
      <c r="Z1197" s="12"/>
      <c r="AA1197" s="12"/>
      <c r="AB1197" s="69">
        <v>47</v>
      </c>
      <c r="AC1197" s="12"/>
      <c r="AD1197" s="16">
        <v>10</v>
      </c>
      <c r="AE1197" s="16">
        <v>60</v>
      </c>
      <c r="AF1197" s="236"/>
      <c r="AG1197" s="11"/>
      <c r="AH1197" s="12"/>
      <c r="AI1197" s="13"/>
      <c r="AJ1197" s="11"/>
      <c r="AK1197" s="12"/>
      <c r="AL1197" s="13"/>
      <c r="AM1197" s="300"/>
      <c r="AN1197" s="12"/>
      <c r="AO1197" s="13"/>
      <c r="AP1197" s="300"/>
      <c r="AQ1197" s="12"/>
      <c r="AR1197" s="13"/>
      <c r="AS1197" s="300"/>
      <c r="AT1197" s="12"/>
      <c r="AU1197" s="13"/>
      <c r="AV1197" s="300"/>
      <c r="AW1197" s="12"/>
      <c r="AX1197" s="13"/>
    </row>
    <row r="1198" spans="1:50" s="14" customFormat="1" ht="409.5">
      <c r="A1198" s="83">
        <v>3050</v>
      </c>
      <c r="B1198" s="69" t="s">
        <v>9919</v>
      </c>
      <c r="C1198" s="12"/>
      <c r="D1198" s="15"/>
      <c r="E1198" s="69" t="s">
        <v>9373</v>
      </c>
      <c r="F1198" s="22" t="s">
        <v>9374</v>
      </c>
      <c r="G1198" s="24" t="s">
        <v>9375</v>
      </c>
      <c r="H1198" s="24">
        <v>2013</v>
      </c>
      <c r="I1198" s="24" t="s">
        <v>9376</v>
      </c>
      <c r="J1198" s="16">
        <v>404166</v>
      </c>
      <c r="K1198" s="118" t="s">
        <v>8976</v>
      </c>
      <c r="L1198" s="69" t="s">
        <v>9363</v>
      </c>
      <c r="M1198" s="69" t="s">
        <v>9364</v>
      </c>
      <c r="N1198" s="224" t="s">
        <v>9377</v>
      </c>
      <c r="O1198" s="224" t="s">
        <v>9378</v>
      </c>
      <c r="P1198" s="22" t="s">
        <v>9379</v>
      </c>
      <c r="Q1198" s="16">
        <f t="shared" si="45"/>
        <v>20</v>
      </c>
      <c r="R1198" s="16">
        <v>0</v>
      </c>
      <c r="S1198" s="16">
        <v>10</v>
      </c>
      <c r="T1198" s="16">
        <v>10</v>
      </c>
      <c r="U1198" s="16">
        <f t="shared" si="44"/>
        <v>20</v>
      </c>
      <c r="V1198" s="109">
        <v>100</v>
      </c>
      <c r="W1198" s="109">
        <v>100</v>
      </c>
      <c r="X1198" s="132" t="s">
        <v>9367</v>
      </c>
      <c r="Y1198" s="69">
        <v>3</v>
      </c>
      <c r="Z1198" s="12"/>
      <c r="AA1198" s="12"/>
      <c r="AB1198" s="69">
        <v>47</v>
      </c>
      <c r="AC1198" s="12"/>
      <c r="AD1198" s="16">
        <v>10</v>
      </c>
      <c r="AE1198" s="16">
        <v>60</v>
      </c>
      <c r="AF1198" s="236"/>
      <c r="AG1198" s="11"/>
      <c r="AH1198" s="12"/>
      <c r="AI1198" s="13"/>
      <c r="AJ1198" s="11"/>
      <c r="AK1198" s="12"/>
      <c r="AL1198" s="13"/>
      <c r="AM1198" s="300"/>
      <c r="AN1198" s="12"/>
      <c r="AO1198" s="13"/>
      <c r="AP1198" s="300"/>
      <c r="AQ1198" s="12"/>
      <c r="AR1198" s="13"/>
      <c r="AS1198" s="300"/>
      <c r="AT1198" s="12"/>
      <c r="AU1198" s="13"/>
      <c r="AV1198" s="300"/>
      <c r="AW1198" s="12"/>
      <c r="AX1198" s="13"/>
    </row>
    <row r="1199" spans="1:50" s="14" customFormat="1" ht="154">
      <c r="A1199" s="83">
        <v>3050</v>
      </c>
      <c r="B1199" s="69" t="s">
        <v>9919</v>
      </c>
      <c r="C1199" s="12"/>
      <c r="D1199" s="15"/>
      <c r="E1199" s="69" t="s">
        <v>9380</v>
      </c>
      <c r="F1199" s="22" t="s">
        <v>9381</v>
      </c>
      <c r="G1199" s="24" t="s">
        <v>9382</v>
      </c>
      <c r="H1199" s="24">
        <v>2010</v>
      </c>
      <c r="I1199" s="24" t="s">
        <v>9383</v>
      </c>
      <c r="J1199" s="16">
        <v>79454</v>
      </c>
      <c r="K1199" s="118" t="s">
        <v>8976</v>
      </c>
      <c r="L1199" s="69" t="s">
        <v>9363</v>
      </c>
      <c r="M1199" s="69" t="s">
        <v>9364</v>
      </c>
      <c r="N1199" s="224" t="s">
        <v>9384</v>
      </c>
      <c r="O1199" s="224" t="s">
        <v>9385</v>
      </c>
      <c r="P1199" s="22" t="s">
        <v>4845</v>
      </c>
      <c r="Q1199" s="16">
        <f t="shared" si="45"/>
        <v>20</v>
      </c>
      <c r="R1199" s="16">
        <v>0</v>
      </c>
      <c r="S1199" s="16">
        <v>10</v>
      </c>
      <c r="T1199" s="16">
        <v>10</v>
      </c>
      <c r="U1199" s="16">
        <f t="shared" si="44"/>
        <v>20</v>
      </c>
      <c r="V1199" s="109">
        <v>100</v>
      </c>
      <c r="W1199" s="109">
        <v>100</v>
      </c>
      <c r="X1199" s="132" t="s">
        <v>9367</v>
      </c>
      <c r="Y1199" s="69">
        <v>3</v>
      </c>
      <c r="Z1199" s="12"/>
      <c r="AA1199" s="12"/>
      <c r="AB1199" s="69">
        <v>47</v>
      </c>
      <c r="AC1199" s="12"/>
      <c r="AD1199" s="16">
        <v>10</v>
      </c>
      <c r="AE1199" s="16">
        <v>60</v>
      </c>
      <c r="AF1199" s="236"/>
      <c r="AG1199" s="11"/>
      <c r="AH1199" s="12"/>
      <c r="AI1199" s="13"/>
      <c r="AJ1199" s="11"/>
      <c r="AK1199" s="12"/>
      <c r="AL1199" s="13"/>
      <c r="AM1199" s="300"/>
      <c r="AN1199" s="12"/>
      <c r="AO1199" s="13"/>
      <c r="AP1199" s="300"/>
      <c r="AQ1199" s="12"/>
      <c r="AR1199" s="13"/>
      <c r="AS1199" s="300"/>
      <c r="AT1199" s="12"/>
      <c r="AU1199" s="13"/>
      <c r="AV1199" s="300"/>
      <c r="AW1199" s="12"/>
      <c r="AX1199" s="13"/>
    </row>
    <row r="1200" spans="1:50" s="14" customFormat="1" ht="266">
      <c r="A1200" s="83">
        <v>3050</v>
      </c>
      <c r="B1200" s="69" t="s">
        <v>9919</v>
      </c>
      <c r="C1200" s="12"/>
      <c r="D1200" s="15"/>
      <c r="E1200" s="69" t="s">
        <v>1627</v>
      </c>
      <c r="F1200" s="22" t="s">
        <v>9188</v>
      </c>
      <c r="G1200" s="24" t="s">
        <v>9386</v>
      </c>
      <c r="H1200" s="24">
        <v>2013</v>
      </c>
      <c r="I1200" s="24" t="s">
        <v>9387</v>
      </c>
      <c r="J1200" s="16">
        <v>21170</v>
      </c>
      <c r="K1200" s="118" t="s">
        <v>8976</v>
      </c>
      <c r="L1200" s="69" t="s">
        <v>9363</v>
      </c>
      <c r="M1200" s="69" t="s">
        <v>9364</v>
      </c>
      <c r="N1200" s="224" t="s">
        <v>9388</v>
      </c>
      <c r="O1200" s="224" t="s">
        <v>9389</v>
      </c>
      <c r="P1200" s="22" t="s">
        <v>4847</v>
      </c>
      <c r="Q1200" s="16">
        <f t="shared" si="45"/>
        <v>20</v>
      </c>
      <c r="R1200" s="16">
        <v>0</v>
      </c>
      <c r="S1200" s="16">
        <v>10</v>
      </c>
      <c r="T1200" s="16">
        <v>10</v>
      </c>
      <c r="U1200" s="16">
        <f t="shared" si="44"/>
        <v>20</v>
      </c>
      <c r="V1200" s="109">
        <v>100</v>
      </c>
      <c r="W1200" s="109">
        <v>100</v>
      </c>
      <c r="X1200" s="132" t="s">
        <v>9367</v>
      </c>
      <c r="Y1200" s="69">
        <v>3</v>
      </c>
      <c r="Z1200" s="12"/>
      <c r="AA1200" s="12"/>
      <c r="AB1200" s="69">
        <v>47</v>
      </c>
      <c r="AC1200" s="12"/>
      <c r="AD1200" s="16">
        <v>10</v>
      </c>
      <c r="AE1200" s="16">
        <v>60</v>
      </c>
      <c r="AF1200" s="236"/>
      <c r="AG1200" s="11"/>
      <c r="AH1200" s="12"/>
      <c r="AI1200" s="13"/>
      <c r="AJ1200" s="11"/>
      <c r="AK1200" s="12"/>
      <c r="AL1200" s="13"/>
      <c r="AM1200" s="300"/>
      <c r="AN1200" s="12"/>
      <c r="AO1200" s="13"/>
      <c r="AP1200" s="300"/>
      <c r="AQ1200" s="12"/>
      <c r="AR1200" s="13"/>
      <c r="AS1200" s="300"/>
      <c r="AT1200" s="12"/>
      <c r="AU1200" s="13"/>
      <c r="AV1200" s="300"/>
      <c r="AW1200" s="12"/>
      <c r="AX1200" s="13"/>
    </row>
    <row r="1201" spans="1:50" s="14" customFormat="1" ht="409.5">
      <c r="A1201" s="83">
        <v>3050</v>
      </c>
      <c r="B1201" s="69" t="s">
        <v>9919</v>
      </c>
      <c r="C1201" s="12"/>
      <c r="D1201" s="15"/>
      <c r="E1201" s="69" t="s">
        <v>1627</v>
      </c>
      <c r="F1201" s="22" t="s">
        <v>9188</v>
      </c>
      <c r="G1201" s="24" t="s">
        <v>9390</v>
      </c>
      <c r="H1201" s="24">
        <v>2013</v>
      </c>
      <c r="I1201" s="24" t="s">
        <v>9391</v>
      </c>
      <c r="J1201" s="16">
        <v>49761</v>
      </c>
      <c r="K1201" s="118" t="s">
        <v>8976</v>
      </c>
      <c r="L1201" s="69" t="s">
        <v>9363</v>
      </c>
      <c r="M1201" s="69" t="s">
        <v>9364</v>
      </c>
      <c r="N1201" s="224" t="s">
        <v>9392</v>
      </c>
      <c r="O1201" s="224" t="s">
        <v>9393</v>
      </c>
      <c r="P1201" s="22" t="s">
        <v>4848</v>
      </c>
      <c r="Q1201" s="16">
        <f t="shared" si="45"/>
        <v>20</v>
      </c>
      <c r="R1201" s="16">
        <v>0</v>
      </c>
      <c r="S1201" s="16">
        <v>10</v>
      </c>
      <c r="T1201" s="16">
        <v>10</v>
      </c>
      <c r="U1201" s="16">
        <f t="shared" si="44"/>
        <v>20</v>
      </c>
      <c r="V1201" s="109">
        <v>100</v>
      </c>
      <c r="W1201" s="109">
        <v>100</v>
      </c>
      <c r="X1201" s="132" t="s">
        <v>9367</v>
      </c>
      <c r="Y1201" s="69">
        <v>3</v>
      </c>
      <c r="Z1201" s="12"/>
      <c r="AA1201" s="12"/>
      <c r="AB1201" s="69">
        <v>47</v>
      </c>
      <c r="AC1201" s="12"/>
      <c r="AD1201" s="16">
        <v>10</v>
      </c>
      <c r="AE1201" s="16">
        <v>60</v>
      </c>
      <c r="AF1201" s="236"/>
      <c r="AG1201" s="11"/>
      <c r="AH1201" s="12"/>
      <c r="AI1201" s="13"/>
      <c r="AJ1201" s="11"/>
      <c r="AK1201" s="12"/>
      <c r="AL1201" s="13"/>
      <c r="AM1201" s="300"/>
      <c r="AN1201" s="12"/>
      <c r="AO1201" s="13"/>
      <c r="AP1201" s="300"/>
      <c r="AQ1201" s="12"/>
      <c r="AR1201" s="13"/>
      <c r="AS1201" s="300"/>
      <c r="AT1201" s="12"/>
      <c r="AU1201" s="13"/>
      <c r="AV1201" s="300"/>
      <c r="AW1201" s="12"/>
      <c r="AX1201" s="13"/>
    </row>
    <row r="1202" spans="1:50" s="14" customFormat="1" ht="409.5">
      <c r="A1202" s="83">
        <v>3050</v>
      </c>
      <c r="B1202" s="69" t="s">
        <v>9919</v>
      </c>
      <c r="C1202" s="12"/>
      <c r="D1202" s="15"/>
      <c r="E1202" s="69" t="s">
        <v>64</v>
      </c>
      <c r="F1202" s="22" t="s">
        <v>9394</v>
      </c>
      <c r="G1202" s="24" t="s">
        <v>9395</v>
      </c>
      <c r="H1202" s="24">
        <v>2010</v>
      </c>
      <c r="I1202" s="24" t="s">
        <v>9396</v>
      </c>
      <c r="J1202" s="16">
        <v>47499</v>
      </c>
      <c r="K1202" s="118" t="s">
        <v>8976</v>
      </c>
      <c r="L1202" s="69" t="s">
        <v>9363</v>
      </c>
      <c r="M1202" s="69" t="s">
        <v>9364</v>
      </c>
      <c r="N1202" s="224" t="s">
        <v>9397</v>
      </c>
      <c r="O1202" s="224" t="s">
        <v>9398</v>
      </c>
      <c r="P1202" s="22" t="s">
        <v>9399</v>
      </c>
      <c r="Q1202" s="16">
        <f t="shared" si="45"/>
        <v>20</v>
      </c>
      <c r="R1202" s="16">
        <v>0</v>
      </c>
      <c r="S1202" s="16">
        <v>10</v>
      </c>
      <c r="T1202" s="16">
        <v>10</v>
      </c>
      <c r="U1202" s="16">
        <f t="shared" si="44"/>
        <v>20</v>
      </c>
      <c r="V1202" s="109">
        <v>100</v>
      </c>
      <c r="W1202" s="109">
        <v>100</v>
      </c>
      <c r="X1202" s="132" t="s">
        <v>9367</v>
      </c>
      <c r="Y1202" s="69">
        <v>3</v>
      </c>
      <c r="Z1202" s="12"/>
      <c r="AA1202" s="12"/>
      <c r="AB1202" s="69">
        <v>47</v>
      </c>
      <c r="AC1202" s="12"/>
      <c r="AD1202" s="16">
        <v>10</v>
      </c>
      <c r="AE1202" s="16">
        <v>60</v>
      </c>
      <c r="AF1202" s="236"/>
      <c r="AG1202" s="11"/>
      <c r="AH1202" s="12"/>
      <c r="AI1202" s="13"/>
      <c r="AJ1202" s="11"/>
      <c r="AK1202" s="12"/>
      <c r="AL1202" s="13"/>
      <c r="AM1202" s="300"/>
      <c r="AN1202" s="12"/>
      <c r="AO1202" s="13"/>
      <c r="AP1202" s="300"/>
      <c r="AQ1202" s="12"/>
      <c r="AR1202" s="13"/>
      <c r="AS1202" s="300"/>
      <c r="AT1202" s="12"/>
      <c r="AU1202" s="13"/>
      <c r="AV1202" s="300"/>
      <c r="AW1202" s="12"/>
      <c r="AX1202" s="13"/>
    </row>
    <row r="1203" spans="1:50" s="14" customFormat="1" ht="409.5">
      <c r="A1203" s="83">
        <v>3050</v>
      </c>
      <c r="B1203" s="69" t="s">
        <v>9919</v>
      </c>
      <c r="C1203" s="12"/>
      <c r="D1203" s="15"/>
      <c r="E1203" s="69" t="s">
        <v>8822</v>
      </c>
      <c r="F1203" s="22" t="s">
        <v>9400</v>
      </c>
      <c r="G1203" s="24" t="s">
        <v>9401</v>
      </c>
      <c r="H1203" s="24">
        <v>2013</v>
      </c>
      <c r="I1203" s="24" t="s">
        <v>9402</v>
      </c>
      <c r="J1203" s="16">
        <v>193213</v>
      </c>
      <c r="K1203" s="118" t="s">
        <v>8976</v>
      </c>
      <c r="L1203" s="69" t="s">
        <v>9363</v>
      </c>
      <c r="M1203" s="69" t="s">
        <v>9364</v>
      </c>
      <c r="N1203" s="224" t="s">
        <v>9403</v>
      </c>
      <c r="O1203" s="224" t="s">
        <v>9404</v>
      </c>
      <c r="P1203" s="22" t="s">
        <v>9405</v>
      </c>
      <c r="Q1203" s="16">
        <f t="shared" si="45"/>
        <v>20</v>
      </c>
      <c r="R1203" s="16">
        <v>0</v>
      </c>
      <c r="S1203" s="16">
        <v>10</v>
      </c>
      <c r="T1203" s="16">
        <v>10</v>
      </c>
      <c r="U1203" s="16">
        <f t="shared" si="44"/>
        <v>20</v>
      </c>
      <c r="V1203" s="109">
        <v>100</v>
      </c>
      <c r="W1203" s="109">
        <v>100</v>
      </c>
      <c r="X1203" s="132" t="s">
        <v>9367</v>
      </c>
      <c r="Y1203" s="69">
        <v>3</v>
      </c>
      <c r="Z1203" s="12"/>
      <c r="AA1203" s="12"/>
      <c r="AB1203" s="69">
        <v>47</v>
      </c>
      <c r="AC1203" s="12"/>
      <c r="AD1203" s="16">
        <v>10</v>
      </c>
      <c r="AE1203" s="16">
        <v>60</v>
      </c>
      <c r="AF1203" s="236"/>
      <c r="AG1203" s="11"/>
      <c r="AH1203" s="12"/>
      <c r="AI1203" s="13"/>
      <c r="AJ1203" s="11"/>
      <c r="AK1203" s="12"/>
      <c r="AL1203" s="13"/>
      <c r="AM1203" s="300"/>
      <c r="AN1203" s="12"/>
      <c r="AO1203" s="13"/>
      <c r="AP1203" s="300"/>
      <c r="AQ1203" s="12"/>
      <c r="AR1203" s="13"/>
      <c r="AS1203" s="300"/>
      <c r="AT1203" s="12"/>
      <c r="AU1203" s="13"/>
      <c r="AV1203" s="300"/>
      <c r="AW1203" s="12"/>
      <c r="AX1203" s="13"/>
    </row>
    <row r="1204" spans="1:50" s="14" customFormat="1" ht="98">
      <c r="A1204" s="83">
        <v>3050</v>
      </c>
      <c r="B1204" s="69" t="s">
        <v>9919</v>
      </c>
      <c r="C1204" s="12"/>
      <c r="D1204" s="15"/>
      <c r="E1204" s="69" t="s">
        <v>62</v>
      </c>
      <c r="F1204" s="22" t="s">
        <v>9406</v>
      </c>
      <c r="G1204" s="24" t="s">
        <v>9407</v>
      </c>
      <c r="H1204" s="24">
        <v>2011</v>
      </c>
      <c r="I1204" s="24" t="s">
        <v>9408</v>
      </c>
      <c r="J1204" s="16">
        <v>124487</v>
      </c>
      <c r="K1204" s="118" t="s">
        <v>8976</v>
      </c>
      <c r="L1204" s="69" t="s">
        <v>9363</v>
      </c>
      <c r="M1204" s="69" t="s">
        <v>9364</v>
      </c>
      <c r="N1204" s="224" t="s">
        <v>9409</v>
      </c>
      <c r="O1204" s="224" t="s">
        <v>9410</v>
      </c>
      <c r="P1204" s="22" t="s">
        <v>5282</v>
      </c>
      <c r="Q1204" s="16">
        <f t="shared" si="45"/>
        <v>20</v>
      </c>
      <c r="R1204" s="16">
        <v>0</v>
      </c>
      <c r="S1204" s="16">
        <v>10</v>
      </c>
      <c r="T1204" s="16">
        <v>10</v>
      </c>
      <c r="U1204" s="16">
        <f t="shared" si="44"/>
        <v>20</v>
      </c>
      <c r="V1204" s="109">
        <v>100</v>
      </c>
      <c r="W1204" s="109">
        <v>100</v>
      </c>
      <c r="X1204" s="132" t="s">
        <v>9367</v>
      </c>
      <c r="Y1204" s="69">
        <v>3</v>
      </c>
      <c r="Z1204" s="12"/>
      <c r="AA1204" s="12"/>
      <c r="AB1204" s="69">
        <v>47</v>
      </c>
      <c r="AC1204" s="12"/>
      <c r="AD1204" s="16">
        <v>10</v>
      </c>
      <c r="AE1204" s="16">
        <v>60</v>
      </c>
      <c r="AF1204" s="236"/>
      <c r="AG1204" s="11"/>
      <c r="AH1204" s="12"/>
      <c r="AI1204" s="13"/>
      <c r="AJ1204" s="11"/>
      <c r="AK1204" s="12"/>
      <c r="AL1204" s="13"/>
      <c r="AM1204" s="300"/>
      <c r="AN1204" s="12"/>
      <c r="AO1204" s="13"/>
      <c r="AP1204" s="300"/>
      <c r="AQ1204" s="12"/>
      <c r="AR1204" s="13"/>
      <c r="AS1204" s="300"/>
      <c r="AT1204" s="12"/>
      <c r="AU1204" s="13"/>
      <c r="AV1204" s="300"/>
      <c r="AW1204" s="12"/>
      <c r="AX1204" s="13"/>
    </row>
    <row r="1205" spans="1:50" s="14" customFormat="1" ht="409.5">
      <c r="A1205" s="83">
        <v>3050</v>
      </c>
      <c r="B1205" s="69" t="s">
        <v>9919</v>
      </c>
      <c r="C1205" s="12"/>
      <c r="D1205" s="15"/>
      <c r="E1205" s="69" t="s">
        <v>9411</v>
      </c>
      <c r="F1205" s="22" t="s">
        <v>461</v>
      </c>
      <c r="G1205" s="24" t="s">
        <v>9412</v>
      </c>
      <c r="H1205" s="24">
        <v>2012</v>
      </c>
      <c r="I1205" s="24" t="s">
        <v>9413</v>
      </c>
      <c r="J1205" s="16">
        <v>1018799</v>
      </c>
      <c r="K1205" s="118" t="s">
        <v>8976</v>
      </c>
      <c r="L1205" s="69" t="s">
        <v>9363</v>
      </c>
      <c r="M1205" s="69" t="s">
        <v>9364</v>
      </c>
      <c r="N1205" s="224" t="s">
        <v>9414</v>
      </c>
      <c r="O1205" s="224" t="s">
        <v>9415</v>
      </c>
      <c r="P1205" s="22" t="s">
        <v>9416</v>
      </c>
      <c r="Q1205" s="16">
        <f t="shared" si="45"/>
        <v>40</v>
      </c>
      <c r="R1205" s="16">
        <v>0</v>
      </c>
      <c r="S1205" s="16">
        <v>20</v>
      </c>
      <c r="T1205" s="16">
        <v>20</v>
      </c>
      <c r="U1205" s="16">
        <f t="shared" si="44"/>
        <v>40</v>
      </c>
      <c r="V1205" s="109">
        <v>100</v>
      </c>
      <c r="W1205" s="109">
        <v>100</v>
      </c>
      <c r="X1205" s="132" t="s">
        <v>9367</v>
      </c>
      <c r="Y1205" s="69">
        <v>3</v>
      </c>
      <c r="Z1205" s="12"/>
      <c r="AA1205" s="12"/>
      <c r="AB1205" s="69">
        <v>47</v>
      </c>
      <c r="AC1205" s="12"/>
      <c r="AD1205" s="16">
        <v>110</v>
      </c>
      <c r="AE1205" s="16">
        <v>60</v>
      </c>
      <c r="AF1205" s="236"/>
      <c r="AG1205" s="11"/>
      <c r="AH1205" s="12"/>
      <c r="AI1205" s="13"/>
      <c r="AJ1205" s="11"/>
      <c r="AK1205" s="12"/>
      <c r="AL1205" s="13"/>
      <c r="AM1205" s="300"/>
      <c r="AN1205" s="12"/>
      <c r="AO1205" s="13"/>
      <c r="AP1205" s="300"/>
      <c r="AQ1205" s="12"/>
      <c r="AR1205" s="13"/>
      <c r="AS1205" s="300"/>
      <c r="AT1205" s="12"/>
      <c r="AU1205" s="13"/>
      <c r="AV1205" s="300"/>
      <c r="AW1205" s="12"/>
      <c r="AX1205" s="13"/>
    </row>
    <row r="1206" spans="1:50" s="14" customFormat="1" ht="196">
      <c r="A1206" s="83">
        <v>3050</v>
      </c>
      <c r="B1206" s="69" t="s">
        <v>9919</v>
      </c>
      <c r="C1206" s="12"/>
      <c r="D1206" s="15"/>
      <c r="E1206" s="69" t="s">
        <v>9417</v>
      </c>
      <c r="F1206" s="22" t="s">
        <v>9418</v>
      </c>
      <c r="G1206" s="24" t="s">
        <v>9419</v>
      </c>
      <c r="H1206" s="24">
        <v>2011</v>
      </c>
      <c r="I1206" s="24" t="s">
        <v>9420</v>
      </c>
      <c r="J1206" s="16">
        <v>80931</v>
      </c>
      <c r="K1206" s="118" t="s">
        <v>8976</v>
      </c>
      <c r="L1206" s="69" t="s">
        <v>9363</v>
      </c>
      <c r="M1206" s="69" t="s">
        <v>9364</v>
      </c>
      <c r="N1206" s="224" t="s">
        <v>9421</v>
      </c>
      <c r="O1206" s="224" t="s">
        <v>9422</v>
      </c>
      <c r="P1206" s="22" t="s">
        <v>9423</v>
      </c>
      <c r="Q1206" s="16">
        <f t="shared" si="45"/>
        <v>20</v>
      </c>
      <c r="R1206" s="16">
        <v>0</v>
      </c>
      <c r="S1206" s="16">
        <v>10</v>
      </c>
      <c r="T1206" s="16">
        <v>10</v>
      </c>
      <c r="U1206" s="16">
        <f t="shared" si="44"/>
        <v>20</v>
      </c>
      <c r="V1206" s="109">
        <v>100</v>
      </c>
      <c r="W1206" s="109">
        <v>100</v>
      </c>
      <c r="X1206" s="132" t="s">
        <v>9367</v>
      </c>
      <c r="Y1206" s="69">
        <v>3</v>
      </c>
      <c r="Z1206" s="12"/>
      <c r="AA1206" s="12"/>
      <c r="AB1206" s="69">
        <v>47</v>
      </c>
      <c r="AC1206" s="12"/>
      <c r="AD1206" s="16">
        <v>10</v>
      </c>
      <c r="AE1206" s="16">
        <v>60</v>
      </c>
      <c r="AF1206" s="236"/>
      <c r="AG1206" s="11"/>
      <c r="AH1206" s="12"/>
      <c r="AI1206" s="13"/>
      <c r="AJ1206" s="11"/>
      <c r="AK1206" s="12"/>
      <c r="AL1206" s="13"/>
      <c r="AM1206" s="300"/>
      <c r="AN1206" s="12"/>
      <c r="AO1206" s="13"/>
      <c r="AP1206" s="300"/>
      <c r="AQ1206" s="12"/>
      <c r="AR1206" s="13"/>
      <c r="AS1206" s="300"/>
      <c r="AT1206" s="12"/>
      <c r="AU1206" s="13"/>
      <c r="AV1206" s="300"/>
      <c r="AW1206" s="12"/>
      <c r="AX1206" s="13"/>
    </row>
    <row r="1207" spans="1:50" s="14" customFormat="1" ht="409.5">
      <c r="A1207" s="83">
        <v>3050</v>
      </c>
      <c r="B1207" s="69" t="s">
        <v>9919</v>
      </c>
      <c r="C1207" s="12"/>
      <c r="D1207" s="15"/>
      <c r="E1207" s="69" t="s">
        <v>1451</v>
      </c>
      <c r="F1207" s="22" t="s">
        <v>9424</v>
      </c>
      <c r="G1207" s="24" t="s">
        <v>9425</v>
      </c>
      <c r="H1207" s="24">
        <v>2011</v>
      </c>
      <c r="I1207" s="24" t="s">
        <v>9426</v>
      </c>
      <c r="J1207" s="16">
        <v>52307</v>
      </c>
      <c r="K1207" s="118" t="s">
        <v>8976</v>
      </c>
      <c r="L1207" s="69" t="s">
        <v>9363</v>
      </c>
      <c r="M1207" s="69" t="s">
        <v>9364</v>
      </c>
      <c r="N1207" s="224" t="s">
        <v>9427</v>
      </c>
      <c r="O1207" s="224" t="s">
        <v>9428</v>
      </c>
      <c r="P1207" s="22" t="s">
        <v>9429</v>
      </c>
      <c r="Q1207" s="16">
        <f t="shared" si="45"/>
        <v>20</v>
      </c>
      <c r="R1207" s="16">
        <v>0</v>
      </c>
      <c r="S1207" s="16">
        <v>10</v>
      </c>
      <c r="T1207" s="16">
        <v>10</v>
      </c>
      <c r="U1207" s="16">
        <f t="shared" si="44"/>
        <v>20</v>
      </c>
      <c r="V1207" s="109">
        <v>100</v>
      </c>
      <c r="W1207" s="109">
        <v>100</v>
      </c>
      <c r="X1207" s="132" t="s">
        <v>9367</v>
      </c>
      <c r="Y1207" s="69">
        <v>3</v>
      </c>
      <c r="Z1207" s="12"/>
      <c r="AA1207" s="12"/>
      <c r="AB1207" s="69">
        <v>47</v>
      </c>
      <c r="AC1207" s="12"/>
      <c r="AD1207" s="16">
        <v>10</v>
      </c>
      <c r="AE1207" s="16">
        <v>60</v>
      </c>
      <c r="AF1207" s="236"/>
      <c r="AG1207" s="11"/>
      <c r="AH1207" s="12"/>
      <c r="AI1207" s="13"/>
      <c r="AJ1207" s="11"/>
      <c r="AK1207" s="12"/>
      <c r="AL1207" s="13"/>
      <c r="AM1207" s="300"/>
      <c r="AN1207" s="12"/>
      <c r="AO1207" s="13"/>
      <c r="AP1207" s="300"/>
      <c r="AQ1207" s="12"/>
      <c r="AR1207" s="13"/>
      <c r="AS1207" s="300"/>
      <c r="AT1207" s="12"/>
      <c r="AU1207" s="13"/>
      <c r="AV1207" s="300"/>
      <c r="AW1207" s="12"/>
      <c r="AX1207" s="13"/>
    </row>
    <row r="1208" spans="1:50" s="14" customFormat="1" ht="196">
      <c r="A1208" s="83">
        <v>3050</v>
      </c>
      <c r="B1208" s="69" t="s">
        <v>9919</v>
      </c>
      <c r="C1208" s="12"/>
      <c r="D1208" s="15"/>
      <c r="E1208" s="69" t="s">
        <v>2800</v>
      </c>
      <c r="F1208" s="22" t="s">
        <v>9430</v>
      </c>
      <c r="G1208" s="24" t="s">
        <v>9419</v>
      </c>
      <c r="H1208" s="24">
        <v>2011</v>
      </c>
      <c r="I1208" s="24" t="s">
        <v>9420</v>
      </c>
      <c r="J1208" s="16">
        <v>30957</v>
      </c>
      <c r="K1208" s="118" t="s">
        <v>8976</v>
      </c>
      <c r="L1208" s="69" t="s">
        <v>9363</v>
      </c>
      <c r="M1208" s="69" t="s">
        <v>9364</v>
      </c>
      <c r="N1208" s="224" t="s">
        <v>9421</v>
      </c>
      <c r="O1208" s="224" t="s">
        <v>9422</v>
      </c>
      <c r="P1208" s="22" t="s">
        <v>9431</v>
      </c>
      <c r="Q1208" s="16">
        <f t="shared" si="45"/>
        <v>20</v>
      </c>
      <c r="R1208" s="16">
        <v>0</v>
      </c>
      <c r="S1208" s="16">
        <v>10</v>
      </c>
      <c r="T1208" s="16">
        <v>10</v>
      </c>
      <c r="U1208" s="16">
        <f t="shared" si="44"/>
        <v>20</v>
      </c>
      <c r="V1208" s="109">
        <v>100</v>
      </c>
      <c r="W1208" s="109">
        <v>100</v>
      </c>
      <c r="X1208" s="132" t="s">
        <v>9367</v>
      </c>
      <c r="Y1208" s="69">
        <v>3</v>
      </c>
      <c r="Z1208" s="12"/>
      <c r="AA1208" s="12"/>
      <c r="AB1208" s="69">
        <v>47</v>
      </c>
      <c r="AC1208" s="12"/>
      <c r="AD1208" s="16">
        <v>10</v>
      </c>
      <c r="AE1208" s="16">
        <v>60</v>
      </c>
      <c r="AF1208" s="236"/>
      <c r="AG1208" s="11"/>
      <c r="AH1208" s="12"/>
      <c r="AI1208" s="13"/>
      <c r="AJ1208" s="11"/>
      <c r="AK1208" s="12"/>
      <c r="AL1208" s="13"/>
      <c r="AM1208" s="300"/>
      <c r="AN1208" s="12"/>
      <c r="AO1208" s="13"/>
      <c r="AP1208" s="300"/>
      <c r="AQ1208" s="12"/>
      <c r="AR1208" s="13"/>
      <c r="AS1208" s="300"/>
      <c r="AT1208" s="12"/>
      <c r="AU1208" s="13"/>
      <c r="AV1208" s="300"/>
      <c r="AW1208" s="12"/>
      <c r="AX1208" s="13"/>
    </row>
    <row r="1209" spans="1:50" s="14" customFormat="1" ht="409.5">
      <c r="A1209" s="83">
        <v>3050</v>
      </c>
      <c r="B1209" s="69" t="s">
        <v>9919</v>
      </c>
      <c r="C1209" s="12"/>
      <c r="D1209" s="15"/>
      <c r="E1209" s="69" t="s">
        <v>9432</v>
      </c>
      <c r="F1209" s="22" t="s">
        <v>9433</v>
      </c>
      <c r="G1209" s="24" t="s">
        <v>9434</v>
      </c>
      <c r="H1209" s="24">
        <v>2011</v>
      </c>
      <c r="I1209" s="24" t="s">
        <v>9434</v>
      </c>
      <c r="J1209" s="16">
        <v>192203</v>
      </c>
      <c r="K1209" s="118" t="s">
        <v>8976</v>
      </c>
      <c r="L1209" s="69" t="s">
        <v>9363</v>
      </c>
      <c r="M1209" s="69" t="s">
        <v>9364</v>
      </c>
      <c r="N1209" s="224" t="s">
        <v>9435</v>
      </c>
      <c r="O1209" s="224" t="s">
        <v>9436</v>
      </c>
      <c r="P1209" s="22" t="s">
        <v>4861</v>
      </c>
      <c r="Q1209" s="16">
        <f t="shared" si="45"/>
        <v>20</v>
      </c>
      <c r="R1209" s="16">
        <v>0</v>
      </c>
      <c r="S1209" s="16">
        <v>10</v>
      </c>
      <c r="T1209" s="16">
        <v>10</v>
      </c>
      <c r="U1209" s="16">
        <f t="shared" si="44"/>
        <v>20</v>
      </c>
      <c r="V1209" s="109">
        <v>100</v>
      </c>
      <c r="W1209" s="109">
        <v>100</v>
      </c>
      <c r="X1209" s="132" t="s">
        <v>9367</v>
      </c>
      <c r="Y1209" s="69">
        <v>3</v>
      </c>
      <c r="Z1209" s="12"/>
      <c r="AA1209" s="12"/>
      <c r="AB1209" s="69">
        <v>47</v>
      </c>
      <c r="AC1209" s="12"/>
      <c r="AD1209" s="16">
        <v>10</v>
      </c>
      <c r="AE1209" s="16">
        <v>60</v>
      </c>
      <c r="AF1209" s="236"/>
      <c r="AG1209" s="11"/>
      <c r="AH1209" s="12"/>
      <c r="AI1209" s="13"/>
      <c r="AJ1209" s="11"/>
      <c r="AK1209" s="12"/>
      <c r="AL1209" s="13"/>
      <c r="AM1209" s="300"/>
      <c r="AN1209" s="12"/>
      <c r="AO1209" s="13"/>
      <c r="AP1209" s="300"/>
      <c r="AQ1209" s="12"/>
      <c r="AR1209" s="13"/>
      <c r="AS1209" s="300"/>
      <c r="AT1209" s="12"/>
      <c r="AU1209" s="13"/>
      <c r="AV1209" s="300"/>
      <c r="AW1209" s="12"/>
      <c r="AX1209" s="13"/>
    </row>
    <row r="1210" spans="1:50" s="14" customFormat="1" ht="378">
      <c r="A1210" s="83">
        <v>3050</v>
      </c>
      <c r="B1210" s="69" t="s">
        <v>9919</v>
      </c>
      <c r="C1210" s="12"/>
      <c r="D1210" s="15"/>
      <c r="E1210" s="69" t="s">
        <v>62</v>
      </c>
      <c r="F1210" s="22" t="s">
        <v>9406</v>
      </c>
      <c r="G1210" s="24" t="s">
        <v>9437</v>
      </c>
      <c r="H1210" s="24">
        <v>2011</v>
      </c>
      <c r="I1210" s="24" t="s">
        <v>9437</v>
      </c>
      <c r="J1210" s="16">
        <v>133140</v>
      </c>
      <c r="K1210" s="118" t="s">
        <v>8976</v>
      </c>
      <c r="L1210" s="69" t="s">
        <v>9363</v>
      </c>
      <c r="M1210" s="69" t="s">
        <v>9364</v>
      </c>
      <c r="N1210" s="224" t="s">
        <v>9438</v>
      </c>
      <c r="O1210" s="224" t="s">
        <v>9439</v>
      </c>
      <c r="P1210" s="22" t="s">
        <v>9440</v>
      </c>
      <c r="Q1210" s="16">
        <f t="shared" si="45"/>
        <v>20</v>
      </c>
      <c r="R1210" s="16">
        <v>0</v>
      </c>
      <c r="S1210" s="16">
        <v>10</v>
      </c>
      <c r="T1210" s="16">
        <v>10</v>
      </c>
      <c r="U1210" s="16">
        <f t="shared" si="44"/>
        <v>20</v>
      </c>
      <c r="V1210" s="109">
        <v>100</v>
      </c>
      <c r="W1210" s="109">
        <v>100</v>
      </c>
      <c r="X1210" s="132" t="s">
        <v>9367</v>
      </c>
      <c r="Y1210" s="69">
        <v>3</v>
      </c>
      <c r="Z1210" s="12"/>
      <c r="AA1210" s="12"/>
      <c r="AB1210" s="69">
        <v>47</v>
      </c>
      <c r="AC1210" s="12"/>
      <c r="AD1210" s="16">
        <v>10</v>
      </c>
      <c r="AE1210" s="16">
        <v>60</v>
      </c>
      <c r="AF1210" s="236"/>
      <c r="AG1210" s="11"/>
      <c r="AH1210" s="12"/>
      <c r="AI1210" s="13"/>
      <c r="AJ1210" s="11"/>
      <c r="AK1210" s="12"/>
      <c r="AL1210" s="13"/>
      <c r="AM1210" s="300"/>
      <c r="AN1210" s="12"/>
      <c r="AO1210" s="13"/>
      <c r="AP1210" s="300"/>
      <c r="AQ1210" s="12"/>
      <c r="AR1210" s="13"/>
      <c r="AS1210" s="300"/>
      <c r="AT1210" s="12"/>
      <c r="AU1210" s="13"/>
      <c r="AV1210" s="300"/>
      <c r="AW1210" s="12"/>
      <c r="AX1210" s="13"/>
    </row>
    <row r="1211" spans="1:50" s="14" customFormat="1" ht="409.5">
      <c r="A1211" s="83">
        <v>3050</v>
      </c>
      <c r="B1211" s="69" t="s">
        <v>9919</v>
      </c>
      <c r="C1211" s="12"/>
      <c r="D1211" s="15"/>
      <c r="E1211" s="69" t="s">
        <v>9441</v>
      </c>
      <c r="F1211" s="22" t="s">
        <v>9442</v>
      </c>
      <c r="G1211" s="24" t="s">
        <v>9443</v>
      </c>
      <c r="H1211" s="24">
        <v>2013</v>
      </c>
      <c r="I1211" s="24" t="s">
        <v>9444</v>
      </c>
      <c r="J1211" s="16">
        <v>263192</v>
      </c>
      <c r="K1211" s="118" t="s">
        <v>8976</v>
      </c>
      <c r="L1211" s="69" t="s">
        <v>9363</v>
      </c>
      <c r="M1211" s="69" t="s">
        <v>9364</v>
      </c>
      <c r="N1211" s="224" t="s">
        <v>9445</v>
      </c>
      <c r="O1211" s="224" t="s">
        <v>9446</v>
      </c>
      <c r="P1211" s="22" t="s">
        <v>9447</v>
      </c>
      <c r="Q1211" s="16">
        <f t="shared" si="45"/>
        <v>20</v>
      </c>
      <c r="R1211" s="16">
        <v>0</v>
      </c>
      <c r="S1211" s="16">
        <v>10</v>
      </c>
      <c r="T1211" s="16">
        <v>10</v>
      </c>
      <c r="U1211" s="16">
        <f t="shared" si="44"/>
        <v>20</v>
      </c>
      <c r="V1211" s="109">
        <v>100</v>
      </c>
      <c r="W1211" s="109">
        <v>100</v>
      </c>
      <c r="X1211" s="132" t="s">
        <v>9367</v>
      </c>
      <c r="Y1211" s="69">
        <v>3</v>
      </c>
      <c r="Z1211" s="12"/>
      <c r="AA1211" s="12"/>
      <c r="AB1211" s="69">
        <v>47</v>
      </c>
      <c r="AC1211" s="12"/>
      <c r="AD1211" s="16">
        <v>10</v>
      </c>
      <c r="AE1211" s="16">
        <v>60</v>
      </c>
      <c r="AF1211" s="236"/>
      <c r="AG1211" s="11"/>
      <c r="AH1211" s="12"/>
      <c r="AI1211" s="13"/>
      <c r="AJ1211" s="11"/>
      <c r="AK1211" s="12"/>
      <c r="AL1211" s="13"/>
      <c r="AM1211" s="300"/>
      <c r="AN1211" s="12"/>
      <c r="AO1211" s="13"/>
      <c r="AP1211" s="300"/>
      <c r="AQ1211" s="12"/>
      <c r="AR1211" s="13"/>
      <c r="AS1211" s="300"/>
      <c r="AT1211" s="12"/>
      <c r="AU1211" s="13"/>
      <c r="AV1211" s="300"/>
      <c r="AW1211" s="12"/>
      <c r="AX1211" s="13"/>
    </row>
    <row r="1212" spans="1:50" s="14" customFormat="1" ht="126">
      <c r="A1212" s="83">
        <v>3050</v>
      </c>
      <c r="B1212" s="69" t="s">
        <v>9919</v>
      </c>
      <c r="C1212" s="12"/>
      <c r="D1212" s="15"/>
      <c r="E1212" s="69" t="s">
        <v>9441</v>
      </c>
      <c r="F1212" s="22" t="s">
        <v>9442</v>
      </c>
      <c r="G1212" s="24" t="s">
        <v>9448</v>
      </c>
      <c r="H1212" s="24">
        <v>2012</v>
      </c>
      <c r="I1212" s="24" t="s">
        <v>9449</v>
      </c>
      <c r="J1212" s="16">
        <v>583214</v>
      </c>
      <c r="K1212" s="118" t="s">
        <v>8976</v>
      </c>
      <c r="L1212" s="69" t="s">
        <v>9363</v>
      </c>
      <c r="M1212" s="69" t="s">
        <v>9364</v>
      </c>
      <c r="N1212" s="224" t="s">
        <v>9450</v>
      </c>
      <c r="O1212" s="224" t="s">
        <v>9451</v>
      </c>
      <c r="P1212" s="22" t="s">
        <v>4871</v>
      </c>
      <c r="Q1212" s="16">
        <f t="shared" si="45"/>
        <v>20</v>
      </c>
      <c r="R1212" s="16">
        <v>0</v>
      </c>
      <c r="S1212" s="16">
        <v>10</v>
      </c>
      <c r="T1212" s="16">
        <v>10</v>
      </c>
      <c r="U1212" s="16">
        <f t="shared" si="44"/>
        <v>20</v>
      </c>
      <c r="V1212" s="109">
        <v>100</v>
      </c>
      <c r="W1212" s="109">
        <v>100</v>
      </c>
      <c r="X1212" s="132" t="s">
        <v>9367</v>
      </c>
      <c r="Y1212" s="69">
        <v>3</v>
      </c>
      <c r="Z1212" s="12"/>
      <c r="AA1212" s="12"/>
      <c r="AB1212" s="69">
        <v>47</v>
      </c>
      <c r="AC1212" s="12"/>
      <c r="AD1212" s="16">
        <v>10</v>
      </c>
      <c r="AE1212" s="16">
        <v>60</v>
      </c>
      <c r="AF1212" s="236"/>
      <c r="AG1212" s="11"/>
      <c r="AH1212" s="12"/>
      <c r="AI1212" s="13"/>
      <c r="AJ1212" s="11"/>
      <c r="AK1212" s="12"/>
      <c r="AL1212" s="13"/>
      <c r="AM1212" s="300"/>
      <c r="AN1212" s="12"/>
      <c r="AO1212" s="13"/>
      <c r="AP1212" s="300"/>
      <c r="AQ1212" s="12"/>
      <c r="AR1212" s="13"/>
      <c r="AS1212" s="300"/>
      <c r="AT1212" s="12"/>
      <c r="AU1212" s="13"/>
      <c r="AV1212" s="300"/>
      <c r="AW1212" s="12"/>
      <c r="AX1212" s="13"/>
    </row>
    <row r="1213" spans="1:50" s="14" customFormat="1" ht="308">
      <c r="A1213" s="83">
        <v>3050</v>
      </c>
      <c r="B1213" s="69" t="s">
        <v>9919</v>
      </c>
      <c r="C1213" s="12"/>
      <c r="D1213" s="15"/>
      <c r="E1213" s="69" t="s">
        <v>9452</v>
      </c>
      <c r="F1213" s="22" t="s">
        <v>9453</v>
      </c>
      <c r="G1213" s="24" t="s">
        <v>9454</v>
      </c>
      <c r="H1213" s="24">
        <v>2012</v>
      </c>
      <c r="I1213" s="24" t="s">
        <v>9455</v>
      </c>
      <c r="J1213" s="16">
        <v>461877</v>
      </c>
      <c r="K1213" s="118" t="s">
        <v>8976</v>
      </c>
      <c r="L1213" s="69" t="s">
        <v>9363</v>
      </c>
      <c r="M1213" s="69" t="s">
        <v>9364</v>
      </c>
      <c r="N1213" s="224" t="s">
        <v>9456</v>
      </c>
      <c r="O1213" s="224" t="s">
        <v>9457</v>
      </c>
      <c r="P1213" s="22" t="s">
        <v>4879</v>
      </c>
      <c r="Q1213" s="16">
        <f t="shared" si="45"/>
        <v>20</v>
      </c>
      <c r="R1213" s="16">
        <v>0</v>
      </c>
      <c r="S1213" s="16">
        <v>10</v>
      </c>
      <c r="T1213" s="16">
        <v>10</v>
      </c>
      <c r="U1213" s="16">
        <f t="shared" si="44"/>
        <v>20</v>
      </c>
      <c r="V1213" s="109">
        <v>100</v>
      </c>
      <c r="W1213" s="109">
        <v>100</v>
      </c>
      <c r="X1213" s="132" t="s">
        <v>9367</v>
      </c>
      <c r="Y1213" s="69">
        <v>3</v>
      </c>
      <c r="Z1213" s="12"/>
      <c r="AA1213" s="12"/>
      <c r="AB1213" s="69">
        <v>47</v>
      </c>
      <c r="AC1213" s="12"/>
      <c r="AD1213" s="16">
        <v>10</v>
      </c>
      <c r="AE1213" s="16">
        <v>60</v>
      </c>
      <c r="AF1213" s="236"/>
      <c r="AG1213" s="11"/>
      <c r="AH1213" s="12"/>
      <c r="AI1213" s="13"/>
      <c r="AJ1213" s="11"/>
      <c r="AK1213" s="12"/>
      <c r="AL1213" s="13"/>
      <c r="AM1213" s="300"/>
      <c r="AN1213" s="12"/>
      <c r="AO1213" s="13"/>
      <c r="AP1213" s="300"/>
      <c r="AQ1213" s="12"/>
      <c r="AR1213" s="13"/>
      <c r="AS1213" s="300"/>
      <c r="AT1213" s="12"/>
      <c r="AU1213" s="13"/>
      <c r="AV1213" s="300"/>
      <c r="AW1213" s="12"/>
      <c r="AX1213" s="13"/>
    </row>
    <row r="1214" spans="1:50" s="14" customFormat="1" ht="409.5">
      <c r="A1214" s="83">
        <v>3050</v>
      </c>
      <c r="B1214" s="69" t="s">
        <v>9919</v>
      </c>
      <c r="C1214" s="12"/>
      <c r="D1214" s="15"/>
      <c r="E1214" s="69" t="s">
        <v>1409</v>
      </c>
      <c r="F1214" s="22" t="s">
        <v>9458</v>
      </c>
      <c r="G1214" s="24" t="s">
        <v>9459</v>
      </c>
      <c r="H1214" s="24">
        <v>2011</v>
      </c>
      <c r="I1214" s="24" t="s">
        <v>9460</v>
      </c>
      <c r="J1214" s="16">
        <v>432449</v>
      </c>
      <c r="K1214" s="118" t="s">
        <v>8976</v>
      </c>
      <c r="L1214" s="69" t="s">
        <v>9363</v>
      </c>
      <c r="M1214" s="69" t="s">
        <v>9364</v>
      </c>
      <c r="N1214" s="224" t="s">
        <v>9461</v>
      </c>
      <c r="O1214" s="224" t="s">
        <v>9462</v>
      </c>
      <c r="P1214" s="22" t="s">
        <v>9463</v>
      </c>
      <c r="Q1214" s="16">
        <f t="shared" si="45"/>
        <v>20</v>
      </c>
      <c r="R1214" s="16">
        <v>0</v>
      </c>
      <c r="S1214" s="16">
        <v>10</v>
      </c>
      <c r="T1214" s="16">
        <v>10</v>
      </c>
      <c r="U1214" s="16">
        <f t="shared" si="44"/>
        <v>20</v>
      </c>
      <c r="V1214" s="109">
        <v>100</v>
      </c>
      <c r="W1214" s="109">
        <v>100</v>
      </c>
      <c r="X1214" s="132" t="s">
        <v>9367</v>
      </c>
      <c r="Y1214" s="69">
        <v>3</v>
      </c>
      <c r="Z1214" s="12"/>
      <c r="AA1214" s="12"/>
      <c r="AB1214" s="69">
        <v>47</v>
      </c>
      <c r="AC1214" s="12"/>
      <c r="AD1214" s="16">
        <v>10</v>
      </c>
      <c r="AE1214" s="16">
        <v>60</v>
      </c>
      <c r="AF1214" s="236"/>
      <c r="AG1214" s="11"/>
      <c r="AH1214" s="12"/>
      <c r="AI1214" s="13"/>
      <c r="AJ1214" s="11"/>
      <c r="AK1214" s="12"/>
      <c r="AL1214" s="13"/>
      <c r="AM1214" s="300"/>
      <c r="AN1214" s="12"/>
      <c r="AO1214" s="13"/>
      <c r="AP1214" s="300"/>
      <c r="AQ1214" s="12"/>
      <c r="AR1214" s="13"/>
      <c r="AS1214" s="300"/>
      <c r="AT1214" s="12"/>
      <c r="AU1214" s="13"/>
      <c r="AV1214" s="300"/>
      <c r="AW1214" s="12"/>
      <c r="AX1214" s="13"/>
    </row>
    <row r="1215" spans="1:50" s="14" customFormat="1" ht="409.5">
      <c r="A1215" s="83">
        <v>3050</v>
      </c>
      <c r="B1215" s="69" t="s">
        <v>9919</v>
      </c>
      <c r="C1215" s="12"/>
      <c r="D1215" s="15"/>
      <c r="E1215" s="69" t="s">
        <v>2391</v>
      </c>
      <c r="F1215" s="22" t="s">
        <v>9464</v>
      </c>
      <c r="G1215" s="24" t="s">
        <v>9465</v>
      </c>
      <c r="H1215" s="24">
        <v>2011</v>
      </c>
      <c r="I1215" s="24" t="s">
        <v>9465</v>
      </c>
      <c r="J1215" s="16">
        <v>225096</v>
      </c>
      <c r="K1215" s="118" t="s">
        <v>8976</v>
      </c>
      <c r="L1215" s="69" t="s">
        <v>9363</v>
      </c>
      <c r="M1215" s="69" t="s">
        <v>9364</v>
      </c>
      <c r="N1215" s="224" t="s">
        <v>9466</v>
      </c>
      <c r="O1215" s="224" t="s">
        <v>9467</v>
      </c>
      <c r="P1215" s="22" t="s">
        <v>9468</v>
      </c>
      <c r="Q1215" s="16">
        <f t="shared" si="45"/>
        <v>20</v>
      </c>
      <c r="R1215" s="16">
        <v>0</v>
      </c>
      <c r="S1215" s="16">
        <v>10</v>
      </c>
      <c r="T1215" s="16">
        <v>10</v>
      </c>
      <c r="U1215" s="16">
        <f t="shared" si="44"/>
        <v>20</v>
      </c>
      <c r="V1215" s="109">
        <v>100</v>
      </c>
      <c r="W1215" s="109">
        <v>100</v>
      </c>
      <c r="X1215" s="132" t="s">
        <v>9367</v>
      </c>
      <c r="Y1215" s="69">
        <v>3</v>
      </c>
      <c r="Z1215" s="12"/>
      <c r="AA1215" s="12"/>
      <c r="AB1215" s="69">
        <v>47</v>
      </c>
      <c r="AC1215" s="12"/>
      <c r="AD1215" s="16">
        <v>10</v>
      </c>
      <c r="AE1215" s="16">
        <v>60</v>
      </c>
      <c r="AF1215" s="236"/>
      <c r="AG1215" s="11"/>
      <c r="AH1215" s="12"/>
      <c r="AI1215" s="13"/>
      <c r="AJ1215" s="11"/>
      <c r="AK1215" s="12"/>
      <c r="AL1215" s="13"/>
      <c r="AM1215" s="300"/>
      <c r="AN1215" s="12"/>
      <c r="AO1215" s="13"/>
      <c r="AP1215" s="300"/>
      <c r="AQ1215" s="12"/>
      <c r="AR1215" s="13"/>
      <c r="AS1215" s="300"/>
      <c r="AT1215" s="12"/>
      <c r="AU1215" s="13"/>
      <c r="AV1215" s="300"/>
      <c r="AW1215" s="12"/>
      <c r="AX1215" s="13"/>
    </row>
    <row r="1216" spans="1:50" s="14" customFormat="1" ht="409.5">
      <c r="A1216" s="83">
        <v>3050</v>
      </c>
      <c r="B1216" s="69" t="s">
        <v>9919</v>
      </c>
      <c r="C1216" s="12"/>
      <c r="D1216" s="15"/>
      <c r="E1216" s="69" t="s">
        <v>9469</v>
      </c>
      <c r="F1216" s="22" t="s">
        <v>9374</v>
      </c>
      <c r="G1216" s="24" t="s">
        <v>9470</v>
      </c>
      <c r="H1216" s="24">
        <v>2014</v>
      </c>
      <c r="I1216" s="24" t="s">
        <v>9471</v>
      </c>
      <c r="J1216" s="16">
        <v>1196346</v>
      </c>
      <c r="K1216" s="118" t="s">
        <v>8976</v>
      </c>
      <c r="L1216" s="69" t="s">
        <v>9363</v>
      </c>
      <c r="M1216" s="69" t="s">
        <v>9364</v>
      </c>
      <c r="N1216" s="224" t="s">
        <v>9472</v>
      </c>
      <c r="O1216" s="224" t="s">
        <v>9473</v>
      </c>
      <c r="P1216" s="22" t="s">
        <v>9474</v>
      </c>
      <c r="Q1216" s="16">
        <f t="shared" si="45"/>
        <v>20</v>
      </c>
      <c r="R1216" s="16">
        <v>0</v>
      </c>
      <c r="S1216" s="16">
        <v>10</v>
      </c>
      <c r="T1216" s="16">
        <v>10</v>
      </c>
      <c r="U1216" s="16">
        <f t="shared" si="44"/>
        <v>20</v>
      </c>
      <c r="V1216" s="109">
        <v>100</v>
      </c>
      <c r="W1216" s="109">
        <v>100</v>
      </c>
      <c r="X1216" s="132" t="s">
        <v>9367</v>
      </c>
      <c r="Y1216" s="69">
        <v>3</v>
      </c>
      <c r="Z1216" s="12"/>
      <c r="AA1216" s="12"/>
      <c r="AB1216" s="69">
        <v>47</v>
      </c>
      <c r="AC1216" s="12"/>
      <c r="AD1216" s="16">
        <v>10</v>
      </c>
      <c r="AE1216" s="16">
        <v>60</v>
      </c>
      <c r="AF1216" s="236"/>
      <c r="AG1216" s="11"/>
      <c r="AH1216" s="12"/>
      <c r="AI1216" s="13"/>
      <c r="AJ1216" s="11"/>
      <c r="AK1216" s="12"/>
      <c r="AL1216" s="13"/>
      <c r="AM1216" s="300"/>
      <c r="AN1216" s="12"/>
      <c r="AO1216" s="13"/>
      <c r="AP1216" s="300"/>
      <c r="AQ1216" s="12"/>
      <c r="AR1216" s="13"/>
      <c r="AS1216" s="300"/>
      <c r="AT1216" s="12"/>
      <c r="AU1216" s="13"/>
      <c r="AV1216" s="300"/>
      <c r="AW1216" s="12"/>
      <c r="AX1216" s="13"/>
    </row>
    <row r="1217" spans="1:50" s="14" customFormat="1" ht="364">
      <c r="A1217" s="83">
        <v>3050</v>
      </c>
      <c r="B1217" s="69" t="s">
        <v>9919</v>
      </c>
      <c r="C1217" s="12"/>
      <c r="D1217" s="15"/>
      <c r="E1217" s="69" t="s">
        <v>9432</v>
      </c>
      <c r="F1217" s="22" t="s">
        <v>9374</v>
      </c>
      <c r="G1217" s="24" t="s">
        <v>9475</v>
      </c>
      <c r="H1217" s="24">
        <v>2010</v>
      </c>
      <c r="I1217" s="24" t="s">
        <v>9476</v>
      </c>
      <c r="J1217" s="16">
        <v>187264</v>
      </c>
      <c r="K1217" s="118" t="s">
        <v>8976</v>
      </c>
      <c r="L1217" s="69" t="s">
        <v>9363</v>
      </c>
      <c r="M1217" s="69" t="s">
        <v>9364</v>
      </c>
      <c r="N1217" s="224" t="s">
        <v>9477</v>
      </c>
      <c r="O1217" s="224" t="s">
        <v>9478</v>
      </c>
      <c r="P1217" s="22" t="s">
        <v>9479</v>
      </c>
      <c r="Q1217" s="16">
        <f t="shared" si="45"/>
        <v>20</v>
      </c>
      <c r="R1217" s="16">
        <v>0</v>
      </c>
      <c r="S1217" s="16">
        <v>10</v>
      </c>
      <c r="T1217" s="16">
        <v>10</v>
      </c>
      <c r="U1217" s="16">
        <f t="shared" si="44"/>
        <v>20</v>
      </c>
      <c r="V1217" s="109">
        <v>100</v>
      </c>
      <c r="W1217" s="109">
        <v>100</v>
      </c>
      <c r="X1217" s="132" t="s">
        <v>9367</v>
      </c>
      <c r="Y1217" s="69">
        <v>3</v>
      </c>
      <c r="Z1217" s="12"/>
      <c r="AA1217" s="12"/>
      <c r="AB1217" s="69">
        <v>47</v>
      </c>
      <c r="AC1217" s="12"/>
      <c r="AD1217" s="16">
        <v>10</v>
      </c>
      <c r="AE1217" s="16">
        <v>60</v>
      </c>
      <c r="AF1217" s="236"/>
      <c r="AG1217" s="11"/>
      <c r="AH1217" s="12"/>
      <c r="AI1217" s="13"/>
      <c r="AJ1217" s="11"/>
      <c r="AK1217" s="12"/>
      <c r="AL1217" s="13"/>
      <c r="AM1217" s="300"/>
      <c r="AN1217" s="12"/>
      <c r="AO1217" s="13"/>
      <c r="AP1217" s="300"/>
      <c r="AQ1217" s="12"/>
      <c r="AR1217" s="13"/>
      <c r="AS1217" s="300"/>
      <c r="AT1217" s="12"/>
      <c r="AU1217" s="13"/>
      <c r="AV1217" s="300"/>
      <c r="AW1217" s="12"/>
      <c r="AX1217" s="13"/>
    </row>
    <row r="1218" spans="1:50" s="14" customFormat="1" ht="406">
      <c r="A1218" s="83">
        <v>3050</v>
      </c>
      <c r="B1218" s="69" t="s">
        <v>9919</v>
      </c>
      <c r="C1218" s="12"/>
      <c r="D1218" s="15"/>
      <c r="E1218" s="69" t="s">
        <v>9432</v>
      </c>
      <c r="F1218" s="22" t="s">
        <v>9374</v>
      </c>
      <c r="G1218" s="24" t="s">
        <v>9480</v>
      </c>
      <c r="H1218" s="24">
        <v>2010</v>
      </c>
      <c r="I1218" s="24" t="s">
        <v>9481</v>
      </c>
      <c r="J1218" s="16"/>
      <c r="K1218" s="118" t="s">
        <v>8976</v>
      </c>
      <c r="L1218" s="69" t="s">
        <v>9363</v>
      </c>
      <c r="M1218" s="69" t="s">
        <v>9364</v>
      </c>
      <c r="N1218" s="224" t="s">
        <v>9482</v>
      </c>
      <c r="O1218" s="224" t="s">
        <v>9483</v>
      </c>
      <c r="P1218" s="22" t="s">
        <v>9479</v>
      </c>
      <c r="Q1218" s="16">
        <f t="shared" si="45"/>
        <v>20</v>
      </c>
      <c r="R1218" s="16">
        <v>0</v>
      </c>
      <c r="S1218" s="16">
        <v>10</v>
      </c>
      <c r="T1218" s="16">
        <v>10</v>
      </c>
      <c r="U1218" s="16">
        <f t="shared" si="44"/>
        <v>20</v>
      </c>
      <c r="V1218" s="109">
        <v>100</v>
      </c>
      <c r="W1218" s="109">
        <v>100</v>
      </c>
      <c r="X1218" s="132" t="s">
        <v>9367</v>
      </c>
      <c r="Y1218" s="69">
        <v>3</v>
      </c>
      <c r="Z1218" s="12"/>
      <c r="AA1218" s="12"/>
      <c r="AB1218" s="69">
        <v>47</v>
      </c>
      <c r="AC1218" s="12"/>
      <c r="AD1218" s="16">
        <v>10</v>
      </c>
      <c r="AE1218" s="16">
        <v>60</v>
      </c>
      <c r="AF1218" s="236"/>
      <c r="AG1218" s="11"/>
      <c r="AH1218" s="12"/>
      <c r="AI1218" s="13"/>
      <c r="AJ1218" s="11"/>
      <c r="AK1218" s="12"/>
      <c r="AL1218" s="13"/>
      <c r="AM1218" s="300"/>
      <c r="AN1218" s="12"/>
      <c r="AO1218" s="13"/>
      <c r="AP1218" s="300"/>
      <c r="AQ1218" s="12"/>
      <c r="AR1218" s="13"/>
      <c r="AS1218" s="300"/>
      <c r="AT1218" s="12"/>
      <c r="AU1218" s="13"/>
      <c r="AV1218" s="300"/>
      <c r="AW1218" s="12"/>
      <c r="AX1218" s="13"/>
    </row>
    <row r="1219" spans="1:50" s="14" customFormat="1" ht="112">
      <c r="A1219" s="83">
        <v>3050</v>
      </c>
      <c r="B1219" s="69" t="s">
        <v>9919</v>
      </c>
      <c r="C1219" s="12"/>
      <c r="D1219" s="15"/>
      <c r="E1219" s="69" t="s">
        <v>2119</v>
      </c>
      <c r="F1219" s="22" t="s">
        <v>9484</v>
      </c>
      <c r="G1219" s="24" t="s">
        <v>9485</v>
      </c>
      <c r="H1219" s="24">
        <v>2012</v>
      </c>
      <c r="I1219" s="24" t="s">
        <v>9485</v>
      </c>
      <c r="J1219" s="16">
        <v>133375</v>
      </c>
      <c r="K1219" s="118" t="s">
        <v>8976</v>
      </c>
      <c r="L1219" s="69" t="s">
        <v>9363</v>
      </c>
      <c r="M1219" s="69" t="s">
        <v>9364</v>
      </c>
      <c r="N1219" s="224" t="s">
        <v>9486</v>
      </c>
      <c r="O1219" s="224" t="s">
        <v>9487</v>
      </c>
      <c r="P1219" s="22" t="s">
        <v>9488</v>
      </c>
      <c r="Q1219" s="16">
        <f t="shared" si="45"/>
        <v>20</v>
      </c>
      <c r="R1219" s="16">
        <v>0</v>
      </c>
      <c r="S1219" s="16">
        <v>10</v>
      </c>
      <c r="T1219" s="16">
        <v>10</v>
      </c>
      <c r="U1219" s="16">
        <f t="shared" si="44"/>
        <v>20</v>
      </c>
      <c r="V1219" s="109">
        <v>100</v>
      </c>
      <c r="W1219" s="109">
        <v>100</v>
      </c>
      <c r="X1219" s="132" t="s">
        <v>9367</v>
      </c>
      <c r="Y1219" s="69">
        <v>3</v>
      </c>
      <c r="Z1219" s="12"/>
      <c r="AA1219" s="12"/>
      <c r="AB1219" s="69">
        <v>47</v>
      </c>
      <c r="AC1219" s="12"/>
      <c r="AD1219" s="16">
        <v>10</v>
      </c>
      <c r="AE1219" s="16">
        <v>60</v>
      </c>
      <c r="AF1219" s="236"/>
      <c r="AG1219" s="11"/>
      <c r="AH1219" s="12"/>
      <c r="AI1219" s="13"/>
      <c r="AJ1219" s="11"/>
      <c r="AK1219" s="12"/>
      <c r="AL1219" s="13"/>
      <c r="AM1219" s="300"/>
      <c r="AN1219" s="12"/>
      <c r="AO1219" s="13"/>
      <c r="AP1219" s="300"/>
      <c r="AQ1219" s="12"/>
      <c r="AR1219" s="13"/>
      <c r="AS1219" s="300"/>
      <c r="AT1219" s="12"/>
      <c r="AU1219" s="13"/>
      <c r="AV1219" s="300"/>
      <c r="AW1219" s="12"/>
      <c r="AX1219" s="13"/>
    </row>
    <row r="1220" spans="1:50" s="14" customFormat="1" ht="409.5">
      <c r="A1220" s="83">
        <v>3050</v>
      </c>
      <c r="B1220" s="69" t="s">
        <v>9919</v>
      </c>
      <c r="C1220" s="12"/>
      <c r="D1220" s="15"/>
      <c r="E1220" s="69" t="s">
        <v>2278</v>
      </c>
      <c r="F1220" s="22" t="s">
        <v>9489</v>
      </c>
      <c r="G1220" s="24" t="s">
        <v>9490</v>
      </c>
      <c r="H1220" s="24">
        <v>2011</v>
      </c>
      <c r="I1220" s="24" t="s">
        <v>9491</v>
      </c>
      <c r="J1220" s="16">
        <v>78358</v>
      </c>
      <c r="K1220" s="118" t="s">
        <v>8976</v>
      </c>
      <c r="L1220" s="69" t="s">
        <v>9363</v>
      </c>
      <c r="M1220" s="69" t="s">
        <v>9364</v>
      </c>
      <c r="N1220" s="224" t="s">
        <v>9492</v>
      </c>
      <c r="O1220" s="224" t="s">
        <v>9493</v>
      </c>
      <c r="P1220" s="22" t="s">
        <v>9494</v>
      </c>
      <c r="Q1220" s="16">
        <f t="shared" si="45"/>
        <v>20</v>
      </c>
      <c r="R1220" s="16">
        <v>0</v>
      </c>
      <c r="S1220" s="16">
        <v>10</v>
      </c>
      <c r="T1220" s="16">
        <v>10</v>
      </c>
      <c r="U1220" s="16">
        <f t="shared" si="44"/>
        <v>20</v>
      </c>
      <c r="V1220" s="109">
        <v>100</v>
      </c>
      <c r="W1220" s="109">
        <v>100</v>
      </c>
      <c r="X1220" s="132" t="s">
        <v>9367</v>
      </c>
      <c r="Y1220" s="69">
        <v>3</v>
      </c>
      <c r="Z1220" s="12"/>
      <c r="AA1220" s="12"/>
      <c r="AB1220" s="69">
        <v>47</v>
      </c>
      <c r="AC1220" s="12"/>
      <c r="AD1220" s="16">
        <v>10</v>
      </c>
      <c r="AE1220" s="16">
        <v>60</v>
      </c>
      <c r="AF1220" s="236"/>
      <c r="AG1220" s="11"/>
      <c r="AH1220" s="12"/>
      <c r="AI1220" s="13"/>
      <c r="AJ1220" s="11"/>
      <c r="AK1220" s="12"/>
      <c r="AL1220" s="13"/>
      <c r="AM1220" s="300"/>
      <c r="AN1220" s="12"/>
      <c r="AO1220" s="13"/>
      <c r="AP1220" s="300"/>
      <c r="AQ1220" s="12"/>
      <c r="AR1220" s="13"/>
      <c r="AS1220" s="300"/>
      <c r="AT1220" s="12"/>
      <c r="AU1220" s="13"/>
      <c r="AV1220" s="300"/>
      <c r="AW1220" s="12"/>
      <c r="AX1220" s="13"/>
    </row>
    <row r="1221" spans="1:50" s="14" customFormat="1" ht="409.5">
      <c r="A1221" s="83">
        <v>3050</v>
      </c>
      <c r="B1221" s="69" t="s">
        <v>9919</v>
      </c>
      <c r="C1221" s="12"/>
      <c r="D1221" s="15"/>
      <c r="E1221" s="69" t="s">
        <v>2278</v>
      </c>
      <c r="F1221" s="22" t="s">
        <v>9489</v>
      </c>
      <c r="G1221" s="24" t="s">
        <v>9495</v>
      </c>
      <c r="H1221" s="24">
        <v>2011</v>
      </c>
      <c r="I1221" s="24" t="s">
        <v>9496</v>
      </c>
      <c r="J1221" s="16">
        <v>87358</v>
      </c>
      <c r="K1221" s="118" t="s">
        <v>8976</v>
      </c>
      <c r="L1221" s="69" t="s">
        <v>9363</v>
      </c>
      <c r="M1221" s="69" t="s">
        <v>9364</v>
      </c>
      <c r="N1221" s="224" t="s">
        <v>9497</v>
      </c>
      <c r="O1221" s="224" t="s">
        <v>9498</v>
      </c>
      <c r="P1221" s="22" t="s">
        <v>4956</v>
      </c>
      <c r="Q1221" s="16">
        <f t="shared" si="45"/>
        <v>20</v>
      </c>
      <c r="R1221" s="16">
        <v>0</v>
      </c>
      <c r="S1221" s="16">
        <v>10</v>
      </c>
      <c r="T1221" s="16">
        <v>10</v>
      </c>
      <c r="U1221" s="16">
        <f t="shared" si="44"/>
        <v>20</v>
      </c>
      <c r="V1221" s="109">
        <v>100</v>
      </c>
      <c r="W1221" s="109">
        <v>100</v>
      </c>
      <c r="X1221" s="132" t="s">
        <v>9367</v>
      </c>
      <c r="Y1221" s="69">
        <v>3</v>
      </c>
      <c r="Z1221" s="12"/>
      <c r="AA1221" s="12"/>
      <c r="AB1221" s="69">
        <v>47</v>
      </c>
      <c r="AC1221" s="12"/>
      <c r="AD1221" s="16">
        <v>10</v>
      </c>
      <c r="AE1221" s="16">
        <v>60</v>
      </c>
      <c r="AF1221" s="236"/>
      <c r="AG1221" s="11"/>
      <c r="AH1221" s="12"/>
      <c r="AI1221" s="13"/>
      <c r="AJ1221" s="11"/>
      <c r="AK1221" s="12"/>
      <c r="AL1221" s="13"/>
      <c r="AM1221" s="300"/>
      <c r="AN1221" s="12"/>
      <c r="AO1221" s="13"/>
      <c r="AP1221" s="300"/>
      <c r="AQ1221" s="12"/>
      <c r="AR1221" s="13"/>
      <c r="AS1221" s="300"/>
      <c r="AT1221" s="12"/>
      <c r="AU1221" s="13"/>
      <c r="AV1221" s="300"/>
      <c r="AW1221" s="12"/>
      <c r="AX1221" s="13"/>
    </row>
    <row r="1222" spans="1:50" s="14" customFormat="1" ht="205.5" customHeight="1">
      <c r="A1222" s="83">
        <v>3050</v>
      </c>
      <c r="B1222" s="69" t="s">
        <v>9919</v>
      </c>
      <c r="C1222" s="12"/>
      <c r="D1222" s="15"/>
      <c r="E1222" s="69" t="s">
        <v>9499</v>
      </c>
      <c r="F1222" s="22" t="s">
        <v>9500</v>
      </c>
      <c r="G1222" s="24" t="s">
        <v>9501</v>
      </c>
      <c r="H1222" s="24">
        <v>2011</v>
      </c>
      <c r="I1222" s="24" t="s">
        <v>9501</v>
      </c>
      <c r="J1222" s="16">
        <v>99989</v>
      </c>
      <c r="K1222" s="118" t="s">
        <v>8976</v>
      </c>
      <c r="L1222" s="69" t="s">
        <v>9363</v>
      </c>
      <c r="M1222" s="69" t="s">
        <v>9364</v>
      </c>
      <c r="N1222" s="224" t="s">
        <v>9502</v>
      </c>
      <c r="O1222" s="224" t="s">
        <v>9503</v>
      </c>
      <c r="P1222" s="22" t="s">
        <v>4723</v>
      </c>
      <c r="Q1222" s="16">
        <f t="shared" si="45"/>
        <v>20</v>
      </c>
      <c r="R1222" s="16">
        <v>0</v>
      </c>
      <c r="S1222" s="16">
        <v>10</v>
      </c>
      <c r="T1222" s="16">
        <v>10</v>
      </c>
      <c r="U1222" s="16">
        <f t="shared" si="44"/>
        <v>20</v>
      </c>
      <c r="V1222" s="109">
        <v>100</v>
      </c>
      <c r="W1222" s="109">
        <v>100</v>
      </c>
      <c r="X1222" s="132" t="s">
        <v>9367</v>
      </c>
      <c r="Y1222" s="69">
        <v>3</v>
      </c>
      <c r="Z1222" s="12"/>
      <c r="AA1222" s="12"/>
      <c r="AB1222" s="69">
        <v>47</v>
      </c>
      <c r="AC1222" s="12"/>
      <c r="AD1222" s="16">
        <v>10</v>
      </c>
      <c r="AE1222" s="16">
        <v>60</v>
      </c>
      <c r="AF1222" s="236"/>
      <c r="AG1222" s="11"/>
      <c r="AH1222" s="12"/>
      <c r="AI1222" s="13"/>
      <c r="AJ1222" s="11"/>
      <c r="AK1222" s="12"/>
      <c r="AL1222" s="13"/>
      <c r="AM1222" s="300"/>
      <c r="AN1222" s="12"/>
      <c r="AO1222" s="13"/>
      <c r="AP1222" s="300"/>
      <c r="AQ1222" s="12"/>
      <c r="AR1222" s="13"/>
      <c r="AS1222" s="300"/>
      <c r="AT1222" s="12"/>
      <c r="AU1222" s="13"/>
      <c r="AV1222" s="300"/>
      <c r="AW1222" s="12"/>
      <c r="AX1222" s="13"/>
    </row>
    <row r="1223" spans="1:50" s="14" customFormat="1" ht="98">
      <c r="A1223" s="83">
        <v>3050</v>
      </c>
      <c r="B1223" s="69" t="s">
        <v>9919</v>
      </c>
      <c r="C1223" s="12"/>
      <c r="D1223" s="15"/>
      <c r="E1223" s="69" t="s">
        <v>9177</v>
      </c>
      <c r="F1223" s="22" t="s">
        <v>9178</v>
      </c>
      <c r="G1223" s="24" t="s">
        <v>9504</v>
      </c>
      <c r="H1223" s="24">
        <v>2010</v>
      </c>
      <c r="I1223" s="24" t="s">
        <v>9504</v>
      </c>
      <c r="J1223" s="16">
        <v>116474</v>
      </c>
      <c r="K1223" s="118" t="s">
        <v>8976</v>
      </c>
      <c r="L1223" s="69" t="s">
        <v>9363</v>
      </c>
      <c r="M1223" s="69" t="s">
        <v>9364</v>
      </c>
      <c r="N1223" s="224" t="s">
        <v>9505</v>
      </c>
      <c r="O1223" s="224" t="s">
        <v>9506</v>
      </c>
      <c r="P1223" s="22" t="s">
        <v>4968</v>
      </c>
      <c r="Q1223" s="16">
        <f t="shared" si="45"/>
        <v>20</v>
      </c>
      <c r="R1223" s="16">
        <v>0</v>
      </c>
      <c r="S1223" s="16">
        <v>10</v>
      </c>
      <c r="T1223" s="16">
        <v>10</v>
      </c>
      <c r="U1223" s="16">
        <f t="shared" si="44"/>
        <v>20</v>
      </c>
      <c r="V1223" s="109">
        <v>100</v>
      </c>
      <c r="W1223" s="109">
        <v>100</v>
      </c>
      <c r="X1223" s="132" t="s">
        <v>9367</v>
      </c>
      <c r="Y1223" s="69">
        <v>3</v>
      </c>
      <c r="Z1223" s="12"/>
      <c r="AA1223" s="12"/>
      <c r="AB1223" s="69">
        <v>47</v>
      </c>
      <c r="AC1223" s="12"/>
      <c r="AD1223" s="16">
        <v>10</v>
      </c>
      <c r="AE1223" s="16">
        <v>60</v>
      </c>
      <c r="AF1223" s="236"/>
      <c r="AG1223" s="11"/>
      <c r="AH1223" s="12"/>
      <c r="AI1223" s="13"/>
      <c r="AJ1223" s="11"/>
      <c r="AK1223" s="12"/>
      <c r="AL1223" s="13"/>
      <c r="AM1223" s="300"/>
      <c r="AN1223" s="12"/>
      <c r="AO1223" s="13"/>
      <c r="AP1223" s="300"/>
      <c r="AQ1223" s="12"/>
      <c r="AR1223" s="13"/>
      <c r="AS1223" s="300"/>
      <c r="AT1223" s="12"/>
      <c r="AU1223" s="13"/>
      <c r="AV1223" s="300"/>
      <c r="AW1223" s="12"/>
      <c r="AX1223" s="13"/>
    </row>
    <row r="1224" spans="1:50" s="14" customFormat="1" ht="378">
      <c r="A1224" s="83">
        <v>3050</v>
      </c>
      <c r="B1224" s="69" t="s">
        <v>9919</v>
      </c>
      <c r="C1224" s="12"/>
      <c r="D1224" s="15"/>
      <c r="E1224" s="69" t="s">
        <v>9177</v>
      </c>
      <c r="F1224" s="22" t="s">
        <v>9178</v>
      </c>
      <c r="G1224" s="24" t="s">
        <v>9507</v>
      </c>
      <c r="H1224" s="24">
        <v>2011</v>
      </c>
      <c r="I1224" s="24" t="s">
        <v>9507</v>
      </c>
      <c r="J1224" s="16">
        <v>98416</v>
      </c>
      <c r="K1224" s="118" t="s">
        <v>8976</v>
      </c>
      <c r="L1224" s="69" t="s">
        <v>9363</v>
      </c>
      <c r="M1224" s="69" t="s">
        <v>9364</v>
      </c>
      <c r="N1224" s="224" t="s">
        <v>9508</v>
      </c>
      <c r="O1224" s="224" t="s">
        <v>9509</v>
      </c>
      <c r="P1224" s="22" t="s">
        <v>5307</v>
      </c>
      <c r="Q1224" s="16">
        <f t="shared" si="45"/>
        <v>20</v>
      </c>
      <c r="R1224" s="16">
        <v>0</v>
      </c>
      <c r="S1224" s="16">
        <v>10</v>
      </c>
      <c r="T1224" s="16">
        <v>10</v>
      </c>
      <c r="U1224" s="16">
        <f t="shared" si="44"/>
        <v>20</v>
      </c>
      <c r="V1224" s="109">
        <v>100</v>
      </c>
      <c r="W1224" s="109">
        <v>100</v>
      </c>
      <c r="X1224" s="132" t="s">
        <v>9367</v>
      </c>
      <c r="Y1224" s="69">
        <v>3</v>
      </c>
      <c r="Z1224" s="12"/>
      <c r="AA1224" s="12"/>
      <c r="AB1224" s="69">
        <v>47</v>
      </c>
      <c r="AC1224" s="12"/>
      <c r="AD1224" s="16">
        <v>10</v>
      </c>
      <c r="AE1224" s="16">
        <v>60</v>
      </c>
      <c r="AF1224" s="236"/>
      <c r="AG1224" s="11"/>
      <c r="AH1224" s="12"/>
      <c r="AI1224" s="13"/>
      <c r="AJ1224" s="11"/>
      <c r="AK1224" s="12"/>
      <c r="AL1224" s="13"/>
      <c r="AM1224" s="300"/>
      <c r="AN1224" s="12"/>
      <c r="AO1224" s="13"/>
      <c r="AP1224" s="300"/>
      <c r="AQ1224" s="12"/>
      <c r="AR1224" s="13"/>
      <c r="AS1224" s="300"/>
      <c r="AT1224" s="12"/>
      <c r="AU1224" s="13"/>
      <c r="AV1224" s="300"/>
      <c r="AW1224" s="12"/>
      <c r="AX1224" s="13"/>
    </row>
    <row r="1225" spans="1:50" s="14" customFormat="1" ht="140">
      <c r="A1225" s="83">
        <v>3050</v>
      </c>
      <c r="B1225" s="69" t="s">
        <v>9919</v>
      </c>
      <c r="C1225" s="12"/>
      <c r="D1225" s="15"/>
      <c r="E1225" s="69" t="s">
        <v>2499</v>
      </c>
      <c r="F1225" s="22" t="s">
        <v>9510</v>
      </c>
      <c r="G1225" s="24" t="s">
        <v>9511</v>
      </c>
      <c r="H1225" s="69"/>
      <c r="I1225" s="24" t="s">
        <v>9512</v>
      </c>
      <c r="J1225" s="16">
        <v>144236</v>
      </c>
      <c r="K1225" s="118" t="s">
        <v>8976</v>
      </c>
      <c r="L1225" s="69" t="s">
        <v>9363</v>
      </c>
      <c r="M1225" s="69" t="s">
        <v>9364</v>
      </c>
      <c r="N1225" s="224" t="s">
        <v>9513</v>
      </c>
      <c r="O1225" s="224" t="s">
        <v>9514</v>
      </c>
      <c r="P1225" s="69">
        <v>46</v>
      </c>
      <c r="Q1225" s="16">
        <f t="shared" si="45"/>
        <v>20</v>
      </c>
      <c r="R1225" s="16">
        <v>0</v>
      </c>
      <c r="S1225" s="16">
        <v>10</v>
      </c>
      <c r="T1225" s="16">
        <v>10</v>
      </c>
      <c r="U1225" s="16">
        <f t="shared" si="44"/>
        <v>20</v>
      </c>
      <c r="V1225" s="109">
        <v>100</v>
      </c>
      <c r="W1225" s="109">
        <v>100</v>
      </c>
      <c r="X1225" s="132" t="s">
        <v>9367</v>
      </c>
      <c r="Y1225" s="69">
        <v>3</v>
      </c>
      <c r="Z1225" s="12"/>
      <c r="AA1225" s="12"/>
      <c r="AB1225" s="69">
        <v>47</v>
      </c>
      <c r="AC1225" s="12"/>
      <c r="AD1225" s="16">
        <v>10</v>
      </c>
      <c r="AE1225" s="16">
        <v>60</v>
      </c>
      <c r="AF1225" s="236"/>
      <c r="AG1225" s="11"/>
      <c r="AH1225" s="12"/>
      <c r="AI1225" s="13"/>
      <c r="AJ1225" s="11"/>
      <c r="AK1225" s="12"/>
      <c r="AL1225" s="13"/>
      <c r="AM1225" s="300"/>
      <c r="AN1225" s="12"/>
      <c r="AO1225" s="13"/>
      <c r="AP1225" s="300"/>
      <c r="AQ1225" s="12"/>
      <c r="AR1225" s="13"/>
      <c r="AS1225" s="300"/>
      <c r="AT1225" s="12"/>
      <c r="AU1225" s="13"/>
      <c r="AV1225" s="300"/>
      <c r="AW1225" s="12"/>
      <c r="AX1225" s="13"/>
    </row>
    <row r="1226" spans="1:50" s="14" customFormat="1" ht="409.5">
      <c r="A1226" s="83">
        <v>3050</v>
      </c>
      <c r="B1226" s="69" t="s">
        <v>9919</v>
      </c>
      <c r="C1226" s="12"/>
      <c r="D1226" s="15"/>
      <c r="E1226" s="69" t="s">
        <v>9499</v>
      </c>
      <c r="F1226" s="22" t="s">
        <v>9500</v>
      </c>
      <c r="G1226" s="24" t="s">
        <v>9515</v>
      </c>
      <c r="H1226" s="24">
        <v>2010</v>
      </c>
      <c r="I1226" s="24" t="s">
        <v>9516</v>
      </c>
      <c r="J1226" s="16">
        <v>86079</v>
      </c>
      <c r="K1226" s="118" t="s">
        <v>8976</v>
      </c>
      <c r="L1226" s="69" t="s">
        <v>9363</v>
      </c>
      <c r="M1226" s="69" t="s">
        <v>9364</v>
      </c>
      <c r="N1226" s="224" t="s">
        <v>9517</v>
      </c>
      <c r="O1226" s="224" t="s">
        <v>9518</v>
      </c>
      <c r="P1226" s="22" t="s">
        <v>9519</v>
      </c>
      <c r="Q1226" s="16">
        <f t="shared" si="45"/>
        <v>20</v>
      </c>
      <c r="R1226" s="16">
        <v>0</v>
      </c>
      <c r="S1226" s="16">
        <v>10</v>
      </c>
      <c r="T1226" s="16">
        <v>10</v>
      </c>
      <c r="U1226" s="16">
        <f t="shared" si="44"/>
        <v>20</v>
      </c>
      <c r="V1226" s="109">
        <v>100</v>
      </c>
      <c r="W1226" s="109">
        <v>100</v>
      </c>
      <c r="X1226" s="132" t="s">
        <v>9367</v>
      </c>
      <c r="Y1226" s="69">
        <v>3</v>
      </c>
      <c r="Z1226" s="12"/>
      <c r="AA1226" s="12"/>
      <c r="AB1226" s="69">
        <v>47</v>
      </c>
      <c r="AC1226" s="12"/>
      <c r="AD1226" s="16">
        <v>10</v>
      </c>
      <c r="AE1226" s="16">
        <v>60</v>
      </c>
      <c r="AF1226" s="236"/>
      <c r="AG1226" s="11"/>
      <c r="AH1226" s="12"/>
      <c r="AI1226" s="13"/>
      <c r="AJ1226" s="11"/>
      <c r="AK1226" s="12"/>
      <c r="AL1226" s="13"/>
      <c r="AM1226" s="300"/>
      <c r="AN1226" s="12"/>
      <c r="AO1226" s="13"/>
      <c r="AP1226" s="300"/>
      <c r="AQ1226" s="12"/>
      <c r="AR1226" s="13"/>
      <c r="AS1226" s="300"/>
      <c r="AT1226" s="12"/>
      <c r="AU1226" s="13"/>
      <c r="AV1226" s="300"/>
      <c r="AW1226" s="12"/>
      <c r="AX1226" s="13"/>
    </row>
    <row r="1227" spans="1:50" s="14" customFormat="1" ht="409.5">
      <c r="A1227" s="11">
        <v>3333</v>
      </c>
      <c r="B1227" s="12" t="s">
        <v>9520</v>
      </c>
      <c r="C1227" s="12"/>
      <c r="D1227" s="15"/>
      <c r="E1227" s="12" t="s">
        <v>9521</v>
      </c>
      <c r="F1227" s="12">
        <v>15412</v>
      </c>
      <c r="G1227" s="12" t="s">
        <v>9522</v>
      </c>
      <c r="H1227" s="12">
        <v>2005</v>
      </c>
      <c r="I1227" s="12" t="s">
        <v>9523</v>
      </c>
      <c r="J1227" s="16">
        <v>62593.89</v>
      </c>
      <c r="K1227" s="12" t="s">
        <v>149</v>
      </c>
      <c r="L1227" s="12" t="s">
        <v>9524</v>
      </c>
      <c r="M1227" s="12" t="s">
        <v>9525</v>
      </c>
      <c r="N1227" s="12" t="s">
        <v>9526</v>
      </c>
      <c r="O1227" s="12" t="s">
        <v>9527</v>
      </c>
      <c r="P1227" s="12" t="s">
        <v>9528</v>
      </c>
      <c r="Q1227" s="16">
        <v>0</v>
      </c>
      <c r="R1227" s="16">
        <v>0</v>
      </c>
      <c r="S1227" s="16">
        <v>0</v>
      </c>
      <c r="T1227" s="16">
        <v>0</v>
      </c>
      <c r="U1227" s="16">
        <v>0</v>
      </c>
      <c r="V1227" s="109">
        <v>0</v>
      </c>
      <c r="W1227" s="109">
        <v>100</v>
      </c>
      <c r="X1227" s="90" t="s">
        <v>9529</v>
      </c>
      <c r="Y1227" s="12">
        <v>4</v>
      </c>
      <c r="Z1227" s="12">
        <v>7</v>
      </c>
      <c r="AA1227" s="12">
        <v>1</v>
      </c>
      <c r="AB1227" s="12">
        <v>25</v>
      </c>
      <c r="AC1227" s="12">
        <v>1</v>
      </c>
      <c r="AD1227" s="12">
        <v>0</v>
      </c>
      <c r="AE1227" s="12">
        <v>2</v>
      </c>
      <c r="AF1227" s="236">
        <v>0</v>
      </c>
      <c r="AG1227" s="11" t="s">
        <v>9865</v>
      </c>
      <c r="AH1227" s="12" t="s">
        <v>9530</v>
      </c>
      <c r="AI1227" s="13">
        <v>0</v>
      </c>
      <c r="AJ1227" s="11" t="s">
        <v>9531</v>
      </c>
      <c r="AK1227" s="12"/>
      <c r="AL1227" s="13">
        <v>0</v>
      </c>
      <c r="AM1227" s="300" t="s">
        <v>9532</v>
      </c>
      <c r="AN1227" s="12"/>
      <c r="AO1227" s="13">
        <v>0</v>
      </c>
      <c r="AP1227" s="300"/>
      <c r="AQ1227" s="12"/>
      <c r="AR1227" s="13"/>
      <c r="AS1227" s="300"/>
      <c r="AT1227" s="12"/>
      <c r="AU1227" s="13"/>
      <c r="AV1227" s="300"/>
      <c r="AW1227" s="12"/>
      <c r="AX1227" s="13"/>
    </row>
    <row r="1228" spans="1:50" s="14" customFormat="1" ht="409.5">
      <c r="A1228" s="11" t="s">
        <v>9871</v>
      </c>
      <c r="B1228" s="12" t="s">
        <v>9916</v>
      </c>
      <c r="C1228" s="12" t="s">
        <v>9533</v>
      </c>
      <c r="D1228" s="15" t="s">
        <v>9534</v>
      </c>
      <c r="E1228" s="12" t="s">
        <v>9535</v>
      </c>
      <c r="F1228" s="12">
        <v>23901</v>
      </c>
      <c r="G1228" s="12" t="s">
        <v>9536</v>
      </c>
      <c r="H1228" s="12" t="s">
        <v>9537</v>
      </c>
      <c r="I1228" s="12" t="s">
        <v>9538</v>
      </c>
      <c r="J1228" s="16">
        <v>50802.97</v>
      </c>
      <c r="K1228" s="12" t="s">
        <v>81</v>
      </c>
      <c r="L1228" s="12" t="s">
        <v>9539</v>
      </c>
      <c r="M1228" s="12" t="s">
        <v>9540</v>
      </c>
      <c r="N1228" s="12" t="s">
        <v>9541</v>
      </c>
      <c r="O1228" s="12" t="s">
        <v>9542</v>
      </c>
      <c r="P1228" s="12" t="s">
        <v>9861</v>
      </c>
      <c r="Q1228" s="16">
        <v>31.86</v>
      </c>
      <c r="R1228" s="16">
        <v>14.76</v>
      </c>
      <c r="S1228" s="16">
        <v>2.1</v>
      </c>
      <c r="T1228" s="16">
        <v>15</v>
      </c>
      <c r="U1228" s="16">
        <v>31.86</v>
      </c>
      <c r="V1228" s="109">
        <v>100</v>
      </c>
      <c r="W1228" s="109">
        <v>100</v>
      </c>
      <c r="X1228" s="90" t="s">
        <v>9543</v>
      </c>
      <c r="Y1228" s="12">
        <v>6</v>
      </c>
      <c r="Z1228" s="12">
        <v>1</v>
      </c>
      <c r="AA1228" s="12">
        <v>1</v>
      </c>
      <c r="AB1228" s="12" t="s">
        <v>9544</v>
      </c>
      <c r="AC1228" s="12">
        <v>2</v>
      </c>
      <c r="AD1228" s="12">
        <v>0</v>
      </c>
      <c r="AE1228" s="12">
        <v>2</v>
      </c>
      <c r="AF1228" s="236">
        <v>100</v>
      </c>
      <c r="AG1228" s="11" t="s">
        <v>9534</v>
      </c>
      <c r="AH1228" s="12" t="s">
        <v>9545</v>
      </c>
      <c r="AI1228" s="13">
        <v>100</v>
      </c>
      <c r="AJ1228" s="11" t="s">
        <v>5799</v>
      </c>
      <c r="AK1228" s="12" t="s">
        <v>9546</v>
      </c>
      <c r="AL1228" s="13">
        <v>100</v>
      </c>
      <c r="AM1228" s="300" t="s">
        <v>9547</v>
      </c>
      <c r="AN1228" s="12" t="s">
        <v>9548</v>
      </c>
      <c r="AO1228" s="13">
        <v>100</v>
      </c>
      <c r="AP1228" s="300" t="s">
        <v>9549</v>
      </c>
      <c r="AQ1228" s="12" t="s">
        <v>9550</v>
      </c>
      <c r="AR1228" s="13">
        <v>100</v>
      </c>
      <c r="AS1228" s="300" t="s">
        <v>9551</v>
      </c>
      <c r="AT1228" s="12" t="s">
        <v>9552</v>
      </c>
      <c r="AU1228" s="13">
        <v>100</v>
      </c>
      <c r="AV1228" s="300"/>
      <c r="AW1228" s="12"/>
      <c r="AX1228" s="13">
        <v>100</v>
      </c>
    </row>
    <row r="1229" spans="1:50" s="14" customFormat="1" ht="409.5">
      <c r="A1229" s="11" t="s">
        <v>9871</v>
      </c>
      <c r="B1229" s="12" t="s">
        <v>9916</v>
      </c>
      <c r="C1229" s="12" t="s">
        <v>9533</v>
      </c>
      <c r="D1229" s="15" t="s">
        <v>9534</v>
      </c>
      <c r="E1229" s="12" t="s">
        <v>9535</v>
      </c>
      <c r="F1229" s="12">
        <v>23901</v>
      </c>
      <c r="G1229" s="12" t="s">
        <v>9553</v>
      </c>
      <c r="H1229" s="12">
        <v>2015</v>
      </c>
      <c r="I1229" s="12" t="s">
        <v>9554</v>
      </c>
      <c r="J1229" s="16">
        <v>3828.4</v>
      </c>
      <c r="K1229" s="28" t="s">
        <v>363</v>
      </c>
      <c r="L1229" s="12" t="s">
        <v>9555</v>
      </c>
      <c r="M1229" s="12" t="s">
        <v>9556</v>
      </c>
      <c r="N1229" s="12" t="s">
        <v>9557</v>
      </c>
      <c r="O1229" s="12" t="s">
        <v>9558</v>
      </c>
      <c r="P1229" s="12" t="s">
        <v>9559</v>
      </c>
      <c r="Q1229" s="16">
        <v>31.86</v>
      </c>
      <c r="R1229" s="16">
        <v>14.76</v>
      </c>
      <c r="S1229" s="16">
        <v>2.1</v>
      </c>
      <c r="T1229" s="16">
        <v>15</v>
      </c>
      <c r="U1229" s="16">
        <v>31.86</v>
      </c>
      <c r="V1229" s="109">
        <v>100</v>
      </c>
      <c r="W1229" s="109">
        <v>100</v>
      </c>
      <c r="X1229" s="12" t="s">
        <v>9543</v>
      </c>
      <c r="Y1229" s="12">
        <v>6</v>
      </c>
      <c r="Z1229" s="12">
        <v>1</v>
      </c>
      <c r="AA1229" s="12">
        <v>1</v>
      </c>
      <c r="AB1229" s="12" t="s">
        <v>9544</v>
      </c>
      <c r="AC1229" s="12">
        <v>2</v>
      </c>
      <c r="AD1229" s="12">
        <v>0</v>
      </c>
      <c r="AE1229" s="12">
        <v>2</v>
      </c>
      <c r="AF1229" s="236">
        <v>100</v>
      </c>
      <c r="AG1229" s="11" t="s">
        <v>9534</v>
      </c>
      <c r="AH1229" s="12" t="s">
        <v>9560</v>
      </c>
      <c r="AI1229" s="13">
        <v>100</v>
      </c>
      <c r="AJ1229" s="11"/>
      <c r="AK1229" s="12"/>
      <c r="AL1229" s="13"/>
      <c r="AM1229" s="300"/>
      <c r="AN1229" s="12"/>
      <c r="AO1229" s="13"/>
      <c r="AP1229" s="300"/>
      <c r="AQ1229" s="12"/>
      <c r="AR1229" s="13"/>
      <c r="AS1229" s="300"/>
      <c r="AT1229" s="12"/>
      <c r="AU1229" s="13"/>
      <c r="AV1229" s="300"/>
      <c r="AW1229" s="12"/>
      <c r="AX1229" s="13"/>
    </row>
    <row r="1230" spans="1:50" s="14" customFormat="1" ht="98">
      <c r="A1230" s="11" t="s">
        <v>9871</v>
      </c>
      <c r="B1230" s="12" t="s">
        <v>9916</v>
      </c>
      <c r="C1230" s="12" t="s">
        <v>9533</v>
      </c>
      <c r="D1230" s="15" t="s">
        <v>9561</v>
      </c>
      <c r="E1230" s="12" t="s">
        <v>9546</v>
      </c>
      <c r="F1230" s="12">
        <v>10201</v>
      </c>
      <c r="G1230" s="12" t="s">
        <v>9553</v>
      </c>
      <c r="H1230" s="12">
        <v>2016</v>
      </c>
      <c r="I1230" s="12" t="s">
        <v>9554</v>
      </c>
      <c r="J1230" s="16">
        <v>509.36</v>
      </c>
      <c r="K1230" s="28" t="s">
        <v>363</v>
      </c>
      <c r="L1230" s="12" t="s">
        <v>9563</v>
      </c>
      <c r="M1230" s="12" t="s">
        <v>9564</v>
      </c>
      <c r="N1230" s="12" t="s">
        <v>9565</v>
      </c>
      <c r="O1230" s="12" t="s">
        <v>9566</v>
      </c>
      <c r="P1230" s="12" t="s">
        <v>9567</v>
      </c>
      <c r="Q1230" s="16">
        <v>31.86</v>
      </c>
      <c r="R1230" s="16">
        <v>14.76</v>
      </c>
      <c r="S1230" s="16">
        <v>2.1</v>
      </c>
      <c r="T1230" s="16">
        <v>15</v>
      </c>
      <c r="U1230" s="16">
        <v>31.86</v>
      </c>
      <c r="V1230" s="109">
        <v>100</v>
      </c>
      <c r="W1230" s="109">
        <v>100</v>
      </c>
      <c r="X1230" s="12" t="s">
        <v>9543</v>
      </c>
      <c r="Y1230" s="12">
        <v>6</v>
      </c>
      <c r="Z1230" s="12">
        <v>1</v>
      </c>
      <c r="AA1230" s="12">
        <v>1</v>
      </c>
      <c r="AB1230" s="12" t="s">
        <v>9544</v>
      </c>
      <c r="AC1230" s="12"/>
      <c r="AD1230" s="12">
        <v>0</v>
      </c>
      <c r="AE1230" s="12">
        <v>2</v>
      </c>
      <c r="AF1230" s="236">
        <v>100</v>
      </c>
      <c r="AG1230" s="11" t="s">
        <v>9562</v>
      </c>
      <c r="AH1230" s="12" t="s">
        <v>9568</v>
      </c>
      <c r="AI1230" s="13">
        <v>100</v>
      </c>
      <c r="AJ1230" s="11"/>
      <c r="AK1230" s="12"/>
      <c r="AL1230" s="13"/>
      <c r="AM1230" s="300"/>
      <c r="AN1230" s="12"/>
      <c r="AO1230" s="13"/>
      <c r="AP1230" s="300"/>
      <c r="AQ1230" s="12"/>
      <c r="AR1230" s="13"/>
      <c r="AS1230" s="300"/>
      <c r="AT1230" s="12"/>
      <c r="AU1230" s="13"/>
      <c r="AV1230" s="300"/>
      <c r="AW1230" s="12"/>
      <c r="AX1230" s="13"/>
    </row>
    <row r="1231" spans="1:50" s="14" customFormat="1" ht="409.5">
      <c r="A1231" s="11" t="s">
        <v>9871</v>
      </c>
      <c r="B1231" s="12" t="s">
        <v>9916</v>
      </c>
      <c r="C1231" s="12" t="s">
        <v>9533</v>
      </c>
      <c r="D1231" s="15" t="s">
        <v>9561</v>
      </c>
      <c r="E1231" s="12" t="s">
        <v>9569</v>
      </c>
      <c r="F1231" s="70" t="s">
        <v>9570</v>
      </c>
      <c r="G1231" s="12" t="s">
        <v>9553</v>
      </c>
      <c r="H1231" s="12">
        <v>2018</v>
      </c>
      <c r="I1231" s="12" t="s">
        <v>9554</v>
      </c>
      <c r="J1231" s="16">
        <v>784.46</v>
      </c>
      <c r="K1231" s="28" t="s">
        <v>363</v>
      </c>
      <c r="L1231" s="12" t="s">
        <v>9563</v>
      </c>
      <c r="M1231" s="12" t="s">
        <v>9564</v>
      </c>
      <c r="N1231" s="12" t="s">
        <v>9565</v>
      </c>
      <c r="O1231" s="12" t="s">
        <v>9566</v>
      </c>
      <c r="P1231" s="12" t="s">
        <v>9571</v>
      </c>
      <c r="Q1231" s="16">
        <v>31.86</v>
      </c>
      <c r="R1231" s="16">
        <v>14.76</v>
      </c>
      <c r="S1231" s="16">
        <v>2.1</v>
      </c>
      <c r="T1231" s="16">
        <v>15</v>
      </c>
      <c r="U1231" s="16">
        <v>31.86</v>
      </c>
      <c r="V1231" s="109">
        <v>100</v>
      </c>
      <c r="W1231" s="109">
        <v>100</v>
      </c>
      <c r="X1231" s="12" t="s">
        <v>9543</v>
      </c>
      <c r="Y1231" s="12">
        <v>6</v>
      </c>
      <c r="Z1231" s="12">
        <v>1</v>
      </c>
      <c r="AA1231" s="12">
        <v>1</v>
      </c>
      <c r="AB1231" s="12" t="s">
        <v>9544</v>
      </c>
      <c r="AC1231" s="12" t="s">
        <v>9561</v>
      </c>
      <c r="AD1231" s="12">
        <v>0</v>
      </c>
      <c r="AE1231" s="12">
        <v>2</v>
      </c>
      <c r="AF1231" s="236">
        <v>100</v>
      </c>
      <c r="AG1231" s="11" t="s">
        <v>9534</v>
      </c>
      <c r="AH1231" s="12" t="s">
        <v>9560</v>
      </c>
      <c r="AI1231" s="13">
        <v>100</v>
      </c>
      <c r="AJ1231" s="11"/>
      <c r="AK1231" s="12"/>
      <c r="AL1231" s="13"/>
      <c r="AM1231" s="300"/>
      <c r="AN1231" s="12"/>
      <c r="AO1231" s="13"/>
      <c r="AP1231" s="300"/>
      <c r="AQ1231" s="12"/>
      <c r="AR1231" s="13"/>
      <c r="AS1231" s="300"/>
      <c r="AT1231" s="12"/>
      <c r="AU1231" s="13"/>
      <c r="AV1231" s="300"/>
      <c r="AW1231" s="12"/>
      <c r="AX1231" s="13"/>
    </row>
    <row r="1232" spans="1:50" s="14" customFormat="1" ht="98">
      <c r="A1232" s="11" t="s">
        <v>9871</v>
      </c>
      <c r="B1232" s="12" t="s">
        <v>9916</v>
      </c>
      <c r="C1232" s="12" t="s">
        <v>9533</v>
      </c>
      <c r="D1232" s="15" t="s">
        <v>9561</v>
      </c>
      <c r="E1232" s="12" t="s">
        <v>9546</v>
      </c>
      <c r="F1232" s="12">
        <v>10201</v>
      </c>
      <c r="G1232" s="12" t="s">
        <v>9553</v>
      </c>
      <c r="H1232" s="12">
        <v>2018</v>
      </c>
      <c r="I1232" s="12" t="s">
        <v>9554</v>
      </c>
      <c r="J1232" s="16">
        <v>2514.8000000000002</v>
      </c>
      <c r="K1232" s="28" t="s">
        <v>363</v>
      </c>
      <c r="L1232" s="12" t="s">
        <v>9563</v>
      </c>
      <c r="M1232" s="12" t="s">
        <v>9564</v>
      </c>
      <c r="N1232" s="12" t="s">
        <v>9565</v>
      </c>
      <c r="O1232" s="12" t="s">
        <v>9566</v>
      </c>
      <c r="P1232" s="12" t="s">
        <v>9572</v>
      </c>
      <c r="Q1232" s="16">
        <v>31.86</v>
      </c>
      <c r="R1232" s="16">
        <v>14.76</v>
      </c>
      <c r="S1232" s="16">
        <v>2.1</v>
      </c>
      <c r="T1232" s="16">
        <v>15</v>
      </c>
      <c r="U1232" s="16">
        <v>31.86</v>
      </c>
      <c r="V1232" s="109">
        <v>100</v>
      </c>
      <c r="W1232" s="109">
        <v>100</v>
      </c>
      <c r="X1232" s="12" t="s">
        <v>9543</v>
      </c>
      <c r="Y1232" s="12">
        <v>6</v>
      </c>
      <c r="Z1232" s="12">
        <v>1</v>
      </c>
      <c r="AA1232" s="12">
        <v>5</v>
      </c>
      <c r="AB1232" s="12" t="s">
        <v>9544</v>
      </c>
      <c r="AC1232" s="12" t="s">
        <v>9561</v>
      </c>
      <c r="AD1232" s="12">
        <v>0</v>
      </c>
      <c r="AE1232" s="12">
        <v>2</v>
      </c>
      <c r="AF1232" s="236">
        <v>100</v>
      </c>
      <c r="AG1232" s="11" t="s">
        <v>5799</v>
      </c>
      <c r="AH1232" s="12" t="s">
        <v>9546</v>
      </c>
      <c r="AI1232" s="13">
        <v>100</v>
      </c>
      <c r="AJ1232" s="11"/>
      <c r="AK1232" s="12"/>
      <c r="AL1232" s="13"/>
      <c r="AM1232" s="300"/>
      <c r="AN1232" s="12"/>
      <c r="AO1232" s="13"/>
      <c r="AP1232" s="300"/>
      <c r="AQ1232" s="12"/>
      <c r="AR1232" s="13"/>
      <c r="AS1232" s="300"/>
      <c r="AT1232" s="12"/>
      <c r="AU1232" s="13"/>
      <c r="AV1232" s="300"/>
      <c r="AW1232" s="12"/>
      <c r="AX1232" s="13"/>
    </row>
    <row r="1233" spans="1:50" s="14" customFormat="1" ht="98">
      <c r="A1233" s="11" t="s">
        <v>9871</v>
      </c>
      <c r="B1233" s="12" t="s">
        <v>9916</v>
      </c>
      <c r="C1233" s="12" t="s">
        <v>9533</v>
      </c>
      <c r="D1233" s="15" t="s">
        <v>9561</v>
      </c>
      <c r="E1233" s="12" t="s">
        <v>9573</v>
      </c>
      <c r="F1233" s="70" t="s">
        <v>9574</v>
      </c>
      <c r="G1233" s="12" t="s">
        <v>9553</v>
      </c>
      <c r="H1233" s="12">
        <v>2019</v>
      </c>
      <c r="I1233" s="12" t="s">
        <v>9554</v>
      </c>
      <c r="J1233" s="16">
        <v>1067.5</v>
      </c>
      <c r="K1233" s="28" t="s">
        <v>363</v>
      </c>
      <c r="L1233" s="12" t="s">
        <v>9563</v>
      </c>
      <c r="M1233" s="12" t="s">
        <v>9564</v>
      </c>
      <c r="N1233" s="12" t="s">
        <v>9565</v>
      </c>
      <c r="O1233" s="12" t="s">
        <v>9566</v>
      </c>
      <c r="P1233" s="12">
        <v>1217602</v>
      </c>
      <c r="Q1233" s="16">
        <v>31.86</v>
      </c>
      <c r="R1233" s="16">
        <v>14.76</v>
      </c>
      <c r="S1233" s="16">
        <v>2.1</v>
      </c>
      <c r="T1233" s="16">
        <v>15</v>
      </c>
      <c r="U1233" s="16">
        <v>31.86</v>
      </c>
      <c r="V1233" s="109">
        <v>100</v>
      </c>
      <c r="W1233" s="109">
        <v>100</v>
      </c>
      <c r="X1233" s="12" t="s">
        <v>9543</v>
      </c>
      <c r="Y1233" s="12">
        <v>6</v>
      </c>
      <c r="Z1233" s="12">
        <v>1</v>
      </c>
      <c r="AA1233" s="12">
        <v>5</v>
      </c>
      <c r="AB1233" s="12" t="s">
        <v>9575</v>
      </c>
      <c r="AC1233" s="12" t="s">
        <v>9561</v>
      </c>
      <c r="AD1233" s="12">
        <v>0</v>
      </c>
      <c r="AE1233" s="12">
        <v>2</v>
      </c>
      <c r="AF1233" s="236">
        <v>100</v>
      </c>
      <c r="AG1233" s="11" t="s">
        <v>9549</v>
      </c>
      <c r="AH1233" s="12" t="s">
        <v>9573</v>
      </c>
      <c r="AI1233" s="13">
        <v>100</v>
      </c>
      <c r="AJ1233" s="11"/>
      <c r="AK1233" s="12"/>
      <c r="AL1233" s="13"/>
      <c r="AM1233" s="300"/>
      <c r="AN1233" s="12"/>
      <c r="AO1233" s="13"/>
      <c r="AP1233" s="300"/>
      <c r="AQ1233" s="12"/>
      <c r="AR1233" s="13"/>
      <c r="AS1233" s="300"/>
      <c r="AT1233" s="12"/>
      <c r="AU1233" s="13"/>
      <c r="AV1233" s="300"/>
      <c r="AW1233" s="12"/>
      <c r="AX1233" s="13"/>
    </row>
    <row r="1234" spans="1:50" s="14" customFormat="1" ht="70">
      <c r="A1234" s="11" t="s">
        <v>9871</v>
      </c>
      <c r="B1234" s="12" t="s">
        <v>9916</v>
      </c>
      <c r="C1234" s="12" t="s">
        <v>9533</v>
      </c>
      <c r="D1234" s="15" t="s">
        <v>9561</v>
      </c>
      <c r="E1234" s="12" t="s">
        <v>9576</v>
      </c>
      <c r="F1234" s="12">
        <v>28685</v>
      </c>
      <c r="G1234" s="12" t="s">
        <v>9577</v>
      </c>
      <c r="H1234" s="12">
        <v>2019</v>
      </c>
      <c r="I1234" s="12" t="s">
        <v>9578</v>
      </c>
      <c r="J1234" s="16">
        <v>387.3</v>
      </c>
      <c r="K1234" s="28" t="s">
        <v>363</v>
      </c>
      <c r="L1234" s="12" t="s">
        <v>9579</v>
      </c>
      <c r="M1234" s="12" t="s">
        <v>9580</v>
      </c>
      <c r="N1234" s="12" t="s">
        <v>9581</v>
      </c>
      <c r="O1234" s="12" t="s">
        <v>9582</v>
      </c>
      <c r="P1234" s="12" t="s">
        <v>9583</v>
      </c>
      <c r="Q1234" s="16">
        <f t="shared" ref="Q1234:U1235" si="46">+Q1232/2</f>
        <v>15.93</v>
      </c>
      <c r="R1234" s="16">
        <f t="shared" si="46"/>
        <v>7.38</v>
      </c>
      <c r="S1234" s="16">
        <f t="shared" si="46"/>
        <v>1.05</v>
      </c>
      <c r="T1234" s="16">
        <f t="shared" si="46"/>
        <v>7.5</v>
      </c>
      <c r="U1234" s="16">
        <f t="shared" si="46"/>
        <v>15.93</v>
      </c>
      <c r="V1234" s="109">
        <v>100</v>
      </c>
      <c r="W1234" s="109">
        <v>20</v>
      </c>
      <c r="X1234" s="12" t="s">
        <v>9543</v>
      </c>
      <c r="Y1234" s="12">
        <v>6</v>
      </c>
      <c r="Z1234" s="12">
        <v>1</v>
      </c>
      <c r="AA1234" s="12">
        <v>6</v>
      </c>
      <c r="AB1234" s="12">
        <v>19</v>
      </c>
      <c r="AC1234" s="12" t="s">
        <v>9561</v>
      </c>
      <c r="AD1234" s="12">
        <v>0</v>
      </c>
      <c r="AE1234" s="12">
        <v>5</v>
      </c>
      <c r="AF1234" s="236">
        <v>100</v>
      </c>
      <c r="AG1234" s="11"/>
      <c r="AH1234" s="12" t="s">
        <v>9576</v>
      </c>
      <c r="AI1234" s="13">
        <v>100</v>
      </c>
      <c r="AJ1234" s="11"/>
      <c r="AK1234" s="12"/>
      <c r="AL1234" s="13"/>
      <c r="AM1234" s="300"/>
      <c r="AN1234" s="12"/>
      <c r="AO1234" s="13"/>
      <c r="AP1234" s="300"/>
      <c r="AQ1234" s="12"/>
      <c r="AR1234" s="13"/>
      <c r="AS1234" s="300"/>
      <c r="AT1234" s="12"/>
      <c r="AU1234" s="13"/>
      <c r="AV1234" s="300"/>
      <c r="AW1234" s="12"/>
      <c r="AX1234" s="13"/>
    </row>
    <row r="1235" spans="1:50" s="14" customFormat="1" ht="98">
      <c r="A1235" s="11" t="s">
        <v>9871</v>
      </c>
      <c r="B1235" s="12" t="s">
        <v>9916</v>
      </c>
      <c r="C1235" s="12" t="s">
        <v>9533</v>
      </c>
      <c r="D1235" s="15" t="s">
        <v>9561</v>
      </c>
      <c r="E1235" s="12" t="s">
        <v>9535</v>
      </c>
      <c r="F1235" s="12">
        <v>23901</v>
      </c>
      <c r="G1235" s="12" t="s">
        <v>9577</v>
      </c>
      <c r="H1235" s="12">
        <v>2019</v>
      </c>
      <c r="I1235" s="12" t="s">
        <v>9578</v>
      </c>
      <c r="J1235" s="16">
        <v>298.83</v>
      </c>
      <c r="K1235" s="28" t="s">
        <v>363</v>
      </c>
      <c r="L1235" s="12" t="s">
        <v>9584</v>
      </c>
      <c r="M1235" s="12" t="s">
        <v>9585</v>
      </c>
      <c r="N1235" s="12" t="s">
        <v>9581</v>
      </c>
      <c r="O1235" s="12" t="s">
        <v>9582</v>
      </c>
      <c r="P1235" s="12" t="s">
        <v>9586</v>
      </c>
      <c r="Q1235" s="16">
        <f t="shared" si="46"/>
        <v>15.93</v>
      </c>
      <c r="R1235" s="16">
        <f t="shared" si="46"/>
        <v>7.38</v>
      </c>
      <c r="S1235" s="16">
        <f t="shared" si="46"/>
        <v>1.05</v>
      </c>
      <c r="T1235" s="16">
        <f t="shared" si="46"/>
        <v>7.5</v>
      </c>
      <c r="U1235" s="16">
        <f t="shared" si="46"/>
        <v>15.93</v>
      </c>
      <c r="V1235" s="109">
        <v>100</v>
      </c>
      <c r="W1235" s="109">
        <v>100</v>
      </c>
      <c r="X1235" s="12" t="s">
        <v>9543</v>
      </c>
      <c r="Y1235" s="12">
        <v>6</v>
      </c>
      <c r="Z1235" s="12">
        <v>1</v>
      </c>
      <c r="AA1235" s="12">
        <v>6</v>
      </c>
      <c r="AB1235" s="12">
        <v>19</v>
      </c>
      <c r="AC1235" s="12" t="s">
        <v>9561</v>
      </c>
      <c r="AD1235" s="12">
        <v>0</v>
      </c>
      <c r="AE1235" s="12">
        <v>1</v>
      </c>
      <c r="AF1235" s="236">
        <v>100</v>
      </c>
      <c r="AG1235" s="11"/>
      <c r="AH1235" s="12" t="s">
        <v>9576</v>
      </c>
      <c r="AI1235" s="13">
        <v>100</v>
      </c>
      <c r="AJ1235" s="11"/>
      <c r="AK1235" s="12"/>
      <c r="AL1235" s="13"/>
      <c r="AM1235" s="300"/>
      <c r="AN1235" s="12"/>
      <c r="AO1235" s="13"/>
      <c r="AP1235" s="300"/>
      <c r="AQ1235" s="12"/>
      <c r="AR1235" s="13"/>
      <c r="AS1235" s="300"/>
      <c r="AT1235" s="12"/>
      <c r="AU1235" s="13"/>
      <c r="AV1235" s="300"/>
      <c r="AW1235" s="12"/>
      <c r="AX1235" s="13"/>
    </row>
    <row r="1236" spans="1:50" s="14" customFormat="1" ht="70">
      <c r="A1236" s="11" t="s">
        <v>9871</v>
      </c>
      <c r="B1236" s="12" t="s">
        <v>9916</v>
      </c>
      <c r="C1236" s="12" t="s">
        <v>9533</v>
      </c>
      <c r="D1236" s="15" t="s">
        <v>9561</v>
      </c>
      <c r="E1236" s="12" t="s">
        <v>9576</v>
      </c>
      <c r="F1236" s="12">
        <v>28685</v>
      </c>
      <c r="G1236" s="12" t="s">
        <v>9577</v>
      </c>
      <c r="H1236" s="12">
        <v>2019</v>
      </c>
      <c r="I1236" s="12" t="s">
        <v>9578</v>
      </c>
      <c r="J1236" s="16">
        <v>465.2</v>
      </c>
      <c r="K1236" s="28" t="s">
        <v>363</v>
      </c>
      <c r="L1236" s="12" t="s">
        <v>9587</v>
      </c>
      <c r="M1236" s="12" t="s">
        <v>9588</v>
      </c>
      <c r="N1236" s="12" t="s">
        <v>9581</v>
      </c>
      <c r="O1236" s="12" t="s">
        <v>9582</v>
      </c>
      <c r="P1236" s="12" t="s">
        <v>9589</v>
      </c>
      <c r="Q1236" s="16">
        <v>15.93</v>
      </c>
      <c r="R1236" s="16">
        <v>7.38</v>
      </c>
      <c r="S1236" s="16">
        <v>1.05</v>
      </c>
      <c r="T1236" s="16">
        <v>7.5</v>
      </c>
      <c r="U1236" s="16">
        <v>15.93</v>
      </c>
      <c r="V1236" s="109">
        <v>100</v>
      </c>
      <c r="W1236" s="109">
        <v>100</v>
      </c>
      <c r="X1236" s="12" t="s">
        <v>9543</v>
      </c>
      <c r="Y1236" s="12">
        <v>6</v>
      </c>
      <c r="Z1236" s="12">
        <v>1</v>
      </c>
      <c r="AA1236" s="12">
        <v>6</v>
      </c>
      <c r="AB1236" s="12">
        <v>19</v>
      </c>
      <c r="AC1236" s="12" t="s">
        <v>9561</v>
      </c>
      <c r="AD1236" s="12">
        <v>0</v>
      </c>
      <c r="AE1236" s="12">
        <v>0</v>
      </c>
      <c r="AF1236" s="236">
        <v>100</v>
      </c>
      <c r="AG1236" s="11"/>
      <c r="AH1236" s="12" t="s">
        <v>9576</v>
      </c>
      <c r="AI1236" s="13">
        <v>100</v>
      </c>
      <c r="AJ1236" s="11"/>
      <c r="AK1236" s="12"/>
      <c r="AL1236" s="13"/>
      <c r="AM1236" s="300"/>
      <c r="AN1236" s="12"/>
      <c r="AO1236" s="13"/>
      <c r="AP1236" s="300"/>
      <c r="AQ1236" s="12"/>
      <c r="AR1236" s="13"/>
      <c r="AS1236" s="300"/>
      <c r="AT1236" s="12"/>
      <c r="AU1236" s="13"/>
      <c r="AV1236" s="300"/>
      <c r="AW1236" s="12"/>
      <c r="AX1236" s="13"/>
    </row>
    <row r="1237" spans="1:50" ht="70">
      <c r="A1237" s="11" t="s">
        <v>9871</v>
      </c>
      <c r="B1237" s="12" t="s">
        <v>9916</v>
      </c>
      <c r="C1237" s="12" t="s">
        <v>9533</v>
      </c>
      <c r="D1237" s="15" t="s">
        <v>9561</v>
      </c>
      <c r="E1237" s="12" t="s">
        <v>9546</v>
      </c>
      <c r="F1237" s="12">
        <v>10201</v>
      </c>
      <c r="G1237" s="12" t="s">
        <v>9577</v>
      </c>
      <c r="H1237" s="12">
        <v>2019</v>
      </c>
      <c r="I1237" s="12" t="s">
        <v>9578</v>
      </c>
      <c r="J1237" s="16">
        <v>79.03</v>
      </c>
      <c r="K1237" s="28" t="s">
        <v>363</v>
      </c>
      <c r="L1237" s="12" t="s">
        <v>9590</v>
      </c>
      <c r="M1237" s="12" t="s">
        <v>9591</v>
      </c>
      <c r="N1237" s="12" t="s">
        <v>9581</v>
      </c>
      <c r="O1237" s="12" t="s">
        <v>9582</v>
      </c>
      <c r="P1237" s="12">
        <v>1217613</v>
      </c>
      <c r="Q1237" s="16">
        <v>15.93</v>
      </c>
      <c r="R1237" s="16">
        <v>7.38</v>
      </c>
      <c r="S1237" s="16">
        <v>1.05</v>
      </c>
      <c r="T1237" s="16">
        <v>7.5</v>
      </c>
      <c r="U1237" s="16">
        <v>15.93</v>
      </c>
      <c r="V1237" s="109">
        <v>100</v>
      </c>
      <c r="W1237" s="109">
        <v>100</v>
      </c>
      <c r="X1237" s="12" t="s">
        <v>9543</v>
      </c>
      <c r="Y1237" s="12">
        <v>6</v>
      </c>
      <c r="Z1237" s="12">
        <v>1</v>
      </c>
      <c r="AA1237" s="12">
        <v>5</v>
      </c>
      <c r="AB1237" s="12" t="s">
        <v>9575</v>
      </c>
      <c r="AC1237" s="12" t="s">
        <v>9561</v>
      </c>
      <c r="AD1237" s="12">
        <v>0</v>
      </c>
      <c r="AE1237" s="12">
        <v>0</v>
      </c>
      <c r="AF1237" s="236">
        <v>100</v>
      </c>
      <c r="AG1237" s="11" t="s">
        <v>5799</v>
      </c>
      <c r="AH1237" s="12" t="s">
        <v>9546</v>
      </c>
      <c r="AI1237" s="13">
        <v>100</v>
      </c>
      <c r="AJ1237" s="11"/>
      <c r="AK1237" s="12"/>
      <c r="AL1237" s="13"/>
      <c r="AM1237" s="300"/>
      <c r="AN1237" s="12"/>
      <c r="AO1237" s="13"/>
      <c r="AP1237" s="300"/>
      <c r="AQ1237" s="12"/>
      <c r="AR1237" s="13"/>
      <c r="AS1237" s="300"/>
      <c r="AT1237" s="12"/>
      <c r="AU1237" s="13"/>
      <c r="AV1237" s="300"/>
      <c r="AW1237" s="12"/>
      <c r="AX1237" s="13"/>
    </row>
    <row r="1238" spans="1:50" ht="70.5" thickBot="1">
      <c r="A1238" s="170" t="s">
        <v>9871</v>
      </c>
      <c r="B1238" s="171" t="s">
        <v>9916</v>
      </c>
      <c r="C1238" s="171" t="s">
        <v>9533</v>
      </c>
      <c r="D1238" s="270" t="s">
        <v>9561</v>
      </c>
      <c r="E1238" s="171" t="s">
        <v>9576</v>
      </c>
      <c r="F1238" s="171">
        <v>28685</v>
      </c>
      <c r="G1238" s="171" t="s">
        <v>9577</v>
      </c>
      <c r="H1238" s="171">
        <v>2019</v>
      </c>
      <c r="I1238" s="171" t="s">
        <v>9578</v>
      </c>
      <c r="J1238" s="271">
        <v>411.51</v>
      </c>
      <c r="K1238" s="272" t="s">
        <v>363</v>
      </c>
      <c r="L1238" s="171" t="s">
        <v>9592</v>
      </c>
      <c r="M1238" s="171" t="s">
        <v>9593</v>
      </c>
      <c r="N1238" s="171" t="s">
        <v>9581</v>
      </c>
      <c r="O1238" s="171" t="s">
        <v>9582</v>
      </c>
      <c r="P1238" s="171" t="s">
        <v>9594</v>
      </c>
      <c r="Q1238" s="271">
        <v>15.93</v>
      </c>
      <c r="R1238" s="271">
        <v>7.38</v>
      </c>
      <c r="S1238" s="271">
        <v>1.05</v>
      </c>
      <c r="T1238" s="271">
        <v>7.5</v>
      </c>
      <c r="U1238" s="271">
        <v>15.93</v>
      </c>
      <c r="V1238" s="372">
        <v>100</v>
      </c>
      <c r="W1238" s="372">
        <v>100</v>
      </c>
      <c r="X1238" s="171" t="s">
        <v>9543</v>
      </c>
      <c r="Y1238" s="171">
        <v>6</v>
      </c>
      <c r="Z1238" s="171">
        <v>1</v>
      </c>
      <c r="AA1238" s="171">
        <v>6</v>
      </c>
      <c r="AB1238" s="171">
        <v>19</v>
      </c>
      <c r="AC1238" s="171" t="s">
        <v>9561</v>
      </c>
      <c r="AD1238" s="171">
        <v>0</v>
      </c>
      <c r="AE1238" s="171">
        <v>0</v>
      </c>
      <c r="AF1238" s="173">
        <v>100</v>
      </c>
      <c r="AG1238" s="170"/>
      <c r="AH1238" s="171" t="s">
        <v>9576</v>
      </c>
      <c r="AI1238" s="172">
        <v>100</v>
      </c>
      <c r="AJ1238" s="170"/>
      <c r="AK1238" s="171"/>
      <c r="AL1238" s="172"/>
      <c r="AM1238" s="320"/>
      <c r="AN1238" s="171"/>
      <c r="AO1238" s="172"/>
      <c r="AP1238" s="320"/>
      <c r="AQ1238" s="171"/>
      <c r="AR1238" s="172"/>
      <c r="AS1238" s="320"/>
      <c r="AT1238" s="171"/>
      <c r="AU1238" s="172"/>
      <c r="AV1238" s="320"/>
      <c r="AW1238" s="171"/>
      <c r="AX1238" s="172"/>
    </row>
    <row r="1239" spans="1:50">
      <c r="K1239" s="237"/>
      <c r="Q1239" s="77"/>
      <c r="R1239" s="77"/>
      <c r="S1239" s="77"/>
      <c r="T1239" s="77"/>
      <c r="U1239" s="77"/>
    </row>
    <row r="1240" spans="1:50">
      <c r="Q1240" s="77"/>
      <c r="R1240" s="77"/>
      <c r="S1240" s="77"/>
      <c r="T1240" s="77"/>
      <c r="U1240" s="77"/>
    </row>
    <row r="1241" spans="1:50">
      <c r="Q1241" s="77"/>
      <c r="R1241" s="77"/>
      <c r="S1241" s="77"/>
      <c r="T1241" s="77"/>
      <c r="U1241" s="77"/>
    </row>
    <row r="1242" spans="1:50">
      <c r="Q1242" s="77"/>
      <c r="R1242" s="77"/>
      <c r="S1242" s="77"/>
      <c r="T1242" s="77"/>
      <c r="U1242" s="77"/>
    </row>
    <row r="1243" spans="1:50">
      <c r="Q1243" s="77"/>
      <c r="R1243" s="77"/>
      <c r="S1243" s="77"/>
      <c r="T1243" s="77"/>
      <c r="U1243" s="77"/>
    </row>
    <row r="1244" spans="1:50">
      <c r="Q1244" s="77"/>
      <c r="R1244" s="77"/>
      <c r="S1244" s="77"/>
      <c r="T1244" s="77"/>
      <c r="U1244" s="77"/>
    </row>
    <row r="1245" spans="1:50">
      <c r="Q1245" s="77"/>
      <c r="R1245" s="77"/>
      <c r="S1245" s="77"/>
      <c r="T1245" s="77"/>
      <c r="U1245" s="77"/>
    </row>
    <row r="1246" spans="1:50">
      <c r="Q1246" s="77"/>
      <c r="R1246" s="77"/>
      <c r="S1246" s="77"/>
      <c r="T1246" s="77"/>
      <c r="U1246" s="77"/>
    </row>
    <row r="1247" spans="1:50">
      <c r="Q1247" s="77"/>
      <c r="R1247" s="77"/>
      <c r="S1247" s="77"/>
      <c r="T1247" s="77"/>
      <c r="U1247" s="77"/>
    </row>
    <row r="1248" spans="1:50">
      <c r="Q1248" s="77"/>
      <c r="R1248" s="77"/>
      <c r="S1248" s="77"/>
      <c r="T1248" s="77"/>
      <c r="U1248" s="77"/>
    </row>
    <row r="1249" spans="17:21">
      <c r="Q1249" s="77"/>
      <c r="R1249" s="77"/>
      <c r="S1249" s="77"/>
      <c r="T1249" s="77"/>
      <c r="U1249" s="77"/>
    </row>
    <row r="1250" spans="17:21">
      <c r="Q1250" s="77"/>
      <c r="R1250" s="77"/>
      <c r="S1250" s="77"/>
      <c r="T1250" s="77"/>
      <c r="U1250" s="77"/>
    </row>
    <row r="1251" spans="17:21">
      <c r="Q1251" s="77"/>
      <c r="R1251" s="77"/>
      <c r="S1251" s="77"/>
      <c r="T1251" s="77"/>
      <c r="U1251" s="77"/>
    </row>
    <row r="1252" spans="17:21">
      <c r="Q1252" s="77"/>
      <c r="R1252" s="77"/>
      <c r="S1252" s="77"/>
      <c r="T1252" s="77"/>
      <c r="U1252" s="77"/>
    </row>
    <row r="1253" spans="17:21">
      <c r="Q1253" s="77"/>
      <c r="R1253" s="77"/>
      <c r="S1253" s="77"/>
      <c r="T1253" s="77"/>
      <c r="U1253" s="77"/>
    </row>
    <row r="1254" spans="17:21">
      <c r="Q1254" s="77"/>
      <c r="R1254" s="77"/>
      <c r="S1254" s="77"/>
      <c r="T1254" s="77"/>
      <c r="U1254" s="77"/>
    </row>
    <row r="1255" spans="17:21">
      <c r="Q1255" s="77"/>
      <c r="R1255" s="77"/>
      <c r="S1255" s="77"/>
      <c r="T1255" s="77"/>
      <c r="U1255" s="77"/>
    </row>
    <row r="1256" spans="17:21">
      <c r="Q1256" s="77"/>
      <c r="R1256" s="77"/>
      <c r="S1256" s="77"/>
      <c r="T1256" s="77"/>
      <c r="U1256" s="77"/>
    </row>
    <row r="1257" spans="17:21">
      <c r="Q1257" s="77"/>
      <c r="R1257" s="77"/>
      <c r="S1257" s="77"/>
      <c r="T1257" s="77"/>
      <c r="U1257" s="77"/>
    </row>
    <row r="1258" spans="17:21">
      <c r="Q1258" s="77"/>
      <c r="R1258" s="77"/>
      <c r="S1258" s="77"/>
      <c r="T1258" s="77"/>
      <c r="U1258" s="77"/>
    </row>
    <row r="1259" spans="17:21">
      <c r="Q1259" s="77"/>
      <c r="R1259" s="77"/>
      <c r="S1259" s="77"/>
      <c r="T1259" s="77"/>
      <c r="U1259" s="77"/>
    </row>
    <row r="1260" spans="17:21">
      <c r="Q1260" s="77"/>
      <c r="R1260" s="77"/>
      <c r="S1260" s="77"/>
      <c r="T1260" s="77"/>
      <c r="U1260" s="77"/>
    </row>
    <row r="1261" spans="17:21">
      <c r="Q1261" s="77"/>
      <c r="R1261" s="77"/>
      <c r="S1261" s="77"/>
      <c r="T1261" s="77"/>
      <c r="U1261" s="77"/>
    </row>
    <row r="1262" spans="17:21">
      <c r="Q1262" s="77"/>
      <c r="R1262" s="77"/>
      <c r="S1262" s="77"/>
      <c r="T1262" s="77"/>
      <c r="U1262" s="77"/>
    </row>
    <row r="1263" spans="17:21">
      <c r="Q1263" s="77"/>
      <c r="R1263" s="77"/>
      <c r="S1263" s="77"/>
      <c r="T1263" s="77"/>
      <c r="U1263" s="77"/>
    </row>
    <row r="1264" spans="17:21">
      <c r="Q1264" s="77"/>
      <c r="R1264" s="77"/>
      <c r="S1264" s="77"/>
      <c r="T1264" s="77"/>
      <c r="U1264" s="77"/>
    </row>
    <row r="1265" spans="17:21">
      <c r="Q1265" s="77"/>
      <c r="R1265" s="77"/>
      <c r="S1265" s="77"/>
      <c r="T1265" s="77"/>
      <c r="U1265" s="77"/>
    </row>
    <row r="1266" spans="17:21">
      <c r="Q1266" s="77"/>
      <c r="R1266" s="77"/>
      <c r="S1266" s="77"/>
      <c r="T1266" s="77"/>
      <c r="U1266" s="77"/>
    </row>
    <row r="1267" spans="17:21">
      <c r="Q1267" s="77"/>
      <c r="R1267" s="77"/>
      <c r="S1267" s="77"/>
      <c r="T1267" s="77"/>
      <c r="U1267" s="77"/>
    </row>
    <row r="1268" spans="17:21">
      <c r="Q1268" s="77"/>
      <c r="R1268" s="77"/>
      <c r="S1268" s="77"/>
      <c r="T1268" s="77"/>
      <c r="U1268" s="77"/>
    </row>
    <row r="1269" spans="17:21">
      <c r="Q1269" s="77"/>
      <c r="R1269" s="77"/>
      <c r="S1269" s="77"/>
      <c r="T1269" s="77"/>
      <c r="U1269" s="77"/>
    </row>
    <row r="1270" spans="17:21">
      <c r="Q1270" s="77"/>
      <c r="R1270" s="77"/>
      <c r="S1270" s="77"/>
      <c r="T1270" s="77"/>
      <c r="U1270" s="77"/>
    </row>
    <row r="1271" spans="17:21">
      <c r="Q1271" s="77"/>
      <c r="R1271" s="77"/>
      <c r="S1271" s="77"/>
      <c r="T1271" s="77"/>
      <c r="U1271" s="77"/>
    </row>
    <row r="1272" spans="17:21">
      <c r="Q1272" s="77"/>
      <c r="R1272" s="77"/>
      <c r="S1272" s="77"/>
      <c r="T1272" s="77"/>
      <c r="U1272" s="77"/>
    </row>
    <row r="1273" spans="17:21">
      <c r="Q1273" s="77"/>
      <c r="R1273" s="77"/>
      <c r="S1273" s="77"/>
      <c r="T1273" s="77"/>
      <c r="U1273" s="77"/>
    </row>
    <row r="1274" spans="17:21">
      <c r="Q1274" s="77"/>
      <c r="R1274" s="77"/>
      <c r="S1274" s="77"/>
      <c r="T1274" s="77"/>
      <c r="U1274" s="77"/>
    </row>
    <row r="1275" spans="17:21">
      <c r="Q1275" s="77"/>
      <c r="R1275" s="77"/>
      <c r="S1275" s="77"/>
      <c r="T1275" s="77"/>
      <c r="U1275" s="77"/>
    </row>
    <row r="1276" spans="17:21">
      <c r="Q1276" s="77"/>
      <c r="R1276" s="77"/>
      <c r="S1276" s="77"/>
      <c r="T1276" s="77"/>
      <c r="U1276" s="77"/>
    </row>
    <row r="1277" spans="17:21">
      <c r="Q1277" s="77"/>
      <c r="R1277" s="77"/>
      <c r="S1277" s="77"/>
      <c r="T1277" s="77"/>
      <c r="U1277" s="77"/>
    </row>
    <row r="1278" spans="17:21">
      <c r="Q1278" s="77"/>
      <c r="R1278" s="77"/>
      <c r="S1278" s="77"/>
      <c r="T1278" s="77"/>
      <c r="U1278" s="77"/>
    </row>
    <row r="1279" spans="17:21">
      <c r="Q1279" s="77"/>
      <c r="R1279" s="77"/>
      <c r="S1279" s="77"/>
      <c r="T1279" s="77"/>
      <c r="U1279" s="77"/>
    </row>
    <row r="1280" spans="17:21">
      <c r="Q1280" s="77"/>
      <c r="R1280" s="77"/>
      <c r="S1280" s="77"/>
      <c r="T1280" s="77"/>
      <c r="U1280" s="77"/>
    </row>
    <row r="1281" spans="17:21">
      <c r="Q1281" s="77"/>
      <c r="R1281" s="77"/>
      <c r="S1281" s="77"/>
      <c r="T1281" s="77"/>
      <c r="U1281" s="77"/>
    </row>
    <row r="1282" spans="17:21">
      <c r="Q1282" s="77"/>
      <c r="R1282" s="77"/>
      <c r="S1282" s="77"/>
      <c r="T1282" s="77"/>
      <c r="U1282" s="77"/>
    </row>
    <row r="1283" spans="17:21">
      <c r="Q1283" s="77"/>
      <c r="R1283" s="77"/>
      <c r="S1283" s="77"/>
      <c r="T1283" s="77"/>
      <c r="U1283" s="77"/>
    </row>
    <row r="1284" spans="17:21">
      <c r="Q1284" s="77"/>
      <c r="R1284" s="77"/>
      <c r="S1284" s="77"/>
      <c r="T1284" s="77"/>
      <c r="U1284" s="77"/>
    </row>
    <row r="1285" spans="17:21">
      <c r="Q1285" s="77"/>
      <c r="R1285" s="77"/>
      <c r="S1285" s="77"/>
      <c r="T1285" s="77"/>
      <c r="U1285" s="77"/>
    </row>
    <row r="1286" spans="17:21">
      <c r="Q1286" s="77"/>
      <c r="R1286" s="77"/>
      <c r="S1286" s="77"/>
      <c r="T1286" s="77"/>
      <c r="U1286" s="77"/>
    </row>
    <row r="1287" spans="17:21">
      <c r="Q1287" s="77"/>
      <c r="R1287" s="77"/>
      <c r="S1287" s="77"/>
      <c r="T1287" s="77"/>
      <c r="U1287" s="77"/>
    </row>
    <row r="1288" spans="17:21">
      <c r="Q1288" s="77"/>
      <c r="R1288" s="77"/>
      <c r="S1288" s="77"/>
      <c r="T1288" s="77"/>
      <c r="U1288" s="77"/>
    </row>
    <row r="1289" spans="17:21">
      <c r="Q1289" s="77"/>
      <c r="R1289" s="77"/>
      <c r="S1289" s="77"/>
      <c r="T1289" s="77"/>
      <c r="U1289" s="77"/>
    </row>
    <row r="1290" spans="17:21">
      <c r="Q1290" s="77"/>
      <c r="R1290" s="77"/>
      <c r="S1290" s="77"/>
      <c r="T1290" s="77"/>
      <c r="U1290" s="77"/>
    </row>
    <row r="1291" spans="17:21">
      <c r="Q1291" s="77"/>
      <c r="R1291" s="77"/>
      <c r="S1291" s="77"/>
      <c r="T1291" s="77"/>
      <c r="U1291" s="77"/>
    </row>
    <row r="1292" spans="17:21">
      <c r="Q1292" s="77"/>
      <c r="R1292" s="77"/>
      <c r="S1292" s="77"/>
      <c r="T1292" s="77"/>
      <c r="U1292" s="77"/>
    </row>
    <row r="1293" spans="17:21">
      <c r="Q1293" s="77"/>
      <c r="R1293" s="77"/>
      <c r="S1293" s="77"/>
      <c r="T1293" s="77"/>
      <c r="U1293" s="77"/>
    </row>
    <row r="1294" spans="17:21">
      <c r="Q1294" s="77"/>
      <c r="R1294" s="77"/>
      <c r="S1294" s="77"/>
      <c r="T1294" s="77"/>
      <c r="U1294" s="77"/>
    </row>
    <row r="1295" spans="17:21">
      <c r="Q1295" s="77"/>
      <c r="R1295" s="77"/>
      <c r="S1295" s="77"/>
      <c r="T1295" s="77"/>
      <c r="U1295" s="77"/>
    </row>
    <row r="1296" spans="17:21">
      <c r="Q1296" s="77"/>
      <c r="R1296" s="77"/>
      <c r="S1296" s="77"/>
      <c r="T1296" s="77"/>
      <c r="U1296" s="77"/>
    </row>
    <row r="1297" spans="17:21">
      <c r="Q1297" s="77"/>
      <c r="R1297" s="77"/>
      <c r="S1297" s="77"/>
      <c r="T1297" s="77"/>
      <c r="U1297" s="77"/>
    </row>
    <row r="1298" spans="17:21">
      <c r="Q1298" s="77"/>
      <c r="R1298" s="77"/>
      <c r="S1298" s="77"/>
      <c r="T1298" s="77"/>
      <c r="U1298" s="77"/>
    </row>
    <row r="1299" spans="17:21">
      <c r="Q1299" s="77"/>
      <c r="R1299" s="77"/>
      <c r="S1299" s="77"/>
      <c r="T1299" s="77"/>
      <c r="U1299" s="77"/>
    </row>
    <row r="1300" spans="17:21">
      <c r="Q1300" s="77"/>
      <c r="R1300" s="77"/>
      <c r="S1300" s="77"/>
      <c r="T1300" s="77"/>
      <c r="U1300" s="77"/>
    </row>
    <row r="1301" spans="17:21">
      <c r="Q1301" s="77"/>
      <c r="R1301" s="77"/>
      <c r="S1301" s="77"/>
      <c r="T1301" s="77"/>
      <c r="U1301" s="77"/>
    </row>
    <row r="1302" spans="17:21">
      <c r="Q1302" s="77"/>
      <c r="R1302" s="77"/>
      <c r="S1302" s="77"/>
      <c r="T1302" s="77"/>
      <c r="U1302" s="77"/>
    </row>
    <row r="1303" spans="17:21">
      <c r="Q1303" s="77"/>
      <c r="R1303" s="77"/>
      <c r="S1303" s="77"/>
      <c r="T1303" s="77"/>
      <c r="U1303" s="77"/>
    </row>
    <row r="1304" spans="17:21">
      <c r="Q1304" s="77"/>
      <c r="R1304" s="77"/>
      <c r="S1304" s="77"/>
      <c r="T1304" s="77"/>
      <c r="U1304" s="77"/>
    </row>
    <row r="1305" spans="17:21">
      <c r="Q1305" s="77"/>
      <c r="R1305" s="77"/>
      <c r="S1305" s="77"/>
      <c r="T1305" s="77"/>
      <c r="U1305" s="77"/>
    </row>
    <row r="1306" spans="17:21">
      <c r="Q1306" s="77"/>
      <c r="R1306" s="77"/>
      <c r="S1306" s="77"/>
      <c r="T1306" s="77"/>
      <c r="U1306" s="77"/>
    </row>
    <row r="1307" spans="17:21">
      <c r="Q1307" s="77"/>
      <c r="R1307" s="77"/>
      <c r="S1307" s="77"/>
      <c r="T1307" s="77"/>
      <c r="U1307" s="77"/>
    </row>
    <row r="1308" spans="17:21">
      <c r="Q1308" s="77"/>
      <c r="R1308" s="77"/>
      <c r="S1308" s="77"/>
      <c r="T1308" s="77"/>
      <c r="U1308" s="77"/>
    </row>
    <row r="1309" spans="17:21">
      <c r="Q1309" s="77"/>
      <c r="R1309" s="77"/>
      <c r="S1309" s="77"/>
      <c r="T1309" s="77"/>
      <c r="U1309" s="77"/>
    </row>
    <row r="1310" spans="17:21">
      <c r="Q1310" s="77"/>
      <c r="R1310" s="77"/>
      <c r="S1310" s="77"/>
      <c r="T1310" s="77"/>
      <c r="U1310" s="77"/>
    </row>
    <row r="1311" spans="17:21">
      <c r="Q1311" s="77"/>
      <c r="R1311" s="77"/>
      <c r="S1311" s="77"/>
      <c r="T1311" s="77"/>
      <c r="U1311" s="77"/>
    </row>
    <row r="1312" spans="17:21">
      <c r="Q1312" s="77"/>
      <c r="R1312" s="77"/>
      <c r="S1312" s="77"/>
      <c r="T1312" s="77"/>
      <c r="U1312" s="77"/>
    </row>
    <row r="1313" spans="17:21">
      <c r="Q1313" s="77"/>
      <c r="R1313" s="77"/>
      <c r="S1313" s="77"/>
      <c r="T1313" s="77"/>
      <c r="U1313" s="77"/>
    </row>
    <row r="1314" spans="17:21">
      <c r="Q1314" s="77"/>
      <c r="R1314" s="77"/>
      <c r="S1314" s="77"/>
      <c r="T1314" s="77"/>
      <c r="U1314" s="77"/>
    </row>
    <row r="1315" spans="17:21">
      <c r="Q1315" s="77"/>
      <c r="R1315" s="77"/>
      <c r="S1315" s="77"/>
      <c r="T1315" s="77"/>
      <c r="U1315" s="77"/>
    </row>
    <row r="1316" spans="17:21">
      <c r="Q1316" s="77"/>
      <c r="R1316" s="77"/>
      <c r="S1316" s="77"/>
      <c r="T1316" s="77"/>
      <c r="U1316" s="77"/>
    </row>
    <row r="1317" spans="17:21">
      <c r="Q1317" s="77"/>
      <c r="R1317" s="77"/>
      <c r="S1317" s="77"/>
      <c r="T1317" s="77"/>
      <c r="U1317" s="77"/>
    </row>
    <row r="1318" spans="17:21">
      <c r="Q1318" s="77"/>
      <c r="R1318" s="77"/>
      <c r="S1318" s="77"/>
      <c r="T1318" s="77"/>
      <c r="U1318" s="77"/>
    </row>
    <row r="1319" spans="17:21">
      <c r="Q1319" s="77"/>
      <c r="R1319" s="77"/>
      <c r="S1319" s="77"/>
      <c r="T1319" s="77"/>
      <c r="U1319" s="77"/>
    </row>
    <row r="1320" spans="17:21">
      <c r="Q1320" s="77"/>
      <c r="R1320" s="77"/>
      <c r="S1320" s="77"/>
      <c r="T1320" s="77"/>
      <c r="U1320" s="77"/>
    </row>
    <row r="1321" spans="17:21">
      <c r="Q1321" s="77"/>
      <c r="R1321" s="77"/>
      <c r="S1321" s="77"/>
      <c r="T1321" s="77"/>
      <c r="U1321" s="77"/>
    </row>
    <row r="1322" spans="17:21">
      <c r="Q1322" s="77"/>
      <c r="R1322" s="77"/>
      <c r="S1322" s="77"/>
      <c r="T1322" s="77"/>
      <c r="U1322" s="77"/>
    </row>
    <row r="1323" spans="17:21">
      <c r="Q1323" s="77"/>
      <c r="R1323" s="77"/>
      <c r="S1323" s="77"/>
      <c r="T1323" s="77"/>
      <c r="U1323" s="77"/>
    </row>
    <row r="1324" spans="17:21">
      <c r="Q1324" s="77"/>
      <c r="R1324" s="77"/>
      <c r="S1324" s="77"/>
      <c r="T1324" s="77"/>
      <c r="U1324" s="77"/>
    </row>
    <row r="1325" spans="17:21">
      <c r="Q1325" s="77"/>
      <c r="R1325" s="77"/>
      <c r="S1325" s="77"/>
      <c r="T1325" s="77"/>
      <c r="U1325" s="77"/>
    </row>
    <row r="1326" spans="17:21">
      <c r="Q1326" s="77"/>
      <c r="R1326" s="77"/>
      <c r="S1326" s="77"/>
      <c r="T1326" s="77"/>
      <c r="U1326" s="77"/>
    </row>
    <row r="1327" spans="17:21">
      <c r="Q1327" s="77"/>
      <c r="R1327" s="77"/>
      <c r="S1327" s="77"/>
      <c r="T1327" s="77"/>
      <c r="U1327" s="77"/>
    </row>
    <row r="1328" spans="17:21">
      <c r="Q1328" s="77"/>
      <c r="R1328" s="77"/>
      <c r="S1328" s="77"/>
      <c r="T1328" s="77"/>
      <c r="U1328" s="77"/>
    </row>
    <row r="1329" spans="17:21">
      <c r="Q1329" s="77"/>
      <c r="R1329" s="77"/>
      <c r="S1329" s="77"/>
      <c r="T1329" s="77"/>
      <c r="U1329" s="77"/>
    </row>
    <row r="1330" spans="17:21">
      <c r="Q1330" s="77"/>
      <c r="R1330" s="77"/>
      <c r="S1330" s="77"/>
      <c r="T1330" s="77"/>
      <c r="U1330" s="77"/>
    </row>
    <row r="1331" spans="17:21">
      <c r="Q1331" s="77"/>
      <c r="R1331" s="77"/>
      <c r="S1331" s="77"/>
      <c r="T1331" s="77"/>
      <c r="U1331" s="77"/>
    </row>
    <row r="1332" spans="17:21">
      <c r="Q1332" s="77"/>
      <c r="R1332" s="77"/>
      <c r="S1332" s="77"/>
      <c r="T1332" s="77"/>
      <c r="U1332" s="77"/>
    </row>
    <row r="1333" spans="17:21">
      <c r="Q1333" s="77"/>
      <c r="R1333" s="77"/>
      <c r="S1333" s="77"/>
      <c r="T1333" s="77"/>
      <c r="U1333" s="77"/>
    </row>
    <row r="1334" spans="17:21">
      <c r="Q1334" s="77"/>
      <c r="R1334" s="77"/>
      <c r="S1334" s="77"/>
      <c r="T1334" s="77"/>
      <c r="U1334" s="77"/>
    </row>
    <row r="1335" spans="17:21">
      <c r="Q1335" s="77"/>
      <c r="R1335" s="77"/>
      <c r="S1335" s="77"/>
      <c r="T1335" s="77"/>
      <c r="U1335" s="77"/>
    </row>
    <row r="1336" spans="17:21">
      <c r="Q1336" s="77"/>
      <c r="R1336" s="77"/>
      <c r="S1336" s="77"/>
      <c r="T1336" s="77"/>
      <c r="U1336" s="77"/>
    </row>
    <row r="1337" spans="17:21">
      <c r="Q1337" s="77"/>
      <c r="R1337" s="77"/>
      <c r="S1337" s="77"/>
      <c r="T1337" s="77"/>
      <c r="U1337" s="77"/>
    </row>
    <row r="1338" spans="17:21">
      <c r="Q1338" s="77"/>
      <c r="R1338" s="77"/>
      <c r="S1338" s="77"/>
      <c r="T1338" s="77"/>
      <c r="U1338" s="77"/>
    </row>
    <row r="1339" spans="17:21">
      <c r="Q1339" s="77"/>
      <c r="R1339" s="77"/>
      <c r="S1339" s="77"/>
      <c r="T1339" s="77"/>
      <c r="U1339" s="77"/>
    </row>
    <row r="1340" spans="17:21">
      <c r="Q1340" s="77"/>
      <c r="R1340" s="77"/>
      <c r="S1340" s="77"/>
      <c r="T1340" s="77"/>
      <c r="U1340" s="77"/>
    </row>
    <row r="1341" spans="17:21">
      <c r="Q1341" s="77"/>
      <c r="R1341" s="77"/>
      <c r="S1341" s="77"/>
      <c r="T1341" s="77"/>
      <c r="U1341" s="77"/>
    </row>
    <row r="1342" spans="17:21">
      <c r="Q1342" s="77"/>
      <c r="R1342" s="77"/>
      <c r="S1342" s="77"/>
      <c r="T1342" s="77"/>
      <c r="U1342" s="77"/>
    </row>
    <row r="1343" spans="17:21">
      <c r="Q1343" s="77"/>
      <c r="R1343" s="77"/>
      <c r="S1343" s="77"/>
      <c r="T1343" s="77"/>
      <c r="U1343" s="77"/>
    </row>
    <row r="1344" spans="17:21">
      <c r="Q1344" s="77"/>
      <c r="R1344" s="77"/>
      <c r="S1344" s="77"/>
      <c r="T1344" s="77"/>
      <c r="U1344" s="77"/>
    </row>
    <row r="1345" spans="17:21">
      <c r="Q1345" s="77"/>
      <c r="R1345" s="77"/>
      <c r="S1345" s="77"/>
      <c r="T1345" s="77"/>
      <c r="U1345" s="77"/>
    </row>
    <row r="1346" spans="17:21">
      <c r="Q1346" s="77"/>
      <c r="R1346" s="77"/>
      <c r="S1346" s="77"/>
      <c r="T1346" s="77"/>
      <c r="U1346" s="77"/>
    </row>
    <row r="1347" spans="17:21">
      <c r="Q1347" s="77"/>
      <c r="R1347" s="77"/>
      <c r="S1347" s="77"/>
      <c r="T1347" s="77"/>
      <c r="U1347" s="77"/>
    </row>
    <row r="1348" spans="17:21">
      <c r="Q1348" s="77"/>
      <c r="R1348" s="77"/>
      <c r="S1348" s="77"/>
      <c r="T1348" s="77"/>
      <c r="U1348" s="77"/>
    </row>
    <row r="1349" spans="17:21">
      <c r="Q1349" s="77"/>
      <c r="R1349" s="77"/>
      <c r="S1349" s="77"/>
      <c r="T1349" s="77"/>
      <c r="U1349" s="77"/>
    </row>
    <row r="1350" spans="17:21">
      <c r="Q1350" s="77"/>
      <c r="R1350" s="77"/>
      <c r="S1350" s="77"/>
      <c r="T1350" s="77"/>
      <c r="U1350" s="77"/>
    </row>
    <row r="1351" spans="17:21">
      <c r="Q1351" s="77"/>
      <c r="R1351" s="77"/>
      <c r="S1351" s="77"/>
      <c r="T1351" s="77"/>
      <c r="U1351" s="77"/>
    </row>
    <row r="1352" spans="17:21">
      <c r="Q1352" s="77"/>
      <c r="R1352" s="77"/>
      <c r="S1352" s="77"/>
      <c r="T1352" s="77"/>
      <c r="U1352" s="77"/>
    </row>
    <row r="1353" spans="17:21">
      <c r="Q1353" s="77"/>
      <c r="R1353" s="77"/>
      <c r="S1353" s="77"/>
      <c r="T1353" s="77"/>
      <c r="U1353" s="77"/>
    </row>
    <row r="1354" spans="17:21">
      <c r="Q1354" s="77"/>
      <c r="R1354" s="77"/>
      <c r="S1354" s="77"/>
      <c r="T1354" s="77"/>
      <c r="U1354" s="77"/>
    </row>
    <row r="1355" spans="17:21">
      <c r="Q1355" s="77"/>
      <c r="R1355" s="77"/>
      <c r="S1355" s="77"/>
      <c r="T1355" s="77"/>
      <c r="U1355" s="77"/>
    </row>
    <row r="1356" spans="17:21">
      <c r="Q1356" s="77"/>
      <c r="R1356" s="77"/>
      <c r="S1356" s="77"/>
      <c r="T1356" s="77"/>
      <c r="U1356" s="77"/>
    </row>
    <row r="1357" spans="17:21">
      <c r="Q1357" s="77"/>
      <c r="R1357" s="77"/>
      <c r="S1357" s="77"/>
      <c r="T1357" s="77"/>
      <c r="U1357" s="77"/>
    </row>
    <row r="1358" spans="17:21">
      <c r="Q1358" s="77"/>
      <c r="R1358" s="77"/>
      <c r="S1358" s="77"/>
      <c r="T1358" s="77"/>
      <c r="U1358" s="77"/>
    </row>
    <row r="1359" spans="17:21">
      <c r="Q1359" s="77"/>
      <c r="R1359" s="77"/>
      <c r="S1359" s="77"/>
      <c r="T1359" s="77"/>
      <c r="U1359" s="77"/>
    </row>
    <row r="1360" spans="17:21">
      <c r="Q1360" s="77"/>
      <c r="R1360" s="77"/>
      <c r="S1360" s="77"/>
      <c r="T1360" s="77"/>
      <c r="U1360" s="77"/>
    </row>
    <row r="1361" spans="17:21">
      <c r="Q1361" s="77"/>
      <c r="R1361" s="77"/>
      <c r="S1361" s="77"/>
      <c r="T1361" s="77"/>
      <c r="U1361" s="77"/>
    </row>
    <row r="1362" spans="17:21">
      <c r="Q1362" s="77"/>
      <c r="R1362" s="77"/>
      <c r="S1362" s="77"/>
      <c r="T1362" s="77"/>
      <c r="U1362" s="77"/>
    </row>
    <row r="1363" spans="17:21">
      <c r="Q1363" s="77"/>
      <c r="R1363" s="77"/>
      <c r="S1363" s="77"/>
      <c r="T1363" s="77"/>
      <c r="U1363" s="77"/>
    </row>
    <row r="1364" spans="17:21">
      <c r="Q1364" s="77"/>
      <c r="R1364" s="77"/>
      <c r="S1364" s="77"/>
      <c r="T1364" s="77"/>
      <c r="U1364" s="77"/>
    </row>
    <row r="1365" spans="17:21">
      <c r="Q1365" s="77"/>
      <c r="R1365" s="77"/>
      <c r="S1365" s="77"/>
      <c r="T1365" s="77"/>
      <c r="U1365" s="77"/>
    </row>
    <row r="1366" spans="17:21">
      <c r="Q1366" s="77"/>
      <c r="R1366" s="77"/>
      <c r="S1366" s="77"/>
      <c r="T1366" s="77"/>
      <c r="U1366" s="77"/>
    </row>
    <row r="1367" spans="17:21">
      <c r="Q1367" s="77"/>
      <c r="R1367" s="77"/>
      <c r="S1367" s="77"/>
      <c r="T1367" s="77"/>
      <c r="U1367" s="77"/>
    </row>
    <row r="1368" spans="17:21">
      <c r="Q1368" s="77"/>
      <c r="R1368" s="77"/>
      <c r="S1368" s="77"/>
      <c r="T1368" s="77"/>
      <c r="U1368" s="77"/>
    </row>
    <row r="1369" spans="17:21">
      <c r="Q1369" s="77"/>
      <c r="R1369" s="77"/>
      <c r="S1369" s="77"/>
      <c r="T1369" s="77"/>
      <c r="U1369" s="77"/>
    </row>
    <row r="1370" spans="17:21">
      <c r="Q1370" s="77"/>
      <c r="R1370" s="77"/>
      <c r="S1370" s="77"/>
      <c r="T1370" s="77"/>
      <c r="U1370" s="77"/>
    </row>
    <row r="1371" spans="17:21">
      <c r="Q1371" s="77"/>
      <c r="R1371" s="77"/>
      <c r="S1371" s="77"/>
      <c r="T1371" s="77"/>
      <c r="U1371" s="77"/>
    </row>
    <row r="1372" spans="17:21">
      <c r="Q1372" s="77"/>
      <c r="R1372" s="77"/>
      <c r="S1372" s="77"/>
      <c r="T1372" s="77"/>
      <c r="U1372" s="77"/>
    </row>
    <row r="1373" spans="17:21">
      <c r="Q1373" s="77"/>
      <c r="R1373" s="77"/>
      <c r="S1373" s="77"/>
      <c r="T1373" s="77"/>
      <c r="U1373" s="77"/>
    </row>
    <row r="1374" spans="17:21">
      <c r="Q1374" s="77"/>
      <c r="R1374" s="77"/>
      <c r="S1374" s="77"/>
      <c r="T1374" s="77"/>
      <c r="U1374" s="77"/>
    </row>
    <row r="1375" spans="17:21">
      <c r="Q1375" s="77"/>
      <c r="R1375" s="77"/>
      <c r="S1375" s="77"/>
      <c r="T1375" s="77"/>
      <c r="U1375" s="77"/>
    </row>
    <row r="1376" spans="17:21">
      <c r="Q1376" s="77"/>
      <c r="R1376" s="77"/>
      <c r="S1376" s="77"/>
      <c r="T1376" s="77"/>
      <c r="U1376" s="77"/>
    </row>
    <row r="1377" spans="17:21">
      <c r="Q1377" s="77"/>
      <c r="R1377" s="77"/>
      <c r="S1377" s="77"/>
      <c r="T1377" s="77"/>
      <c r="U1377" s="77"/>
    </row>
    <row r="1378" spans="17:21">
      <c r="Q1378" s="77"/>
      <c r="R1378" s="77"/>
      <c r="S1378" s="77"/>
      <c r="T1378" s="77"/>
      <c r="U1378" s="77"/>
    </row>
    <row r="1379" spans="17:21">
      <c r="Q1379" s="77"/>
      <c r="R1379" s="77"/>
      <c r="S1379" s="77"/>
      <c r="T1379" s="77"/>
      <c r="U1379" s="77"/>
    </row>
    <row r="1380" spans="17:21">
      <c r="Q1380" s="77"/>
      <c r="R1380" s="77"/>
      <c r="S1380" s="77"/>
      <c r="T1380" s="77"/>
      <c r="U1380" s="77"/>
    </row>
    <row r="1381" spans="17:21">
      <c r="Q1381" s="77"/>
      <c r="R1381" s="77"/>
      <c r="S1381" s="77"/>
      <c r="T1381" s="77"/>
      <c r="U1381" s="77"/>
    </row>
    <row r="1382" spans="17:21">
      <c r="Q1382" s="77"/>
      <c r="R1382" s="77"/>
      <c r="S1382" s="77"/>
      <c r="T1382" s="77"/>
      <c r="U1382" s="77"/>
    </row>
    <row r="1383" spans="17:21">
      <c r="Q1383" s="77"/>
      <c r="R1383" s="77"/>
      <c r="S1383" s="77"/>
      <c r="T1383" s="77"/>
      <c r="U1383" s="77"/>
    </row>
    <row r="1384" spans="17:21">
      <c r="Q1384" s="77"/>
      <c r="R1384" s="77"/>
      <c r="S1384" s="77"/>
      <c r="T1384" s="77"/>
      <c r="U1384" s="77"/>
    </row>
    <row r="1385" spans="17:21">
      <c r="Q1385" s="77"/>
      <c r="R1385" s="77"/>
      <c r="S1385" s="77"/>
      <c r="T1385" s="77"/>
      <c r="U1385" s="77"/>
    </row>
    <row r="1386" spans="17:21">
      <c r="Q1386" s="77"/>
      <c r="R1386" s="77"/>
      <c r="S1386" s="77"/>
      <c r="T1386" s="77"/>
      <c r="U1386" s="77"/>
    </row>
    <row r="1387" spans="17:21">
      <c r="Q1387" s="77"/>
      <c r="R1387" s="77"/>
      <c r="S1387" s="77"/>
      <c r="T1387" s="77"/>
      <c r="U1387" s="77"/>
    </row>
    <row r="1388" spans="17:21">
      <c r="Q1388" s="77"/>
      <c r="R1388" s="77"/>
      <c r="S1388" s="77"/>
      <c r="T1388" s="77"/>
      <c r="U1388" s="77"/>
    </row>
    <row r="1389" spans="17:21">
      <c r="Q1389" s="77"/>
      <c r="R1389" s="77"/>
      <c r="S1389" s="77"/>
      <c r="T1389" s="77"/>
      <c r="U1389" s="77"/>
    </row>
    <row r="1390" spans="17:21">
      <c r="Q1390" s="77"/>
      <c r="R1390" s="77"/>
      <c r="S1390" s="77"/>
      <c r="T1390" s="77"/>
      <c r="U1390" s="77"/>
    </row>
    <row r="1391" spans="17:21">
      <c r="Q1391" s="77"/>
      <c r="R1391" s="77"/>
      <c r="S1391" s="77"/>
      <c r="T1391" s="77"/>
      <c r="U1391" s="77"/>
    </row>
    <row r="1392" spans="17:21">
      <c r="Q1392" s="77"/>
      <c r="R1392" s="77"/>
      <c r="S1392" s="77"/>
      <c r="T1392" s="77"/>
      <c r="U1392" s="77"/>
    </row>
    <row r="1393" spans="17:21">
      <c r="Q1393" s="77"/>
      <c r="R1393" s="77"/>
      <c r="S1393" s="77"/>
      <c r="T1393" s="77"/>
      <c r="U1393" s="77"/>
    </row>
    <row r="1394" spans="17:21">
      <c r="Q1394" s="77"/>
      <c r="R1394" s="77"/>
      <c r="S1394" s="77"/>
      <c r="T1394" s="77"/>
      <c r="U1394" s="77"/>
    </row>
    <row r="1395" spans="17:21">
      <c r="Q1395" s="77"/>
      <c r="R1395" s="77"/>
      <c r="S1395" s="77"/>
      <c r="T1395" s="77"/>
      <c r="U1395" s="77"/>
    </row>
    <row r="1396" spans="17:21">
      <c r="Q1396" s="77"/>
      <c r="R1396" s="77"/>
      <c r="S1396" s="77"/>
      <c r="T1396" s="77"/>
      <c r="U1396" s="77"/>
    </row>
    <row r="1397" spans="17:21">
      <c r="Q1397" s="77"/>
      <c r="R1397" s="77"/>
      <c r="S1397" s="77"/>
      <c r="T1397" s="77"/>
      <c r="U1397" s="77"/>
    </row>
    <row r="1398" spans="17:21">
      <c r="Q1398" s="77"/>
      <c r="R1398" s="77"/>
      <c r="S1398" s="77"/>
      <c r="T1398" s="77"/>
      <c r="U1398" s="77"/>
    </row>
    <row r="1399" spans="17:21">
      <c r="Q1399" s="77"/>
      <c r="R1399" s="77"/>
      <c r="S1399" s="77"/>
      <c r="T1399" s="77"/>
      <c r="U1399" s="77"/>
    </row>
    <row r="1400" spans="17:21">
      <c r="Q1400" s="77"/>
      <c r="R1400" s="77"/>
      <c r="S1400" s="77"/>
      <c r="T1400" s="77"/>
      <c r="U1400" s="77"/>
    </row>
    <row r="1401" spans="17:21">
      <c r="Q1401" s="77"/>
      <c r="R1401" s="77"/>
      <c r="S1401" s="77"/>
      <c r="T1401" s="77"/>
      <c r="U1401" s="77"/>
    </row>
    <row r="1402" spans="17:21">
      <c r="Q1402" s="77"/>
      <c r="R1402" s="77"/>
      <c r="S1402" s="77"/>
      <c r="T1402" s="77"/>
      <c r="U1402" s="77"/>
    </row>
    <row r="1403" spans="17:21">
      <c r="Q1403" s="77"/>
      <c r="R1403" s="77"/>
      <c r="S1403" s="77"/>
      <c r="T1403" s="77"/>
      <c r="U1403" s="77"/>
    </row>
    <row r="1404" spans="17:21">
      <c r="Q1404" s="77"/>
      <c r="R1404" s="77"/>
      <c r="S1404" s="77"/>
      <c r="T1404" s="77"/>
      <c r="U1404" s="77"/>
    </row>
    <row r="1405" spans="17:21">
      <c r="Q1405" s="77"/>
      <c r="R1405" s="77"/>
      <c r="S1405" s="77"/>
      <c r="T1405" s="77"/>
      <c r="U1405" s="77"/>
    </row>
    <row r="1406" spans="17:21">
      <c r="Q1406" s="77"/>
      <c r="R1406" s="77"/>
      <c r="S1406" s="77"/>
      <c r="T1406" s="77"/>
      <c r="U1406" s="77"/>
    </row>
    <row r="1407" spans="17:21">
      <c r="Q1407" s="77"/>
      <c r="R1407" s="77"/>
      <c r="S1407" s="77"/>
      <c r="T1407" s="77"/>
      <c r="U1407" s="77"/>
    </row>
    <row r="1408" spans="17:21">
      <c r="Q1408" s="77"/>
      <c r="R1408" s="77"/>
      <c r="S1408" s="77"/>
      <c r="T1408" s="77"/>
      <c r="U1408" s="77"/>
    </row>
    <row r="1409" spans="17:21">
      <c r="Q1409" s="77"/>
      <c r="R1409" s="77"/>
      <c r="S1409" s="77"/>
      <c r="T1409" s="77"/>
      <c r="U1409" s="77"/>
    </row>
    <row r="1410" spans="17:21">
      <c r="Q1410" s="77"/>
      <c r="R1410" s="77"/>
      <c r="S1410" s="77"/>
      <c r="T1410" s="77"/>
      <c r="U1410" s="77"/>
    </row>
    <row r="1411" spans="17:21">
      <c r="Q1411" s="77"/>
      <c r="R1411" s="77"/>
      <c r="S1411" s="77"/>
      <c r="T1411" s="77"/>
      <c r="U1411" s="77"/>
    </row>
    <row r="1412" spans="17:21">
      <c r="Q1412" s="77"/>
      <c r="R1412" s="77"/>
      <c r="S1412" s="77"/>
      <c r="T1412" s="77"/>
      <c r="U1412" s="77"/>
    </row>
    <row r="1413" spans="17:21">
      <c r="Q1413" s="77"/>
      <c r="R1413" s="77"/>
      <c r="S1413" s="77"/>
      <c r="T1413" s="77"/>
      <c r="U1413" s="77"/>
    </row>
    <row r="1414" spans="17:21">
      <c r="Q1414" s="77"/>
      <c r="R1414" s="77"/>
      <c r="S1414" s="77"/>
      <c r="T1414" s="77"/>
      <c r="U1414" s="77"/>
    </row>
    <row r="1415" spans="17:21">
      <c r="Q1415" s="77"/>
      <c r="R1415" s="77"/>
      <c r="S1415" s="77"/>
      <c r="T1415" s="77"/>
      <c r="U1415" s="77"/>
    </row>
    <row r="1416" spans="17:21">
      <c r="Q1416" s="77"/>
      <c r="R1416" s="77"/>
      <c r="S1416" s="77"/>
      <c r="T1416" s="77"/>
      <c r="U1416" s="77"/>
    </row>
    <row r="1417" spans="17:21">
      <c r="Q1417" s="77"/>
      <c r="R1417" s="77"/>
      <c r="S1417" s="77"/>
      <c r="T1417" s="77"/>
      <c r="U1417" s="77"/>
    </row>
    <row r="1418" spans="17:21">
      <c r="Q1418" s="77"/>
      <c r="R1418" s="77"/>
      <c r="S1418" s="77"/>
      <c r="T1418" s="77"/>
      <c r="U1418" s="77"/>
    </row>
    <row r="1419" spans="17:21">
      <c r="Q1419" s="77"/>
      <c r="R1419" s="77"/>
      <c r="S1419" s="77"/>
      <c r="T1419" s="77"/>
      <c r="U1419" s="77"/>
    </row>
    <row r="1420" spans="17:21">
      <c r="Q1420" s="77"/>
      <c r="R1420" s="77"/>
      <c r="S1420" s="77"/>
      <c r="T1420" s="77"/>
      <c r="U1420" s="77"/>
    </row>
    <row r="1421" spans="17:21">
      <c r="Q1421" s="77"/>
      <c r="R1421" s="77"/>
      <c r="S1421" s="77"/>
      <c r="T1421" s="77"/>
      <c r="U1421" s="77"/>
    </row>
    <row r="1422" spans="17:21">
      <c r="Q1422" s="77"/>
      <c r="R1422" s="77"/>
      <c r="S1422" s="77"/>
      <c r="T1422" s="77"/>
      <c r="U1422" s="77"/>
    </row>
    <row r="1423" spans="17:21">
      <c r="Q1423" s="77"/>
      <c r="R1423" s="77"/>
      <c r="S1423" s="77"/>
      <c r="T1423" s="77"/>
      <c r="U1423" s="77"/>
    </row>
    <row r="1424" spans="17:21">
      <c r="Q1424" s="77"/>
      <c r="R1424" s="77"/>
      <c r="S1424" s="77"/>
      <c r="T1424" s="77"/>
      <c r="U1424" s="77"/>
    </row>
    <row r="1425" spans="17:21">
      <c r="Q1425" s="77"/>
      <c r="R1425" s="77"/>
      <c r="S1425" s="77"/>
      <c r="T1425" s="77"/>
      <c r="U1425" s="77"/>
    </row>
    <row r="1426" spans="17:21">
      <c r="Q1426" s="77"/>
      <c r="R1426" s="77"/>
      <c r="S1426" s="77"/>
      <c r="T1426" s="77"/>
      <c r="U1426" s="77"/>
    </row>
    <row r="1427" spans="17:21">
      <c r="Q1427" s="77"/>
      <c r="R1427" s="77"/>
      <c r="S1427" s="77"/>
      <c r="T1427" s="77"/>
      <c r="U1427" s="77"/>
    </row>
    <row r="1428" spans="17:21">
      <c r="Q1428" s="77"/>
      <c r="R1428" s="77"/>
      <c r="S1428" s="77"/>
      <c r="T1428" s="77"/>
      <c r="U1428" s="77"/>
    </row>
    <row r="1429" spans="17:21">
      <c r="Q1429" s="77"/>
      <c r="R1429" s="77"/>
      <c r="S1429" s="77"/>
      <c r="T1429" s="77"/>
      <c r="U1429" s="77"/>
    </row>
    <row r="1430" spans="17:21">
      <c r="Q1430" s="77"/>
      <c r="R1430" s="77"/>
      <c r="S1430" s="77"/>
      <c r="T1430" s="77"/>
      <c r="U1430" s="77"/>
    </row>
    <row r="1431" spans="17:21">
      <c r="Q1431" s="77"/>
      <c r="R1431" s="77"/>
      <c r="S1431" s="77"/>
      <c r="T1431" s="77"/>
      <c r="U1431" s="77"/>
    </row>
    <row r="1432" spans="17:21">
      <c r="Q1432" s="77"/>
      <c r="R1432" s="77"/>
      <c r="S1432" s="77"/>
      <c r="T1432" s="77"/>
      <c r="U1432" s="77"/>
    </row>
    <row r="1433" spans="17:21">
      <c r="Q1433" s="77"/>
      <c r="R1433" s="77"/>
      <c r="S1433" s="77"/>
      <c r="T1433" s="77"/>
      <c r="U1433" s="77"/>
    </row>
    <row r="1434" spans="17:21">
      <c r="Q1434" s="77"/>
      <c r="R1434" s="77"/>
      <c r="S1434" s="77"/>
      <c r="T1434" s="77"/>
      <c r="U1434" s="77"/>
    </row>
    <row r="1435" spans="17:21">
      <c r="Q1435" s="77"/>
      <c r="R1435" s="77"/>
      <c r="S1435" s="77"/>
      <c r="T1435" s="77"/>
      <c r="U1435" s="77"/>
    </row>
    <row r="1436" spans="17:21">
      <c r="Q1436" s="77"/>
      <c r="R1436" s="77"/>
      <c r="S1436" s="77"/>
      <c r="T1436" s="77"/>
      <c r="U1436" s="77"/>
    </row>
    <row r="1437" spans="17:21">
      <c r="Q1437" s="77"/>
      <c r="R1437" s="77"/>
      <c r="S1437" s="77"/>
      <c r="T1437" s="77"/>
      <c r="U1437" s="77"/>
    </row>
    <row r="1438" spans="17:21">
      <c r="Q1438" s="77"/>
      <c r="R1438" s="77"/>
      <c r="S1438" s="77"/>
      <c r="T1438" s="77"/>
      <c r="U1438" s="77"/>
    </row>
    <row r="1439" spans="17:21">
      <c r="Q1439" s="77"/>
      <c r="R1439" s="77"/>
      <c r="S1439" s="77"/>
      <c r="T1439" s="77"/>
      <c r="U1439" s="77"/>
    </row>
    <row r="1440" spans="17:21">
      <c r="Q1440" s="77"/>
      <c r="R1440" s="77"/>
      <c r="S1440" s="77"/>
      <c r="T1440" s="77"/>
      <c r="U1440" s="77"/>
    </row>
    <row r="1441" spans="17:21">
      <c r="Q1441" s="77"/>
      <c r="R1441" s="77"/>
      <c r="S1441" s="77"/>
      <c r="T1441" s="77"/>
      <c r="U1441" s="77"/>
    </row>
    <row r="1442" spans="17:21">
      <c r="Q1442" s="77"/>
      <c r="R1442" s="77"/>
      <c r="S1442" s="77"/>
      <c r="T1442" s="77"/>
      <c r="U1442" s="77"/>
    </row>
    <row r="1443" spans="17:21">
      <c r="Q1443" s="77"/>
      <c r="R1443" s="77"/>
      <c r="S1443" s="77"/>
      <c r="T1443" s="77"/>
      <c r="U1443" s="77"/>
    </row>
    <row r="1444" spans="17:21">
      <c r="Q1444" s="77"/>
      <c r="R1444" s="77"/>
      <c r="S1444" s="77"/>
      <c r="T1444" s="77"/>
      <c r="U1444" s="77"/>
    </row>
    <row r="1445" spans="17:21">
      <c r="Q1445" s="77"/>
      <c r="R1445" s="77"/>
      <c r="S1445" s="77"/>
      <c r="T1445" s="77"/>
      <c r="U1445" s="77"/>
    </row>
    <row r="1446" spans="17:21">
      <c r="Q1446" s="77"/>
      <c r="R1446" s="77"/>
      <c r="S1446" s="77"/>
      <c r="T1446" s="77"/>
      <c r="U1446" s="77"/>
    </row>
    <row r="1447" spans="17:21">
      <c r="Q1447" s="77"/>
      <c r="R1447" s="77"/>
      <c r="S1447" s="77"/>
      <c r="T1447" s="77"/>
      <c r="U1447" s="77"/>
    </row>
    <row r="1448" spans="17:21">
      <c r="Q1448" s="77"/>
      <c r="R1448" s="77"/>
      <c r="S1448" s="77"/>
      <c r="T1448" s="77"/>
      <c r="U1448" s="77"/>
    </row>
  </sheetData>
  <autoFilter ref="A8:HZ1238" xr:uid="{E954BA7F-A575-40E6-B9B5-28D0D4CB6237}"/>
  <mergeCells count="126">
    <mergeCell ref="A588:A591"/>
    <mergeCell ref="B588:B591"/>
    <mergeCell ref="C588:C591"/>
    <mergeCell ref="D588:D591"/>
    <mergeCell ref="E588:E591"/>
    <mergeCell ref="M588:M591"/>
    <mergeCell ref="N588:N591"/>
    <mergeCell ref="O588:O591"/>
    <mergeCell ref="G588:G591"/>
    <mergeCell ref="H588:H591"/>
    <mergeCell ref="I588:I591"/>
    <mergeCell ref="J588:J591"/>
    <mergeCell ref="K588:K591"/>
    <mergeCell ref="L588:L591"/>
    <mergeCell ref="L435:L436"/>
    <mergeCell ref="M435:M436"/>
    <mergeCell ref="A435:A436"/>
    <mergeCell ref="B435:B436"/>
    <mergeCell ref="C435:C436"/>
    <mergeCell ref="D435:D436"/>
    <mergeCell ref="E435:E436"/>
    <mergeCell ref="F435:F436"/>
    <mergeCell ref="F588:F591"/>
    <mergeCell ref="G435:G436"/>
    <mergeCell ref="H435:H436"/>
    <mergeCell ref="I435:I436"/>
    <mergeCell ref="K435:K436"/>
    <mergeCell ref="J449:J450"/>
    <mergeCell ref="I449:I450"/>
    <mergeCell ref="H449:H450"/>
    <mergeCell ref="G449:G450"/>
    <mergeCell ref="F449:F450"/>
    <mergeCell ref="I455:I457"/>
    <mergeCell ref="H455:H457"/>
    <mergeCell ref="G455:G457"/>
    <mergeCell ref="F455:F457"/>
    <mergeCell ref="J461:J462"/>
    <mergeCell ref="I461:I462"/>
    <mergeCell ref="AV6:AX6"/>
    <mergeCell ref="Y6:AA6"/>
    <mergeCell ref="AB6:AB7"/>
    <mergeCell ref="AC6:AC7"/>
    <mergeCell ref="AD6:AD7"/>
    <mergeCell ref="AE6:AE7"/>
    <mergeCell ref="AF6:AF7"/>
    <mergeCell ref="AG6:AI6"/>
    <mergeCell ref="AJ6:AL6"/>
    <mergeCell ref="AM6:AO6"/>
    <mergeCell ref="AP6:AR6"/>
    <mergeCell ref="AS6:AU6"/>
    <mergeCell ref="Y2:AE2"/>
    <mergeCell ref="E5:O5"/>
    <mergeCell ref="R5:U5"/>
    <mergeCell ref="F6:F7"/>
    <mergeCell ref="G6:G7"/>
    <mergeCell ref="H6:H7"/>
    <mergeCell ref="I6:I7"/>
    <mergeCell ref="J6:J7"/>
    <mergeCell ref="K6:K7"/>
    <mergeCell ref="X6:X7"/>
    <mergeCell ref="M6:M7"/>
    <mergeCell ref="N6:N7"/>
    <mergeCell ref="O6:O7"/>
    <mergeCell ref="P6:P7"/>
    <mergeCell ref="Q6:Q7"/>
    <mergeCell ref="R6:R7"/>
    <mergeCell ref="S6:S7"/>
    <mergeCell ref="T6:T7"/>
    <mergeCell ref="U6:U7"/>
    <mergeCell ref="V6:V7"/>
    <mergeCell ref="W6:W7"/>
    <mergeCell ref="O417:O420"/>
    <mergeCell ref="N417:N420"/>
    <mergeCell ref="M417:M420"/>
    <mergeCell ref="L417:L420"/>
    <mergeCell ref="K417:K420"/>
    <mergeCell ref="A6:A7"/>
    <mergeCell ref="B6:B7"/>
    <mergeCell ref="C6:C7"/>
    <mergeCell ref="D6:D7"/>
    <mergeCell ref="E6:E7"/>
    <mergeCell ref="L6:L7"/>
    <mergeCell ref="E417:E420"/>
    <mergeCell ref="D417:D420"/>
    <mergeCell ref="C417:C420"/>
    <mergeCell ref="B417:B420"/>
    <mergeCell ref="A417:A420"/>
    <mergeCell ref="J417:J420"/>
    <mergeCell ref="I417:I420"/>
    <mergeCell ref="H417:H420"/>
    <mergeCell ref="G417:G420"/>
    <mergeCell ref="F417:F420"/>
    <mergeCell ref="E449:E450"/>
    <mergeCell ref="D449:D450"/>
    <mergeCell ref="C449:C450"/>
    <mergeCell ref="B449:B450"/>
    <mergeCell ref="A449:A450"/>
    <mergeCell ref="O449:O450"/>
    <mergeCell ref="N449:N450"/>
    <mergeCell ref="M449:M450"/>
    <mergeCell ref="L449:L450"/>
    <mergeCell ref="K449:K450"/>
    <mergeCell ref="C461:C462"/>
    <mergeCell ref="B461:B462"/>
    <mergeCell ref="A461:A462"/>
    <mergeCell ref="AF5:AX5"/>
    <mergeCell ref="H461:H462"/>
    <mergeCell ref="G461:G462"/>
    <mergeCell ref="F461:F462"/>
    <mergeCell ref="E461:E462"/>
    <mergeCell ref="D461:D462"/>
    <mergeCell ref="O461:O462"/>
    <mergeCell ref="N461:N462"/>
    <mergeCell ref="M461:M462"/>
    <mergeCell ref="L461:L462"/>
    <mergeCell ref="K461:K462"/>
    <mergeCell ref="E455:E457"/>
    <mergeCell ref="D455:D457"/>
    <mergeCell ref="C455:C457"/>
    <mergeCell ref="B455:B457"/>
    <mergeCell ref="A455:A457"/>
    <mergeCell ref="N455:N457"/>
    <mergeCell ref="M455:M457"/>
    <mergeCell ref="L455:L457"/>
    <mergeCell ref="K455:K457"/>
    <mergeCell ref="J455:J457"/>
  </mergeCells>
  <dataValidations count="91">
    <dataValidation type="decimal" errorStyle="warning" allowBlank="1" showInputMessage="1" showErrorMessage="1" errorTitle="Cena" error="mora biti enaka ali manjša od lastne cene" sqref="AF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X135 JE135 TA135 ACW135 AMS135 AWO135 BGK135 BQG135 CAC135 CJY135 CTU135 DDQ135 DNM135 DXI135 EHE135 ERA135 FAW135 FKS135 FUO135 GEK135 GOG135 GYC135 HHY135 HRU135 IBQ135 ILM135 IVI135 JFE135 JPA135 JYW135 KIS135 KSO135 LCK135 LMG135 LWC135 MFY135 MPU135 MZQ135 NJM135 NTI135 ODE135 ONA135 OWW135 PGS135 PQO135 QAK135 QKG135 QUC135 RDY135 RNU135 RXQ135 SHM135 SRI135 TBE135 TLA135 TUW135 UES135 UOO135 UYK135 VIG135 VSC135 WBY135 WLU135 WVQ135 U127:V127 JB127:JC127 SX127:SY127 ACT127:ACU127 AMP127:AMQ127 AWL127:AWM127 BGH127:BGI127 BQD127:BQE127 BZZ127:CAA127 CJV127:CJW127 CTR127:CTS127 DDN127:DDO127 DNJ127:DNK127 DXF127:DXG127 EHB127:EHC127 EQX127:EQY127 FAT127:FAU127 FKP127:FKQ127 FUL127:FUM127 GEH127:GEI127 GOD127:GOE127 GXZ127:GYA127 HHV127:HHW127 HRR127:HRS127 IBN127:IBO127 ILJ127:ILK127 IVF127:IVG127 JFB127:JFC127 JOX127:JOY127 JYT127:JYU127 KIP127:KIQ127 KSL127:KSM127 LCH127:LCI127 LMD127:LME127 LVZ127:LWA127 MFV127:MFW127 MPR127:MPS127 MZN127:MZO127 NJJ127:NJK127 NTF127:NTG127 ODB127:ODC127 OMX127:OMY127 OWT127:OWU127 PGP127:PGQ127 PQL127:PQM127 QAH127:QAI127 QKD127:QKE127 QTZ127:QUA127 RDV127:RDW127 RNR127:RNS127 RXN127:RXO127 SHJ127:SHK127 SRF127:SRG127 TBB127:TBC127 TKX127:TKY127 TUT127:TUU127 UEP127:UEQ127 UOL127:UOM127 UYH127:UYI127 VID127:VIE127 VRZ127:VSA127 WBV127:WBW127 WLR127:WLS127 WVN127:WVO127 X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V130:W130 JC130:JD130 SY130:SZ130 ACU130:ACV130 AMQ130:AMR130 AWM130:AWN130 BGI130:BGJ130 BQE130:BQF130 CAA130:CAB130 CJW130:CJX130 CTS130:CTT130 DDO130:DDP130 DNK130:DNL130 DXG130:DXH130 EHC130:EHD130 EQY130:EQZ130 FAU130:FAV130 FKQ130:FKR130 FUM130:FUN130 GEI130:GEJ130 GOE130:GOF130 GYA130:GYB130 HHW130:HHX130 HRS130:HRT130 IBO130:IBP130 ILK130:ILL130 IVG130:IVH130 JFC130:JFD130 JOY130:JOZ130 JYU130:JYV130 KIQ130:KIR130 KSM130:KSN130 LCI130:LCJ130 LME130:LMF130 LWA130:LWB130 MFW130:MFX130 MPS130:MPT130 MZO130:MZP130 NJK130:NJL130 NTG130:NTH130 ODC130:ODD130 OMY130:OMZ130 OWU130:OWV130 PGQ130:PGR130 PQM130:PQN130 QAI130:QAJ130 QKE130:QKF130 QUA130:QUB130 RDW130:RDX130 RNS130:RNT130 RXO130:RXP130 SHK130:SHL130 SRG130:SRH130 TBC130:TBD130 TKY130:TKZ130 TUU130:TUV130 UEQ130:UER130 UOM130:UON130 UYI130:UYJ130 VIE130:VIF130 VSA130:VSB130 WBW130:WBX130 WLS130:WLT130 WVO130:WVP130 AC124:AC126 JJ124:JJ126 TF124:TF126 ADB124:ADB126 AMX124:AMX126 AWT124:AWT126 BGP124:BGP126 BQL124:BQL126 CAH124:CAH126 CKD124:CKD126 CTZ124:CTZ126 DDV124:DDV126 DNR124:DNR126 DXN124:DXN126 EHJ124:EHJ126 ERF124:ERF126 FBB124:FBB126 FKX124:FKX126 FUT124:FUT126 GEP124:GEP126 GOL124:GOL126 GYH124:GYH126 HID124:HID126 HRZ124:HRZ126 IBV124:IBV126 ILR124:ILR126 IVN124:IVN126 JFJ124:JFJ126 JPF124:JPF126 JZB124:JZB126 KIX124:KIX126 KST124:KST126 LCP124:LCP126 LML124:LML126 LWH124:LWH126 MGD124:MGD126 MPZ124:MPZ126 MZV124:MZV126 NJR124:NJR126 NTN124:NTN126 ODJ124:ODJ126 ONF124:ONF126 OXB124:OXB126 PGX124:PGX126 PQT124:PQT126 QAP124:QAP126 QKL124:QKL126 QUH124:QUH126 RED124:RED126 RNZ124:RNZ126 RXV124:RXV126 SHR124:SHR126 SRN124:SRN126 TBJ124:TBJ126 TLF124:TLF126 TVB124:TVB126 UEX124:UEX126 UOT124:UOT126 UYP124:UYP126 VIL124:VIL126 VSH124:VSH126 WCD124:WCD126 WLZ124:WLZ126 WVV124:WVV126 AD127 JK127 TG127 ADC127 AMY127 AWU127 BGQ127 BQM127 CAI127 CKE127 CUA127 DDW127 DNS127 DXO127 EHK127 ERG127 FBC127 FKY127 FUU127 GEQ127 GOM127 GYI127 HIE127 HSA127 IBW127 ILS127 IVO127 JFK127 JPG127 JZC127 KIY127 KSU127 LCQ127 LMM127 LWI127 MGE127 MQA127 MZW127 NJS127 NTO127 ODK127 ONG127 OXC127 PGY127 PQU127 QAQ127 QKM127 QUI127 REE127 ROA127 RXW127 SHS127 SRO127 TBK127 TLG127 TVC127 UEY127 UOU127 UYQ127 VIM127 VSI127 WCE127 WMA127 WVW127 AC129 JJ129 TF129 ADB129 AMX129 AWT129 BGP129 BQL129 CAH129 CKD129 CTZ129 DDV129 DNR129 DXN129 EHJ129 ERF129 FBB129 FKX129 FUT129 GEP129 GOL129 GYH129 HID129 HRZ129 IBV129 ILR129 IVN129 JFJ129 JPF129 JZB129 KIX129 KST129 LCP129 LML129 LWH129 MGD129 MPZ129 MZV129 NJR129 NTN129 ODJ129 ONF129 OXB129 PGX129 PQT129 QAP129 QKL129 QUH129 RED129 RNZ129 RXV129 SHR129 SRN129 TBJ129 TLF129 TVB129 UEX129 UOT129 UYP129 VIL129 VSH129 WCD129 WLZ129 WVV129 AC138:AC139 JJ138:JJ139 TF138:TF139 ADB138:ADB139 AMX138:AMX139 AWT138:AWT139 BGP138:BGP139 BQL138:BQL139 CAH138:CAH139 CKD138:CKD139 CTZ138:CTZ139 DDV138:DDV139 DNR138:DNR139 DXN138:DXN139 EHJ138:EHJ139 ERF138:ERF139 FBB138:FBB139 FKX138:FKX139 FUT138:FUT139 GEP138:GEP139 GOL138:GOL139 GYH138:GYH139 HID138:HID139 HRZ138:HRZ139 IBV138:IBV139 ILR138:ILR139 IVN138:IVN139 JFJ138:JFJ139 JPF138:JPF139 JZB138:JZB139 KIX138:KIX139 KST138:KST139 LCP138:LCP139 LML138:LML139 LWH138:LWH139 MGD138:MGD139 MPZ138:MPZ139 MZV138:MZV139 NJR138:NJR139 NTN138:NTN139 ODJ138:ODJ139 ONF138:ONF139 OXB138:OXB139 PGX138:PGX139 PQT138:PQT139 QAP138:QAP139 QKL138:QKL139 QUH138:QUH139 RED138:RED139 RNZ138:RNZ139 RXV138:RXV139 SHR138:SHR139 SRN138:SRN139 TBJ138:TBJ139 TLF138:TLF139 TVB138:TVB139 UEX138:UEX139 UOT138:UOT139 UYP138:UYP139 VIL138:VIL139 VSH138:VSH139 WCD138:WCD139 WLZ138:WLZ139 WVV138:WVV139 AC144:AC148 JJ144:JJ148 TF144:TF148 ADB144:ADB148 AMX144:AMX148 AWT144:AWT148 BGP144:BGP148 BQL144:BQL148 CAH144:CAH148 CKD144:CKD148 CTZ144:CTZ148 DDV144:DDV148 DNR144:DNR148 DXN144:DXN148 EHJ144:EHJ148 ERF144:ERF148 FBB144:FBB148 FKX144:FKX148 FUT144:FUT148 GEP144:GEP148 GOL144:GOL148 GYH144:GYH148 HID144:HID148 HRZ144:HRZ148 IBV144:IBV148 ILR144:ILR148 IVN144:IVN148 JFJ144:JFJ148 JPF144:JPF148 JZB144:JZB148 KIX144:KIX148 KST144:KST148 LCP144:LCP148 LML144:LML148 LWH144:LWH148 MGD144:MGD148 MPZ144:MPZ148 MZV144:MZV148 NJR144:NJR148 NTN144:NTN148 ODJ144:ODJ148 ONF144:ONF148 OXB144:OXB148 PGX144:PGX148 PQT144:PQT148 QAP144:QAP148 QKL144:QKL148 QUH144:QUH148 RED144:RED148 RNZ144:RNZ148 RXV144:RXV148 SHR144:SHR148 SRN144:SRN148 TBJ144:TBJ148 TLF144:TLF148 TVB144:TVB148 UEX144:UEX148 UOT144:UOT148 UYP144:UYP148 VIL144:VIL148 VSH144:VSH148 WCD144:WCD148 WLZ144:WLZ148 WVV144:WVV148 AF157 JM157 TI157 ADE157 ANA157 AWW157 BGS157 BQO157 CAK157 CKG157 CUC157 DDY157 DNU157 DXQ157 EHM157 ERI157 FBE157 FLA157 FUW157 GES157 GOO157 GYK157 HIG157 HSC157 IBY157 ILU157 IVQ157 JFM157 JPI157 JZE157 KJA157 KSW157 LCS157 LMO157 LWK157 MGG157 MQC157 MZY157 NJU157 NTQ157 ODM157 ONI157 OXE157 PHA157 PQW157 QAS157 QKO157 QUK157 REG157 ROC157 RXY157 SHU157 SRQ157 TBM157 TLI157 TVE157 UFA157 UOW157 UYS157 VIO157 VSK157 WCG157 WMC157 WVY157 AD135 JK135 TG135 ADC135 AMY135 AWU135 BGQ135 BQM135 CAI135 CKE135 CUA135 DDW135 DNS135 DXO135 EHK135 ERG135 FBC135 FKY135 FUU135 GEQ135 GOM135 GYI135 HIE135 HSA135 IBW135 ILS135 IVO135 JFK135 JPG135 JZC135 KIY135 KSU135 LCQ135 LMM135 LWI135 MGE135 MQA135 MZW135 NJS135 NTO135 ODK135 ONG135 OXC135 PGY135 PQU135 QAQ135 QKM135 QUI135 REE135 ROA135 RXW135 SHS135 SRO135 TBK135 TLG135 TVC135 UEY135 UOU135 UYQ135 VIM135 VSI135 WCE135 WMA135 WVW135 AD152:AD153 JK152:JK153 TG152:TG153 ADC152:ADC153 AMY152:AMY153 AWU152:AWU153 BGQ152:BGQ153 BQM152:BQM153 CAI152:CAI153 CKE152:CKE153 CUA152:CUA153 DDW152:DDW153 DNS152:DNS153 DXO152:DXO153 EHK152:EHK153 ERG152:ERG153 FBC152:FBC153 FKY152:FKY153 FUU152:FUU153 GEQ152:GEQ153 GOM152:GOM153 GYI152:GYI153 HIE152:HIE153 HSA152:HSA153 IBW152:IBW153 ILS152:ILS153 IVO152:IVO153 JFK152:JFK153 JPG152:JPG153 JZC152:JZC153 KIY152:KIY153 KSU152:KSU153 LCQ152:LCQ153 LMM152:LMM153 LWI152:LWI153 MGE152:MGE153 MQA152:MQA153 MZW152:MZW153 NJS152:NJS153 NTO152:NTO153 ODK152:ODK153 ONG152:ONG153 OXC152:OXC153 PGY152:PGY153 PQU152:PQU153 QAQ152:QAQ153 QKM152:QKM153 QUI152:QUI153 REE152:REE153 ROA152:ROA153 RXW152:RXW153 SHS152:SHS153 SRO152:SRO153 TBK152:TBK153 TLG152:TLG153 TVC152:TVC153 UEY152:UEY153 UOU152:UOU153 UYQ152:UYQ153 VIM152:VIM153 VSI152:VSI153 WCE152:WCE153 WMA152:WMA153 WVW152:WVW153 U135 JB135 SX135 ACT135 AMP135 AWL135 BGH135 BQD135 BZZ135 CJV135 CTR135 DDN135 DNJ135 DXF135 EHB135 EQX135 FAT135 FKP135 FUL135 GEH135 GOD135 GXZ135 HHV135 HRR135 IBN135 ILJ135 IVF135 JFB135 JOX135 JYT135 KIP135 KSL135 LCH135 LMD135 LVZ135 MFV135 MPR135 MZN135 NJJ135 NTF135 ODB135 OMX135 OWT135 PGP135 PQL135 QAH135 QKD135 QTZ135 RDV135 RNR135 RXN135 SHJ135 SRF135 TBB135 TKX135 TUT135 UEP135 UOL135 UYH135 VID135 VRZ135 WBV135 WLR135 WVN135 AF127 JM127 TI127 ADE127 ANA127 AWW127 BGS127 BQO127 CAK127 CKG127 CUC127 DDY127 DNU127 DXQ127 EHM127 ERI127 FBE127 FLA127 FUW127 GES127 GOO127 GYK127 HIG127 HSC127 IBY127 ILU127 IVQ127 JFM127 JPI127 JZE127 KJA127 KSW127 LCS127 LMO127 LWK127 MGG127 MQC127 MZY127 NJU127 NTQ127 ODM127 ONI127 OXE127 PHA127 PQW127 QAS127 QKO127 QUK127 REG127 ROC127 RXY127 SHU127 SRQ127 TBM127 TLI127 TVE127 UFA127 UOW127 UYS127 VIO127 VSK127 WCG127 WMC127 WVY127 V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V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AF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WVY149 V134:V137 JC134:JC137 SY134:SY137 ACU134:ACU137 AMQ134:AMQ137 AWM134:AWM137 BGI134:BGI137 BQE134:BQE137 CAA134:CAA137 CJW134:CJW137 CTS134:CTS137 DDO134:DDO137 DNK134:DNK137 DXG134:DXG137 EHC134:EHC137 EQY134:EQY137 FAU134:FAU137 FKQ134:FKQ137 FUM134:FUM137 GEI134:GEI137 GOE134:GOE137 GYA134:GYA137 HHW134:HHW137 HRS134:HRS137 IBO134:IBO137 ILK134:ILK137 IVG134:IVG137 JFC134:JFC137 JOY134:JOY137 JYU134:JYU137 KIQ134:KIQ137 KSM134:KSM137 LCI134:LCI137 LME134:LME137 LWA134:LWA137 MFW134:MFW137 MPS134:MPS137 MZO134:MZO137 NJK134:NJK137 NTG134:NTG137 ODC134:ODC137 OMY134:OMY137 OWU134:OWU137 PGQ134:PGQ137 PQM134:PQM137 QAI134:QAI137 QKE134:QKE137 QUA134:QUA137 RDW134:RDW137 RNS134:RNS137 RXO134:RXO137 SHK134:SHK137 SRG134:SRG137 TBC134:TBC137 TKY134:TKY137 TUU134:TUU137 UEQ134:UEQ137 UOM134:UOM137 UYI134:UYI137 VIE134:VIE137 VSA134:VSA137 WBW134:WBW137 WLS134:WLS137 WVO134:WVO137 W134 JD134 SZ134 ACV134 AMR134 AWN134 BGJ134 BQF134 CAB134 CJX134 CTT134 DDP134 DNL134 DXH134 EHD134 EQZ134 FAV134 FKR134 FUN134 GEJ134 GOF134 GYB134 HHX134 HRT134 IBP134 ILL134 IVH134 JFD134 JOZ134 JYV134 KIR134 KSN134 LCJ134 LMF134 LWB134 MFX134 MPT134 MZP134 NJL134 NTH134 ODD134 OMZ134 OWV134 PGR134 PQN134 QAJ134 QKF134 QUB134 RDX134 RNT134 RXP134 SHL134 SRH134 TBD134 TKZ134 TUV134 UER134 UON134 UYJ134 VIF134 VSB134 WBX134 WLT134 WVP134 AF142 JM142 TI142 ADE142 ANA142 AWW142 BGS142 BQO142 CAK142 CKG142 CUC142 DDY142 DNU142 DXQ142 EHM142 ERI142 FBE142 FLA142 FUW142 GES142 GOO142 GYK142 HIG142 HSC142 IBY142 ILU142 IVQ142 JFM142 JPI142 JZE142 KJA142 KSW142 LCS142 LMO142 LWK142 MGG142 MQC142 MZY142 NJU142 NTQ142 ODM142 ONI142 OXE142 PHA142 PQW142 QAS142 QKO142 QUK142 REG142 ROC142 RXY142 SHU142 SRQ142 TBM142 TLI142 TVE142 UFA142 UOW142 UYS142 VIO142 VSK142 WCG142 WMC142 WVY142 AC131 JJ131 TF131 ADB131 AMX131 AWT131 BGP131 BQL131 CAH131 CKD131 CTZ131 DDV131 DNR131 DXN131 EHJ131 ERF131 FBB131 FKX131 FUT131 GEP131 GOL131 GYH131 HID131 HRZ131 IBV131 ILR131 IVN131 JFJ131 JPF131 JZB131 KIX131 KST131 LCP131 LML131 LWH131 MGD131 MPZ131 MZV131 NJR131 NTN131 ODJ131 ONF131 OXB131 PGX131 PQT131 QAP131 QKL131 QUH131 RED131 RNZ131 RXV131 SHR131 SRN131 TBJ131 TLF131 TVB131 UEX131 UOT131 UYP131 VIL131 VSH131 WCD131 WLZ131 WVV131 AF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V150:W151 JC150:JD151 SY150:SZ151 ACU150:ACV151 AMQ150:AMR151 AWM150:AWN151 BGI150:BGJ151 BQE150:BQF151 CAA150:CAB151 CJW150:CJX151 CTS150:CTT151 DDO150:DDP151 DNK150:DNL151 DXG150:DXH151 EHC150:EHD151 EQY150:EQZ151 FAU150:FAV151 FKQ150:FKR151 FUM150:FUN151 GEI150:GEJ151 GOE150:GOF151 GYA150:GYB151 HHW150:HHX151 HRS150:HRT151 IBO150:IBP151 ILK150:ILL151 IVG150:IVH151 JFC150:JFD151 JOY150:JOZ151 JYU150:JYV151 KIQ150:KIR151 KSM150:KSN151 LCI150:LCJ151 LME150:LMF151 LWA150:LWB151 MFW150:MFX151 MPS150:MPT151 MZO150:MZP151 NJK150:NJL151 NTG150:NTH151 ODC150:ODD151 OMY150:OMZ151 OWU150:OWV151 PGQ150:PGR151 PQM150:PQN151 QAI150:QAJ151 QKE150:QKF151 QUA150:QUB151 RDW150:RDX151 RNS150:RNT151 RXO150:RXP151 SHK150:SHL151 SRG150:SRH151 TBC150:TBD151 TKY150:TKZ151 TUU150:TUV151 UEQ150:UER151 UOM150:UON151 UYI150:UYJ151 VIE150:VIF151 VSA150:VSB151 WBW150:WBX151 WLS150:WLT151 WVO150:WVP151 AF152 JM152 TI152 ADE152 ANA152 AWW152 BGS152 BQO152 CAK152 CKG152 CUC152 DDY152 DNU152 DXQ152 EHM152 ERI152 FBE152 FLA152 FUW152 GES152 GOO152 GYK152 HIG152 HSC152 IBY152 ILU152 IVQ152 JFM152 JPI152 JZE152 KJA152 KSW152 LCS152 LMO152 LWK152 MGG152 MQC152 MZY152 NJU152 NTQ152 ODM152 ONI152 OXE152 PHA152 PQW152 QAS152 QKO152 QUK152 REG152 ROC152 RXY152 SHU152 SRQ152 TBM152 TLI152 TVE152 UFA152 UOW152 UYS152 VIO152 VSK152 WCG152 WMC152 WVY152 W137 JD137 SZ137 ACV137 AMR137 AWN137 BGJ137 BQF137 CAB137 CJX137 CTT137 DDP137 DNL137 DXH137 EHD137 EQZ137 FAV137 FKR137 FUN137 GEJ137 GOF137 GYB137 HHX137 HRT137 IBP137 ILL137 IVH137 JFD137 JOZ137 JYV137 KIR137 KSN137 LCJ137 LMF137 LWB137 MFX137 MPT137 MZP137 NJL137 NTH137 ODD137 OMZ137 OWV137 PGR137 PQN137 QAJ137 QKF137 QUB137 RDX137 RNT137 RXP137 SHL137 SRH137 TBD137 TKZ137 TUV137 UER137 UON137 UYJ137 VIF137 VSB137 WBX137 WLT137 WVP137 AF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AC152:AC162 JJ152:JJ162 TF152:TF162 ADB152:ADB162 AMX152:AMX162 AWT152:AWT162 BGP152:BGP162 BQL152:BQL162 CAH152:CAH162 CKD152:CKD162 CTZ152:CTZ162 DDV152:DDV162 DNR152:DNR162 DXN152:DXN162 EHJ152:EHJ162 ERF152:ERF162 FBB152:FBB162 FKX152:FKX162 FUT152:FUT162 GEP152:GEP162 GOL152:GOL162 GYH152:GYH162 HID152:HID162 HRZ152:HRZ162 IBV152:IBV162 ILR152:ILR162 IVN152:IVN162 JFJ152:JFJ162 JPF152:JPF162 JZB152:JZB162 KIX152:KIX162 KST152:KST162 LCP152:LCP162 LML152:LML162 LWH152:LWH162 MGD152:MGD162 MPZ152:MPZ162 MZV152:MZV162 NJR152:NJR162 NTN152:NTN162 ODJ152:ODJ162 ONF152:ONF162 OXB152:OXB162 PGX152:PGX162 PQT152:PQT162 QAP152:QAP162 QKL152:QKL162 QUH152:QUH162 RED152:RED162 RNZ152:RNZ162 RXV152:RXV162 SHR152:SHR162 SRN152:SRN162 TBJ152:TBJ162 TLF152:TLF162 TVB152:TVB162 UEX152:UEX162 UOT152:UOT162 UYP152:UYP162 VIL152:VIL162 VSH152:VSH162 WCD152:WCD162 WLZ152:WLZ162 WVV152:WVV162 AD155:AD162 JK155:JK162 TG155:TG162 ADC155:ADC162 AMY155:AMY162 AWU155:AWU162 BGQ155:BGQ162 BQM155:BQM162 CAI155:CAI162 CKE155:CKE162 CUA155:CUA162 DDW155:DDW162 DNS155:DNS162 DXO155:DXO162 EHK155:EHK162 ERG155:ERG162 FBC155:FBC162 FKY155:FKY162 FUU155:FUU162 GEQ155:GEQ162 GOM155:GOM162 GYI155:GYI162 HIE155:HIE162 HSA155:HSA162 IBW155:IBW162 ILS155:ILS162 IVO155:IVO162 JFK155:JFK162 JPG155:JPG162 JZC155:JZC162 KIY155:KIY162 KSU155:KSU162 LCQ155:LCQ162 LMM155:LMM162 LWI155:LWI162 MGE155:MGE162 MQA155:MQA162 MZW155:MZW162 NJS155:NJS162 NTO155:NTO162 ODK155:ODK162 ONG155:ONG162 OXC155:OXC162 PGY155:PGY162 PQU155:PQU162 QAQ155:QAQ162 QKM155:QKM162 QUI155:QUI162 REE155:REE162 ROA155:ROA162 RXW155:RXW162 SHS155:SHS162 SRO155:SRO162 TBK155:TBK162 TLG155:TLG162 TVC155:TVC162 UEY155:UEY162 UOU155:UOU162 UYQ155:UYQ162 VIM155:VIM162 VSI155:VSI162 WCE155:WCE162 WMA155:WMA162 WVW155:WVW162" xr:uid="{7DA06CC5-C7E3-4296-BC6B-0B04C244222B}">
      <formula1>0</formula1>
      <formula2>AF124</formula2>
    </dataValidation>
    <dataValidation type="decimal" errorStyle="warning" allowBlank="1" showInputMessage="1" showErrorMessage="1" errorTitle="Cena" error="mora biti enaka ali manjša od lastne cene" sqref="AQ124:AQ125 JX124:JX125 TT124:TT125 ADP124:ADP125 ANL124:ANL125 AXH124:AXH125 BHD124:BHD125 BQZ124:BQZ125 CAV124:CAV125 CKR124:CKR125 CUN124:CUN125 DEJ124:DEJ125 DOF124:DOF125 DYB124:DYB125 EHX124:EHX125 ERT124:ERT125 FBP124:FBP125 FLL124:FLL125 FVH124:FVH125 GFD124:GFD125 GOZ124:GOZ125 GYV124:GYV125 HIR124:HIR125 HSN124:HSN125 ICJ124:ICJ125 IMF124:IMF125 IWB124:IWB125 JFX124:JFX125 JPT124:JPT125 JZP124:JZP125 KJL124:KJL125 KTH124:KTH125 LDD124:LDD125 LMZ124:LMZ125 LWV124:LWV125 MGR124:MGR125 MQN124:MQN125 NAJ124:NAJ125 NKF124:NKF125 NUB124:NUB125 ODX124:ODX125 ONT124:ONT125 OXP124:OXP125 PHL124:PHL125 PRH124:PRH125 QBD124:QBD125 QKZ124:QKZ125 QUV124:QUV125 RER124:RER125 RON124:RON125 RYJ124:RYJ125 SIF124:SIF125 SSB124:SSB125 TBX124:TBX125 TLT124:TLT125 TVP124:TVP125 UFL124:UFL125 UPH124:UPH125 UZD124:UZD125 VIZ124:VIZ125 VSV124:VSV125 WCR124:WCR125 WMN124:WMN125 WWJ124:WWJ125" xr:uid="{783B4489-5A8C-4149-B6C5-AFFA73AC9781}">
      <formula1>0</formula1>
      <formula2>#REF!</formula2>
    </dataValidation>
    <dataValidation type="custom" allowBlank="1" showInputMessage="1" showErrorMessage="1" errorTitle="Access" error="Obvezen podatek - v angleškem jeziku" prompt="Obvezen podatek" sqref="N1069 IU1069 SQ1069 ACM1069 AMI1069 AWE1069 BGA1069 BPW1069 BZS1069 CJO1069 CTK1069 DDG1069 DNC1069 DWY1069 EGU1069 EQQ1069 FAM1069 FKI1069 FUE1069 GEA1069 GNW1069 GXS1069 HHO1069 HRK1069 IBG1069 ILC1069 IUY1069 JEU1069 JOQ1069 JYM1069 KII1069 KSE1069 LCA1069 LLW1069 LVS1069 MFO1069 MPK1069 MZG1069 NJC1069 NSY1069 OCU1069 OMQ1069 OWM1069 PGI1069 PQE1069 QAA1069 QJW1069 QTS1069 RDO1069 RNK1069 RXG1069 SHC1069 SQY1069 TAU1069 TKQ1069 TUM1069 UEI1069 UOE1069 UYA1069 VHW1069 VRS1069 WBO1069 WLK1069 WVG1069" xr:uid="{62561C85-D7A4-47F7-8A8B-B1804ECA8078}">
      <formula1>1</formula1>
    </dataValidation>
    <dataValidation type="custom" allowBlank="1" showInputMessage="1" showErrorMessage="1" errorTitle="namembnost" error="Obvezen podatek!" prompt="Obvezen podatek" sqref="N1067 IU1067 SQ1067 ACM1067 AMI1067 AWE1067 BGA1067 BPW1067 BZS1067 CJO1067 CTK1067 DDG1067 DNC1067 DWY1067 EGU1067 EQQ1067 FAM1067 FKI1067 FUE1067 GEA1067 GNW1067 GXS1067 HHO1067 HRK1067 IBG1067 ILC1067 IUY1067 JEU1067 JOQ1067 JYM1067 KII1067 KSE1067 LCA1067 LLW1067 LVS1067 MFO1067 MPK1067 MZG1067 NJC1067 NSY1067 OCU1067 OMQ1067 OWM1067 PGI1067 PQE1067 QAA1067 QJW1067 QTS1067 RDO1067 RNK1067 RXG1067 SHC1067 SQY1067 TAU1067 TKQ1067 TUM1067 UEI1067 UOE1067 UYA1067 VHW1067 VRS1067 WBO1067 WLK1067 WVG1067" xr:uid="{1955AF7E-C82C-4F35-8C62-D116CFB7285F}">
      <formula1>1</formula1>
    </dataValidation>
    <dataValidation type="custom" allowBlank="1" showInputMessage="1" showErrorMessage="1" errorTitle="purpose " error="Obvezen podatek - v angleškem jeziku!" prompt="Obvezen podatek" sqref="O1067 IV1067 SR1067 ACN1067 AMJ1067 AWF1067 BGB1067 BPX1067 BZT1067 CJP1067 CTL1067 DDH1067 DND1067 DWZ1067 EGV1067 EQR1067 FAN1067 FKJ1067 FUF1067 GEB1067 GNX1067 GXT1067 HHP1067 HRL1067 IBH1067 ILD1067 IUZ1067 JEV1067 JOR1067 JYN1067 KIJ1067 KSF1067 LCB1067 LLX1067 LVT1067 MFP1067 MPL1067 MZH1067 NJD1067 NSZ1067 OCV1067 OMR1067 OWN1067 PGJ1067 PQF1067 QAB1067 QJX1067 QTT1067 RDP1067 RNL1067 RXH1067 SHD1067 SQZ1067 TAV1067 TKR1067 TUN1067 UEJ1067 UOF1067 UYB1067 VHX1067 VRT1067 WBP1067 WLL1067 WVH1067" xr:uid="{F51DF6D2-046B-4643-8AC3-E89FB4581EF1}">
      <formula1>1</formula1>
    </dataValidation>
    <dataValidation type="custom" allowBlank="1" showInputMessage="1" showErrorMessage="1" sqref="N1064:O1064 IU1064:IV1064 SQ1064:SR1064 ACM1064:ACN1064 AMI1064:AMJ1064 AWE1064:AWF1064 BGA1064:BGB1064 BPW1064:BPX1064 BZS1064:BZT1064 CJO1064:CJP1064 CTK1064:CTL1064 DDG1064:DDH1064 DNC1064:DND1064 DWY1064:DWZ1064 EGU1064:EGV1064 EQQ1064:EQR1064 FAM1064:FAN1064 FKI1064:FKJ1064 FUE1064:FUF1064 GEA1064:GEB1064 GNW1064:GNX1064 GXS1064:GXT1064 HHO1064:HHP1064 HRK1064:HRL1064 IBG1064:IBH1064 ILC1064:ILD1064 IUY1064:IUZ1064 JEU1064:JEV1064 JOQ1064:JOR1064 JYM1064:JYN1064 KII1064:KIJ1064 KSE1064:KSF1064 LCA1064:LCB1064 LLW1064:LLX1064 LVS1064:LVT1064 MFO1064:MFP1064 MPK1064:MPL1064 MZG1064:MZH1064 NJC1064:NJD1064 NSY1064:NSZ1064 OCU1064:OCV1064 OMQ1064:OMR1064 OWM1064:OWN1064 PGI1064:PGJ1064 PQE1064:PQF1064 QAA1064:QAB1064 QJW1064:QJX1064 QTS1064:QTT1064 RDO1064:RDP1064 RNK1064:RNL1064 RXG1064:RXH1064 SHC1064:SHD1064 SQY1064:SQZ1064 TAU1064:TAV1064 TKQ1064:TKR1064 TUM1064:TUN1064 UEI1064:UEJ1064 UOE1064:UOF1064 UYA1064:UYB1064 VHW1064:VHX1064 VRS1064:VRT1064 WBO1064:WBP1064 WLK1064:WLL1064 WVG1064:WVH1064" xr:uid="{A5FE586C-F66D-4562-86AF-00F40D6627DF}">
      <formula1>1</formula1>
    </dataValidation>
    <dataValidation type="whole" allowBlank="1" showErrorMessage="1" errorTitle="Klasifikacija" error="Gl. zavihek Classification ali zavihek Klasifikacija_x000a_" sqref="AB1016:AB1021 JI1016:JI1021 TE1016:TE1021 ADA1016:ADA1021 AMW1016:AMW1021 AWS1016:AWS1021 BGO1016:BGO1021 BQK1016:BQK1021 CAG1016:CAG1021 CKC1016:CKC1021 CTY1016:CTY1021 DDU1016:DDU1021 DNQ1016:DNQ1021 DXM1016:DXM1021 EHI1016:EHI1021 ERE1016:ERE1021 FBA1016:FBA1021 FKW1016:FKW1021 FUS1016:FUS1021 GEO1016:GEO1021 GOK1016:GOK1021 GYG1016:GYG1021 HIC1016:HIC1021 HRY1016:HRY1021 IBU1016:IBU1021 ILQ1016:ILQ1021 IVM1016:IVM1021 JFI1016:JFI1021 JPE1016:JPE1021 JZA1016:JZA1021 KIW1016:KIW1021 KSS1016:KSS1021 LCO1016:LCO1021 LMK1016:LMK1021 LWG1016:LWG1021 MGC1016:MGC1021 MPY1016:MPY1021 MZU1016:MZU1021 NJQ1016:NJQ1021 NTM1016:NTM1021 ODI1016:ODI1021 ONE1016:ONE1021 OXA1016:OXA1021 PGW1016:PGW1021 PQS1016:PQS1021 QAO1016:QAO1021 QKK1016:QKK1021 QUG1016:QUG1021 REC1016:REC1021 RNY1016:RNY1021 RXU1016:RXU1021 SHQ1016:SHQ1021 SRM1016:SRM1021 TBI1016:TBI1021 TLE1016:TLE1021 TVA1016:TVA1021 UEW1016:UEW1021 UOS1016:UOS1021 UYO1016:UYO1021 VIK1016:VIK1021 VSG1016:VSG1021 WCC1016:WCC1021 WLY1016:WLY1021 WVU1016:WVU1021" xr:uid="{1B65ECCA-7FFF-49C5-8620-89377125BA3F}">
      <formula1>1</formula1>
      <formula2>71</formula2>
    </dataValidation>
    <dataValidation type="whole" allowBlank="1" showErrorMessage="1" errorTitle="Klasifikacija" error="Gl. zavihek Classification ali zavihek Klasifikacija_x000a_" sqref="Y1016:Y1021 JF1016:JF1021 TB1016:TB1021 ACX1016:ACX1021 AMT1016:AMT1021 AWP1016:AWP1021 BGL1016:BGL1021 BQH1016:BQH1021 CAD1016:CAD1021 CJZ1016:CJZ1021 CTV1016:CTV1021 DDR1016:DDR1021 DNN1016:DNN1021 DXJ1016:DXJ1021 EHF1016:EHF1021 ERB1016:ERB1021 FAX1016:FAX1021 FKT1016:FKT1021 FUP1016:FUP1021 GEL1016:GEL1021 GOH1016:GOH1021 GYD1016:GYD1021 HHZ1016:HHZ1021 HRV1016:HRV1021 IBR1016:IBR1021 ILN1016:ILN1021 IVJ1016:IVJ1021 JFF1016:JFF1021 JPB1016:JPB1021 JYX1016:JYX1021 KIT1016:KIT1021 KSP1016:KSP1021 LCL1016:LCL1021 LMH1016:LMH1021 LWD1016:LWD1021 MFZ1016:MFZ1021 MPV1016:MPV1021 MZR1016:MZR1021 NJN1016:NJN1021 NTJ1016:NTJ1021 ODF1016:ODF1021 ONB1016:ONB1021 OWX1016:OWX1021 PGT1016:PGT1021 PQP1016:PQP1021 QAL1016:QAL1021 QKH1016:QKH1021 QUD1016:QUD1021 RDZ1016:RDZ1021 RNV1016:RNV1021 RXR1016:RXR1021 SHN1016:SHN1021 SRJ1016:SRJ1021 TBF1016:TBF1021 TLB1016:TLB1021 TUX1016:TUX1021 UET1016:UET1021 UOP1016:UOP1021 UYL1016:UYL1021 VIH1016:VIH1021 VSD1016:VSD1021 WBZ1016:WBZ1021 WLV1016:WLV1021 WVR1016:WVR1021" xr:uid="{D302E332-3617-442B-8C29-FCF9B54EA3B2}">
      <formula1>1</formula1>
      <formula2>6</formula2>
    </dataValidation>
    <dataValidation type="whole" allowBlank="1" showErrorMessage="1" errorTitle="Leto" error="celo število" sqref="H1016:H1021 IO1016:IO1021 SK1016:SK1021 ACG1016:ACG1021 AMC1016:AMC1021 AVY1016:AVY1021 BFU1016:BFU1021 BPQ1016:BPQ1021 BZM1016:BZM1021 CJI1016:CJI1021 CTE1016:CTE1021 DDA1016:DDA1021 DMW1016:DMW1021 DWS1016:DWS1021 EGO1016:EGO1021 EQK1016:EQK1021 FAG1016:FAG1021 FKC1016:FKC1021 FTY1016:FTY1021 GDU1016:GDU1021 GNQ1016:GNQ1021 GXM1016:GXM1021 HHI1016:HHI1021 HRE1016:HRE1021 IBA1016:IBA1021 IKW1016:IKW1021 IUS1016:IUS1021 JEO1016:JEO1021 JOK1016:JOK1021 JYG1016:JYG1021 KIC1016:KIC1021 KRY1016:KRY1021 LBU1016:LBU1021 LLQ1016:LLQ1021 LVM1016:LVM1021 MFI1016:MFI1021 MPE1016:MPE1021 MZA1016:MZA1021 NIW1016:NIW1021 NSS1016:NSS1021 OCO1016:OCO1021 OMK1016:OMK1021 OWG1016:OWG1021 PGC1016:PGC1021 PPY1016:PPY1021 PZU1016:PZU1021 QJQ1016:QJQ1021 QTM1016:QTM1021 RDI1016:RDI1021 RNE1016:RNE1021 RXA1016:RXA1021 SGW1016:SGW1021 SQS1016:SQS1021 TAO1016:TAO1021 TKK1016:TKK1021 TUG1016:TUG1021 UEC1016:UEC1021 UNY1016:UNY1021 UXU1016:UXU1021 VHQ1016:VHQ1021 VRM1016:VRM1021 WBI1016:WBI1021 WLE1016:WLE1021 WVA1016:WVA1021" xr:uid="{2775698B-A144-4920-B160-F3E8227661A7}">
      <formula1>1900</formula1>
      <formula2>2020</formula2>
    </dataValidation>
    <dataValidation type="decimal" allowBlank="1" showInputMessage="1" showErrorMessage="1" prompt=" - vpišite kolikšna je bila angažiranost v procentih,  celoštevilska vrednost" sqref="AI798 JP798 TL798 ADH798 AND798 AWZ798 BGV798 BQR798 CAN798 CKJ798 CUF798 DEB798 DNX798 DXT798 EHP798 ERL798 FBH798 FLD798 FUZ798 GEV798 GOR798 GYN798 HIJ798 HSF798 ICB798 ILX798 IVT798 JFP798 JPL798 JZH798 KJD798 KSZ798 LCV798 LMR798 LWN798 MGJ798 MQF798 NAB798 NJX798 NTT798 ODP798 ONL798 OXH798 PHD798 PQZ798 QAV798 QKR798 QUN798 REJ798 ROF798 RYB798 SHX798 SRT798 TBP798 TLL798 TVH798 UFD798 UOZ798 UYV798 VIR798 VSN798 WCJ798 WMF798 WWB798 AO798 JV798 TR798 ADN798 ANJ798 AXF798 BHB798 BQX798 CAT798 CKP798 CUL798 DEH798 DOD798 DXZ798 EHV798 ERR798 FBN798 FLJ798 FVF798 GFB798 GOX798 GYT798 HIP798 HSL798 ICH798 IMD798 IVZ798 JFV798 JPR798 JZN798 KJJ798 KTF798 LDB798 LMX798 LWT798 MGP798 MQL798 NAH798 NKD798 NTZ798 ODV798 ONR798 OXN798 PHJ798 PRF798 QBB798 QKX798 QUT798 REP798 ROL798 RYH798 SID798 SRZ798 TBV798 TLR798 TVN798 UFJ798 UPF798 UZB798 VIX798 VST798 WCP798 WML798 WWH798 AR798 JY798 TU798 ADQ798 ANM798 AXI798 BHE798 BRA798 CAW798 CKS798 CUO798 DEK798 DOG798 DYC798 EHY798 ERU798 FBQ798 FLM798 FVI798 GFE798 GPA798 GYW798 HIS798 HSO798 ICK798 IMG798 IWC798 JFY798 JPU798 JZQ798 KJM798 KTI798 LDE798 LNA798 LWW798 MGS798 MQO798 NAK798 NKG798 NUC798 ODY798 ONU798 OXQ798 PHM798 PRI798 QBE798 QLA798 QUW798 RES798 ROO798 RYK798 SIG798 SSC798 TBY798 TLU798 TVQ798 UFM798 UPI798 UZE798 VJA798 VSW798 WCS798 WMO798 WWK798 AI818 JP818 TL818 ADH818 AND818 AWZ818 BGV818 BQR818 CAN818 CKJ818 CUF818 DEB818 DNX818 DXT818 EHP818 ERL818 FBH818 FLD818 FUZ818 GEV818 GOR818 GYN818 HIJ818 HSF818 ICB818 ILX818 IVT818 JFP818 JPL818 JZH818 KJD818 KSZ818 LCV818 LMR818 LWN818 MGJ818 MQF818 NAB818 NJX818 NTT818 ODP818 ONL818 OXH818 PHD818 PQZ818 QAV818 QKR818 QUN818 REJ818 ROF818 RYB818 SHX818 SRT818 TBP818 TLL818 TVH818 UFD818 UOZ818 UYV818 VIR818 VSN818 WCJ818 WMF818 WWB818" xr:uid="{718EAEE1-4C5F-4634-9470-1E9DE9D023E9}">
      <formula1>0</formula1>
      <formula2>100</formula2>
    </dataValidation>
    <dataValidation type="custom" allowBlank="1" showInputMessage="1" showErrorMessage="1" prompt=" - Naslov opreme v angleškem jeziku - obvezen podatek_x000a_" sqref="I798:I811 IP798:IP811 SL798:SL811 ACH798:ACH811 AMD798:AMD811 AVZ798:AVZ811 BFV798:BFV811 BPR798:BPR811 BZN798:BZN811 CJJ798:CJJ811 CTF798:CTF811 DDB798:DDB811 DMX798:DMX811 DWT798:DWT811 EGP798:EGP811 EQL798:EQL811 FAH798:FAH811 FKD798:FKD811 FTZ798:FTZ811 GDV798:GDV811 GNR798:GNR811 GXN798:GXN811 HHJ798:HHJ811 HRF798:HRF811 IBB798:IBB811 IKX798:IKX811 IUT798:IUT811 JEP798:JEP811 JOL798:JOL811 JYH798:JYH811 KID798:KID811 KRZ798:KRZ811 LBV798:LBV811 LLR798:LLR811 LVN798:LVN811 MFJ798:MFJ811 MPF798:MPF811 MZB798:MZB811 NIX798:NIX811 NST798:NST811 OCP798:OCP811 OML798:OML811 OWH798:OWH811 PGD798:PGD811 PPZ798:PPZ811 PZV798:PZV811 QJR798:QJR811 QTN798:QTN811 RDJ798:RDJ811 RNF798:RNF811 RXB798:RXB811 SGX798:SGX811 SQT798:SQT811 TAP798:TAP811 TKL798:TKL811 TUH798:TUH811 UED798:UED811 UNZ798:UNZ811 UXV798:UXV811 VHR798:VHR811 VRN798:VRN811 WBJ798:WBJ811 WLF798:WLF811 WVB798:WVB811 I813:I818 IP813:IP818 SL813:SL818 ACH813:ACH818 AMD813:AMD818 AVZ813:AVZ818 BFV813:BFV818 BPR813:BPR818 BZN813:BZN818 CJJ813:CJJ818 CTF813:CTF818 DDB813:DDB818 DMX813:DMX818 DWT813:DWT818 EGP813:EGP818 EQL813:EQL818 FAH813:FAH818 FKD813:FKD818 FTZ813:FTZ818 GDV813:GDV818 GNR813:GNR818 GXN813:GXN818 HHJ813:HHJ818 HRF813:HRF818 IBB813:IBB818 IKX813:IKX818 IUT813:IUT818 JEP813:JEP818 JOL813:JOL818 JYH813:JYH818 KID813:KID818 KRZ813:KRZ818 LBV813:LBV818 LLR813:LLR818 LVN813:LVN818 MFJ813:MFJ818 MPF813:MPF818 MZB813:MZB818 NIX813:NIX818 NST813:NST818 OCP813:OCP818 OML813:OML818 OWH813:OWH818 PGD813:PGD818 PPZ813:PPZ818 PZV813:PZV818 QJR813:QJR818 QTN813:QTN818 RDJ813:RDJ818 RNF813:RNF818 RXB813:RXB818 SGX813:SGX818 SQT813:SQT818 TAP813:TAP818 TKL813:TKL818 TUH813:TUH818 UED813:UED818 UNZ813:UNZ818 UXV813:UXV818 VHR813:VHR818 VRN813:VRN818 WBJ813:WBJ818 WLF813:WLF818 WVB813:WVB818 G817:G818 IN817:IN818 SJ817:SJ818 ACF817:ACF818 AMB817:AMB818 AVX817:AVX818 BFT817:BFT818 BPP817:BPP818 BZL817:BZL818 CJH817:CJH818 CTD817:CTD818 DCZ817:DCZ818 DMV817:DMV818 DWR817:DWR818 EGN817:EGN818 EQJ817:EQJ818 FAF817:FAF818 FKB817:FKB818 FTX817:FTX818 GDT817:GDT818 GNP817:GNP818 GXL817:GXL818 HHH817:HHH818 HRD817:HRD818 IAZ817:IAZ818 IKV817:IKV818 IUR817:IUR818 JEN817:JEN818 JOJ817:JOJ818 JYF817:JYF818 KIB817:KIB818 KRX817:KRX818 LBT817:LBT818 LLP817:LLP818 LVL817:LVL818 MFH817:MFH818 MPD817:MPD818 MYZ817:MYZ818 NIV817:NIV818 NSR817:NSR818 OCN817:OCN818 OMJ817:OMJ818 OWF817:OWF818 PGB817:PGB818 PPX817:PPX818 PZT817:PZT818 QJP817:QJP818 QTL817:QTL818 RDH817:RDH818 RND817:RND818 RWZ817:RWZ818 SGV817:SGV818 SQR817:SQR818 TAN817:TAN818 TKJ817:TKJ818 TUF817:TUF818 UEB817:UEB818 UNX817:UNX818 UXT817:UXT818 VHP817:VHP818 VRL817:VRL818 WBH817:WBH818 WLD817:WLD818 WUZ817:WUZ818" xr:uid="{C4FA59FB-B60B-425C-995A-4ABC9EB837F0}">
      <formula1>AND(GTE(LEN(G798),MIN((1),(500))),LTE(LEN(G798),MAX((1),(500))))</formula1>
    </dataValidation>
    <dataValidation type="decimal" allowBlank="1" showInputMessage="1" showErrorMessage="1" prompt=" - Obvezen podatek" sqref="V798 JC798 SY798 ACU798 AMQ798 AWM798 BGI798 BQE798 CAA798 CJW798 CTS798 DDO798 DNK798 DXG798 EHC798 EQY798 FAU798 FKQ798 FUM798 GEI798 GOE798 GYA798 HHW798 HRS798 IBO798 ILK798 IVG798 JFC798 JOY798 JYU798 KIQ798 KSM798 LCI798 LME798 LWA798 MFW798 MPS798 MZO798 NJK798 NTG798 ODC798 OMY798 OWU798 PGQ798 PQM798 QAI798 QKE798 QUA798 RDW798 RNS798 RXO798 SHK798 SRG798 TBC798 TKY798 TUU798 UEQ798 UOM798 UYI798 VIE798 VSA798 WBW798 WLS798 WVO798 V814 JC814 SY814 ACU814 AMQ814 AWM814 BGI814 BQE814 CAA814 CJW814 CTS814 DDO814 DNK814 DXG814 EHC814 EQY814 FAU814 FKQ814 FUM814 GEI814 GOE814 GYA814 HHW814 HRS814 IBO814 ILK814 IVG814 JFC814 JOY814 JYU814 KIQ814 KSM814 LCI814 LME814 LWA814 MFW814 MPS814 MZO814 NJK814 NTG814 ODC814 OMY814 OWU814 PGQ814 PQM814 QAI814 QKE814 QUA814 RDW814 RNS814 RXO814 SHK814 SRG814 TBC814 TKY814 TUU814 UEQ814 UOM814 UYI814 VIE814 VSA814 WBW814 WLS814 WVO814 V801:V802 JC801:JC802 SY801:SY802 ACU801:ACU802 AMQ801:AMQ802 AWM801:AWM802 BGI801:BGI802 BQE801:BQE802 CAA801:CAA802 CJW801:CJW802 CTS801:CTS802 DDO801:DDO802 DNK801:DNK802 DXG801:DXG802 EHC801:EHC802 EQY801:EQY802 FAU801:FAU802 FKQ801:FKQ802 FUM801:FUM802 GEI801:GEI802 GOE801:GOE802 GYA801:GYA802 HHW801:HHW802 HRS801:HRS802 IBO801:IBO802 ILK801:ILK802 IVG801:IVG802 JFC801:JFC802 JOY801:JOY802 JYU801:JYU802 KIQ801:KIQ802 KSM801:KSM802 LCI801:LCI802 LME801:LME802 LWA801:LWA802 MFW801:MFW802 MPS801:MPS802 MZO801:MZO802 NJK801:NJK802 NTG801:NTG802 ODC801:ODC802 OMY801:OMY802 OWU801:OWU802 PGQ801:PGQ802 PQM801:PQM802 QAI801:QAI802 QKE801:QKE802 QUA801:QUA802 RDW801:RDW802 RNS801:RNS802 RXO801:RXO802 SHK801:SHK802 SRG801:SRG802 TBC801:TBC802 TKY801:TKY802 TUU801:TUU802 UEQ801:UEQ802 UOM801:UOM802 UYI801:UYI802 VIE801:VIE802 VSA801:VSA802 WBW801:WBW802 WLS801:WLS802 WVO801:WVO802 V807 JC807 SY807 ACU807 AMQ807 AWM807 BGI807 BQE807 CAA807 CJW807 CTS807 DDO807 DNK807 DXG807 EHC807 EQY807 FAU807 FKQ807 FUM807 GEI807 GOE807 GYA807 HHW807 HRS807 IBO807 ILK807 IVG807 JFC807 JOY807 JYU807 KIQ807 KSM807 LCI807 LME807 LWA807 MFW807 MPS807 MZO807 NJK807 NTG807 ODC807 OMY807 OWU807 PGQ807 PQM807 QAI807 QKE807 QUA807 RDW807 RNS807 RXO807 SHK807 SRG807 TBC807 TKY807 TUU807 UEQ807 UOM807 UYI807 VIE807 VSA807 WBW807 WLS807 WVO807 V809 JC809 SY809 ACU809 AMQ809 AWM809 BGI809 BQE809 CAA809 CJW809 CTS809 DDO809 DNK809 DXG809 EHC809 EQY809 FAU809 FKQ809 FUM809 GEI809 GOE809 GYA809 HHW809 HRS809 IBO809 ILK809 IVG809 JFC809 JOY809 JYU809 KIQ809 KSM809 LCI809 LME809 LWA809 MFW809 MPS809 MZO809 NJK809 NTG809 ODC809 OMY809 OWU809 PGQ809 PQM809 QAI809 QKE809 QUA809 RDW809 RNS809 RXO809 SHK809 SRG809 TBC809 TKY809 TUU809 UEQ809 UOM809 UYI809 VIE809 VSA809 WBW809 WLS809 WVO809 V824 JC824 SY824 ACU824 AMQ824 AWM824 BGI824 BQE824 CAA824 CJW824 CTS824 DDO824 DNK824 DXG824 EHC824 EQY824 FAU824 FKQ824 FUM824 GEI824 GOE824 GYA824 HHW824 HRS824 IBO824 ILK824 IVG824 JFC824 JOY824 JYU824 KIQ824 KSM824 LCI824 LME824 LWA824 MFW824 MPS824 MZO824 NJK824 NTG824 ODC824 OMY824 OWU824 PGQ824 PQM824 QAI824 QKE824 QUA824 RDW824 RNS824 RXO824 SHK824 SRG824 TBC824 TKY824 TUU824 UEQ824 UOM824 UYI824 VIE824 VSA824 WBW824 WLS824 WVO824" xr:uid="{E0311EA5-5642-4D1F-A6A9-E01BBFD15624}">
      <formula1>0</formula1>
      <formula2>300</formula2>
    </dataValidation>
    <dataValidation type="decimal" allowBlank="1" showInputMessage="1" showErrorMessage="1" prompt=" - " sqref="AF798 JM798 TI798 ADE798 ANA798 AWW798 BGS798 BQO798 CAK798 CKG798 CUC798 DDY798 DNU798 DXQ798 EHM798 ERI798 FBE798 FLA798 FUW798 GES798 GOO798 GYK798 HIG798 HSC798 IBY798 ILU798 IVQ798 JFM798 JPI798 JZE798 KJA798 KSW798 LCS798 LMO798 LWK798 MGG798 MQC798 MZY798 NJU798 NTQ798 ODM798 ONI798 OXE798 PHA798 PQW798 QAS798 QKO798 QUK798 REG798 ROC798 RXY798 SHU798 SRQ798 TBM798 TLI798 TVE798 UFA798 UOW798 UYS798 VIO798 VSK798 WCG798 WMC798 WVY798 AF818 JM818 TI818 ADE818 ANA818 AWW818 BGS818 BQO818 CAK818 CKG818 CUC818 DDY818 DNU818 DXQ818 EHM818 ERI818 FBE818 FLA818 FUW818 GES818 GOO818 GYK818 HIG818 HSC818 IBY818 ILU818 IVQ818 JFM818 JPI818 JZE818 KJA818 KSW818 LCS818 LMO818 LWK818 MGG818 MQC818 MZY818 NJU818 NTQ818 ODM818 ONI818 OXE818 PHA818 PQW818 QAS818 QKO818 QUK818 REG818 ROC818 RXY818 SHU818 SRQ818 TBM818 TLI818 TVE818 UFA818 UOW818 UYS818 VIO818 VSK818 WCG818 WMC818 WVY818" xr:uid="{049DEB9E-D196-49B2-8BE8-AC35CA15CBC8}">
      <formula1>0</formula1>
      <formula2>300</formula2>
    </dataValidation>
    <dataValidation type="decimal" allowBlank="1" showInputMessage="1" showErrorMessage="1" prompt=" - Obvezen podatek" sqref="W798 JD798 SZ798 ACV798 AMR798 AWN798 BGJ798 BQF798 CAB798 CJX798 CTT798 DDP798 DNL798 DXH798 EHD798 EQZ798 FAV798 FKR798 FUN798 GEJ798 GOF798 GYB798 HHX798 HRT798 IBP798 ILL798 IVH798 JFD798 JOZ798 JYV798 KIR798 KSN798 LCJ798 LMF798 LWB798 MFX798 MPT798 MZP798 NJL798 NTH798 ODD798 OMZ798 OWV798 PGR798 PQN798 QAJ798 QKF798 QUB798 RDX798 RNT798 RXP798 SHL798 SRH798 TBD798 TKZ798 TUV798 UER798 UON798 UYJ798 VIF798 VSB798 WBX798 WLT798 WVP798" xr:uid="{C1EABB4C-F93E-4AE5-8598-CE770DDF87DA}">
      <formula1>0</formula1>
      <formula2>100</formula2>
    </dataValidation>
    <dataValidation type="custom" allowBlank="1" showInputMessage="1" showErrorMessage="1" prompt="Šifra programa oz. projekta - Vpišite šifro programa oz. projekta, ki je opremo uporabljal, npr. P1-0000_x000a_" sqref="AG798 JN798 TJ798 ADF798 ANB798 AWX798 BGT798 BQP798 CAL798 CKH798 CUD798 DDZ798 DNV798 DXR798 EHN798 ERJ798 FBF798 FLB798 FUX798 GET798 GOP798 GYL798 HIH798 HSD798 IBZ798 ILV798 IVR798 JFN798 JPJ798 JZF798 KJB798 KSX798 LCT798 LMP798 LWL798 MGH798 MQD798 MZZ798 NJV798 NTR798 ODN798 ONJ798 OXF798 PHB798 PQX798 QAT798 QKP798 QUL798 REH798 ROD798 RXZ798 SHV798 SRR798 TBN798 TLJ798 TVF798 UFB798 UOX798 UYT798 VIP798 VSL798 WCH798 WMD798 WVZ798 AJ798 JQ798 TM798 ADI798 ANE798 AXA798 BGW798 BQS798 CAO798 CKK798 CUG798 DEC798 DNY798 DXU798 EHQ798 ERM798 FBI798 FLE798 FVA798 GEW798 GOS798 GYO798 HIK798 HSG798 ICC798 ILY798 IVU798 JFQ798 JPM798 JZI798 KJE798 KTA798 LCW798 LMS798 LWO798 MGK798 MQG798 NAC798 NJY798 NTU798 ODQ798 ONM798 OXI798 PHE798 PRA798 QAW798 QKS798 QUO798 REK798 ROG798 RYC798 SHY798 SRU798 TBQ798 TLM798 TVI798 UFE798 UPA798 UYW798 VIS798 VSO798 WCK798 WMG798 WWC798 AM798 JT798 TP798 ADL798 ANH798 AXD798 BGZ798 BQV798 CAR798 CKN798 CUJ798 DEF798 DOB798 DXX798 EHT798 ERP798 FBL798 FLH798 FVD798 GEZ798 GOV798 GYR798 HIN798 HSJ798 ICF798 IMB798 IVX798 JFT798 JPP798 JZL798 KJH798 KTD798 LCZ798 LMV798 LWR798 MGN798 MQJ798 NAF798 NKB798 NTX798 ODT798 ONP798 OXL798 PHH798 PRD798 QAZ798 QKV798 QUR798 REN798 ROJ798 RYF798 SIB798 SRX798 TBT798 TLP798 TVL798 UFH798 UPD798 UYZ798 VIV798 VSR798 WCN798 WMJ798 WWF798 AP798 JW798 TS798 ADO798 ANK798 AXG798 BHC798 BQY798 CAU798 CKQ798 CUM798 DEI798 DOE798 DYA798 EHW798 ERS798 FBO798 FLK798 FVG798 GFC798 GOY798 GYU798 HIQ798 HSM798 ICI798 IME798 IWA798 JFW798 JPS798 JZO798 KJK798 KTG798 LDC798 LMY798 LWU798 MGQ798 MQM798 NAI798 NKE798 NUA798 ODW798 ONS798 OXO798 PHK798 PRG798 QBC798 QKY798 QUU798 REQ798 ROM798 RYI798 SIE798 SSA798 TBW798 TLS798 TVO798 UFK798 UPG798 UZC798 VIY798 VSU798 WCQ798 WMM798 WWI798 AG818 JN818 TJ818 ADF818 ANB818 AWX818 BGT818 BQP818 CAL818 CKH818 CUD818 DDZ818 DNV818 DXR818 EHN818 ERJ818 FBF818 FLB818 FUX818 GET818 GOP818 GYL818 HIH818 HSD818 IBZ818 ILV818 IVR818 JFN818 JPJ818 JZF818 KJB818 KSX818 LCT818 LMP818 LWL818 MGH818 MQD818 MZZ818 NJV818 NTR818 ODN818 ONJ818 OXF818 PHB818 PQX818 QAT818 QKP818 QUL818 REH818 ROD818 RXZ818 SHV818 SRR818 TBN818 TLJ818 TVF818 UFB818 UOX818 UYT818 VIP818 VSL818 WCH818 WMD818 WVZ818 AG820 JN820 TJ820 ADF820 ANB820 AWX820 BGT820 BQP820 CAL820 CKH820 CUD820 DDZ820 DNV820 DXR820 EHN820 ERJ820 FBF820 FLB820 FUX820 GET820 GOP820 GYL820 HIH820 HSD820 IBZ820 ILV820 IVR820 JFN820 JPJ820 JZF820 KJB820 KSX820 LCT820 LMP820 LWL820 MGH820 MQD820 MZZ820 NJV820 NTR820 ODN820 ONJ820 OXF820 PHB820 PQX820 QAT820 QKP820 QUL820 REH820 ROD820 RXZ820 SHV820 SRR820 TBN820 TLJ820 TVF820 UFB820 UOX820 UYT820 VIP820 VSL820 WCH820 WMD820 WVZ820" xr:uid="{DD9CA442-9521-44F8-87DC-128911A7FD22}">
      <formula1>AND(GTE(LEN(AG798),MIN((0),(7))),LTE(LEN(AG798),MAX((0),(7))))</formula1>
    </dataValidation>
    <dataValidation type="decimal" allowBlank="1" showInputMessage="1" showErrorMessage="1" prompt=" - " sqref="AD798:AE798 JK798:JL798 TG798:TH798 ADC798:ADD798 AMY798:AMZ798 AWU798:AWV798 BGQ798:BGR798 BQM798:BQN798 CAI798:CAJ798 CKE798:CKF798 CUA798:CUB798 DDW798:DDX798 DNS798:DNT798 DXO798:DXP798 EHK798:EHL798 ERG798:ERH798 FBC798:FBD798 FKY798:FKZ798 FUU798:FUV798 GEQ798:GER798 GOM798:GON798 GYI798:GYJ798 HIE798:HIF798 HSA798:HSB798 IBW798:IBX798 ILS798:ILT798 IVO798:IVP798 JFK798:JFL798 JPG798:JPH798 JZC798:JZD798 KIY798:KIZ798 KSU798:KSV798 LCQ798:LCR798 LMM798:LMN798 LWI798:LWJ798 MGE798:MGF798 MQA798:MQB798 MZW798:MZX798 NJS798:NJT798 NTO798:NTP798 ODK798:ODL798 ONG798:ONH798 OXC798:OXD798 PGY798:PGZ798 PQU798:PQV798 QAQ798:QAR798 QKM798:QKN798 QUI798:QUJ798 REE798:REF798 ROA798:ROB798 RXW798:RXX798 SHS798:SHT798 SRO798:SRP798 TBK798:TBL798 TLG798:TLH798 TVC798:TVD798 UEY798:UEZ798 UOU798:UOV798 UYQ798:UYR798 VIM798:VIN798 VSI798:VSJ798 WCE798:WCF798 WMA798:WMB798 WVW798:WVX798 AE799:AE800 JL799:JL800 TH799:TH800 ADD799:ADD800 AMZ799:AMZ800 AWV799:AWV800 BGR799:BGR800 BQN799:BQN800 CAJ799:CAJ800 CKF799:CKF800 CUB799:CUB800 DDX799:DDX800 DNT799:DNT800 DXP799:DXP800 EHL799:EHL800 ERH799:ERH800 FBD799:FBD800 FKZ799:FKZ800 FUV799:FUV800 GER799:GER800 GON799:GON800 GYJ799:GYJ800 HIF799:HIF800 HSB799:HSB800 IBX799:IBX800 ILT799:ILT800 IVP799:IVP800 JFL799:JFL800 JPH799:JPH800 JZD799:JZD800 KIZ799:KIZ800 KSV799:KSV800 LCR799:LCR800 LMN799:LMN800 LWJ799:LWJ800 MGF799:MGF800 MQB799:MQB800 MZX799:MZX800 NJT799:NJT800 NTP799:NTP800 ODL799:ODL800 ONH799:ONH800 OXD799:OXD800 PGZ799:PGZ800 PQV799:PQV800 QAR799:QAR800 QKN799:QKN800 QUJ799:QUJ800 REF799:REF800 ROB799:ROB800 RXX799:RXX800 SHT799:SHT800 SRP799:SRP800 TBL799:TBL800 TLH799:TLH800 TVD799:TVD800 UEZ799:UEZ800 UOV799:UOV800 UYR799:UYR800 VIN799:VIN800 VSJ799:VSJ800 WCF799:WCF800 WMB799:WMB800 WVX799:WVX800 AE810:AE811 JL810:JL811 TH810:TH811 ADD810:ADD811 AMZ810:AMZ811 AWV810:AWV811 BGR810:BGR811 BQN810:BQN811 CAJ810:CAJ811 CKF810:CKF811 CUB810:CUB811 DDX810:DDX811 DNT810:DNT811 DXP810:DXP811 EHL810:EHL811 ERH810:ERH811 FBD810:FBD811 FKZ810:FKZ811 FUV810:FUV811 GER810:GER811 GON810:GON811 GYJ810:GYJ811 HIF810:HIF811 HSB810:HSB811 IBX810:IBX811 ILT810:ILT811 IVP810:IVP811 JFL810:JFL811 JPH810:JPH811 JZD810:JZD811 KIZ810:KIZ811 KSV810:KSV811 LCR810:LCR811 LMN810:LMN811 LWJ810:LWJ811 MGF810:MGF811 MQB810:MQB811 MZX810:MZX811 NJT810:NJT811 NTP810:NTP811 ODL810:ODL811 ONH810:ONH811 OXD810:OXD811 PGZ810:PGZ811 PQV810:PQV811 QAR810:QAR811 QKN810:QKN811 QUJ810:QUJ811 REF810:REF811 ROB810:ROB811 RXX810:RXX811 SHT810:SHT811 SRP810:SRP811 TBL810:TBL811 TLH810:TLH811 TVD810:TVD811 UEZ810:UEZ811 UOV810:UOV811 UYR810:UYR811 VIN810:VIN811 VSJ810:VSJ811 WCF810:WCF811 WMB810:WMB811 WVX810:WVX811 AE813 JL813 TH813 ADD813 AMZ813 AWV813 BGR813 BQN813 CAJ813 CKF813 CUB813 DDX813 DNT813 DXP813 EHL813 ERH813 FBD813 FKZ813 FUV813 GER813 GON813 GYJ813 HIF813 HSB813 IBX813 ILT813 IVP813 JFL813 JPH813 JZD813 KIZ813 KSV813 LCR813 LMN813 LWJ813 MGF813 MQB813 MZX813 NJT813 NTP813 ODL813 ONH813 OXD813 PGZ813 PQV813 QAR813 QKN813 QUJ813 REF813 ROB813 RXX813 SHT813 SRP813 TBL813 TLH813 TVD813 UEZ813 UOV813 UYR813 VIN813 VSJ813 WCF813 WMB813 WVX813 AE803:AE806 JL803:JL806 TH803:TH806 ADD803:ADD806 AMZ803:AMZ806 AWV803:AWV806 BGR803:BGR806 BQN803:BQN806 CAJ803:CAJ806 CKF803:CKF806 CUB803:CUB806 DDX803:DDX806 DNT803:DNT806 DXP803:DXP806 EHL803:EHL806 ERH803:ERH806 FBD803:FBD806 FKZ803:FKZ806 FUV803:FUV806 GER803:GER806 GON803:GON806 GYJ803:GYJ806 HIF803:HIF806 HSB803:HSB806 IBX803:IBX806 ILT803:ILT806 IVP803:IVP806 JFL803:JFL806 JPH803:JPH806 JZD803:JZD806 KIZ803:KIZ806 KSV803:KSV806 LCR803:LCR806 LMN803:LMN806 LWJ803:LWJ806 MGF803:MGF806 MQB803:MQB806 MZX803:MZX806 NJT803:NJT806 NTP803:NTP806 ODL803:ODL806 ONH803:ONH806 OXD803:OXD806 PGZ803:PGZ806 PQV803:PQV806 QAR803:QAR806 QKN803:QKN806 QUJ803:QUJ806 REF803:REF806 ROB803:ROB806 RXX803:RXX806 SHT803:SHT806 SRP803:SRP806 TBL803:TBL806 TLH803:TLH806 TVD803:TVD806 UEZ803:UEZ806 UOV803:UOV806 UYR803:UYR806 VIN803:VIN806 VSJ803:VSJ806 WCF803:WCF806 WMB803:WMB806 WVX803:WVX806 AD801:AE802 JK801:JL802 TG801:TH802 ADC801:ADD802 AMY801:AMZ802 AWU801:AWV802 BGQ801:BGR802 BQM801:BQN802 CAI801:CAJ802 CKE801:CKF802 CUA801:CUB802 DDW801:DDX802 DNS801:DNT802 DXO801:DXP802 EHK801:EHL802 ERG801:ERH802 FBC801:FBD802 FKY801:FKZ802 FUU801:FUV802 GEQ801:GER802 GOM801:GON802 GYI801:GYJ802 HIE801:HIF802 HSA801:HSB802 IBW801:IBX802 ILS801:ILT802 IVO801:IVP802 JFK801:JFL802 JPG801:JPH802 JZC801:JZD802 KIY801:KIZ802 KSU801:KSV802 LCQ801:LCR802 LMM801:LMN802 LWI801:LWJ802 MGE801:MGF802 MQA801:MQB802 MZW801:MZX802 NJS801:NJT802 NTO801:NTP802 ODK801:ODL802 ONG801:ONH802 OXC801:OXD802 PGY801:PGZ802 PQU801:PQV802 QAQ801:QAR802 QKM801:QKN802 QUI801:QUJ802 REE801:REF802 ROA801:ROB802 RXW801:RXX802 SHS801:SHT802 SRO801:SRP802 TBK801:TBL802 TLG801:TLH802 TVC801:TVD802 UEY801:UEZ802 UOU801:UOV802 UYQ801:UYR802 VIM801:VIN802 VSI801:VSJ802 WCE801:WCF802 WMA801:WMB802 WVW801:WVX802 AD807:AE807 JK807:JL807 TG807:TH807 ADC807:ADD807 AMY807:AMZ807 AWU807:AWV807 BGQ807:BGR807 BQM807:BQN807 CAI807:CAJ807 CKE807:CKF807 CUA807:CUB807 DDW807:DDX807 DNS807:DNT807 DXO807:DXP807 EHK807:EHL807 ERG807:ERH807 FBC807:FBD807 FKY807:FKZ807 FUU807:FUV807 GEQ807:GER807 GOM807:GON807 GYI807:GYJ807 HIE807:HIF807 HSA807:HSB807 IBW807:IBX807 ILS807:ILT807 IVO807:IVP807 JFK807:JFL807 JPG807:JPH807 JZC807:JZD807 KIY807:KIZ807 KSU807:KSV807 LCQ807:LCR807 LMM807:LMN807 LWI807:LWJ807 MGE807:MGF807 MQA807:MQB807 MZW807:MZX807 NJS807:NJT807 NTO807:NTP807 ODK807:ODL807 ONG807:ONH807 OXC807:OXD807 PGY807:PGZ807 PQU807:PQV807 QAQ807:QAR807 QKM807:QKN807 QUI807:QUJ807 REE807:REF807 ROA807:ROB807 RXW807:RXX807 SHS807:SHT807 SRO807:SRP807 TBK807:TBL807 TLG807:TLH807 TVC807:TVD807 UEY807:UEZ807 UOU807:UOV807 UYQ807:UYR807 VIM807:VIN807 VSI807:VSJ807 WCE807:WCF807 WMA807:WMB807 WVW807:WVX807 AD814:AE814 JK814:JL814 TG814:TH814 ADC814:ADD814 AMY814:AMZ814 AWU814:AWV814 BGQ814:BGR814 BQM814:BQN814 CAI814:CAJ814 CKE814:CKF814 CUA814:CUB814 DDW814:DDX814 DNS814:DNT814 DXO814:DXP814 EHK814:EHL814 ERG814:ERH814 FBC814:FBD814 FKY814:FKZ814 FUU814:FUV814 GEQ814:GER814 GOM814:GON814 GYI814:GYJ814 HIE814:HIF814 HSA814:HSB814 IBW814:IBX814 ILS814:ILT814 IVO814:IVP814 JFK814:JFL814 JPG814:JPH814 JZC814:JZD814 KIY814:KIZ814 KSU814:KSV814 LCQ814:LCR814 LMM814:LMN814 LWI814:LWJ814 MGE814:MGF814 MQA814:MQB814 MZW814:MZX814 NJS814:NJT814 NTO814:NTP814 ODK814:ODL814 ONG814:ONH814 OXC814:OXD814 PGY814:PGZ814 PQU814:PQV814 QAQ814:QAR814 QKM814:QKN814 QUI814:QUJ814 REE814:REF814 ROA814:ROB814 RXW814:RXX814 SHS814:SHT814 SRO814:SRP814 TBK814:TBL814 TLG814:TLH814 TVC814:TVD814 UEY814:UEZ814 UOU814:UOV814 UYQ814:UYR814 VIM814:VIN814 VSI814:VSJ814 WCE814:WCF814 WMA814:WMB814 WVW814:WVX814 AD809:AE809 JK809:JL809 TG809:TH809 ADC809:ADD809 AMY809:AMZ809 AWU809:AWV809 BGQ809:BGR809 BQM809:BQN809 CAI809:CAJ809 CKE809:CKF809 CUA809:CUB809 DDW809:DDX809 DNS809:DNT809 DXO809:DXP809 EHK809:EHL809 ERG809:ERH809 FBC809:FBD809 FKY809:FKZ809 FUU809:FUV809 GEQ809:GER809 GOM809:GON809 GYI809:GYJ809 HIE809:HIF809 HSA809:HSB809 IBW809:IBX809 ILS809:ILT809 IVO809:IVP809 JFK809:JFL809 JPG809:JPH809 JZC809:JZD809 KIY809:KIZ809 KSU809:KSV809 LCQ809:LCR809 LMM809:LMN809 LWI809:LWJ809 MGE809:MGF809 MQA809:MQB809 MZW809:MZX809 NJS809:NJT809 NTO809:NTP809 ODK809:ODL809 ONG809:ONH809 OXC809:OXD809 PGY809:PGZ809 PQU809:PQV809 QAQ809:QAR809 QKM809:QKN809 QUI809:QUJ809 REE809:REF809 ROA809:ROB809 RXW809:RXX809 SHS809:SHT809 SRO809:SRP809 TBK809:TBL809 TLG809:TLH809 TVC809:TVD809 UEY809:UEZ809 UOU809:UOV809 UYQ809:UYR809 VIM809:VIN809 VSI809:VSJ809 WCE809:WCF809 WMA809:WMB809 WVW809:WVX809 AE815:AE817 JL815:JL817 TH815:TH817 ADD815:ADD817 AMZ815:AMZ817 AWV815:AWV817 BGR815:BGR817 BQN815:BQN817 CAJ815:CAJ817 CKF815:CKF817 CUB815:CUB817 DDX815:DDX817 DNT815:DNT817 DXP815:DXP817 EHL815:EHL817 ERH815:ERH817 FBD815:FBD817 FKZ815:FKZ817 FUV815:FUV817 GER815:GER817 GON815:GON817 GYJ815:GYJ817 HIF815:HIF817 HSB815:HSB817 IBX815:IBX817 ILT815:ILT817 IVP815:IVP817 JFL815:JFL817 JPH815:JPH817 JZD815:JZD817 KIZ815:KIZ817 KSV815:KSV817 LCR815:LCR817 LMN815:LMN817 LWJ815:LWJ817 MGF815:MGF817 MQB815:MQB817 MZX815:MZX817 NJT815:NJT817 NTP815:NTP817 ODL815:ODL817 ONH815:ONH817 OXD815:OXD817 PGZ815:PGZ817 PQV815:PQV817 QAR815:QAR817 QKN815:QKN817 QUJ815:QUJ817 REF815:REF817 ROB815:ROB817 RXX815:RXX817 SHT815:SHT817 SRP815:SRP817 TBL815:TBL817 TLH815:TLH817 TVD815:TVD817 UEZ815:UEZ817 UOV815:UOV817 UYR815:UYR817 VIN815:VIN817 VSJ815:VSJ817 WCF815:WCF817 WMB815:WMB817 WVX815:WVX817 AE808 JL808 TH808 ADD808 AMZ808 AWV808 BGR808 BQN808 CAJ808 CKF808 CUB808 DDX808 DNT808 DXP808 EHL808 ERH808 FBD808 FKZ808 FUV808 GER808 GON808 GYJ808 HIF808 HSB808 IBX808 ILT808 IVP808 JFL808 JPH808 JZD808 KIZ808 KSV808 LCR808 LMN808 LWJ808 MGF808 MQB808 MZX808 NJT808 NTP808 ODL808 ONH808 OXD808 PGZ808 PQV808 QAR808 QKN808 QUJ808 REF808 ROB808 RXX808 SHT808 SRP808 TBL808 TLH808 TVD808 UEZ808 UOV808 UYR808 VIN808 VSJ808 WCF808 WMB808 WVX808 AD818:AE818 JK818:JL818 TG818:TH818 ADC818:ADD818 AMY818:AMZ818 AWU818:AWV818 BGQ818:BGR818 BQM818:BQN818 CAI818:CAJ818 CKE818:CKF818 CUA818:CUB818 DDW818:DDX818 DNS818:DNT818 DXO818:DXP818 EHK818:EHL818 ERG818:ERH818 FBC818:FBD818 FKY818:FKZ818 FUU818:FUV818 GEQ818:GER818 GOM818:GON818 GYI818:GYJ818 HIE818:HIF818 HSA818:HSB818 IBW818:IBX818 ILS818:ILT818 IVO818:IVP818 JFK818:JFL818 JPG818:JPH818 JZC818:JZD818 KIY818:KIZ818 KSU818:KSV818 LCQ818:LCR818 LMM818:LMN818 LWI818:LWJ818 MGE818:MGF818 MQA818:MQB818 MZW818:MZX818 NJS818:NJT818 NTO818:NTP818 ODK818:ODL818 ONG818:ONH818 OXC818:OXD818 PGY818:PGZ818 PQU818:PQV818 QAQ818:QAR818 QKM818:QKN818 QUI818:QUJ818 REE818:REF818 ROA818:ROB818 RXW818:RXX818 SHS818:SHT818 SRO818:SRP818 TBK818:TBL818 TLG818:TLH818 TVC818:TVD818 UEY818:UEZ818 UOU818:UOV818 UYQ818:UYR818 VIM818:VIN818 VSI818:VSJ818 WCE818:WCF818 WMA818:WMB818 WVW818:WVX818" xr:uid="{9BE788B2-FD69-4B47-B896-1D804D5D85BD}">
      <formula1>0</formula1>
      <formula2>200</formula2>
    </dataValidation>
    <dataValidation type="custom" allowBlank="1" showInputMessage="1" showErrorMessage="1" prompt="spletna stran  - navedite spletno stran, kjer je predstavljena raziskovalna oprema, cenik, pogoji dostopa, OBVEZEN PODATEK!" sqref="X798 JE798 TA798 ACW798 AMS798 AWO798 BGK798 BQG798 CAC798 CJY798 CTU798 DDQ798 DNM798 DXI798 EHE798 ERA798 FAW798 FKS798 FUO798 GEK798 GOG798 GYC798 HHY798 HRU798 IBQ798 ILM798 IVI798 JFE798 JPA798 JYW798 KIS798 KSO798 LCK798 LMG798 LWC798 MFY798 MPU798 MZQ798 NJM798 NTI798 ODE798 ONA798 OWW798 PGS798 PQO798 QAK798 QKG798 QUC798 RDY798 RNU798 RXQ798 SHM798 SRI798 TBE798 TLA798 TUW798 UES798 UOO798 UYK798 VIG798 VSC798 WBY798 WLU798 WVQ798 X813:X816 JE813:JE816 TA813:TA816 ACW813:ACW816 AMS813:AMS816 AWO813:AWO816 BGK813:BGK816 BQG813:BQG816 CAC813:CAC816 CJY813:CJY816 CTU813:CTU816 DDQ813:DDQ816 DNM813:DNM816 DXI813:DXI816 EHE813:EHE816 ERA813:ERA816 FAW813:FAW816 FKS813:FKS816 FUO813:FUO816 GEK813:GEK816 GOG813:GOG816 GYC813:GYC816 HHY813:HHY816 HRU813:HRU816 IBQ813:IBQ816 ILM813:ILM816 IVI813:IVI816 JFE813:JFE816 JPA813:JPA816 JYW813:JYW816 KIS813:KIS816 KSO813:KSO816 LCK813:LCK816 LMG813:LMG816 LWC813:LWC816 MFY813:MFY816 MPU813:MPU816 MZQ813:MZQ816 NJM813:NJM816 NTI813:NTI816 ODE813:ODE816 ONA813:ONA816 OWW813:OWW816 PGS813:PGS816 PQO813:PQO816 QAK813:QAK816 QKG813:QKG816 QUC813:QUC816 RDY813:RDY816 RNU813:RNU816 RXQ813:RXQ816 SHM813:SHM816 SRI813:SRI816 TBE813:TBE816 TLA813:TLA816 TUW813:TUW816 UES813:UES816 UOO813:UOO816 UYK813:UYK816 VIG813:VIG816 VSC813:VSC816 WBY813:WBY816 WLU813:WLU816 WVQ813:WVQ816 X801:X802 JE801:JE802 TA801:TA802 ACW801:ACW802 AMS801:AMS802 AWO801:AWO802 BGK801:BGK802 BQG801:BQG802 CAC801:CAC802 CJY801:CJY802 CTU801:CTU802 DDQ801:DDQ802 DNM801:DNM802 DXI801:DXI802 EHE801:EHE802 ERA801:ERA802 FAW801:FAW802 FKS801:FKS802 FUO801:FUO802 GEK801:GEK802 GOG801:GOG802 GYC801:GYC802 HHY801:HHY802 HRU801:HRU802 IBQ801:IBQ802 ILM801:ILM802 IVI801:IVI802 JFE801:JFE802 JPA801:JPA802 JYW801:JYW802 KIS801:KIS802 KSO801:KSO802 LCK801:LCK802 LMG801:LMG802 LWC801:LWC802 MFY801:MFY802 MPU801:MPU802 MZQ801:MZQ802 NJM801:NJM802 NTI801:NTI802 ODE801:ODE802 ONA801:ONA802 OWW801:OWW802 PGS801:PGS802 PQO801:PQO802 QAK801:QAK802 QKG801:QKG802 QUC801:QUC802 RDY801:RDY802 RNU801:RNU802 RXQ801:RXQ802 SHM801:SHM802 SRI801:SRI802 TBE801:TBE802 TLA801:TLA802 TUW801:TUW802 UES801:UES802 UOO801:UOO802 UYK801:UYK802 VIG801:VIG802 VSC801:VSC802 WBY801:WBY802 WLU801:WLU802 WVQ801:WVQ802 X807 JE807 TA807 ACW807 AMS807 AWO807 BGK807 BQG807 CAC807 CJY807 CTU807 DDQ807 DNM807 DXI807 EHE807 ERA807 FAW807 FKS807 FUO807 GEK807 GOG807 GYC807 HHY807 HRU807 IBQ807 ILM807 IVI807 JFE807 JPA807 JYW807 KIS807 KSO807 LCK807 LMG807 LWC807 MFY807 MPU807 MZQ807 NJM807 NTI807 ODE807 ONA807 OWW807 PGS807 PQO807 QAK807 QKG807 QUC807 RDY807 RNU807 RXQ807 SHM807 SRI807 TBE807 TLA807 TUW807 UES807 UOO807 UYK807 VIG807 VSC807 WBY807 WLU807 WVQ807 X809 JE809 TA809 ACW809 AMS809 AWO809 BGK809 BQG809 CAC809 CJY809 CTU809 DDQ809 DNM809 DXI809 EHE809 ERA809 FAW809 FKS809 FUO809 GEK809 GOG809 GYC809 HHY809 HRU809 IBQ809 ILM809 IVI809 JFE809 JPA809 JYW809 KIS809 KSO809 LCK809 LMG809 LWC809 MFY809 MPU809 MZQ809 NJM809 NTI809 ODE809 ONA809 OWW809 PGS809 PQO809 QAK809 QKG809 QUC809 RDY809 RNU809 RXQ809 SHM809 SRI809 TBE809 TLA809 TUW809 UES809 UOO809 UYK809 VIG809 VSC809 WBY809 WLU809 WVQ809 X823:X824 JE823:JE824 TA823:TA824 ACW823:ACW824 AMS823:AMS824 AWO823:AWO824 BGK823:BGK824 BQG823:BQG824 CAC823:CAC824 CJY823:CJY824 CTU823:CTU824 DDQ823:DDQ824 DNM823:DNM824 DXI823:DXI824 EHE823:EHE824 ERA823:ERA824 FAW823:FAW824 FKS823:FKS824 FUO823:FUO824 GEK823:GEK824 GOG823:GOG824 GYC823:GYC824 HHY823:HHY824 HRU823:HRU824 IBQ823:IBQ824 ILM823:ILM824 IVI823:IVI824 JFE823:JFE824 JPA823:JPA824 JYW823:JYW824 KIS823:KIS824 KSO823:KSO824 LCK823:LCK824 LMG823:LMG824 LWC823:LWC824 MFY823:MFY824 MPU823:MPU824 MZQ823:MZQ824 NJM823:NJM824 NTI823:NTI824 ODE823:ODE824 ONA823:ONA824 OWW823:OWW824 PGS823:PGS824 PQO823:PQO824 QAK823:QAK824 QKG823:QKG824 QUC823:QUC824 RDY823:RDY824 RNU823:RNU824 RXQ823:RXQ824 SHM823:SHM824 SRI823:SRI824 TBE823:TBE824 TLA823:TLA824 TUW823:TUW824 UES823:UES824 UOO823:UOO824 UYK823:UYK824 VIG823:VIG824 VSC823:VSC824 WBY823:WBY824 WLU823:WLU824 WVQ823:WVQ824" xr:uid="{47B0D450-B544-48EC-BB90-1DE32B3EF89B}">
      <formula1>AND(GTE(LEN(X798),MIN((0),(200))),LTE(LEN(X798),MAX((0),(200))))</formula1>
    </dataValidation>
    <dataValidation type="decimal" allowBlank="1" showInputMessage="1" showErrorMessage="1" prompt=" - vpišite kolikšna je bila angažiranost v procentih, oblika besedila je celoštevilska vrednost" sqref="AL798 JS798 TO798 ADK798 ANG798 AXC798 BGY798 BQU798 CAQ798 CKM798 CUI798 DEE798 DOA798 DXW798 EHS798 ERO798 FBK798 FLG798 FVC798 GEY798 GOU798 GYQ798 HIM798 HSI798 ICE798 IMA798 IVW798 JFS798 JPO798 JZK798 KJG798 KTC798 LCY798 LMU798 LWQ798 MGM798 MQI798 NAE798 NKA798 NTW798 ODS798 ONO798 OXK798 PHG798 PRC798 QAY798 QKU798 QUQ798 REM798 ROI798 RYE798 SIA798 SRW798 TBS798 TLO798 TVK798 UFG798 UPC798 UYY798 VIU798 VSQ798 WCM798 WMI798 WWE798" xr:uid="{C8CA0CCC-5044-4622-ADA1-3D4D08F4833C}">
      <formula1>0</formula1>
      <formula2>100</formula2>
    </dataValidation>
    <dataValidation type="decimal" allowBlank="1" showInputMessage="1" showErrorMessage="1" prompt=" - " sqref="Z798 JG798 TC798 ACY798 AMU798 AWQ798 BGM798 BQI798 CAE798 CKA798 CTW798 DDS798 DNO798 DXK798 EHG798 ERC798 FAY798 FKU798 FUQ798 GEM798 GOI798 GYE798 HIA798 HRW798 IBS798 ILO798 IVK798 JFG798 JPC798 JYY798 KIU798 KSQ798 LCM798 LMI798 LWE798 MGA798 MPW798 MZS798 NJO798 NTK798 ODG798 ONC798 OWY798 PGU798 PQQ798 QAM798 QKI798 QUE798 REA798 RNW798 RXS798 SHO798 SRK798 TBG798 TLC798 TUY798 UEU798 UOQ798 UYM798 VII798 VSE798 WCA798 WLW798 WVS798 Z814 JG814 TC814 ACY814 AMU814 AWQ814 BGM814 BQI814 CAE814 CKA814 CTW814 DDS814 DNO814 DXK814 EHG814 ERC814 FAY814 FKU814 FUQ814 GEM814 GOI814 GYE814 HIA814 HRW814 IBS814 ILO814 IVK814 JFG814 JPC814 JYY814 KIU814 KSQ814 LCM814 LMI814 LWE814 MGA814 MPW814 MZS814 NJO814 NTK814 ODG814 ONC814 OWY814 PGU814 PQQ814 QAM814 QKI814 QUE814 REA814 RNW814 RXS814 SHO814 SRK814 TBG814 TLC814 TUY814 UEU814 UOQ814 UYM814 VII814 VSE814 WCA814 WLW814 WVS814 Z801:Z802 JG801:JG802 TC801:TC802 ACY801:ACY802 AMU801:AMU802 AWQ801:AWQ802 BGM801:BGM802 BQI801:BQI802 CAE801:CAE802 CKA801:CKA802 CTW801:CTW802 DDS801:DDS802 DNO801:DNO802 DXK801:DXK802 EHG801:EHG802 ERC801:ERC802 FAY801:FAY802 FKU801:FKU802 FUQ801:FUQ802 GEM801:GEM802 GOI801:GOI802 GYE801:GYE802 HIA801:HIA802 HRW801:HRW802 IBS801:IBS802 ILO801:ILO802 IVK801:IVK802 JFG801:JFG802 JPC801:JPC802 JYY801:JYY802 KIU801:KIU802 KSQ801:KSQ802 LCM801:LCM802 LMI801:LMI802 LWE801:LWE802 MGA801:MGA802 MPW801:MPW802 MZS801:MZS802 NJO801:NJO802 NTK801:NTK802 ODG801:ODG802 ONC801:ONC802 OWY801:OWY802 PGU801:PGU802 PQQ801:PQQ802 QAM801:QAM802 QKI801:QKI802 QUE801:QUE802 REA801:REA802 RNW801:RNW802 RXS801:RXS802 SHO801:SHO802 SRK801:SRK802 TBG801:TBG802 TLC801:TLC802 TUY801:TUY802 UEU801:UEU802 UOQ801:UOQ802 UYM801:UYM802 VII801:VII802 VSE801:VSE802 WCA801:WCA802 WLW801:WLW802 WVS801:WVS802 Z807 JG807 TC807 ACY807 AMU807 AWQ807 BGM807 BQI807 CAE807 CKA807 CTW807 DDS807 DNO807 DXK807 EHG807 ERC807 FAY807 FKU807 FUQ807 GEM807 GOI807 GYE807 HIA807 HRW807 IBS807 ILO807 IVK807 JFG807 JPC807 JYY807 KIU807 KSQ807 LCM807 LMI807 LWE807 MGA807 MPW807 MZS807 NJO807 NTK807 ODG807 ONC807 OWY807 PGU807 PQQ807 QAM807 QKI807 QUE807 REA807 RNW807 RXS807 SHO807 SRK807 TBG807 TLC807 TUY807 UEU807 UOQ807 UYM807 VII807 VSE807 WCA807 WLW807 WVS807 Z809 JG809 TC809 ACY809 AMU809 AWQ809 BGM809 BQI809 CAE809 CKA809 CTW809 DDS809 DNO809 DXK809 EHG809 ERC809 FAY809 FKU809 FUQ809 GEM809 GOI809 GYE809 HIA809 HRW809 IBS809 ILO809 IVK809 JFG809 JPC809 JYY809 KIU809 KSQ809 LCM809 LMI809 LWE809 MGA809 MPW809 MZS809 NJO809 NTK809 ODG809 ONC809 OWY809 PGU809 PQQ809 QAM809 QKI809 QUE809 REA809 RNW809 RXS809 SHO809 SRK809 TBG809 TLC809 TUY809 UEU809 UOQ809 UYM809 VII809 VSE809 WCA809 WLW809 WVS809 Z824 JG824 TC824 ACY824 AMU824 AWQ824 BGM824 BQI824 CAE824 CKA824 CTW824 DDS824 DNO824 DXK824 EHG824 ERC824 FAY824 FKU824 FUQ824 GEM824 GOI824 GYE824 HIA824 HRW824 IBS824 ILO824 IVK824 JFG824 JPC824 JYY824 KIU824 KSQ824 LCM824 LMI824 LWE824 MGA824 MPW824 MZS824 NJO824 NTK824 ODG824 ONC824 OWY824 PGU824 PQQ824 QAM824 QKI824 QUE824 REA824 RNW824 RXS824 SHO824 SRK824 TBG824 TLC824 TUY824 UEU824 UOQ824 UYM824 VII824 VSE824 WCA824 WLW824 WVS824 Z818 JG818 TC818 ACY818 AMU818 AWQ818 BGM818 BQI818 CAE818 CKA818 CTW818 DDS818 DNO818 DXK818 EHG818 ERC818 FAY818 FKU818 FUQ818 GEM818 GOI818 GYE818 HIA818 HRW818 IBS818 ILO818 IVK818 JFG818 JPC818 JYY818 KIU818 KSQ818 LCM818 LMI818 LWE818 MGA818 MPW818 MZS818 NJO818 NTK818 ODG818 ONC818 OWY818 PGU818 PQQ818 QAM818 QKI818 QUE818 REA818 RNW818 RXS818 SHO818 SRK818 TBG818 TLC818 TUY818 UEU818 UOQ818 UYM818 VII818 VSE818 WCA818 WLW818 WVS818" xr:uid="{10FBA048-BD82-4523-9289-57F47C625807}">
      <formula1>1</formula1>
      <formula2>12</formula2>
    </dataValidation>
    <dataValidation type="custom" allowBlank="1" showInputMessage="1" showErrorMessage="1" prompt=" - Obvezen podatek" sqref="L798:N798 IS798:IU798 SO798:SQ798 ACK798:ACM798 AMG798:AMI798 AWC798:AWE798 BFY798:BGA798 BPU798:BPW798 BZQ798:BZS798 CJM798:CJO798 CTI798:CTK798 DDE798:DDG798 DNA798:DNC798 DWW798:DWY798 EGS798:EGU798 EQO798:EQQ798 FAK798:FAM798 FKG798:FKI798 FUC798:FUE798 GDY798:GEA798 GNU798:GNW798 GXQ798:GXS798 HHM798:HHO798 HRI798:HRK798 IBE798:IBG798 ILA798:ILC798 IUW798:IUY798 JES798:JEU798 JOO798:JOQ798 JYK798:JYM798 KIG798:KII798 KSC798:KSE798 LBY798:LCA798 LLU798:LLW798 LVQ798:LVS798 MFM798:MFO798 MPI798:MPK798 MZE798:MZG798 NJA798:NJC798 NSW798:NSY798 OCS798:OCU798 OMO798:OMQ798 OWK798:OWM798 PGG798:PGI798 PQC798:PQE798 PZY798:QAA798 QJU798:QJW798 QTQ798:QTS798 RDM798:RDO798 RNI798:RNK798 RXE798:RXG798 SHA798:SHC798 SQW798:SQY798 TAS798:TAU798 TKO798:TKQ798 TUK798:TUM798 UEG798:UEI798 UOC798:UOE798 UXY798:UYA798 VHU798:VHW798 VRQ798:VRS798 WBM798:WBO798 WLI798:WLK798 WVE798:WVG798 L814:N814 IS814:IU814 SO814:SQ814 ACK814:ACM814 AMG814:AMI814 AWC814:AWE814 BFY814:BGA814 BPU814:BPW814 BZQ814:BZS814 CJM814:CJO814 CTI814:CTK814 DDE814:DDG814 DNA814:DNC814 DWW814:DWY814 EGS814:EGU814 EQO814:EQQ814 FAK814:FAM814 FKG814:FKI814 FUC814:FUE814 GDY814:GEA814 GNU814:GNW814 GXQ814:GXS814 HHM814:HHO814 HRI814:HRK814 IBE814:IBG814 ILA814:ILC814 IUW814:IUY814 JES814:JEU814 JOO814:JOQ814 JYK814:JYM814 KIG814:KII814 KSC814:KSE814 LBY814:LCA814 LLU814:LLW814 LVQ814:LVS814 MFM814:MFO814 MPI814:MPK814 MZE814:MZG814 NJA814:NJC814 NSW814:NSY814 OCS814:OCU814 OMO814:OMQ814 OWK814:OWM814 PGG814:PGI814 PQC814:PQE814 PZY814:QAA814 QJU814:QJW814 QTQ814:QTS814 RDM814:RDO814 RNI814:RNK814 RXE814:RXG814 SHA814:SHC814 SQW814:SQY814 TAS814:TAU814 TKO814:TKQ814 TUK814:TUM814 UEG814:UEI814 UOC814:UOE814 UXY814:UYA814 VHU814:VHW814 VRQ814:VRS814 WBM814:WBO814 WLI814:WLK814 WVE814:WVG814 L807:N807 IS807:IU807 SO807:SQ807 ACK807:ACM807 AMG807:AMI807 AWC807:AWE807 BFY807:BGA807 BPU807:BPW807 BZQ807:BZS807 CJM807:CJO807 CTI807:CTK807 DDE807:DDG807 DNA807:DNC807 DWW807:DWY807 EGS807:EGU807 EQO807:EQQ807 FAK807:FAM807 FKG807:FKI807 FUC807:FUE807 GDY807:GEA807 GNU807:GNW807 GXQ807:GXS807 HHM807:HHO807 HRI807:HRK807 IBE807:IBG807 ILA807:ILC807 IUW807:IUY807 JES807:JEU807 JOO807:JOQ807 JYK807:JYM807 KIG807:KII807 KSC807:KSE807 LBY807:LCA807 LLU807:LLW807 LVQ807:LVS807 MFM807:MFO807 MPI807:MPK807 MZE807:MZG807 NJA807:NJC807 NSW807:NSY807 OCS807:OCU807 OMO807:OMQ807 OWK807:OWM807 PGG807:PGI807 PQC807:PQE807 PZY807:QAA807 QJU807:QJW807 QTQ807:QTS807 RDM807:RDO807 RNI807:RNK807 RXE807:RXG807 SHA807:SHC807 SQW807:SQY807 TAS807:TAU807 TKO807:TKQ807 TUK807:TUM807 UEG807:UEI807 UOC807:UOE807 UXY807:UYA807 VHU807:VHW807 VRQ807:VRS807 WBM807:WBO807 WLI807:WLK807 WVE807:WVG807 L809:N809 IS809:IU809 SO809:SQ809 ACK809:ACM809 AMG809:AMI809 AWC809:AWE809 BFY809:BGA809 BPU809:BPW809 BZQ809:BZS809 CJM809:CJO809 CTI809:CTK809 DDE809:DDG809 DNA809:DNC809 DWW809:DWY809 EGS809:EGU809 EQO809:EQQ809 FAK809:FAM809 FKG809:FKI809 FUC809:FUE809 GDY809:GEA809 GNU809:GNW809 GXQ809:GXS809 HHM809:HHO809 HRI809:HRK809 IBE809:IBG809 ILA809:ILC809 IUW809:IUY809 JES809:JEU809 JOO809:JOQ809 JYK809:JYM809 KIG809:KII809 KSC809:KSE809 LBY809:LCA809 LLU809:LLW809 LVQ809:LVS809 MFM809:MFO809 MPI809:MPK809 MZE809:MZG809 NJA809:NJC809 NSW809:NSY809 OCS809:OCU809 OMO809:OMQ809 OWK809:OWM809 PGG809:PGI809 PQC809:PQE809 PZY809:QAA809 QJU809:QJW809 QTQ809:QTS809 RDM809:RDO809 RNI809:RNK809 RXE809:RXG809 SHA809:SHC809 SQW809:SQY809 TAS809:TAU809 TKO809:TKQ809 TUK809:TUM809 UEG809:UEI809 UOC809:UOE809 UXY809:UYA809 VHU809:VHW809 VRQ809:VRS809 WBM809:WBO809 WLI809:WLK809 WVE809:WVG809 L818:N818 IS818:IU818 SO818:SQ818 ACK818:ACM818 AMG818:AMI818 AWC818:AWE818 BFY818:BGA818 BPU818:BPW818 BZQ818:BZS818 CJM818:CJO818 CTI818:CTK818 DDE818:DDG818 DNA818:DNC818 DWW818:DWY818 EGS818:EGU818 EQO818:EQQ818 FAK818:FAM818 FKG818:FKI818 FUC818:FUE818 GDY818:GEA818 GNU818:GNW818 GXQ818:GXS818 HHM818:HHO818 HRI818:HRK818 IBE818:IBG818 ILA818:ILC818 IUW818:IUY818 JES818:JEU818 JOO818:JOQ818 JYK818:JYM818 KIG818:KII818 KSC818:KSE818 LBY818:LCA818 LLU818:LLW818 LVQ818:LVS818 MFM818:MFO818 MPI818:MPK818 MZE818:MZG818 NJA818:NJC818 NSW818:NSY818 OCS818:OCU818 OMO818:OMQ818 OWK818:OWM818 PGG818:PGI818 PQC818:PQE818 PZY818:QAA818 QJU818:QJW818 QTQ818:QTS818 RDM818:RDO818 RNI818:RNK818 RXE818:RXG818 SHA818:SHC818 SQW818:SQY818 TAS818:TAU818 TKO818:TKQ818 TUK818:TUM818 UEG818:UEI818 UOC818:UOE818 UXY818:UYA818 VHU818:VHW818 VRQ818:VRS818 WBM818:WBO818 WLI818:WLK818 WVE818:WVG818 L825:M825 IS825:IT825 SO825:SP825 ACK825:ACL825 AMG825:AMH825 AWC825:AWD825 BFY825:BFZ825 BPU825:BPV825 BZQ825:BZR825 CJM825:CJN825 CTI825:CTJ825 DDE825:DDF825 DNA825:DNB825 DWW825:DWX825 EGS825:EGT825 EQO825:EQP825 FAK825:FAL825 FKG825:FKH825 FUC825:FUD825 GDY825:GDZ825 GNU825:GNV825 GXQ825:GXR825 HHM825:HHN825 HRI825:HRJ825 IBE825:IBF825 ILA825:ILB825 IUW825:IUX825 JES825:JET825 JOO825:JOP825 JYK825:JYL825 KIG825:KIH825 KSC825:KSD825 LBY825:LBZ825 LLU825:LLV825 LVQ825:LVR825 MFM825:MFN825 MPI825:MPJ825 MZE825:MZF825 NJA825:NJB825 NSW825:NSX825 OCS825:OCT825 OMO825:OMP825 OWK825:OWL825 PGG825:PGH825 PQC825:PQD825 PZY825:PZZ825 QJU825:QJV825 QTQ825:QTR825 RDM825:RDN825 RNI825:RNJ825 RXE825:RXF825 SHA825:SHB825 SQW825:SQX825 TAS825:TAT825 TKO825:TKP825 TUK825:TUL825 UEG825:UEH825 UOC825:UOD825 UXY825:UXZ825 VHU825:VHV825 VRQ825:VRR825 WBM825:WBN825 WLI825:WLJ825 WVE825:WVF825 L801:N802 IS801:IU802 SO801:SQ802 ACK801:ACM802 AMG801:AMI802 AWC801:AWE802 BFY801:BGA802 BPU801:BPW802 BZQ801:BZS802 CJM801:CJO802 CTI801:CTK802 DDE801:DDG802 DNA801:DNC802 DWW801:DWY802 EGS801:EGU802 EQO801:EQQ802 FAK801:FAM802 FKG801:FKI802 FUC801:FUE802 GDY801:GEA802 GNU801:GNW802 GXQ801:GXS802 HHM801:HHO802 HRI801:HRK802 IBE801:IBG802 ILA801:ILC802 IUW801:IUY802 JES801:JEU802 JOO801:JOQ802 JYK801:JYM802 KIG801:KII802 KSC801:KSE802 LBY801:LCA802 LLU801:LLW802 LVQ801:LVS802 MFM801:MFO802 MPI801:MPK802 MZE801:MZG802 NJA801:NJC802 NSW801:NSY802 OCS801:OCU802 OMO801:OMQ802 OWK801:OWM802 PGG801:PGI802 PQC801:PQE802 PZY801:QAA802 QJU801:QJW802 QTQ801:QTS802 RDM801:RDO802 RNI801:RNK802 RXE801:RXG802 SHA801:SHC802 SQW801:SQY802 TAS801:TAU802 TKO801:TKQ802 TUK801:TUM802 UEG801:UEI802 UOC801:UOE802 UXY801:UYA802 VHU801:VHW802 VRQ801:VRS802 WBM801:WBO802 WLI801:WLK802 WVE801:WVG802 L824:N824 IS824:IU824 SO824:SQ824 ACK824:ACM824 AMG824:AMI824 AWC824:AWE824 BFY824:BGA824 BPU824:BPW824 BZQ824:BZS824 CJM824:CJO824 CTI824:CTK824 DDE824:DDG824 DNA824:DNC824 DWW824:DWY824 EGS824:EGU824 EQO824:EQQ824 FAK824:FAM824 FKG824:FKI824 FUC824:FUE824 GDY824:GEA824 GNU824:GNW824 GXQ824:GXS824 HHM824:HHO824 HRI824:HRK824 IBE824:IBG824 ILA824:ILC824 IUW824:IUY824 JES824:JEU824 JOO824:JOQ824 JYK824:JYM824 KIG824:KII824 KSC824:KSE824 LBY824:LCA824 LLU824:LLW824 LVQ824:LVS824 MFM824:MFO824 MPI824:MPK824 MZE824:MZG824 NJA824:NJC824 NSW824:NSY824 OCS824:OCU824 OMO824:OMQ824 OWK824:OWM824 PGG824:PGI824 PQC824:PQE824 PZY824:QAA824 QJU824:QJW824 QTQ824:QTS824 RDM824:RDO824 RNI824:RNK824 RXE824:RXG824 SHA824:SHC824 SQW824:SQY824 TAS824:TAU824 TKO824:TKQ824 TUK824:TUM824 UEG824:UEI824 UOC824:UOE824 UXY824:UYA824 VHU824:VHW824 VRQ824:VRS824 WBM824:WBO824 WLI824:WLK824 WVE824:WVG824 L819:M820 IS819:IT820 SO819:SP820 ACK819:ACL820 AMG819:AMH820 AWC819:AWD820 BFY819:BFZ820 BPU819:BPV820 BZQ819:BZR820 CJM819:CJN820 CTI819:CTJ820 DDE819:DDF820 DNA819:DNB820 DWW819:DWX820 EGS819:EGT820 EQO819:EQP820 FAK819:FAL820 FKG819:FKH820 FUC819:FUD820 GDY819:GDZ820 GNU819:GNV820 GXQ819:GXR820 HHM819:HHN820 HRI819:HRJ820 IBE819:IBF820 ILA819:ILB820 IUW819:IUX820 JES819:JET820 JOO819:JOP820 JYK819:JYL820 KIG819:KIH820 KSC819:KSD820 LBY819:LBZ820 LLU819:LLV820 LVQ819:LVR820 MFM819:MFN820 MPI819:MPJ820 MZE819:MZF820 NJA819:NJB820 NSW819:NSX820 OCS819:OCT820 OMO819:OMP820 OWK819:OWL820 PGG819:PGH820 PQC819:PQD820 PZY819:PZZ820 QJU819:QJV820 QTQ819:QTR820 RDM819:RDN820 RNI819:RNJ820 RXE819:RXF820 SHA819:SHB820 SQW819:SQX820 TAS819:TAT820 TKO819:TKP820 TUK819:TUL820 UEG819:UEH820 UOC819:UOD820 UXY819:UXZ820 VHU819:VHV820 VRQ819:VRR820 WBM819:WBN820 WLI819:WLJ820 WVE819:WVF820 L822:M823 IS822:IT823 SO822:SP823 ACK822:ACL823 AMG822:AMH823 AWC822:AWD823 BFY822:BFZ823 BPU822:BPV823 BZQ822:BZR823 CJM822:CJN823 CTI822:CTJ823 DDE822:DDF823 DNA822:DNB823 DWW822:DWX823 EGS822:EGT823 EQO822:EQP823 FAK822:FAL823 FKG822:FKH823 FUC822:FUD823 GDY822:GDZ823 GNU822:GNV823 GXQ822:GXR823 HHM822:HHN823 HRI822:HRJ823 IBE822:IBF823 ILA822:ILB823 IUW822:IUX823 JES822:JET823 JOO822:JOP823 JYK822:JYL823 KIG822:KIH823 KSC822:KSD823 LBY822:LBZ823 LLU822:LLV823 LVQ822:LVR823 MFM822:MFN823 MPI822:MPJ823 MZE822:MZF823 NJA822:NJB823 NSW822:NSX823 OCS822:OCT823 OMO822:OMP823 OWK822:OWL823 PGG822:PGH823 PQC822:PQD823 PZY822:PZZ823 QJU822:QJV823 QTQ822:QTR823 RDM822:RDN823 RNI822:RNJ823 RXE822:RXF823 SHA822:SHB823 SQW822:SQX823 TAS822:TAT823 TKO822:TKP823 TUK822:TUL823 UEG822:UEH823 UOC822:UOD823 UXY822:UXZ823 VHU822:VHV823 VRQ822:VRR823 WBM822:WBN823 WLI822:WLJ823 WVE822:WVF823 N820 IU820 SQ820 ACM820 AMI820 AWE820 BGA820 BPW820 BZS820 CJO820 CTK820 DDG820 DNC820 DWY820 EGU820 EQQ820 FAM820 FKI820 FUE820 GEA820 GNW820 GXS820 HHO820 HRK820 IBG820 ILC820 IUY820 JEU820 JOQ820 JYM820 KII820 KSE820 LCA820 LLW820 LVS820 MFO820 MPK820 MZG820 NJC820 NSY820 OCU820 OMQ820 OWM820 PGI820 PQE820 QAA820 QJW820 QTS820 RDO820 RNK820 RXG820 SHC820 SQY820 TAU820 TKQ820 TUM820 UEI820 UOE820 UYA820 VHW820 VRS820 WBO820 WLK820 WVG820" xr:uid="{D3555996-086F-4C8A-BABB-51DDFD1EAFCC}">
      <formula1>AND(GTE(LEN(L798),MIN((1),(300))),LTE(LEN(L798),MAX((1),(300))))</formula1>
    </dataValidation>
    <dataValidation type="decimal" allowBlank="1" showInputMessage="1" showErrorMessage="1" prompt=" - obvezen podatek" sqref="Q798:U798 IX798:JB798 ST798:SX798 ACP798:ACT798 AML798:AMP798 AWH798:AWL798 BGD798:BGH798 BPZ798:BQD798 BZV798:BZZ798 CJR798:CJV798 CTN798:CTR798 DDJ798:DDN798 DNF798:DNJ798 DXB798:DXF798 EGX798:EHB798 EQT798:EQX798 FAP798:FAT798 FKL798:FKP798 FUH798:FUL798 GED798:GEH798 GNZ798:GOD798 GXV798:GXZ798 HHR798:HHV798 HRN798:HRR798 IBJ798:IBN798 ILF798:ILJ798 IVB798:IVF798 JEX798:JFB798 JOT798:JOX798 JYP798:JYT798 KIL798:KIP798 KSH798:KSL798 LCD798:LCH798 LLZ798:LMD798 LVV798:LVZ798 MFR798:MFV798 MPN798:MPR798 MZJ798:MZN798 NJF798:NJJ798 NTB798:NTF798 OCX798:ODB798 OMT798:OMX798 OWP798:OWT798 PGL798:PGP798 PQH798:PQL798 QAD798:QAH798 QJZ798:QKD798 QTV798:QTZ798 RDR798:RDV798 RNN798:RNR798 RXJ798:RXN798 SHF798:SHJ798 SRB798:SRF798 TAX798:TBB798 TKT798:TKX798 TUP798:TUT798 UEL798:UEP798 UOH798:UOL798 UYD798:UYH798 VHZ798:VID798 VRV798:VRZ798 WBR798:WBV798 WLN798:WLR798 WVJ798:WVN798 Q823:Q824 IX823:IX824 ST823:ST824 ACP823:ACP824 AML823:AML824 AWH823:AWH824 BGD823:BGD824 BPZ823:BPZ824 BZV823:BZV824 CJR823:CJR824 CTN823:CTN824 DDJ823:DDJ824 DNF823:DNF824 DXB823:DXB824 EGX823:EGX824 EQT823:EQT824 FAP823:FAP824 FKL823:FKL824 FUH823:FUH824 GED823:GED824 GNZ823:GNZ824 GXV823:GXV824 HHR823:HHR824 HRN823:HRN824 IBJ823:IBJ824 ILF823:ILF824 IVB823:IVB824 JEX823:JEX824 JOT823:JOT824 JYP823:JYP824 KIL823:KIL824 KSH823:KSH824 LCD823:LCD824 LLZ823:LLZ824 LVV823:LVV824 MFR823:MFR824 MPN823:MPN824 MZJ823:MZJ824 NJF823:NJF824 NTB823:NTB824 OCX823:OCX824 OMT823:OMT824 OWP823:OWP824 PGL823:PGL824 PQH823:PQH824 QAD823:QAD824 QJZ823:QJZ824 QTV823:QTV824 RDR823:RDR824 RNN823:RNN824 RXJ823:RXJ824 SHF823:SHF824 SRB823:SRB824 TAX823:TAX824 TKT823:TKT824 TUP823:TUP824 UEL823:UEL824 UOH823:UOH824 UYD823:UYD824 VHZ823:VHZ824 VRV823:VRV824 WBR823:WBR824 WLN823:WLN824 WVJ823:WVJ824 Q814:T814 IX814:JA814 ST814:SW814 ACP814:ACS814 AML814:AMO814 AWH814:AWK814 BGD814:BGG814 BPZ814:BQC814 BZV814:BZY814 CJR814:CJU814 CTN814:CTQ814 DDJ814:DDM814 DNF814:DNI814 DXB814:DXE814 EGX814:EHA814 EQT814:EQW814 FAP814:FAS814 FKL814:FKO814 FUH814:FUK814 GED814:GEG814 GNZ814:GOC814 GXV814:GXY814 HHR814:HHU814 HRN814:HRQ814 IBJ814:IBM814 ILF814:ILI814 IVB814:IVE814 JEX814:JFA814 JOT814:JOW814 JYP814:JYS814 KIL814:KIO814 KSH814:KSK814 LCD814:LCG814 LLZ814:LMC814 LVV814:LVY814 MFR814:MFU814 MPN814:MPQ814 MZJ814:MZM814 NJF814:NJI814 NTB814:NTE814 OCX814:ODA814 OMT814:OMW814 OWP814:OWS814 PGL814:PGO814 PQH814:PQK814 QAD814:QAG814 QJZ814:QKC814 QTV814:QTY814 RDR814:RDU814 RNN814:RNQ814 RXJ814:RXM814 SHF814:SHI814 SRB814:SRE814 TAX814:TBA814 TKT814:TKW814 TUP814:TUS814 UEL814:UEO814 UOH814:UOK814 UYD814:UYG814 VHZ814:VIC814 VRV814:VRY814 WBR814:WBU814 WLN814:WLQ814 WVJ814:WVM814 S823:T824 IZ823:JA824 SV823:SW824 ACR823:ACS824 AMN823:AMO824 AWJ823:AWK824 BGF823:BGG824 BQB823:BQC824 BZX823:BZY824 CJT823:CJU824 CTP823:CTQ824 DDL823:DDM824 DNH823:DNI824 DXD823:DXE824 EGZ823:EHA824 EQV823:EQW824 FAR823:FAS824 FKN823:FKO824 FUJ823:FUK824 GEF823:GEG824 GOB823:GOC824 GXX823:GXY824 HHT823:HHU824 HRP823:HRQ824 IBL823:IBM824 ILH823:ILI824 IVD823:IVE824 JEZ823:JFA824 JOV823:JOW824 JYR823:JYS824 KIN823:KIO824 KSJ823:KSK824 LCF823:LCG824 LMB823:LMC824 LVX823:LVY824 MFT823:MFU824 MPP823:MPQ824 MZL823:MZM824 NJH823:NJI824 NTD823:NTE824 OCZ823:ODA824 OMV823:OMW824 OWR823:OWS824 PGN823:PGO824 PQJ823:PQK824 QAF823:QAG824 QKB823:QKC824 QTX823:QTY824 RDT823:RDU824 RNP823:RNQ824 RXL823:RXM824 SHH823:SHI824 SRD823:SRE824 TAZ823:TBA824 TKV823:TKW824 TUR823:TUS824 UEN823:UEO824 UOJ823:UOK824 UYF823:UYG824 VIB823:VIC824 VRX823:VRY824 WBT823:WBU824 WLP823:WLQ824 WVL823:WVM824 Q807:T807 IX807:JA807 ST807:SW807 ACP807:ACS807 AML807:AMO807 AWH807:AWK807 BGD807:BGG807 BPZ807:BQC807 BZV807:BZY807 CJR807:CJU807 CTN807:CTQ807 DDJ807:DDM807 DNF807:DNI807 DXB807:DXE807 EGX807:EHA807 EQT807:EQW807 FAP807:FAS807 FKL807:FKO807 FUH807:FUK807 GED807:GEG807 GNZ807:GOC807 GXV807:GXY807 HHR807:HHU807 HRN807:HRQ807 IBJ807:IBM807 ILF807:ILI807 IVB807:IVE807 JEX807:JFA807 JOT807:JOW807 JYP807:JYS807 KIL807:KIO807 KSH807:KSK807 LCD807:LCG807 LLZ807:LMC807 LVV807:LVY807 MFR807:MFU807 MPN807:MPQ807 MZJ807:MZM807 NJF807:NJI807 NTB807:NTE807 OCX807:ODA807 OMT807:OMW807 OWP807:OWS807 PGL807:PGO807 PQH807:PQK807 QAD807:QAG807 QJZ807:QKC807 QTV807:QTY807 RDR807:RDU807 RNN807:RNQ807 RXJ807:RXM807 SHF807:SHI807 SRB807:SRE807 TAX807:TBA807 TKT807:TKW807 TUP807:TUS807 UEL807:UEO807 UOH807:UOK807 UYD807:UYG807 VHZ807:VIC807 VRV807:VRY807 WBR807:WBU807 WLN807:WLQ807 WVJ807:WVM807 Q809:T809 IX809:JA809 ST809:SW809 ACP809:ACS809 AML809:AMO809 AWH809:AWK809 BGD809:BGG809 BPZ809:BQC809 BZV809:BZY809 CJR809:CJU809 CTN809:CTQ809 DDJ809:DDM809 DNF809:DNI809 DXB809:DXE809 EGX809:EHA809 EQT809:EQW809 FAP809:FAS809 FKL809:FKO809 FUH809:FUK809 GED809:GEG809 GNZ809:GOC809 GXV809:GXY809 HHR809:HHU809 HRN809:HRQ809 IBJ809:IBM809 ILF809:ILI809 IVB809:IVE809 JEX809:JFA809 JOT809:JOW809 JYP809:JYS809 KIL809:KIO809 KSH809:KSK809 LCD809:LCG809 LLZ809:LMC809 LVV809:LVY809 MFR809:MFU809 MPN809:MPQ809 MZJ809:MZM809 NJF809:NJI809 NTB809:NTE809 OCX809:ODA809 OMT809:OMW809 OWP809:OWS809 PGL809:PGO809 PQH809:PQK809 QAD809:QAG809 QJZ809:QKC809 QTV809:QTY809 RDR809:RDU809 RNN809:RNQ809 RXJ809:RXM809 SHF809:SHI809 SRB809:SRE809 TAX809:TBA809 TKT809:TKW809 TUP809:TUS809 UEL809:UEO809 UOH809:UOK809 UYD809:UYG809 VHZ809:VIC809 VRV809:VRY809 WBR809:WBU809 WLN809:WLQ809 WVJ809:WVM809 Q801:T802 IX801:JA802 ST801:SW802 ACP801:ACS802 AML801:AMO802 AWH801:AWK802 BGD801:BGG802 BPZ801:BQC802 BZV801:BZY802 CJR801:CJU802 CTN801:CTQ802 DDJ801:DDM802 DNF801:DNI802 DXB801:DXE802 EGX801:EHA802 EQT801:EQW802 FAP801:FAS802 FKL801:FKO802 FUH801:FUK802 GED801:GEG802 GNZ801:GOC802 GXV801:GXY802 HHR801:HHU802 HRN801:HRQ802 IBJ801:IBM802 ILF801:ILI802 IVB801:IVE802 JEX801:JFA802 JOT801:JOW802 JYP801:JYS802 KIL801:KIO802 KSH801:KSK802 LCD801:LCG802 LLZ801:LMC802 LVV801:LVY802 MFR801:MFU802 MPN801:MPQ802 MZJ801:MZM802 NJF801:NJI802 NTB801:NTE802 OCX801:ODA802 OMT801:OMW802 OWP801:OWS802 PGL801:PGO802 PQH801:PQK802 QAD801:QAG802 QJZ801:QKC802 QTV801:QTY802 RDR801:RDU802 RNN801:RNQ802 RXJ801:RXM802 SHF801:SHI802 SRB801:SRE802 TAX801:TBA802 TKT801:TKW802 TUP801:TUS802 UEL801:UEO802 UOH801:UOK802 UYD801:UYG802 VHZ801:VIC802 VRV801:VRY802 WBR801:WBU802 WLN801:WLQ802 WVJ801:WVM802 Q818:T819 IX818:JA819 ST818:SW819 ACP818:ACS819 AML818:AMO819 AWH818:AWK819 BGD818:BGG819 BPZ818:BQC819 BZV818:BZY819 CJR818:CJU819 CTN818:CTQ819 DDJ818:DDM819 DNF818:DNI819 DXB818:DXE819 EGX818:EHA819 EQT818:EQW819 FAP818:FAS819 FKL818:FKO819 FUH818:FUK819 GED818:GEG819 GNZ818:GOC819 GXV818:GXY819 HHR818:HHU819 HRN818:HRQ819 IBJ818:IBM819 ILF818:ILI819 IVB818:IVE819 JEX818:JFA819 JOT818:JOW819 JYP818:JYS819 KIL818:KIO819 KSH818:KSK819 LCD818:LCG819 LLZ818:LMC819 LVV818:LVY819 MFR818:MFU819 MPN818:MPQ819 MZJ818:MZM819 NJF818:NJI819 NTB818:NTE819 OCX818:ODA819 OMT818:OMW819 OWP818:OWS819 PGL818:PGO819 PQH818:PQK819 QAD818:QAG819 QJZ818:QKC819 QTV818:QTY819 RDR818:RDU819 RNN818:RNQ819 RXJ818:RXM819 SHF818:SHI819 SRB818:SRE819 TAX818:TBA819 TKT818:TKW819 TUP818:TUS819 UEL818:UEO819 UOH818:UOK819 UYD818:UYG819 VHZ818:VIC819 VRV818:VRY819 WBR818:WBU819 WLN818:WLQ819 WVJ818:WVM819" xr:uid="{538F71F7-3DE0-49C9-BD53-E8EA040A4F04}">
      <formula1>0</formula1>
      <formula2>10000</formula2>
    </dataValidation>
    <dataValidation type="decimal" operator="greaterThanOrEqual" allowBlank="1" showInputMessage="1" showErrorMessage="1" prompt=" - " sqref="J798:J811 IQ798:IQ811 SM798:SM811 ACI798:ACI811 AME798:AME811 AWA798:AWA811 BFW798:BFW811 BPS798:BPS811 BZO798:BZO811 CJK798:CJK811 CTG798:CTG811 DDC798:DDC811 DMY798:DMY811 DWU798:DWU811 EGQ798:EGQ811 EQM798:EQM811 FAI798:FAI811 FKE798:FKE811 FUA798:FUA811 GDW798:GDW811 GNS798:GNS811 GXO798:GXO811 HHK798:HHK811 HRG798:HRG811 IBC798:IBC811 IKY798:IKY811 IUU798:IUU811 JEQ798:JEQ811 JOM798:JOM811 JYI798:JYI811 KIE798:KIE811 KSA798:KSA811 LBW798:LBW811 LLS798:LLS811 LVO798:LVO811 MFK798:MFK811 MPG798:MPG811 MZC798:MZC811 NIY798:NIY811 NSU798:NSU811 OCQ798:OCQ811 OMM798:OMM811 OWI798:OWI811 PGE798:PGE811 PQA798:PQA811 PZW798:PZW811 QJS798:QJS811 QTO798:QTO811 RDK798:RDK811 RNG798:RNG811 RXC798:RXC811 SGY798:SGY811 SQU798:SQU811 TAQ798:TAQ811 TKM798:TKM811 TUI798:TUI811 UEE798:UEE811 UOA798:UOA811 UXW798:UXW811 VHS798:VHS811 VRO798:VRO811 WBK798:WBK811 WLG798:WLG811 WVC798:WVC811 J813:J818 IQ813:IQ818 SM813:SM818 ACI813:ACI818 AME813:AME818 AWA813:AWA818 BFW813:BFW818 BPS813:BPS818 BZO813:BZO818 CJK813:CJK818 CTG813:CTG818 DDC813:DDC818 DMY813:DMY818 DWU813:DWU818 EGQ813:EGQ818 EQM813:EQM818 FAI813:FAI818 FKE813:FKE818 FUA813:FUA818 GDW813:GDW818 GNS813:GNS818 GXO813:GXO818 HHK813:HHK818 HRG813:HRG818 IBC813:IBC818 IKY813:IKY818 IUU813:IUU818 JEQ813:JEQ818 JOM813:JOM818 JYI813:JYI818 KIE813:KIE818 KSA813:KSA818 LBW813:LBW818 LLS813:LLS818 LVO813:LVO818 MFK813:MFK818 MPG813:MPG818 MZC813:MZC818 NIY813:NIY818 NSU813:NSU818 OCQ813:OCQ818 OMM813:OMM818 OWI813:OWI818 PGE813:PGE818 PQA813:PQA818 PZW813:PZW818 QJS813:QJS818 QTO813:QTO818 RDK813:RDK818 RNG813:RNG818 RXC813:RXC818 SGY813:SGY818 SQU813:SQU818 TAQ813:TAQ818 TKM813:TKM818 TUI813:TUI818 UEE813:UEE818 UOA813:UOA818 UXW813:UXW818 VHS813:VHS818 VRO813:VRO818 WBK813:WBK818 WLG813:WLG818 WVC813:WVC818" xr:uid="{79D69C13-383C-4280-8538-9C9B7D901147}">
      <formula1>0</formula1>
    </dataValidation>
    <dataValidation type="whole" allowBlank="1" showInputMessage="1" showErrorMessage="1" errorTitle="Klasifikacija" error="Gl. zavihek Classification ali zavihek Klasifikacija_x000a_" sqref="Y786:Y789 JF786:JF789 TB786:TB789 ACX786:ACX789 AMT786:AMT789 AWP786:AWP789 BGL786:BGL789 BQH786:BQH789 CAD786:CAD789 CJZ786:CJZ789 CTV786:CTV789 DDR786:DDR789 DNN786:DNN789 DXJ786:DXJ789 EHF786:EHF789 ERB786:ERB789 FAX786:FAX789 FKT786:FKT789 FUP786:FUP789 GEL786:GEL789 GOH786:GOH789 GYD786:GYD789 HHZ786:HHZ789 HRV786:HRV789 IBR786:IBR789 ILN786:ILN789 IVJ786:IVJ789 JFF786:JFF789 JPB786:JPB789 JYX786:JYX789 KIT786:KIT789 KSP786:KSP789 LCL786:LCL789 LMH786:LMH789 LWD786:LWD789 MFZ786:MFZ789 MPV786:MPV789 MZR786:MZR789 NJN786:NJN789 NTJ786:NTJ789 ODF786:ODF789 ONB786:ONB789 OWX786:OWX789 PGT786:PGT789 PQP786:PQP789 QAL786:QAL789 QKH786:QKH789 QUD786:QUD789 RDZ786:RDZ789 RNV786:RNV789 RXR786:RXR789 SHN786:SHN789 SRJ786:SRJ789 TBF786:TBF789 TLB786:TLB789 TUX786:TUX789 UET786:UET789 UOP786:UOP789 UYL786:UYL789 VIH786:VIH789 VSD786:VSD789 WBZ786:WBZ789 WLV786:WLV789 WVR786:WVR789 Y584 JF584 TB584 ACX584 AMT584 AWP584 BGL584 BQH584 CAD584 CJZ584 CTV584 DDR584 DNN584 DXJ584 EHF584 ERB584 FAX584 FKT584 FUP584 GEL584 GOH584 GYD584 HHZ584 HRV584 IBR584 ILN584 IVJ584 JFF584 JPB584 JYX584 KIT584 KSP584 LCL584 LMH584 LWD584 MFZ584 MPV584 MZR584 NJN584 NTJ584 ODF584 ONB584 OWX584 PGT584 PQP584 QAL584 QKH584 QUD584 RDZ584 RNV584 RXR584 SHN584 SRJ584 TBF584 TLB584 TUX584 UET584 UOP584 UYL584 VIH584 VSD584 WBZ584 WLV584 WVR584" xr:uid="{76F35194-1A0A-4037-95A8-926DF176F889}">
      <formula1>1</formula1>
      <formula2>6</formula2>
    </dataValidation>
    <dataValidation type="whole" allowBlank="1" showInputMessage="1" showErrorMessage="1" errorTitle="Klasifikacija" error="Gl. zavihek Classification ali zavihek Klasifikacija_x000a_" sqref="AB786:AB789 JI786:JI789 TE786:TE789 ADA786:ADA789 AMW786:AMW789 AWS786:AWS789 BGO786:BGO789 BQK786:BQK789 CAG786:CAG789 CKC786:CKC789 CTY786:CTY789 DDU786:DDU789 DNQ786:DNQ789 DXM786:DXM789 EHI786:EHI789 ERE786:ERE789 FBA786:FBA789 FKW786:FKW789 FUS786:FUS789 GEO786:GEO789 GOK786:GOK789 GYG786:GYG789 HIC786:HIC789 HRY786:HRY789 IBU786:IBU789 ILQ786:ILQ789 IVM786:IVM789 JFI786:JFI789 JPE786:JPE789 JZA786:JZA789 KIW786:KIW789 KSS786:KSS789 LCO786:LCO789 LMK786:LMK789 LWG786:LWG789 MGC786:MGC789 MPY786:MPY789 MZU786:MZU789 NJQ786:NJQ789 NTM786:NTM789 ODI786:ODI789 ONE786:ONE789 OXA786:OXA789 PGW786:PGW789 PQS786:PQS789 QAO786:QAO789 QKK786:QKK789 QUG786:QUG789 REC786:REC789 RNY786:RNY789 RXU786:RXU789 SHQ786:SHQ789 SRM786:SRM789 TBI786:TBI789 TLE786:TLE789 TVA786:TVA789 UEW786:UEW789 UOS786:UOS789 UYO786:UYO789 VIK786:VIK789 VSG786:VSG789 WCC786:WCC789 WLY786:WLY789 WVU786:WVU789 AB1038:AB1057 JI1038:JI1057 TE1038:TE1057 ADA1038:ADA1057 AMW1038:AMW1057 AWS1038:AWS1057 BGO1038:BGO1057 BQK1038:BQK1057 CAG1038:CAG1057 CKC1038:CKC1057 CTY1038:CTY1057 DDU1038:DDU1057 DNQ1038:DNQ1057 DXM1038:DXM1057 EHI1038:EHI1057 ERE1038:ERE1057 FBA1038:FBA1057 FKW1038:FKW1057 FUS1038:FUS1057 GEO1038:GEO1057 GOK1038:GOK1057 GYG1038:GYG1057 HIC1038:HIC1057 HRY1038:HRY1057 IBU1038:IBU1057 ILQ1038:ILQ1057 IVM1038:IVM1057 JFI1038:JFI1057 JPE1038:JPE1057 JZA1038:JZA1057 KIW1038:KIW1057 KSS1038:KSS1057 LCO1038:LCO1057 LMK1038:LMK1057 LWG1038:LWG1057 MGC1038:MGC1057 MPY1038:MPY1057 MZU1038:MZU1057 NJQ1038:NJQ1057 NTM1038:NTM1057 ODI1038:ODI1057 ONE1038:ONE1057 OXA1038:OXA1057 PGW1038:PGW1057 PQS1038:PQS1057 QAO1038:QAO1057 QKK1038:QKK1057 QUG1038:QUG1057 REC1038:REC1057 RNY1038:RNY1057 RXU1038:RXU1057 SHQ1038:SHQ1057 SRM1038:SRM1057 TBI1038:TBI1057 TLE1038:TLE1057 TVA1038:TVA1057 UEW1038:UEW1057 UOS1038:UOS1057 UYO1038:UYO1057 VIK1038:VIK1057 VSG1038:VSG1057 WCC1038:WCC1057 WLY1038:WLY1057 WVU1038:WVU1057 AB1196:AB1226 JI1194:JI1224 TE1194:TE1224 ADA1194:ADA1224 AMW1194:AMW1224 AWS1194:AWS1224 BGO1194:BGO1224 BQK1194:BQK1224 CAG1194:CAG1224 CKC1194:CKC1224 CTY1194:CTY1224 DDU1194:DDU1224 DNQ1194:DNQ1224 DXM1194:DXM1224 EHI1194:EHI1224 ERE1194:ERE1224 FBA1194:FBA1224 FKW1194:FKW1224 FUS1194:FUS1224 GEO1194:GEO1224 GOK1194:GOK1224 GYG1194:GYG1224 HIC1194:HIC1224 HRY1194:HRY1224 IBU1194:IBU1224 ILQ1194:ILQ1224 IVM1194:IVM1224 JFI1194:JFI1224 JPE1194:JPE1224 JZA1194:JZA1224 KIW1194:KIW1224 KSS1194:KSS1224 LCO1194:LCO1224 LMK1194:LMK1224 LWG1194:LWG1224 MGC1194:MGC1224 MPY1194:MPY1224 MZU1194:MZU1224 NJQ1194:NJQ1224 NTM1194:NTM1224 ODI1194:ODI1224 ONE1194:ONE1224 OXA1194:OXA1224 PGW1194:PGW1224 PQS1194:PQS1224 QAO1194:QAO1224 QKK1194:QKK1224 QUG1194:QUG1224 REC1194:REC1224 RNY1194:RNY1224 RXU1194:RXU1224 SHQ1194:SHQ1224 SRM1194:SRM1224 TBI1194:TBI1224 TLE1194:TLE1224 TVA1194:TVA1224 UEW1194:UEW1224 UOS1194:UOS1224 UYO1194:UYO1224 VIK1194:VIK1224 VSG1194:VSG1224 WCC1194:WCC1224 WLY1194:WLY1224 WVU1194:WVU1224 AB1096:AB1142 JI1094:JI1140 TE1094:TE1140 ADA1094:ADA1140 AMW1094:AMW1140 AWS1094:AWS1140 BGO1094:BGO1140 BQK1094:BQK1140 CAG1094:CAG1140 CKC1094:CKC1140 CTY1094:CTY1140 DDU1094:DDU1140 DNQ1094:DNQ1140 DXM1094:DXM1140 EHI1094:EHI1140 ERE1094:ERE1140 FBA1094:FBA1140 FKW1094:FKW1140 FUS1094:FUS1140 GEO1094:GEO1140 GOK1094:GOK1140 GYG1094:GYG1140 HIC1094:HIC1140 HRY1094:HRY1140 IBU1094:IBU1140 ILQ1094:ILQ1140 IVM1094:IVM1140 JFI1094:JFI1140 JPE1094:JPE1140 JZA1094:JZA1140 KIW1094:KIW1140 KSS1094:KSS1140 LCO1094:LCO1140 LMK1094:LMK1140 LWG1094:LWG1140 MGC1094:MGC1140 MPY1094:MPY1140 MZU1094:MZU1140 NJQ1094:NJQ1140 NTM1094:NTM1140 ODI1094:ODI1140 ONE1094:ONE1140 OXA1094:OXA1140 PGW1094:PGW1140 PQS1094:PQS1140 QAO1094:QAO1140 QKK1094:QKK1140 QUG1094:QUG1140 REC1094:REC1140 RNY1094:RNY1140 RXU1094:RXU1140 SHQ1094:SHQ1140 SRM1094:SRM1140 TBI1094:TBI1140 TLE1094:TLE1140 TVA1094:TVA1140 UEW1094:UEW1140 UOS1094:UOS1140 UYO1094:UYO1140 VIK1094:VIK1140 VSG1094:VSG1140 WCC1094:WCC1140 WLY1094:WLY1140 WVU1094:WVU1140 AR1177:AR1178 JY1175:JY1176 TU1175:TU1176 ADQ1175:ADQ1176 ANM1175:ANM1176 AXI1175:AXI1176 BHE1175:BHE1176 BRA1175:BRA1176 CAW1175:CAW1176 CKS1175:CKS1176 CUO1175:CUO1176 DEK1175:DEK1176 DOG1175:DOG1176 DYC1175:DYC1176 EHY1175:EHY1176 ERU1175:ERU1176 FBQ1175:FBQ1176 FLM1175:FLM1176 FVI1175:FVI1176 GFE1175:GFE1176 GPA1175:GPA1176 GYW1175:GYW1176 HIS1175:HIS1176 HSO1175:HSO1176 ICK1175:ICK1176 IMG1175:IMG1176 IWC1175:IWC1176 JFY1175:JFY1176 JPU1175:JPU1176 JZQ1175:JZQ1176 KJM1175:KJM1176 KTI1175:KTI1176 LDE1175:LDE1176 LNA1175:LNA1176 LWW1175:LWW1176 MGS1175:MGS1176 MQO1175:MQO1176 NAK1175:NAK1176 NKG1175:NKG1176 NUC1175:NUC1176 ODY1175:ODY1176 ONU1175:ONU1176 OXQ1175:OXQ1176 PHM1175:PHM1176 PRI1175:PRI1176 QBE1175:QBE1176 QLA1175:QLA1176 QUW1175:QUW1176 RES1175:RES1176 ROO1175:ROO1176 RYK1175:RYK1176 SIG1175:SIG1176 SSC1175:SSC1176 TBY1175:TBY1176 TLU1175:TLU1176 TVQ1175:TVQ1176 UFM1175:UFM1176 UPI1175:UPI1176 UZE1175:UZE1176 VJA1175:VJA1176 VSW1175:VSW1176 WCS1175:WCS1176 WMO1175:WMO1176 WWK1175:WWK1176" xr:uid="{90560F6C-4D56-4AEE-A746-C40B1E214EDF}">
      <formula1>1</formula1>
      <formula2>71</formula2>
    </dataValidation>
    <dataValidation type="whole" allowBlank="1" showInputMessage="1" showErrorMessage="1" errorTitle="Stopnja odpisanosti" error="odstotek (celoštevilska vrednost)" sqref="W1196:W1226 JD1194:JD1224 SZ1194:SZ1224 ACV1194:ACV1224 AMR1194:AMR1224 AWN1194:AWN1224 BGJ1194:BGJ1224 BQF1194:BQF1224 CAB1194:CAB1224 CJX1194:CJX1224 CTT1194:CTT1224 DDP1194:DDP1224 DNL1194:DNL1224 DXH1194:DXH1224 EHD1194:EHD1224 EQZ1194:EQZ1224 FAV1194:FAV1224 FKR1194:FKR1224 FUN1194:FUN1224 GEJ1194:GEJ1224 GOF1194:GOF1224 GYB1194:GYB1224 HHX1194:HHX1224 HRT1194:HRT1224 IBP1194:IBP1224 ILL1194:ILL1224 IVH1194:IVH1224 JFD1194:JFD1224 JOZ1194:JOZ1224 JYV1194:JYV1224 KIR1194:KIR1224 KSN1194:KSN1224 LCJ1194:LCJ1224 LMF1194:LMF1224 LWB1194:LWB1224 MFX1194:MFX1224 MPT1194:MPT1224 MZP1194:MZP1224 NJL1194:NJL1224 NTH1194:NTH1224 ODD1194:ODD1224 OMZ1194:OMZ1224 OWV1194:OWV1224 PGR1194:PGR1224 PQN1194:PQN1224 QAJ1194:QAJ1224 QKF1194:QKF1224 QUB1194:QUB1224 RDX1194:RDX1224 RNT1194:RNT1224 RXP1194:RXP1224 SHL1194:SHL1224 SRH1194:SRH1224 TBD1194:TBD1224 TKZ1194:TKZ1224 TUV1194:TUV1224 UER1194:UER1224 UON1194:UON1224 UYJ1194:UYJ1224 VIF1194:VIF1224 VSB1194:VSB1224 WBX1194:WBX1224 WLT1194:WLT1224 WVP1194:WVP1224 W683:W722 JD683:JD722 SZ683:SZ722 ACV683:ACV722 AMR683:AMR722 AWN683:AWN722 BGJ683:BGJ722 BQF683:BQF722 CAB683:CAB722 CJX683:CJX722 CTT683:CTT722 DDP683:DDP722 DNL683:DNL722 DXH683:DXH722 EHD683:EHD722 EQZ683:EQZ722 FAV683:FAV722 FKR683:FKR722 FUN683:FUN722 GEJ683:GEJ722 GOF683:GOF722 GYB683:GYB722 HHX683:HHX722 HRT683:HRT722 IBP683:IBP722 ILL683:ILL722 IVH683:IVH722 JFD683:JFD722 JOZ683:JOZ722 JYV683:JYV722 KIR683:KIR722 KSN683:KSN722 LCJ683:LCJ722 LMF683:LMF722 LWB683:LWB722 MFX683:MFX722 MPT683:MPT722 MZP683:MZP722 NJL683:NJL722 NTH683:NTH722 ODD683:ODD722 OMZ683:OMZ722 OWV683:OWV722 PGR683:PGR722 PQN683:PQN722 QAJ683:QAJ722 QKF683:QKF722 QUB683:QUB722 RDX683:RDX722 RNT683:RNT722 RXP683:RXP722 SHL683:SHL722 SRH683:SRH722 TBD683:TBD722 TKZ683:TKZ722 TUV683:TUV722 UER683:UER722 UON683:UON722 UYJ683:UYJ722 VIF683:VIF722 VSB683:VSB722 WBX683:WBX722 WLT683:WLT722 WVP683:WVP722 W732:W734 JD732:JD734 SZ732:SZ734 ACV732:ACV734 AMR732:AMR734 AWN732:AWN734 BGJ732:BGJ734 BQF732:BQF734 CAB732:CAB734 CJX732:CJX734 CTT732:CTT734 DDP732:DDP734 DNL732:DNL734 DXH732:DXH734 EHD732:EHD734 EQZ732:EQZ734 FAV732:FAV734 FKR732:FKR734 FUN732:FUN734 GEJ732:GEJ734 GOF732:GOF734 GYB732:GYB734 HHX732:HHX734 HRT732:HRT734 IBP732:IBP734 ILL732:ILL734 IVH732:IVH734 JFD732:JFD734 JOZ732:JOZ734 JYV732:JYV734 KIR732:KIR734 KSN732:KSN734 LCJ732:LCJ734 LMF732:LMF734 LWB732:LWB734 MFX732:MFX734 MPT732:MPT734 MZP732:MZP734 NJL732:NJL734 NTH732:NTH734 ODD732:ODD734 OMZ732:OMZ734 OWV732:OWV734 PGR732:PGR734 PQN732:PQN734 QAJ732:QAJ734 QKF732:QKF734 QUB732:QUB734 RDX732:RDX734 RNT732:RNT734 RXP732:RXP734 SHL732:SHL734 SRH732:SRH734 TBD732:TBD734 TKZ732:TKZ734 TUV732:TUV734 UER732:UER734 UON732:UON734 UYJ732:UYJ734 VIF732:VIF734 VSB732:VSB734 WBX732:WBX734 WLT732:WLT734 WVP732:WVP734 W758:W767 JD758:JD767 SZ758:SZ767 ACV758:ACV767 AMR758:AMR767 AWN758:AWN767 BGJ758:BGJ767 BQF758:BQF767 CAB758:CAB767 CJX758:CJX767 CTT758:CTT767 DDP758:DDP767 DNL758:DNL767 DXH758:DXH767 EHD758:EHD767 EQZ758:EQZ767 FAV758:FAV767 FKR758:FKR767 FUN758:FUN767 GEJ758:GEJ767 GOF758:GOF767 GYB758:GYB767 HHX758:HHX767 HRT758:HRT767 IBP758:IBP767 ILL758:ILL767 IVH758:IVH767 JFD758:JFD767 JOZ758:JOZ767 JYV758:JYV767 KIR758:KIR767 KSN758:KSN767 LCJ758:LCJ767 LMF758:LMF767 LWB758:LWB767 MFX758:MFX767 MPT758:MPT767 MZP758:MZP767 NJL758:NJL767 NTH758:NTH767 ODD758:ODD767 OMZ758:OMZ767 OWV758:OWV767 PGR758:PGR767 PQN758:PQN767 QAJ758:QAJ767 QKF758:QKF767 QUB758:QUB767 RDX758:RDX767 RNT758:RNT767 RXP758:RXP767 SHL758:SHL767 SRH758:SRH767 TBD758:TBD767 TKZ758:TKZ767 TUV758:TUV767 UER758:UER767 UON758:UON767 UYJ758:UYJ767 VIF758:VIF767 VSB758:VSB767 WBX758:WBX767 WLT758:WLT767 WVP758:WVP767 W793 JD793 SZ793 ACV793 AMR793 AWN793 BGJ793 BQF793 CAB793 CJX793 CTT793 DDP793 DNL793 DXH793 EHD793 EQZ793 FAV793 FKR793 FUN793 GEJ793 GOF793 GYB793 HHX793 HRT793 IBP793 ILL793 IVH793 JFD793 JOZ793 JYV793 KIR793 KSN793 LCJ793 LMF793 LWB793 MFX793 MPT793 MZP793 NJL793 NTH793 ODD793 OMZ793 OWV793 PGR793 PQN793 QAJ793 QKF793 QUB793 RDX793 RNT793 RXP793 SHL793 SRH793 TBD793 TKZ793 TUV793 UER793 UON793 UYJ793 VIF793 VSB793 WBX793 WLT793 WVP793 W784:W789 JD784:JD789 SZ784:SZ789 ACV784:ACV789 AMR784:AMR789 AWN784:AWN789 BGJ784:BGJ789 BQF784:BQF789 CAB784:CAB789 CJX784:CJX789 CTT784:CTT789 DDP784:DDP789 DNL784:DNL789 DXH784:DXH789 EHD784:EHD789 EQZ784:EQZ789 FAV784:FAV789 FKR784:FKR789 FUN784:FUN789 GEJ784:GEJ789 GOF784:GOF789 GYB784:GYB789 HHX784:HHX789 HRT784:HRT789 IBP784:IBP789 ILL784:ILL789 IVH784:IVH789 JFD784:JFD789 JOZ784:JOZ789 JYV784:JYV789 KIR784:KIR789 KSN784:KSN789 LCJ784:LCJ789 LMF784:LMF789 LWB784:LWB789 MFX784:MFX789 MPT784:MPT789 MZP784:MZP789 NJL784:NJL789 NTH784:NTH789 ODD784:ODD789 OMZ784:OMZ789 OWV784:OWV789 PGR784:PGR789 PQN784:PQN789 QAJ784:QAJ789 QKF784:QKF789 QUB784:QUB789 RDX784:RDX789 RNT784:RNT789 RXP784:RXP789 SHL784:SHL789 SRH784:SRH789 TBD784:TBD789 TKZ784:TKZ789 TUV784:TUV789 UER784:UER789 UON784:UON789 UYJ784:UYJ789 VIF784:VIF789 VSB784:VSB789 WBX784:WBX789 WLT784:WLT789 WVP784:WVP789 W772:W782 JD772:JD782 SZ772:SZ782 ACV772:ACV782 AMR772:AMR782 AWN772:AWN782 BGJ772:BGJ782 BQF772:BQF782 CAB772:CAB782 CJX772:CJX782 CTT772:CTT782 DDP772:DDP782 DNL772:DNL782 DXH772:DXH782 EHD772:EHD782 EQZ772:EQZ782 FAV772:FAV782 FKR772:FKR782 FUN772:FUN782 GEJ772:GEJ782 GOF772:GOF782 GYB772:GYB782 HHX772:HHX782 HRT772:HRT782 IBP772:IBP782 ILL772:ILL782 IVH772:IVH782 JFD772:JFD782 JOZ772:JOZ782 JYV772:JYV782 KIR772:KIR782 KSN772:KSN782 LCJ772:LCJ782 LMF772:LMF782 LWB772:LWB782 MFX772:MFX782 MPT772:MPT782 MZP772:MZP782 NJL772:NJL782 NTH772:NTH782 ODD772:ODD782 OMZ772:OMZ782 OWV772:OWV782 PGR772:PGR782 PQN772:PQN782 QAJ772:QAJ782 QKF772:QKF782 QUB772:QUB782 RDX772:RDX782 RNT772:RNT782 RXP772:RXP782 SHL772:SHL782 SRH772:SRH782 TBD772:TBD782 TKZ772:TKZ782 TUV772:TUV782 UER772:UER782 UON772:UON782 UYJ772:UYJ782 VIF772:VIF782 VSB772:VSB782 WBX772:WBX782 WLT772:WLT782 WVP772:WVP782 FQ884 PM884 ZI884 AJE884 ATA884 BCW884 BMS884 BWO884 CGK884 CQG884 DAC884 DJY884 DTU884 EDQ884 ENM884 EXI884 FHE884 FRA884 GAW884 GKS884 GUO884 HEK884 HOG884 HYC884 IHY884 IRU884 JBQ884 JLM884 JVI884 KFE884 KPA884 KYW884 LIS884 LSO884 MCK884 MMG884 MWC884 NFY884 NPU884 NZQ884 OJM884 OTI884 PDE884 PNA884 PWW884 QGS884 QQO884 RAK884 RKG884 RUC884 SDY884 SNU884 SXQ884 THM884 TRI884 UBE884 ULA884 UUW884 VES884 VOO884 VYK884 WIG884 WSC884 XBY884 W884 JD884 SZ884 ACV884 AMR884 AWN884 BGJ884 BQF884 CAB884 CJX884 CTT884 DDP884 DNL884 DXH884 EHD884 EQZ884 FAV884 FKR884 FUN884 GEJ884 GOF884 GYB884 HHX884 HRT884 IBP884 ILL884 IVH884 JFD884 JOZ884 JYV884 KIR884 KSN884 LCJ884 LMF884 LWB884 MFX884 MPT884 MZP884 NJL884 NTH884 ODD884 OMZ884 OWV884 PGR884 PQN884 QAJ884 QKF884 QUB884 RDX884 RNT884 RXP884 SHL884 SRH884 TBD884 TKZ884 TUV884 UER884 UON884 UYJ884 VIF884 VSB884 WBX884 WLT884 WVP884 Y1184:Y1195 JF1182:JF1193 TB1182:TB1193 ACX1182:ACX1193 AMT1182:AMT1193 AWP1182:AWP1193 BGL1182:BGL1193 BQH1182:BQH1193 CAD1182:CAD1193 CJZ1182:CJZ1193 CTV1182:CTV1193 DDR1182:DDR1193 DNN1182:DNN1193 DXJ1182:DXJ1193 EHF1182:EHF1193 ERB1182:ERB1193 FAX1182:FAX1193 FKT1182:FKT1193 FUP1182:FUP1193 GEL1182:GEL1193 GOH1182:GOH1193 GYD1182:GYD1193 HHZ1182:HHZ1193 HRV1182:HRV1193 IBR1182:IBR1193 ILN1182:ILN1193 IVJ1182:IVJ1193 JFF1182:JFF1193 JPB1182:JPB1193 JYX1182:JYX1193 KIT1182:KIT1193 KSP1182:KSP1193 LCL1182:LCL1193 LMH1182:LMH1193 LWD1182:LWD1193 MFZ1182:MFZ1193 MPV1182:MPV1193 MZR1182:MZR1193 NJN1182:NJN1193 NTJ1182:NTJ1193 ODF1182:ODF1193 ONB1182:ONB1193 OWX1182:OWX1193 PGT1182:PGT1193 PQP1182:PQP1193 QAL1182:QAL1193 QKH1182:QKH1193 QUD1182:QUD1193 RDZ1182:RDZ1193 RNV1182:RNV1193 RXR1182:RXR1193 SHN1182:SHN1193 SRJ1182:SRJ1193 TBF1182:TBF1193 TLB1182:TLB1193 TUX1182:TUX1193 UET1182:UET1193 UOP1182:UOP1193 UYL1182:UYL1193 VIH1182:VIH1193 VSD1182:VSD1193 WBZ1182:WBZ1193 WLV1182:WLV1193 WVR1182:WVR1193 W588:W593 JD588:JD593 SZ588:SZ593 ACV588:ACV593 AMR588:AMR593 AWN588:AWN593 BGJ588:BGJ593 BQF588:BQF593 CAB588:CAB593 CJX588:CJX593 CTT588:CTT593 DDP588:DDP593 DNL588:DNL593 DXH588:DXH593 EHD588:EHD593 EQZ588:EQZ593 FAV588:FAV593 FKR588:FKR593 FUN588:FUN593 GEJ588:GEJ593 GOF588:GOF593 GYB588:GYB593 HHX588:HHX593 HRT588:HRT593 IBP588:IBP593 ILL588:ILL593 IVH588:IVH593 JFD588:JFD593 JOZ588:JOZ593 JYV588:JYV593 KIR588:KIR593 KSN588:KSN593 LCJ588:LCJ593 LMF588:LMF593 LWB588:LWB593 MFX588:MFX593 MPT588:MPT593 MZP588:MZP593 NJL588:NJL593 NTH588:NTH593 ODD588:ODD593 OMZ588:OMZ593 OWV588:OWV593 PGR588:PGR593 PQN588:PQN593 QAJ588:QAJ593 QKF588:QKF593 QUB588:QUB593 RDX588:RDX593 RNT588:RNT593 RXP588:RXP593 SHL588:SHL593 SRH588:SRH593 TBD588:TBD593 TKZ588:TKZ593 TUV588:TUV593 UER588:UER593 UON588:UON593 UYJ588:UYJ593 VIF588:VIF593 VSB588:VSB593 WBX588:WBX593 WLT588:WLT593 WVP588:WVP593 W1096:W1142 JD1094:JD1140 SZ1094:SZ1140 ACV1094:ACV1140 AMR1094:AMR1140 AWN1094:AWN1140 BGJ1094:BGJ1140 BQF1094:BQF1140 CAB1094:CAB1140 CJX1094:CJX1140 CTT1094:CTT1140 DDP1094:DDP1140 DNL1094:DNL1140 DXH1094:DXH1140 EHD1094:EHD1140 EQZ1094:EQZ1140 FAV1094:FAV1140 FKR1094:FKR1140 FUN1094:FUN1140 GEJ1094:GEJ1140 GOF1094:GOF1140 GYB1094:GYB1140 HHX1094:HHX1140 HRT1094:HRT1140 IBP1094:IBP1140 ILL1094:ILL1140 IVH1094:IVH1140 JFD1094:JFD1140 JOZ1094:JOZ1140 JYV1094:JYV1140 KIR1094:KIR1140 KSN1094:KSN1140 LCJ1094:LCJ1140 LMF1094:LMF1140 LWB1094:LWB1140 MFX1094:MFX1140 MPT1094:MPT1140 MZP1094:MZP1140 NJL1094:NJL1140 NTH1094:NTH1140 ODD1094:ODD1140 OMZ1094:OMZ1140 OWV1094:OWV1140 PGR1094:PGR1140 PQN1094:PQN1140 QAJ1094:QAJ1140 QKF1094:QKF1140 QUB1094:QUB1140 RDX1094:RDX1140 RNT1094:RNT1140 RXP1094:RXP1140 SHL1094:SHL1140 SRH1094:SRH1140 TBD1094:TBD1140 TKZ1094:TKZ1140 TUV1094:TUV1140 UER1094:UER1140 UON1094:UON1140 UYJ1094:UYJ1140 VIF1094:VIF1140 VSB1094:VSB1140 WBX1094:WBX1140 WLT1094:WLT1140 WVP1094:WVP1140 W1177:W1178 JD1175:JD1176 SZ1175:SZ1176 ACV1175:ACV1176 AMR1175:AMR1176 AWN1175:AWN1176 BGJ1175:BGJ1176 BQF1175:BQF1176 CAB1175:CAB1176 CJX1175:CJX1176 CTT1175:CTT1176 DDP1175:DDP1176 DNL1175:DNL1176 DXH1175:DXH1176 EHD1175:EHD1176 EQZ1175:EQZ1176 FAV1175:FAV1176 FKR1175:FKR1176 FUN1175:FUN1176 GEJ1175:GEJ1176 GOF1175:GOF1176 GYB1175:GYB1176 HHX1175:HHX1176 HRT1175:HRT1176 IBP1175:IBP1176 ILL1175:ILL1176 IVH1175:IVH1176 JFD1175:JFD1176 JOZ1175:JOZ1176 JYV1175:JYV1176 KIR1175:KIR1176 KSN1175:KSN1176 LCJ1175:LCJ1176 LMF1175:LMF1176 LWB1175:LWB1176 MFX1175:MFX1176 MPT1175:MPT1176 MZP1175:MZP1176 NJL1175:NJL1176 NTH1175:NTH1176 ODD1175:ODD1176 OMZ1175:OMZ1176 OWV1175:OWV1176 PGR1175:PGR1176 PQN1175:PQN1176 QAJ1175:QAJ1176 QKF1175:QKF1176 QUB1175:QUB1176 RDX1175:RDX1176 RNT1175:RNT1176 RXP1175:RXP1176 SHL1175:SHL1176 SRH1175:SRH1176 TBD1175:TBD1176 TKZ1175:TKZ1176 TUV1175:TUV1176 UER1175:UER1176 UON1175:UON1176 UYJ1175:UYJ1176 VIF1175:VIF1176 VSB1175:VSB1176 WBX1175:WBX1176 WLT1175:WLT1176 WVP1175:WVP1176" xr:uid="{E5A9E85D-4665-458F-8FF3-846DCB14369C}">
      <formula1>0</formula1>
      <formula2>100</formula2>
    </dataValidation>
    <dataValidation type="decimal" allowBlank="1" showInputMessage="1" showErrorMessage="1" errorTitle="Stroški dela operaterja" error="celo število &lt; 21" sqref="AE884 JL884 TH884 ADD884 AMZ884 AWV884 BGR884 BQN884 CAJ884 CKF884 CUB884 DDX884 DNT884 DXP884 EHL884 ERH884 FBD884 FKZ884 FUV884 GER884 GON884 GYJ884 HIF884 HSB884 IBX884 ILT884 IVP884 JFL884 JPH884 JZD884 KIZ884 KSV884 LCR884 LMN884 LWJ884 MGF884 MQB884 MZX884 NJT884 NTP884 ODL884 ONH884 OXD884 PGZ884 PQV884 QAR884 QKN884 QUJ884 REF884 ROB884 RXX884 SHT884 SRP884 TBL884 TLH884 TVD884 UEZ884 UOV884 UYR884 VIN884 VSJ884 WCF884 WMB884 WVX884 FY884 PU884 ZQ884 AJM884 ATI884 BDE884 BNA884 BWW884 CGS884 CQO884 DAK884 DKG884 DUC884 EDY884 ENU884 EXQ884 FHM884 FRI884 GBE884 GLA884 GUW884 HES884 HOO884 HYK884 IIG884 ISC884 JBY884 JLU884 JVQ884 KFM884 KPI884 KZE884 LJA884 LSW884 MCS884 MMO884 MWK884 NGG884 NQC884 NZY884 OJU884 OTQ884 PDM884 PNI884 PXE884 QHA884 QQW884 RAS884 RKO884 RUK884 SEG884 SOC884 SXY884 THU884 TRQ884 UBM884 ULI884 UVE884 VFA884 VOW884 VYS884 WIO884 WSK884 XCG884 AE588:AE593 JL588:JL593 TH588:TH593 ADD588:ADD593 AMZ588:AMZ593 AWV588:AWV593 BGR588:BGR593 BQN588:BQN593 CAJ588:CAJ593 CKF588:CKF593 CUB588:CUB593 DDX588:DDX593 DNT588:DNT593 DXP588:DXP593 EHL588:EHL593 ERH588:ERH593 FBD588:FBD593 FKZ588:FKZ593 FUV588:FUV593 GER588:GER593 GON588:GON593 GYJ588:GYJ593 HIF588:HIF593 HSB588:HSB593 IBX588:IBX593 ILT588:ILT593 IVP588:IVP593 JFL588:JFL593 JPH588:JPH593 JZD588:JZD593 KIZ588:KIZ593 KSV588:KSV593 LCR588:LCR593 LMN588:LMN593 LWJ588:LWJ593 MGF588:MGF593 MQB588:MQB593 MZX588:MZX593 NJT588:NJT593 NTP588:NTP593 ODL588:ODL593 ONH588:ONH593 OXD588:OXD593 PGZ588:PGZ593 PQV588:PQV593 QAR588:QAR593 QKN588:QKN593 QUJ588:QUJ593 REF588:REF593 ROB588:ROB593 RXX588:RXX593 SHT588:SHT593 SRP588:SRP593 TBL588:TBL593 TLH588:TLH593 TVD588:TVD593 UEZ588:UEZ593 UOV588:UOV593 UYR588:UYR593 VIN588:VIN593 VSJ588:VSJ593 WCF588:WCF593 WMB588:WMB593 WVX588:WVX593" xr:uid="{4DC730B7-8A7C-4C73-BBEA-872FC6A1DF93}">
      <formula1>0</formula1>
      <formula2>20</formula2>
    </dataValidation>
    <dataValidation type="whole" operator="greaterThan" allowBlank="1" showInputMessage="1" showErrorMessage="1" error="Celo število" sqref="AC884 JJ884 TF884 ADB884 AMX884 AWT884 BGP884 BQL884 CAH884 CKD884 CTZ884 DDV884 DNR884 DXN884 EHJ884 ERF884 FBB884 FKX884 FUT884 GEP884 GOL884 GYH884 HID884 HRZ884 IBV884 ILR884 IVN884 JFJ884 JPF884 JZB884 KIX884 KST884 LCP884 LML884 LWH884 MGD884 MPZ884 MZV884 NJR884 NTN884 ODJ884 ONF884 OXB884 PGX884 PQT884 QAP884 QKL884 QUH884 RED884 RNZ884 RXV884 SHR884 SRN884 TBJ884 TLF884 TVB884 UEX884 UOT884 UYP884 VIL884 VSH884 WCD884 WLZ884 WVV884 FW884 PS884 ZO884 AJK884 ATG884 BDC884 BMY884 BWU884 CGQ884 CQM884 DAI884 DKE884 DUA884 EDW884 ENS884 EXO884 FHK884 FRG884 GBC884 GKY884 GUU884 HEQ884 HOM884 HYI884 IIE884 ISA884 JBW884 JLS884 JVO884 KFK884 KPG884 KZC884 LIY884 LSU884 MCQ884 MMM884 MWI884 NGE884 NQA884 NZW884 OJS884 OTO884 PDK884 PNG884 PXC884 QGY884 QQU884 RAQ884 RKM884 RUI884 SEE884 SOA884 SXW884 THS884 TRO884 UBK884 ULG884 UVC884 VEY884 VOU884 VYQ884 WIM884 WSI884 XCE884 AC588:AC593 JJ588:JJ593 TF588:TF593 ADB588:ADB593 AMX588:AMX593 AWT588:AWT593 BGP588:BGP593 BQL588:BQL593 CAH588:CAH593 CKD588:CKD593 CTZ588:CTZ593 DDV588:DDV593 DNR588:DNR593 DXN588:DXN593 EHJ588:EHJ593 ERF588:ERF593 FBB588:FBB593 FKX588:FKX593 FUT588:FUT593 GEP588:GEP593 GOL588:GOL593 GYH588:GYH593 HID588:HID593 HRZ588:HRZ593 IBV588:IBV593 ILR588:ILR593 IVN588:IVN593 JFJ588:JFJ593 JPF588:JPF593 JZB588:JZB593 KIX588:KIX593 KST588:KST593 LCP588:LCP593 LML588:LML593 LWH588:LWH593 MGD588:MGD593 MPZ588:MPZ593 MZV588:MZV593 NJR588:NJR593 NTN588:NTN593 ODJ588:ODJ593 ONF588:ONF593 OXB588:OXB593 PGX588:PGX593 PQT588:PQT593 QAP588:QAP593 QKL588:QKL593 QUH588:QUH593 RED588:RED593 RNZ588:RNZ593 RXV588:RXV593 SHR588:SHR593 SRN588:SRN593 TBJ588:TBJ593 TLF588:TLF593 TVB588:TVB593 UEX588:UEX593 UOT588:UOT593 UYP588:UYP593 VIL588:VIL593 VSH588:VSH593 WCD588:WCD593 WLZ588:WLZ593 WVV588:WVV593" xr:uid="{9ECB8DF4-50E8-4C06-91AF-0F9A0756C441}">
      <formula1>0</formula1>
    </dataValidation>
    <dataValidation type="whole" allowBlank="1" showInputMessage="1" showErrorMessage="1" errorTitle="Klasifikacija" error="Celo število &lt;= 71 - Gl. zavihek MERIL Classification oz. Klasifikacija " sqref="AB884 JI884 TE884 ADA884 AMW884 AWS884 BGO884 BQK884 CAG884 CKC884 CTY884 DDU884 DNQ884 DXM884 EHI884 ERE884 FBA884 FKW884 FUS884 GEO884 GOK884 GYG884 HIC884 HRY884 IBU884 ILQ884 IVM884 JFI884 JPE884 JZA884 KIW884 KSS884 LCO884 LMK884 LWG884 MGC884 MPY884 MZU884 NJQ884 NTM884 ODI884 ONE884 OXA884 PGW884 PQS884 QAO884 QKK884 QUG884 REC884 RNY884 RXU884 SHQ884 SRM884 TBI884 TLE884 TVA884 UEW884 UOS884 UYO884 VIK884 VSG884 WCC884 WLY884 WVU884 FV884 PR884 ZN884 AJJ884 ATF884 BDB884 BMX884 BWT884 CGP884 CQL884 DAH884 DKD884 DTZ884 EDV884 ENR884 EXN884 FHJ884 FRF884 GBB884 GKX884 GUT884 HEP884 HOL884 HYH884 IID884 IRZ884 JBV884 JLR884 JVN884 KFJ884 KPF884 KZB884 LIX884 LST884 MCP884 MML884 MWH884 NGD884 NPZ884 NZV884 OJR884 OTN884 PDJ884 PNF884 PXB884 QGX884 QQT884 RAP884 RKL884 RUH884 SED884 SNZ884 SXV884 THR884 TRN884 UBJ884 ULF884 UVB884 VEX884 VOT884 VYP884 WIL884 WSH884 XCD884 AB588:AB593 JI588:JI593 TE588:TE593 ADA588:ADA593 AMW588:AMW593 AWS588:AWS593 BGO588:BGO593 BQK588:BQK593 CAG588:CAG593 CKC588:CKC593 CTY588:CTY593 DDU588:DDU593 DNQ588:DNQ593 DXM588:DXM593 EHI588:EHI593 ERE588:ERE593 FBA588:FBA593 FKW588:FKW593 FUS588:FUS593 GEO588:GEO593 GOK588:GOK593 GYG588:GYG593 HIC588:HIC593 HRY588:HRY593 IBU588:IBU593 ILQ588:ILQ593 IVM588:IVM593 JFI588:JFI593 JPE588:JPE593 JZA588:JZA593 KIW588:KIW593 KSS588:KSS593 LCO588:LCO593 LMK588:LMK593 LWG588:LWG593 MGC588:MGC593 MPY588:MPY593 MZU588:MZU593 NJQ588:NJQ593 NTM588:NTM593 ODI588:ODI593 ONE588:ONE593 OXA588:OXA593 PGW588:PGW593 PQS588:PQS593 QAO588:QAO593 QKK588:QKK593 QUG588:QUG593 REC588:REC593 RNY588:RNY593 RXU588:RXU593 SHQ588:SHQ593 SRM588:SRM593 TBI588:TBI593 TLE588:TLE593 TVA588:TVA593 UEW588:UEW593 UOS588:UOS593 UYO588:UYO593 VIK588:VIK593 VSG588:VSG593 WCC588:WCC593 WLY588:WLY593 WVU588:WVU593" xr:uid="{3E2B3655-B5F5-44EE-826E-A73AA01EF849}">
      <formula1>1</formula1>
      <formula2>71</formula2>
    </dataValidation>
    <dataValidation type="whole" allowBlank="1" showInputMessage="1" showErrorMessage="1" errorTitle="Klasifikacija" error="Celo število &lt; 7 - gl. zavihek Classification oz. Klasifikacija Uni-Leeds_x000a_" sqref="Y884 JF884 TB884 ACX884 AMT884 AWP884 BGL884 BQH884 CAD884 CJZ884 CTV884 DDR884 DNN884 DXJ884 EHF884 ERB884 FAX884 FKT884 FUP884 GEL884 GOH884 GYD884 HHZ884 HRV884 IBR884 ILN884 IVJ884 JFF884 JPB884 JYX884 KIT884 KSP884 LCL884 LMH884 LWD884 MFZ884 MPV884 MZR884 NJN884 NTJ884 ODF884 ONB884 OWX884 PGT884 PQP884 QAL884 QKH884 QUD884 RDZ884 RNV884 RXR884 SHN884 SRJ884 TBF884 TLB884 TUX884 UET884 UOP884 UYL884 VIH884 VSD884 WBZ884 WLV884 WVR884 FS884 PO884 ZK884 AJG884 ATC884 BCY884 BMU884 BWQ884 CGM884 CQI884 DAE884 DKA884 DTW884 EDS884 ENO884 EXK884 FHG884 FRC884 GAY884 GKU884 GUQ884 HEM884 HOI884 HYE884 IIA884 IRW884 JBS884 JLO884 JVK884 KFG884 KPC884 KYY884 LIU884 LSQ884 MCM884 MMI884 MWE884 NGA884 NPW884 NZS884 OJO884 OTK884 PDG884 PNC884 PWY884 QGU884 QQQ884 RAM884 RKI884 RUE884 SEA884 SNW884 SXS884 THO884 TRK884 UBG884 ULC884 UUY884 VEU884 VOQ884 VYM884 WII884 WSE884 XCA884 Y588:Y593 JF588:JF593 TB588:TB593 ACX588:ACX593 AMT588:AMT593 AWP588:AWP593 BGL588:BGL593 BQH588:BQH593 CAD588:CAD593 CJZ588:CJZ593 CTV588:CTV593 DDR588:DDR593 DNN588:DNN593 DXJ588:DXJ593 EHF588:EHF593 ERB588:ERB593 FAX588:FAX593 FKT588:FKT593 FUP588:FUP593 GEL588:GEL593 GOH588:GOH593 GYD588:GYD593 HHZ588:HHZ593 HRV588:HRV593 IBR588:IBR593 ILN588:ILN593 IVJ588:IVJ593 JFF588:JFF593 JPB588:JPB593 JYX588:JYX593 KIT588:KIT593 KSP588:KSP593 LCL588:LCL593 LMH588:LMH593 LWD588:LWD593 MFZ588:MFZ593 MPV588:MPV593 MZR588:MZR593 NJN588:NJN593 NTJ588:NTJ593 ODF588:ODF593 ONB588:ONB593 OWX588:OWX593 PGT588:PGT593 PQP588:PQP593 QAL588:QAL593 QKH588:QKH593 QUD588:QUD593 RDZ588:RDZ593 RNV588:RNV593 RXR588:RXR593 SHN588:SHN593 SRJ588:SRJ593 TBF588:TBF593 TLB588:TLB593 TUX588:TUX593 UET588:UET593 UOP588:UOP593 UYL588:UYL593 VIH588:VIH593 VSD588:VSD593 WBZ588:WBZ593 WLV588:WLV593 WVR588:WVR593" xr:uid="{41BA21A5-1DF5-4072-90C7-48EBCC533926}">
      <formula1>1</formula1>
      <formula2>6</formula2>
    </dataValidation>
    <dataValidation type="whole" allowBlank="1" showInputMessage="1" showErrorMessage="1" errorTitle="Klasifikacija" error="Celo število &lt; 10 - gl. zavihek Classification oz. Klasifikacija Uni-Leeds" sqref="AA884 JH884 TD884 ACZ884 AMV884 AWR884 BGN884 BQJ884 CAF884 CKB884 CTX884 DDT884 DNP884 DXL884 EHH884 ERD884 FAZ884 FKV884 FUR884 GEN884 GOJ884 GYF884 HIB884 HRX884 IBT884 ILP884 IVL884 JFH884 JPD884 JYZ884 KIV884 KSR884 LCN884 LMJ884 LWF884 MGB884 MPX884 MZT884 NJP884 NTL884 ODH884 OND884 OWZ884 PGV884 PQR884 QAN884 QKJ884 QUF884 REB884 RNX884 RXT884 SHP884 SRL884 TBH884 TLD884 TUZ884 UEV884 UOR884 UYN884 VIJ884 VSF884 WCB884 WLX884 WVT884 FU884 PQ884 ZM884 AJI884 ATE884 BDA884 BMW884 BWS884 CGO884 CQK884 DAG884 DKC884 DTY884 EDU884 ENQ884 EXM884 FHI884 FRE884 GBA884 GKW884 GUS884 HEO884 HOK884 HYG884 IIC884 IRY884 JBU884 JLQ884 JVM884 KFI884 KPE884 KZA884 LIW884 LSS884 MCO884 MMK884 MWG884 NGC884 NPY884 NZU884 OJQ884 OTM884 PDI884 PNE884 PXA884 QGW884 QQS884 RAO884 RKK884 RUG884 SEC884 SNY884 SXU884 THQ884 TRM884 UBI884 ULE884 UVA884 VEW884 VOS884 VYO884 WIK884 WSG884 XCC884 AA588:AA593 JH588:JH593 TD588:TD593 ACZ588:ACZ593 AMV588:AMV593 AWR588:AWR593 BGN588:BGN593 BQJ588:BQJ593 CAF588:CAF593 CKB588:CKB593 CTX588:CTX593 DDT588:DDT593 DNP588:DNP593 DXL588:DXL593 EHH588:EHH593 ERD588:ERD593 FAZ588:FAZ593 FKV588:FKV593 FUR588:FUR593 GEN588:GEN593 GOJ588:GOJ593 GYF588:GYF593 HIB588:HIB593 HRX588:HRX593 IBT588:IBT593 ILP588:ILP593 IVL588:IVL593 JFH588:JFH593 JPD588:JPD593 JYZ588:JYZ593 KIV588:KIV593 KSR588:KSR593 LCN588:LCN593 LMJ588:LMJ593 LWF588:LWF593 MGB588:MGB593 MPX588:MPX593 MZT588:MZT593 NJP588:NJP593 NTL588:NTL593 ODH588:ODH593 OND588:OND593 OWZ588:OWZ593 PGV588:PGV593 PQR588:PQR593 QAN588:QAN593 QKJ588:QKJ593 QUF588:QUF593 REB588:REB593 RNX588:RNX593 RXT588:RXT593 SHP588:SHP593 SRL588:SRL593 TBH588:TBH593 TLD588:TLD593 TUZ588:TUZ593 UEV588:UEV593 UOR588:UOR593 UYN588:UYN593 VIJ588:VIJ593 VSF588:VSF593 WCB588:WCB593 WLX588:WLX593 WVT588:WVT593" xr:uid="{F533FFE9-2C03-44C3-AFF2-AF30E487CF58}">
      <formula1>1</formula1>
      <formula2>9</formula2>
    </dataValidation>
    <dataValidation type="whole" allowBlank="1" showInputMessage="1" showErrorMessage="1" errorTitle="Klasifikacija" error="Celo število &lt; 13 - gl. zavihek Classification oz. Klasifikacija Uni-Leeds_x000a_" sqref="Z884 JG884 TC884 ACY884 AMU884 AWQ884 BGM884 BQI884 CAE884 CKA884 CTW884 DDS884 DNO884 DXK884 EHG884 ERC884 FAY884 FKU884 FUQ884 GEM884 GOI884 GYE884 HIA884 HRW884 IBS884 ILO884 IVK884 JFG884 JPC884 JYY884 KIU884 KSQ884 LCM884 LMI884 LWE884 MGA884 MPW884 MZS884 NJO884 NTK884 ODG884 ONC884 OWY884 PGU884 PQQ884 QAM884 QKI884 QUE884 REA884 RNW884 RXS884 SHO884 SRK884 TBG884 TLC884 TUY884 UEU884 UOQ884 UYM884 VII884 VSE884 WCA884 WLW884 WVS884 FT884 PP884 ZL884 AJH884 ATD884 BCZ884 BMV884 BWR884 CGN884 CQJ884 DAF884 DKB884 DTX884 EDT884 ENP884 EXL884 FHH884 FRD884 GAZ884 GKV884 GUR884 HEN884 HOJ884 HYF884 IIB884 IRX884 JBT884 JLP884 JVL884 KFH884 KPD884 KYZ884 LIV884 LSR884 MCN884 MMJ884 MWF884 NGB884 NPX884 NZT884 OJP884 OTL884 PDH884 PND884 PWZ884 QGV884 QQR884 RAN884 RKJ884 RUF884 SEB884 SNX884 SXT884 THP884 TRL884 UBH884 ULD884 UUZ884 VEV884 VOR884 VYN884 WIJ884 WSF884 XCB884 Z588:Z593 JG588:JG593 TC588:TC593 ACY588:ACY593 AMU588:AMU593 AWQ588:AWQ593 BGM588:BGM593 BQI588:BQI593 CAE588:CAE593 CKA588:CKA593 CTW588:CTW593 DDS588:DDS593 DNO588:DNO593 DXK588:DXK593 EHG588:EHG593 ERC588:ERC593 FAY588:FAY593 FKU588:FKU593 FUQ588:FUQ593 GEM588:GEM593 GOI588:GOI593 GYE588:GYE593 HIA588:HIA593 HRW588:HRW593 IBS588:IBS593 ILO588:ILO593 IVK588:IVK593 JFG588:JFG593 JPC588:JPC593 JYY588:JYY593 KIU588:KIU593 KSQ588:KSQ593 LCM588:LCM593 LMI588:LMI593 LWE588:LWE593 MGA588:MGA593 MPW588:MPW593 MZS588:MZS593 NJO588:NJO593 NTK588:NTK593 ODG588:ODG593 ONC588:ONC593 OWY588:OWY593 PGU588:PGU593 PQQ588:PQQ593 QAM588:QAM593 QKI588:QKI593 QUE588:QUE593 REA588:REA593 RNW588:RNW593 RXS588:RXS593 SHO588:SHO593 SRK588:SRK593 TBG588:TBG593 TLC588:TLC593 TUY588:TUY593 UEU588:UEU593 UOQ588:UOQ593 UYM588:UYM593 VII588:VII593 VSE588:VSE593 WCA588:WCA593 WLW588:WLW593 WVS588:WVS593" xr:uid="{E4A5AA0C-A3CD-4AF0-8272-10D0BD55F048}">
      <formula1>1</formula1>
      <formula2>12</formula2>
    </dataValidation>
    <dataValidation type="decimal" allowBlank="1" showInputMessage="1" showErrorMessage="1" errorTitle="Stroški dela operaterja" error="celo število &lt;= 500" sqref="AD884 JK884 TG884 ADC884 AMY884 AWU884 BGQ884 BQM884 CAI884 CKE884 CUA884 DDW884 DNS884 DXO884 EHK884 ERG884 FBC884 FKY884 FUU884 GEQ884 GOM884 GYI884 HIE884 HSA884 IBW884 ILS884 IVO884 JFK884 JPG884 JZC884 KIY884 KSU884 LCQ884 LMM884 LWI884 MGE884 MQA884 MZW884 NJS884 NTO884 ODK884 ONG884 OXC884 PGY884 PQU884 QAQ884 QKM884 QUI884 REE884 ROA884 RXW884 SHS884 SRO884 TBK884 TLG884 TVC884 UEY884 UOU884 UYQ884 VIM884 VSI884 WCE884 WMA884 WVW884 FX884 PT884 ZP884 AJL884 ATH884 BDD884 BMZ884 BWV884 CGR884 CQN884 DAJ884 DKF884 DUB884 EDX884 ENT884 EXP884 FHL884 FRH884 GBD884 GKZ884 GUV884 HER884 HON884 HYJ884 IIF884 ISB884 JBX884 JLT884 JVP884 KFL884 KPH884 KZD884 LIZ884 LSV884 MCR884 MMN884 MWJ884 NGF884 NQB884 NZX884 OJT884 OTP884 PDL884 PNH884 PXD884 QGZ884 QQV884 RAR884 RKN884 RUJ884 SEF884 SOB884 SXX884 THT884 TRP884 UBL884 ULH884 UVD884 VEZ884 VOV884 VYR884 WIN884 WSJ884 XCF884 AD588:AD593 JK588:JK593 TG588:TG593 ADC588:ADC593 AMY588:AMY593 AWU588:AWU593 BGQ588:BGQ593 BQM588:BQM593 CAI588:CAI593 CKE588:CKE593 CUA588:CUA593 DDW588:DDW593 DNS588:DNS593 DXO588:DXO593 EHK588:EHK593 ERG588:ERG593 FBC588:FBC593 FKY588:FKY593 FUU588:FUU593 GEQ588:GEQ593 GOM588:GOM593 GYI588:GYI593 HIE588:HIE593 HSA588:HSA593 IBW588:IBW593 ILS588:ILS593 IVO588:IVO593 JFK588:JFK593 JPG588:JPG593 JZC588:JZC593 KIY588:KIY593 KSU588:KSU593 LCQ588:LCQ593 LMM588:LMM593 LWI588:LWI593 MGE588:MGE593 MQA588:MQA593 MZW588:MZW593 NJS588:NJS593 NTO588:NTO593 ODK588:ODK593 ONG588:ONG593 OXC588:OXC593 PGY588:PGY593 PQU588:PQU593 QAQ588:QAQ593 QKM588:QKM593 QUI588:QUI593 REE588:REE593 ROA588:ROA593 RXW588:RXW593 SHS588:SHS593 SRO588:SRO593 TBK588:TBK593 TLG588:TLG593 TVC588:TVC593 UEY588:UEY593 UOU588:UOU593 UYQ588:UYQ593 VIM588:VIM593 VSI588:VSI593 WCE588:WCE593 WMA588:WMA593 WVW588:WVW593" xr:uid="{C67DB027-E50E-4BC4-9D7B-CF9FC487FD6E}">
      <formula1>0</formula1>
      <formula2>500</formula2>
    </dataValidation>
    <dataValidation type="whole" allowBlank="1" showInputMessage="1" showErrorMessage="1" errorTitle="Leto" error="celo število" sqref="H335:H353 IO335:IO353 SK335:SK353 ACG335:ACG353 AMC335:AMC353 AVY335:AVY353 BFU335:BFU353 BPQ335:BPQ353 BZM335:BZM353 CJI335:CJI353 CTE335:CTE353 DDA335:DDA353 DMW335:DMW353 DWS335:DWS353 EGO335:EGO353 EQK335:EQK353 FAG335:FAG353 FKC335:FKC353 FTY335:FTY353 GDU335:GDU353 GNQ335:GNQ353 GXM335:GXM353 HHI335:HHI353 HRE335:HRE353 IBA335:IBA353 IKW335:IKW353 IUS335:IUS353 JEO335:JEO353 JOK335:JOK353 JYG335:JYG353 KIC335:KIC353 KRY335:KRY353 LBU335:LBU353 LLQ335:LLQ353 LVM335:LVM353 MFI335:MFI353 MPE335:MPE353 MZA335:MZA353 NIW335:NIW353 NSS335:NSS353 OCO335:OCO353 OMK335:OMK353 OWG335:OWG353 PGC335:PGC353 PPY335:PPY353 PZU335:PZU353 QJQ335:QJQ353 QTM335:QTM353 RDI335:RDI353 RNE335:RNE353 RXA335:RXA353 SGW335:SGW353 SQS335:SQS353 TAO335:TAO353 TKK335:TKK353 TUG335:TUG353 UEC335:UEC353 UNY335:UNY353 UXU335:UXU353 VHQ335:VHQ353 VRM335:VRM353 WBI335:WBI353 WLE335:WLE353 WVA335:WVA353 H588:H592 IO588:IO592 SK588:SK592 ACG588:ACG592 AMC588:AMC592 AVY588:AVY592 BFU588:BFU592 BPQ588:BPQ592 BZM588:BZM592 CJI588:CJI592 CTE588:CTE592 DDA588:DDA592 DMW588:DMW592 DWS588:DWS592 EGO588:EGO592 EQK588:EQK592 FAG588:FAG592 FKC588:FKC592 FTY588:FTY592 GDU588:GDU592 GNQ588:GNQ592 GXM588:GXM592 HHI588:HHI592 HRE588:HRE592 IBA588:IBA592 IKW588:IKW592 IUS588:IUS592 JEO588:JEO592 JOK588:JOK592 JYG588:JYG592 KIC588:KIC592 KRY588:KRY592 LBU588:LBU592 LLQ588:LLQ592 LVM588:LVM592 MFI588:MFI592 MPE588:MPE592 MZA588:MZA592 NIW588:NIW592 NSS588:NSS592 OCO588:OCO592 OMK588:OMK592 OWG588:OWG592 PGC588:PGC592 PPY588:PPY592 PZU588:PZU592 QJQ588:QJQ592 QTM588:QTM592 RDI588:RDI592 RNE588:RNE592 RXA588:RXA592 SGW588:SGW592 SQS588:SQS592 TAO588:TAO592 TKK588:TKK592 TUG588:TUG592 UEC588:UEC592 UNY588:UNY592 UXU588:UXU592 VHQ588:VHQ592 VRM588:VRM592 WBI588:WBI592 WLE588:WLE592 WVA588:WVA592 H683:H692 IO683:IO692 SK683:SK692 ACG683:ACG692 AMC683:AMC692 AVY683:AVY692 BFU683:BFU692 BPQ683:BPQ692 BZM683:BZM692 CJI683:CJI692 CTE683:CTE692 DDA683:DDA692 DMW683:DMW692 DWS683:DWS692 EGO683:EGO692 EQK683:EQK692 FAG683:FAG692 FKC683:FKC692 FTY683:FTY692 GDU683:GDU692 GNQ683:GNQ692 GXM683:GXM692 HHI683:HHI692 HRE683:HRE692 IBA683:IBA692 IKW683:IKW692 IUS683:IUS692 JEO683:JEO692 JOK683:JOK692 JYG683:JYG692 KIC683:KIC692 KRY683:KRY692 LBU683:LBU692 LLQ683:LLQ692 LVM683:LVM692 MFI683:MFI692 MPE683:MPE692 MZA683:MZA692 NIW683:NIW692 NSS683:NSS692 OCO683:OCO692 OMK683:OMK692 OWG683:OWG692 PGC683:PGC692 PPY683:PPY692 PZU683:PZU692 QJQ683:QJQ692 QTM683:QTM692 RDI683:RDI692 RNE683:RNE692 RXA683:RXA692 SGW683:SGW692 SQS683:SQS692 TAO683:TAO692 TKK683:TKK692 TUG683:TUG692 UEC683:UEC692 UNY683:UNY692 UXU683:UXU692 VHQ683:VHQ692 VRM683:VRM692 WBI683:WBI692 WLE683:WLE692 WVA683:WVA692 H695 IO695 SK695 ACG695 AMC695 AVY695 BFU695 BPQ695 BZM695 CJI695 CTE695 DDA695 DMW695 DWS695 EGO695 EQK695 FAG695 FKC695 FTY695 GDU695 GNQ695 GXM695 HHI695 HRE695 IBA695 IKW695 IUS695 JEO695 JOK695 JYG695 KIC695 KRY695 LBU695 LLQ695 LVM695 MFI695 MPE695 MZA695 NIW695 NSS695 OCO695 OMK695 OWG695 PGC695 PPY695 PZU695 QJQ695 QTM695 RDI695 RNE695 RXA695 SGW695 SQS695 TAO695 TKK695 TUG695 UEC695 UNY695 UXU695 VHQ695 VRM695 WBI695 WLE695 WVA695 FB884 OX884 YT884 AIP884 ASL884 BCH884 BMD884 BVZ884 CFV884 CPR884 CZN884 DJJ884 DTF884 EDB884 EMX884 EWT884 FGP884 FQL884 GAH884 GKD884 GTZ884 HDV884 HNR884 HXN884 IHJ884 IRF884 JBB884 JKX884 JUT884 KEP884 KOL884 KYH884 LID884 LRZ884 MBV884 MLR884 MVN884 NFJ884 NPF884 NZB884 OIX884 OST884 PCP884 PML884 PWH884 QGD884 QPZ884 QZV884 RJR884 RTN884 SDJ884 SNF884 SXB884 TGX884 TQT884 UAP884 UKL884 UUH884 VED884 VNZ884 VXV884 WHR884 WRN884 XBJ884 H884 IO884 SK884 ACG884 AMC884 AVY884 BFU884 BPQ884 BZM884 CJI884 CTE884 DDA884 DMW884 DWS884 EGO884 EQK884 FAG884 FKC884 FTY884 GDU884 GNQ884 GXM884 HHI884 HRE884 IBA884 IKW884 IUS884 JEO884 JOK884 JYG884 KIC884 KRY884 LBU884 LLQ884 LVM884 MFI884 MPE884 MZA884 NIW884 NSS884 OCO884 OMK884 OWG884 PGC884 PPY884 PZU884 QJQ884 QTM884 RDI884 RNE884 RXA884 SGW884 SQS884 TAO884 TKK884 TUG884 UEC884 UNY884 UXU884 VHQ884 VRM884 WBI884 WLE884 WVA884 H1184:H1226 IO1182:IO1224 SK1182:SK1224 ACG1182:ACG1224 AMC1182:AMC1224 AVY1182:AVY1224 BFU1182:BFU1224 BPQ1182:BPQ1224 BZM1182:BZM1224 CJI1182:CJI1224 CTE1182:CTE1224 DDA1182:DDA1224 DMW1182:DMW1224 DWS1182:DWS1224 EGO1182:EGO1224 EQK1182:EQK1224 FAG1182:FAG1224 FKC1182:FKC1224 FTY1182:FTY1224 GDU1182:GDU1224 GNQ1182:GNQ1224 GXM1182:GXM1224 HHI1182:HHI1224 HRE1182:HRE1224 IBA1182:IBA1224 IKW1182:IKW1224 IUS1182:IUS1224 JEO1182:JEO1224 JOK1182:JOK1224 JYG1182:JYG1224 KIC1182:KIC1224 KRY1182:KRY1224 LBU1182:LBU1224 LLQ1182:LLQ1224 LVM1182:LVM1224 MFI1182:MFI1224 MPE1182:MPE1224 MZA1182:MZA1224 NIW1182:NIW1224 NSS1182:NSS1224 OCO1182:OCO1224 OMK1182:OMK1224 OWG1182:OWG1224 PGC1182:PGC1224 PPY1182:PPY1224 PZU1182:PZU1224 QJQ1182:QJQ1224 QTM1182:QTM1224 RDI1182:RDI1224 RNE1182:RNE1224 RXA1182:RXA1224 SGW1182:SGW1224 SQS1182:SQS1224 TAO1182:TAO1224 TKK1182:TKK1224 TUG1182:TUG1224 UEC1182:UEC1224 UNY1182:UNY1224 UXU1182:UXU1224 VHQ1182:VHQ1224 VRM1182:VRM1224 WBI1182:WBI1224 WLE1182:WLE1224 WVA1182:WVA1224 H131:H145 IO131:IO145 SK131:SK145 ACG131:ACG145 AMC131:AMC145 AVY131:AVY145 BFU131:BFU145 BPQ131:BPQ145 BZM131:BZM145 CJI131:CJI145 CTE131:CTE145 DDA131:DDA145 DMW131:DMW145 DWS131:DWS145 EGO131:EGO145 EQK131:EQK145 FAG131:FAG145 FKC131:FKC145 FTY131:FTY145 GDU131:GDU145 GNQ131:GNQ145 GXM131:GXM145 HHI131:HHI145 HRE131:HRE145 IBA131:IBA145 IKW131:IKW145 IUS131:IUS145 JEO131:JEO145 JOK131:JOK145 JYG131:JYG145 KIC131:KIC145 KRY131:KRY145 LBU131:LBU145 LLQ131:LLQ145 LVM131:LVM145 MFI131:MFI145 MPE131:MPE145 MZA131:MZA145 NIW131:NIW145 NSS131:NSS145 OCO131:OCO145 OMK131:OMK145 OWG131:OWG145 PGC131:PGC145 PPY131:PPY145 PZU131:PZU145 QJQ131:QJQ145 QTM131:QTM145 RDI131:RDI145 RNE131:RNE145 RXA131:RXA145 SGW131:SGW145 SQS131:SQS145 TAO131:TAO145 TKK131:TKK145 TUG131:TUG145 UEC131:UEC145 UNY131:UNY145 UXU131:UXU145 VHQ131:VHQ145 VRM131:VRM145 WBI131:WBI145 WLE131:WLE145 WVA131:WVA145 H124:H129 IO124:IO129 SK124:SK129 ACG124:ACG129 AMC124:AMC129 AVY124:AVY129 BFU124:BFU129 BPQ124:BPQ129 BZM124:BZM129 CJI124:CJI129 CTE124:CTE129 DDA124:DDA129 DMW124:DMW129 DWS124:DWS129 EGO124:EGO129 EQK124:EQK129 FAG124:FAG129 FKC124:FKC129 FTY124:FTY129 GDU124:GDU129 GNQ124:GNQ129 GXM124:GXM129 HHI124:HHI129 HRE124:HRE129 IBA124:IBA129 IKW124:IKW129 IUS124:IUS129 JEO124:JEO129 JOK124:JOK129 JYG124:JYG129 KIC124:KIC129 KRY124:KRY129 LBU124:LBU129 LLQ124:LLQ129 LVM124:LVM129 MFI124:MFI129 MPE124:MPE129 MZA124:MZA129 NIW124:NIW129 NSS124:NSS129 OCO124:OCO129 OMK124:OMK129 OWG124:OWG129 PGC124:PGC129 PPY124:PPY129 PZU124:PZU129 QJQ124:QJQ129 QTM124:QTM129 RDI124:RDI129 RNE124:RNE129 RXA124:RXA129 SGW124:SGW129 SQS124:SQS129 TAO124:TAO129 TKK124:TKK129 TUG124:TUG129 UEC124:UEC129 UNY124:UNY129 UXU124:UXU129 VHQ124:VHQ129 VRM124:VRM129 WBI124:WBI129 WLE124:WLE129 WVA124:WVA129 H147:H162 IO147:IO162 SK147:SK162 ACG147:ACG162 AMC147:AMC162 AVY147:AVY162 BFU147:BFU162 BPQ147:BPQ162 BZM147:BZM162 CJI147:CJI162 CTE147:CTE162 DDA147:DDA162 DMW147:DMW162 DWS147:DWS162 EGO147:EGO162 EQK147:EQK162 FAG147:FAG162 FKC147:FKC162 FTY147:FTY162 GDU147:GDU162 GNQ147:GNQ162 GXM147:GXM162 HHI147:HHI162 HRE147:HRE162 IBA147:IBA162 IKW147:IKW162 IUS147:IUS162 JEO147:JEO162 JOK147:JOK162 JYG147:JYG162 KIC147:KIC162 KRY147:KRY162 LBU147:LBU162 LLQ147:LLQ162 LVM147:LVM162 MFI147:MFI162 MPE147:MPE162 MZA147:MZA162 NIW147:NIW162 NSS147:NSS162 OCO147:OCO162 OMK147:OMK162 OWG147:OWG162 PGC147:PGC162 PPY147:PPY162 PZU147:PZU162 QJQ147:QJQ162 QTM147:QTM162 RDI147:RDI162 RNE147:RNE162 RXA147:RXA162 SGW147:SGW162 SQS147:SQS162 TAO147:TAO162 TKK147:TKK162 TUG147:TUG162 UEC147:UEC162 UNY147:UNY162 UXU147:UXU162 VHQ147:VHQ162 VRM147:VRM162 WBI147:WBI162 WLE147:WLE162 WVA147:WVA162 H1096:H1142 IO1094:IO1140 SK1094:SK1140 ACG1094:ACG1140 AMC1094:AMC1140 AVY1094:AVY1140 BFU1094:BFU1140 BPQ1094:BPQ1140 BZM1094:BZM1140 CJI1094:CJI1140 CTE1094:CTE1140 DDA1094:DDA1140 DMW1094:DMW1140 DWS1094:DWS1140 EGO1094:EGO1140 EQK1094:EQK1140 FAG1094:FAG1140 FKC1094:FKC1140 FTY1094:FTY1140 GDU1094:GDU1140 GNQ1094:GNQ1140 GXM1094:GXM1140 HHI1094:HHI1140 HRE1094:HRE1140 IBA1094:IBA1140 IKW1094:IKW1140 IUS1094:IUS1140 JEO1094:JEO1140 JOK1094:JOK1140 JYG1094:JYG1140 KIC1094:KIC1140 KRY1094:KRY1140 LBU1094:LBU1140 LLQ1094:LLQ1140 LVM1094:LVM1140 MFI1094:MFI1140 MPE1094:MPE1140 MZA1094:MZA1140 NIW1094:NIW1140 NSS1094:NSS1140 OCO1094:OCO1140 OMK1094:OMK1140 OWG1094:OWG1140 PGC1094:PGC1140 PPY1094:PPY1140 PZU1094:PZU1140 QJQ1094:QJQ1140 QTM1094:QTM1140 RDI1094:RDI1140 RNE1094:RNE1140 RXA1094:RXA1140 SGW1094:SGW1140 SQS1094:SQS1140 TAO1094:TAO1140 TKK1094:TKK1140 TUG1094:TUG1140 UEC1094:UEC1140 UNY1094:UNY1140 UXU1094:UXU1140 VHQ1094:VHQ1140 VRM1094:VRM1140 WBI1094:WBI1140 WLE1094:WLE1140 WVA1094:WVA1140" xr:uid="{0DB37F71-BE89-4DCF-A912-4BA6DE553F9B}">
      <formula1>1900</formula1>
      <formula2>2020</formula2>
    </dataValidation>
    <dataValidation type="whole" allowBlank="1" showInputMessage="1" showErrorMessage="1" sqref="H41:H123 IO41:IO123 SK41:SK123 ACG41:ACG123 AMC41:AMC123 AVY41:AVY123 BFU41:BFU123 BPQ41:BPQ123 BZM41:BZM123 CJI41:CJI123 CTE41:CTE123 DDA41:DDA123 DMW41:DMW123 DWS41:DWS123 EGO41:EGO123 EQK41:EQK123 FAG41:FAG123 FKC41:FKC123 FTY41:FTY123 GDU41:GDU123 GNQ41:GNQ123 GXM41:GXM123 HHI41:HHI123 HRE41:HRE123 IBA41:IBA123 IKW41:IKW123 IUS41:IUS123 JEO41:JEO123 JOK41:JOK123 JYG41:JYG123 KIC41:KIC123 KRY41:KRY123 LBU41:LBU123 LLQ41:LLQ123 LVM41:LVM123 MFI41:MFI123 MPE41:MPE123 MZA41:MZA123 NIW41:NIW123 NSS41:NSS123 OCO41:OCO123 OMK41:OMK123 OWG41:OWG123 PGC41:PGC123 PPY41:PPY123 PZU41:PZU123 QJQ41:QJQ123 QTM41:QTM123 RDI41:RDI123 RNE41:RNE123 RXA41:RXA123 SGW41:SGW123 SQS41:SQS123 TAO41:TAO123 TKK41:TKK123 TUG41:TUG123 UEC41:UEC123 UNY41:UNY123 UXU41:UXU123 VHQ41:VHQ123 VRM41:VRM123 WBI41:WBI123 WLE41:WLE123 WVA41:WVA123" xr:uid="{8E75ADD8-B4E8-4684-BD91-09DC8CC39B05}">
      <formula1>1900</formula1>
      <formula2>2030</formula2>
    </dataValidation>
    <dataValidation type="decimal" errorStyle="warning" allowBlank="1" showInputMessage="1" showErrorMessage="1" errorTitle="Cena" error="mora biti enaka ali manjša od lastne cene" sqref="Q1196:Q1226 IX1194:IX1224 ST1194:ST1224 ACP1194:ACP1224 AML1194:AML1224 AWH1194:AWH1224 BGD1194:BGD1224 BPZ1194:BPZ1224 BZV1194:BZV1224 CJR1194:CJR1224 CTN1194:CTN1224 DDJ1194:DDJ1224 DNF1194:DNF1224 DXB1194:DXB1224 EGX1194:EGX1224 EQT1194:EQT1224 FAP1194:FAP1224 FKL1194:FKL1224 FUH1194:FUH1224 GED1194:GED1224 GNZ1194:GNZ1224 GXV1194:GXV1224 HHR1194:HHR1224 HRN1194:HRN1224 IBJ1194:IBJ1224 ILF1194:ILF1224 IVB1194:IVB1224 JEX1194:JEX1224 JOT1194:JOT1224 JYP1194:JYP1224 KIL1194:KIL1224 KSH1194:KSH1224 LCD1194:LCD1224 LLZ1194:LLZ1224 LVV1194:LVV1224 MFR1194:MFR1224 MPN1194:MPN1224 MZJ1194:MZJ1224 NJF1194:NJF1224 NTB1194:NTB1224 OCX1194:OCX1224 OMT1194:OMT1224 OWP1194:OWP1224 PGL1194:PGL1224 PQH1194:PQH1224 QAD1194:QAD1224 QJZ1194:QJZ1224 QTV1194:QTV1224 RDR1194:RDR1224 RNN1194:RNN1224 RXJ1194:RXJ1224 SHF1194:SHF1224 SRB1194:SRB1224 TAX1194:TAX1224 TKT1194:TKT1224 TUP1194:TUP1224 UEL1194:UEL1224 UOH1194:UOH1224 UYD1194:UYD1224 VHZ1194:VHZ1224 VRV1194:VRV1224 WBR1194:WBR1224 WLN1194:WLN1224 WVJ1194:WVJ1224 Q41:Q68 IX41:IX68 ST41:ST68 ACP41:ACP68 AML41:AML68 AWH41:AWH68 BGD41:BGD68 BPZ41:BPZ68 BZV41:BZV68 CJR41:CJR68 CTN41:CTN68 DDJ41:DDJ68 DNF41:DNF68 DXB41:DXB68 EGX41:EGX68 EQT41:EQT68 FAP41:FAP68 FKL41:FKL68 FUH41:FUH68 GED41:GED68 GNZ41:GNZ68 GXV41:GXV68 HHR41:HHR68 HRN41:HRN68 IBJ41:IBJ68 ILF41:ILF68 IVB41:IVB68 JEX41:JEX68 JOT41:JOT68 JYP41:JYP68 KIL41:KIL68 KSH41:KSH68 LCD41:LCD68 LLZ41:LLZ68 LVV41:LVV68 MFR41:MFR68 MPN41:MPN68 MZJ41:MZJ68 NJF41:NJF68 NTB41:NTB68 OCX41:OCX68 OMT41:OMT68 OWP41:OWP68 PGL41:PGL68 PQH41:PQH68 QAD41:QAD68 QJZ41:QJZ68 QTV41:QTV68 RDR41:RDR68 RNN41:RNN68 RXJ41:RXJ68 SHF41:SHF68 SRB41:SRB68 TAX41:TAX68 TKT41:TKT68 TUP41:TUP68 UEL41:UEL68 UOH41:UOH68 UYD41:UYD68 VHZ41:VHZ68 VRV41:VRV68 WBR41:WBR68 WLN41:WLN68 WVJ41:WVJ68 N149:O149 IU149:IV149 SQ149:SR149 ACM149:ACN149 AMI149:AMJ149 AWE149:AWF149 BGA149:BGB149 BPW149:BPX149 BZS149:BZT149 CJO149:CJP149 CTK149:CTL149 DDG149:DDH149 DNC149:DND149 DWY149:DWZ149 EGU149:EGV149 EQQ149:EQR149 FAM149:FAN149 FKI149:FKJ149 FUE149:FUF149 GEA149:GEB149 GNW149:GNX149 GXS149:GXT149 HHO149:HHP149 HRK149:HRL149 IBG149:IBH149 ILC149:ILD149 IUY149:IUZ149 JEU149:JEV149 JOQ149:JOR149 JYM149:JYN149 KII149:KIJ149 KSE149:KSF149 LCA149:LCB149 LLW149:LLX149 LVS149:LVT149 MFO149:MFP149 MPK149:MPL149 MZG149:MZH149 NJC149:NJD149 NSY149:NSZ149 OCU149:OCV149 OMQ149:OMR149 OWM149:OWN149 PGI149:PGJ149 PQE149:PQF149 QAA149:QAB149 QJW149:QJX149 QTS149:QTT149 RDO149:RDP149 RNK149:RNL149 RXG149:RXH149 SHC149:SHD149 SQY149:SQZ149 TAU149:TAV149 TKQ149:TKR149 TUM149:TUN149 UEI149:UEJ149 UOE149:UOF149 UYA149:UYB149 VHW149:VHX149 VRS149:VRT149 WBO149:WBP149 WLK149:WLL149 WVG149:WVH149 Q683:Q723 IX683:IX723 ST683:ST723 ACP683:ACP723 AML683:AML723 AWH683:AWH723 BGD683:BGD723 BPZ683:BPZ723 BZV683:BZV723 CJR683:CJR723 CTN683:CTN723 DDJ683:DDJ723 DNF683:DNF723 DXB683:DXB723 EGX683:EGX723 EQT683:EQT723 FAP683:FAP723 FKL683:FKL723 FUH683:FUH723 GED683:GED723 GNZ683:GNZ723 GXV683:GXV723 HHR683:HHR723 HRN683:HRN723 IBJ683:IBJ723 ILF683:ILF723 IVB683:IVB723 JEX683:JEX723 JOT683:JOT723 JYP683:JYP723 KIL683:KIL723 KSH683:KSH723 LCD683:LCD723 LLZ683:LLZ723 LVV683:LVV723 MFR683:MFR723 MPN683:MPN723 MZJ683:MZJ723 NJF683:NJF723 NTB683:NTB723 OCX683:OCX723 OMT683:OMT723 OWP683:OWP723 PGL683:PGL723 PQH683:PQH723 QAD683:QAD723 QJZ683:QJZ723 QTV683:QTV723 RDR683:RDR723 RNN683:RNN723 RXJ683:RXJ723 SHF683:SHF723 SRB683:SRB723 TAX683:TAX723 TKT683:TKT723 TUP683:TUP723 UEL683:UEL723 UOH683:UOH723 UYD683:UYD723 VHZ683:VHZ723 VRV683:VRV723 WBR683:WBR723 WLN683:WLN723 WVJ683:WVJ723 Q732:Q736 IX732:IX736 ST732:ST736 ACP732:ACP736 AML732:AML736 AWH732:AWH736 BGD732:BGD736 BPZ732:BPZ736 BZV732:BZV736 CJR732:CJR736 CTN732:CTN736 DDJ732:DDJ736 DNF732:DNF736 DXB732:DXB736 EGX732:EGX736 EQT732:EQT736 FAP732:FAP736 FKL732:FKL736 FUH732:FUH736 GED732:GED736 GNZ732:GNZ736 GXV732:GXV736 HHR732:HHR736 HRN732:HRN736 IBJ732:IBJ736 ILF732:ILF736 IVB732:IVB736 JEX732:JEX736 JOT732:JOT736 JYP732:JYP736 KIL732:KIL736 KSH732:KSH736 LCD732:LCD736 LLZ732:LLZ736 LVV732:LVV736 MFR732:MFR736 MPN732:MPN736 MZJ732:MZJ736 NJF732:NJF736 NTB732:NTB736 OCX732:OCX736 OMT732:OMT736 OWP732:OWP736 PGL732:PGL736 PQH732:PQH736 QAD732:QAD736 QJZ732:QJZ736 QTV732:QTV736 RDR732:RDR736 RNN732:RNN736 RXJ732:RXJ736 SHF732:SHF736 SRB732:SRB736 TAX732:TAX736 TKT732:TKT736 TUP732:TUP736 UEL732:UEL736 UOH732:UOH736 UYD732:UYD736 VHZ732:VHZ736 VRV732:VRV736 WBR732:WBR736 WLN732:WLN736 WVJ732:WVJ736 Q738:Q782 IX738:IX782 ST738:ST782 ACP738:ACP782 AML738:AML782 AWH738:AWH782 BGD738:BGD782 BPZ738:BPZ782 BZV738:BZV782 CJR738:CJR782 CTN738:CTN782 DDJ738:DDJ782 DNF738:DNF782 DXB738:DXB782 EGX738:EGX782 EQT738:EQT782 FAP738:FAP782 FKL738:FKL782 FUH738:FUH782 GED738:GED782 GNZ738:GNZ782 GXV738:GXV782 HHR738:HHR782 HRN738:HRN782 IBJ738:IBJ782 ILF738:ILF782 IVB738:IVB782 JEX738:JEX782 JOT738:JOT782 JYP738:JYP782 KIL738:KIL782 KSH738:KSH782 LCD738:LCD782 LLZ738:LLZ782 LVV738:LVV782 MFR738:MFR782 MPN738:MPN782 MZJ738:MZJ782 NJF738:NJF782 NTB738:NTB782 OCX738:OCX782 OMT738:OMT782 OWP738:OWP782 PGL738:PGL782 PQH738:PQH782 QAD738:QAD782 QJZ738:QJZ782 QTV738:QTV782 RDR738:RDR782 RNN738:RNN782 RXJ738:RXJ782 SHF738:SHF782 SRB738:SRB782 TAX738:TAX782 TKT738:TKT782 TUP738:TUP782 UEL738:UEL782 UOH738:UOH782 UYD738:UYD782 VHZ738:VHZ782 VRV738:VRV782 WBR738:WBR782 WLN738:WLN782 WVJ738:WVJ782 T721:U721 JA721:JB721 SW721:SX721 ACS721:ACT721 AMO721:AMP721 AWK721:AWL721 BGG721:BGH721 BQC721:BQD721 BZY721:BZZ721 CJU721:CJV721 CTQ721:CTR721 DDM721:DDN721 DNI721:DNJ721 DXE721:DXF721 EHA721:EHB721 EQW721:EQX721 FAS721:FAT721 FKO721:FKP721 FUK721:FUL721 GEG721:GEH721 GOC721:GOD721 GXY721:GXZ721 HHU721:HHV721 HRQ721:HRR721 IBM721:IBN721 ILI721:ILJ721 IVE721:IVF721 JFA721:JFB721 JOW721:JOX721 JYS721:JYT721 KIO721:KIP721 KSK721:KSL721 LCG721:LCH721 LMC721:LMD721 LVY721:LVZ721 MFU721:MFV721 MPQ721:MPR721 MZM721:MZN721 NJI721:NJJ721 NTE721:NTF721 ODA721:ODB721 OMW721:OMX721 OWS721:OWT721 PGO721:PGP721 PQK721:PQL721 QAG721:QAH721 QKC721:QKD721 QTY721:QTZ721 RDU721:RDV721 RNQ721:RNR721 RXM721:RXN721 SHI721:SHJ721 SRE721:SRF721 TBA721:TBB721 TKW721:TKX721 TUS721:TUT721 UEO721:UEP721 UOK721:UOL721 UYG721:UYH721 VIC721:VID721 VRY721:VRZ721 WBU721:WBV721 WLQ721:WLR721 WVM721:WVN721 Q793 IX793 ST793 ACP793 AML793 AWH793 BGD793 BPZ793 BZV793 CJR793 CTN793 DDJ793 DNF793 DXB793 EGX793 EQT793 FAP793 FKL793 FUH793 GED793 GNZ793 GXV793 HHR793 HRN793 IBJ793 ILF793 IVB793 JEX793 JOT793 JYP793 KIL793 KSH793 LCD793 LLZ793 LVV793 MFR793 MPN793 MZJ793 NJF793 NTB793 OCX793 OMT793 OWP793 PGL793 PQH793 QAD793 QJZ793 QTV793 RDR793 RNN793 RXJ793 SHF793 SRB793 TAX793 TKT793 TUP793 UEL793 UOH793 UYD793 VHZ793 VRV793 WBR793 WLN793 WVJ793 Q784:Q789 IX784:IX789 ST784:ST789 ACP784:ACP789 AML784:AML789 AWH784:AWH789 BGD784:BGD789 BPZ784:BPZ789 BZV784:BZV789 CJR784:CJR789 CTN784:CTN789 DDJ784:DDJ789 DNF784:DNF789 DXB784:DXB789 EGX784:EGX789 EQT784:EQT789 FAP784:FAP789 FKL784:FKL789 FUH784:FUH789 GED784:GED789 GNZ784:GNZ789 GXV784:GXV789 HHR784:HHR789 HRN784:HRN789 IBJ784:IBJ789 ILF784:ILF789 IVB784:IVB789 JEX784:JEX789 JOT784:JOT789 JYP784:JYP789 KIL784:KIL789 KSH784:KSH789 LCD784:LCD789 LLZ784:LLZ789 LVV784:LVV789 MFR784:MFR789 MPN784:MPN789 MZJ784:MZJ789 NJF784:NJF789 NTB784:NTB789 OCX784:OCX789 OMT784:OMT789 OWP784:OWP789 PGL784:PGL789 PQH784:PQH789 QAD784:QAD789 QJZ784:QJZ789 QTV784:QTV789 RDR784:RDR789 RNN784:RNN789 RXJ784:RXJ789 SHF784:SHF789 SRB784:SRB789 TAX784:TAX789 TKT784:TKT789 TUP784:TUP789 UEL784:UEL789 UOH784:UOH789 UYD784:UYD789 VHZ784:VHZ789 VRV784:VRV789 WBR784:WBR789 WLN784:WLN789 WVJ784:WVJ789 FK884 PG884 ZC884 AIY884 ASU884 BCQ884 BMM884 BWI884 CGE884 CQA884 CZW884 DJS884 DTO884 EDK884 ENG884 EXC884 FGY884 FQU884 GAQ884 GKM884 GUI884 HEE884 HOA884 HXW884 IHS884 IRO884 JBK884 JLG884 JVC884 KEY884 KOU884 KYQ884 LIM884 LSI884 MCE884 MMA884 MVW884 NFS884 NPO884 NZK884 OJG884 OTC884 PCY884 PMU884 PWQ884 QGM884 QQI884 RAE884 RKA884 RTW884 SDS884 SNO884 SXK884 THG884 TRC884 UAY884 UKU884 UUQ884 VEM884 VOI884 VYE884 WIA884 WRW884 XBS884 Q884 IX884 ST884 ACP884 AML884 AWH884 BGD884 BPZ884 BZV884 CJR884 CTN884 DDJ884 DNF884 DXB884 EGX884 EQT884 FAP884 FKL884 FUH884 GED884 GNZ884 GXV884 HHR884 HRN884 IBJ884 ILF884 IVB884 JEX884 JOT884 JYP884 KIL884 KSH884 LCD884 LLZ884 LVV884 MFR884 MPN884 MZJ884 NJF884 NTB884 OCX884 OMT884 OWP884 PGL884 PQH884 QAD884 QJZ884 QTV884 RDR884 RNN884 RXJ884 SHF884 SRB884 TAX884 TKT884 TUP884 UEL884 UOH884 UYD884 VHZ884 VRV884 WBR884 WLN884 WVJ884 Q588:Q593 IX588:IX593 ST588:ST593 ACP588:ACP593 AML588:AML593 AWH588:AWH593 BGD588:BGD593 BPZ588:BPZ593 BZV588:BZV593 CJR588:CJR593 CTN588:CTN593 DDJ588:DDJ593 DNF588:DNF593 DXB588:DXB593 EGX588:EGX593 EQT588:EQT593 FAP588:FAP593 FKL588:FKL593 FUH588:FUH593 GED588:GED593 GNZ588:GNZ593 GXV588:GXV593 HHR588:HHR593 HRN588:HRN593 IBJ588:IBJ593 ILF588:ILF593 IVB588:IVB593 JEX588:JEX593 JOT588:JOT593 JYP588:JYP593 KIL588:KIL593 KSH588:KSH593 LCD588:LCD593 LLZ588:LLZ593 LVV588:LVV593 MFR588:MFR593 MPN588:MPN593 MZJ588:MZJ593 NJF588:NJF593 NTB588:NTB593 OCX588:OCX593 OMT588:OMT593 OWP588:OWP593 PGL588:PGL593 PQH588:PQH593 QAD588:QAD593 QJZ588:QJZ593 QTV588:QTV593 RDR588:RDR593 RNN588:RNN593 RXJ588:RXJ593 SHF588:SHF593 SRB588:SRB593 TAX588:TAX593 TKT588:TKT593 TUP588:TUP593 UEL588:UEL593 UOH588:UOH593 UYD588:UYD593 VHZ588:VHZ593 VRV588:VRV593 WBR588:WBR593 WLN588:WLN593 WVJ588:WVJ593 Q70:Q156 IX70:IX156 ST70:ST156 ACP70:ACP156 AML70:AML156 AWH70:AWH156 BGD70:BGD156 BPZ70:BPZ156 BZV70:BZV156 CJR70:CJR156 CTN70:CTN156 DDJ70:DDJ156 DNF70:DNF156 DXB70:DXB156 EGX70:EGX156 EQT70:EQT156 FAP70:FAP156 FKL70:FKL156 FUH70:FUH156 GED70:GED156 GNZ70:GNZ156 GXV70:GXV156 HHR70:HHR156 HRN70:HRN156 IBJ70:IBJ156 ILF70:ILF156 IVB70:IVB156 JEX70:JEX156 JOT70:JOT156 JYP70:JYP156 KIL70:KIL156 KSH70:KSH156 LCD70:LCD156 LLZ70:LLZ156 LVV70:LVV156 MFR70:MFR156 MPN70:MPN156 MZJ70:MZJ156 NJF70:NJF156 NTB70:NTB156 OCX70:OCX156 OMT70:OMT156 OWP70:OWP156 PGL70:PGL156 PQH70:PQH156 QAD70:QAD156 QJZ70:QJZ156 QTV70:QTV156 RDR70:RDR156 RNN70:RNN156 RXJ70:RXJ156 SHF70:SHF156 SRB70:SRB156 TAX70:TAX156 TKT70:TKT156 TUP70:TUP156 UEL70:UEL156 UOH70:UOH156 UYD70:UYD156 VHZ70:VHZ156 VRV70:VRV156 WBR70:WBR156 WLN70:WLN156 WVJ70:WVJ156 N127:O127 IU127:IV127 SQ127:SR127 ACM127:ACN127 AMI127:AMJ127 AWE127:AWF127 BGA127:BGB127 BPW127:BPX127 BZS127:BZT127 CJO127:CJP127 CTK127:CTL127 DDG127:DDH127 DNC127:DND127 DWY127:DWZ127 EGU127:EGV127 EQQ127:EQR127 FAM127:FAN127 FKI127:FKJ127 FUE127:FUF127 GEA127:GEB127 GNW127:GNX127 GXS127:GXT127 HHO127:HHP127 HRK127:HRL127 IBG127:IBH127 ILC127:ILD127 IUY127:IUZ127 JEU127:JEV127 JOQ127:JOR127 JYM127:JYN127 KII127:KIJ127 KSE127:KSF127 LCA127:LCB127 LLW127:LLX127 LVS127:LVT127 MFO127:MFP127 MPK127:MPL127 MZG127:MZH127 NJC127:NJD127 NSY127:NSZ127 OCU127:OCV127 OMQ127:OMR127 OWM127:OWN127 PGI127:PGJ127 PQE127:PQF127 QAA127:QAB127 QJW127:QJX127 QTS127:QTT127 RDO127:RDP127 RNK127:RNL127 RXG127:RXH127 SHC127:SHD127 SQY127:SQZ127 TAU127:TAV127 TKQ127:TKR127 TUM127:TUN127 UEI127:UEJ127 UOE127:UOF127 UYA127:UYB127 VHW127:VHX127 VRS127:VRT127 WBO127:WBP127 WLK127:WLL127 WVG127:WVH127 N135:O135 IU135:IV135 SQ135:SR135 ACM135:ACN135 AMI135:AMJ135 AWE135:AWF135 BGA135:BGB135 BPW135:BPX135 BZS135:BZT135 CJO135:CJP135 CTK135:CTL135 DDG135:DDH135 DNC135:DND135 DWY135:DWZ135 EGU135:EGV135 EQQ135:EQR135 FAM135:FAN135 FKI135:FKJ135 FUE135:FUF135 GEA135:GEB135 GNW135:GNX135 GXS135:GXT135 HHO135:HHP135 HRK135:HRL135 IBG135:IBH135 ILC135:ILD135 IUY135:IUZ135 JEU135:JEV135 JOQ135:JOR135 JYM135:JYN135 KII135:KIJ135 KSE135:KSF135 LCA135:LCB135 LLW135:LLX135 LVS135:LVT135 MFO135:MFP135 MPK135:MPL135 MZG135:MZH135 NJC135:NJD135 NSY135:NSZ135 OCU135:OCV135 OMQ135:OMR135 OWM135:OWN135 PGI135:PGJ135 PQE135:PQF135 QAA135:QAB135 QJW135:QJX135 QTS135:QTT135 RDO135:RDP135 RNK135:RNL135 RXG135:RXH135 SHC135:SHD135 SQY135:SQZ135 TAU135:TAV135 TKQ135:TKR135 TUM135:TUN135 UEI135:UEJ135 UOE135:UOF135 UYA135:UYB135 VHW135:VHX135 VRS135:VRT135 WBO135:WBP135 WLK135:WLL135 WVG135:WVH135 R135:T135 IY135:JA135 SU135:SW135 ACQ135:ACS135 AMM135:AMO135 AWI135:AWK135 BGE135:BGG135 BQA135:BQC135 BZW135:BZY135 CJS135:CJU135 CTO135:CTQ135 DDK135:DDM135 DNG135:DNI135 DXC135:DXE135 EGY135:EHA135 EQU135:EQW135 FAQ135:FAS135 FKM135:FKO135 FUI135:FUK135 GEE135:GEG135 GOA135:GOC135 GXW135:GXY135 HHS135:HHU135 HRO135:HRQ135 IBK135:IBM135 ILG135:ILI135 IVC135:IVE135 JEY135:JFA135 JOU135:JOW135 JYQ135:JYS135 KIM135:KIO135 KSI135:KSK135 LCE135:LCG135 LMA135:LMC135 LVW135:LVY135 MFS135:MFU135 MPO135:MPQ135 MZK135:MZM135 NJG135:NJI135 NTC135:NTE135 OCY135:ODA135 OMU135:OMW135 OWQ135:OWS135 PGM135:PGO135 PQI135:PQK135 QAE135:QAG135 QKA135:QKC135 QTW135:QTY135 RDS135:RDU135 RNO135:RNQ135 RXK135:RXM135 SHG135:SHI135 SRC135:SRE135 TAY135:TBA135 TKU135:TKW135 TUQ135:TUS135 UEM135:UEO135 UOI135:UOK135 UYE135:UYG135 VIA135:VIC135 VRW135:VRY135 WBS135:WBU135 WLO135:WLQ135 WVK135:WVM135 R127:T127 IY127:JA127 SU127:SW127 ACQ127:ACS127 AMM127:AMO127 AWI127:AWK127 BGE127:BGG127 BQA127:BQC127 BZW127:BZY127 CJS127:CJU127 CTO127:CTQ127 DDK127:DDM127 DNG127:DNI127 DXC127:DXE127 EGY127:EHA127 EQU127:EQW127 FAQ127:FAS127 FKM127:FKO127 FUI127:FUK127 GEE127:GEG127 GOA127:GOC127 GXW127:GXY127 HHS127:HHU127 HRO127:HRQ127 IBK127:IBM127 ILG127:ILI127 IVC127:IVE127 JEY127:JFA127 JOU127:JOW127 JYQ127:JYS127 KIM127:KIO127 KSI127:KSK127 LCE127:LCG127 LMA127:LMC127 LVW127:LVY127 MFS127:MFU127 MPO127:MPQ127 MZK127:MZM127 NJG127:NJI127 NTC127:NTE127 OCY127:ODA127 OMU127:OMW127 OWQ127:OWS127 PGM127:PGO127 PQI127:PQK127 QAE127:QAG127 QKA127:QKC127 QTW127:QTY127 RDS127:RDU127 RNO127:RNQ127 RXK127:RXM127 SHG127:SHI127 SRC127:SRE127 TAY127:TBA127 TKU127:TKW127 TUQ127:TUS127 UEM127:UEO127 UOI127:UOK127 UYE127:UYG127 VIA127:VIC127 VRW127:VRY127 WBS127:WBU127 WLO127:WLQ127 WVK127:WVM127 N132:O132 IU132:IV132 SQ132:SR132 ACM132:ACN132 AMI132:AMJ132 AWE132:AWF132 BGA132:BGB132 BPW132:BPX132 BZS132:BZT132 CJO132:CJP132 CTK132:CTL132 DDG132:DDH132 DNC132:DND132 DWY132:DWZ132 EGU132:EGV132 EQQ132:EQR132 FAM132:FAN132 FKI132:FKJ132 FUE132:FUF132 GEA132:GEB132 GNW132:GNX132 GXS132:GXT132 HHO132:HHP132 HRK132:HRL132 IBG132:IBH132 ILC132:ILD132 IUY132:IUZ132 JEU132:JEV132 JOQ132:JOR132 JYM132:JYN132 KII132:KIJ132 KSE132:KSF132 LCA132:LCB132 LLW132:LLX132 LVS132:LVT132 MFO132:MFP132 MPK132:MPL132 MZG132:MZH132 NJC132:NJD132 NSY132:NSZ132 OCU132:OCV132 OMQ132:OMR132 OWM132:OWN132 PGI132:PGJ132 PQE132:PQF132 QAA132:QAB132 QJW132:QJX132 QTS132:QTT132 RDO132:RDP132 RNK132:RNL132 RXG132:RXH132 SHC132:SHD132 SQY132:SQZ132 TAU132:TAV132 TKQ132:TKR132 TUM132:TUN132 UEI132:UEJ132 UOE132:UOF132 UYA132:UYB132 VHW132:VHX132 VRS132:VRT132 WBO132:WBP132 WLK132:WLL132 WVG132:WVH132 N147:O147 IU147:IV147 SQ147:SR147 ACM147:ACN147 AMI147:AMJ147 AWE147:AWF147 BGA147:BGB147 BPW147:BPX147 BZS147:BZT147 CJO147:CJP147 CTK147:CTL147 DDG147:DDH147 DNC147:DND147 DWY147:DWZ147 EGU147:EGV147 EQQ147:EQR147 FAM147:FAN147 FKI147:FKJ147 FUE147:FUF147 GEA147:GEB147 GNW147:GNX147 GXS147:GXT147 HHO147:HHP147 HRK147:HRL147 IBG147:IBH147 ILC147:ILD147 IUY147:IUZ147 JEU147:JEV147 JOQ147:JOR147 JYM147:JYN147 KII147:KIJ147 KSE147:KSF147 LCA147:LCB147 LLW147:LLX147 LVS147:LVT147 MFO147:MFP147 MPK147:MPL147 MZG147:MZH147 NJC147:NJD147 NSY147:NSZ147 OCU147:OCV147 OMQ147:OMR147 OWM147:OWN147 PGI147:PGJ147 PQE147:PQF147 QAA147:QAB147 QJW147:QJX147 QTS147:QTT147 RDO147:RDP147 RNK147:RNL147 RXG147:RXH147 SHC147:SHD147 SQY147:SQZ147 TAU147:TAV147 TKQ147:TKR147 TUM147:TUN147 UEI147:UEJ147 UOE147:UOF147 UYA147:UYB147 VHW147:VHX147 VRS147:VRT147 WBO147:WBP147 WLK147:WLL147 WVG147:WVH147 Q158:Q160 IX158:IX160 ST158:ST160 ACP158:ACP160 AML158:AML160 AWH158:AWH160 BGD158:BGD160 BPZ158:BPZ160 BZV158:BZV160 CJR158:CJR160 CTN158:CTN160 DDJ158:DDJ160 DNF158:DNF160 DXB158:DXB160 EGX158:EGX160 EQT158:EQT160 FAP158:FAP160 FKL158:FKL160 FUH158:FUH160 GED158:GED160 GNZ158:GNZ160 GXV158:GXV160 HHR158:HHR160 HRN158:HRN160 IBJ158:IBJ160 ILF158:ILF160 IVB158:IVB160 JEX158:JEX160 JOT158:JOT160 JYP158:JYP160 KIL158:KIL160 KSH158:KSH160 LCD158:LCD160 LLZ158:LLZ160 LVV158:LVV160 MFR158:MFR160 MPN158:MPN160 MZJ158:MZJ160 NJF158:NJF160 NTB158:NTB160 OCX158:OCX160 OMT158:OMT160 OWP158:OWP160 PGL158:PGL160 PQH158:PQH160 QAD158:QAD160 QJZ158:QJZ160 QTV158:QTV160 RDR158:RDR160 RNN158:RNN160 RXJ158:RXJ160 SHF158:SHF160 SRB158:SRB160 TAX158:TAX160 TKT158:TKT160 TUP158:TUP160 UEL158:UEL160 UOH158:UOH160 UYD158:UYD160 VHZ158:VHZ160 VRV158:VRV160 WBR158:WBR160 WLN158:WLN160 WVJ158:WVJ160 N157:O157 IU157:IV157 SQ157:SR157 ACM157:ACN157 AMI157:AMJ157 AWE157:AWF157 BGA157:BGB157 BPW157:BPX157 BZS157:BZT157 CJO157:CJP157 CTK157:CTL157 DDG157:DDH157 DNC157:DND157 DWY157:DWZ157 EGU157:EGV157 EQQ157:EQR157 FAM157:FAN157 FKI157:FKJ157 FUE157:FUF157 GEA157:GEB157 GNW157:GNX157 GXS157:GXT157 HHO157:HHP157 HRK157:HRL157 IBG157:IBH157 ILC157:ILD157 IUY157:IUZ157 JEU157:JEV157 JOQ157:JOR157 JYM157:JYN157 KII157:KIJ157 KSE157:KSF157 LCA157:LCB157 LLW157:LLX157 LVS157:LVT157 MFO157:MFP157 MPK157:MPL157 MZG157:MZH157 NJC157:NJD157 NSY157:NSZ157 OCU157:OCV157 OMQ157:OMR157 OWM157:OWN157 PGI157:PGJ157 PQE157:PQF157 QAA157:QAB157 QJW157:QJX157 QTS157:QTT157 RDO157:RDP157 RNK157:RNL157 RXG157:RXH157 SHC157:SHD157 SQY157:SQZ157 TAU157:TAV157 TKQ157:TKR157 TUM157:TUN157 UEI157:UEJ157 UOE157:UOF157 UYA157:UYB157 VHW157:VHX157 VRS157:VRT157 WBO157:WBP157 WLK157:WLL157 WVG157:WVH157 N142:O142 IU142:IV142 SQ142:SR142 ACM142:ACN142 AMI142:AMJ142 AWE142:AWF142 BGA142:BGB142 BPW142:BPX142 BZS142:BZT142 CJO142:CJP142 CTK142:CTL142 DDG142:DDH142 DNC142:DND142 DWY142:DWZ142 EGU142:EGV142 EQQ142:EQR142 FAM142:FAN142 FKI142:FKJ142 FUE142:FUF142 GEA142:GEB142 GNW142:GNX142 GXS142:GXT142 HHO142:HHP142 HRK142:HRL142 IBG142:IBH142 ILC142:ILD142 IUY142:IUZ142 JEU142:JEV142 JOQ142:JOR142 JYM142:JYN142 KII142:KIJ142 KSE142:KSF142 LCA142:LCB142 LLW142:LLX142 LVS142:LVT142 MFO142:MFP142 MPK142:MPL142 MZG142:MZH142 NJC142:NJD142 NSY142:NSZ142 OCU142:OCV142 OMQ142:OMR142 OWM142:OWN142 PGI142:PGJ142 PQE142:PQF142 QAA142:QAB142 QJW142:QJX142 QTS142:QTT142 RDO142:RDP142 RNK142:RNL142 RXG142:RXH142 SHC142:SHD142 SQY142:SQZ142 TAU142:TAV142 TKQ142:TKR142 TUM142:TUN142 UEI142:UEJ142 UOE142:UOF142 UYA142:UYB142 VHW142:VHX142 VRS142:VRT142 WBO142:WBP142 WLK142:WLL142 WVG142:WVH142 N152:O152 IU152:IV152 SQ152:SR152 ACM152:ACN152 AMI152:AMJ152 AWE152:AWF152 BGA152:BGB152 BPW152:BPX152 BZS152:BZT152 CJO152:CJP152 CTK152:CTL152 DDG152:DDH152 DNC152:DND152 DWY152:DWZ152 EGU152:EGV152 EQQ152:EQR152 FAM152:FAN152 FKI152:FKJ152 FUE152:FUF152 GEA152:GEB152 GNW152:GNX152 GXS152:GXT152 HHO152:HHP152 HRK152:HRL152 IBG152:IBH152 ILC152:ILD152 IUY152:IUZ152 JEU152:JEV152 JOQ152:JOR152 JYM152:JYN152 KII152:KIJ152 KSE152:KSF152 LCA152:LCB152 LLW152:LLX152 LVS152:LVT152 MFO152:MFP152 MPK152:MPL152 MZG152:MZH152 NJC152:NJD152 NSY152:NSZ152 OCU152:OCV152 OMQ152:OMR152 OWM152:OWN152 PGI152:PGJ152 PQE152:PQF152 QAA152:QAB152 QJW152:QJX152 QTS152:QTT152 RDO152:RDP152 RNK152:RNL152 RXG152:RXH152 SHC152:SHD152 SQY152:SQZ152 TAU152:TAV152 TKQ152:TKR152 TUM152:TUN152 UEI152:UEJ152 UOE152:UOF152 UYA152:UYB152 VHW152:VHX152 VRS152:VRT152 WBO152:WBP152 WLK152:WLL152 WVG152:WVH152 Q1096:Q1142 IX1094:IX1140 ST1094:ST1140 ACP1094:ACP1140 AML1094:AML1140 AWH1094:AWH1140 BGD1094:BGD1140 BPZ1094:BPZ1140 BZV1094:BZV1140 CJR1094:CJR1140 CTN1094:CTN1140 DDJ1094:DDJ1140 DNF1094:DNF1140 DXB1094:DXB1140 EGX1094:EGX1140 EQT1094:EQT1140 FAP1094:FAP1140 FKL1094:FKL1140 FUH1094:FUH1140 GED1094:GED1140 GNZ1094:GNZ1140 GXV1094:GXV1140 HHR1094:HHR1140 HRN1094:HRN1140 IBJ1094:IBJ1140 ILF1094:ILF1140 IVB1094:IVB1140 JEX1094:JEX1140 JOT1094:JOT1140 JYP1094:JYP1140 KIL1094:KIL1140 KSH1094:KSH1140 LCD1094:LCD1140 LLZ1094:LLZ1140 LVV1094:LVV1140 MFR1094:MFR1140 MPN1094:MPN1140 MZJ1094:MZJ1140 NJF1094:NJF1140 NTB1094:NTB1140 OCX1094:OCX1140 OMT1094:OMT1140 OWP1094:OWP1140 PGL1094:PGL1140 PQH1094:PQH1140 QAD1094:QAD1140 QJZ1094:QJZ1140 QTV1094:QTV1140 RDR1094:RDR1140 RNN1094:RNN1140 RXJ1094:RXJ1140 SHF1094:SHF1140 SRB1094:SRB1140 TAX1094:TAX1140 TKT1094:TKT1140 TUP1094:TUP1140 UEL1094:UEL1140 UOH1094:UOH1140 UYD1094:UYD1140 VHZ1094:VHZ1140 VRV1094:VRV1140 WBR1094:WBR1140 WLN1094:WLN1140 WVJ1094:WVJ1140" xr:uid="{38FF3B27-B99B-4D6F-B011-3C67093A12CE}">
      <formula1>0</formula1>
      <formula2>R41</formula2>
    </dataValidation>
    <dataValidation operator="greaterThanOrEqual" allowBlank="1" showInputMessage="1" showErrorMessage="1" errorTitle="Amortizacija" error="decimalno število!" sqref="R53 IY53 SU53 ACQ53 AMM53 AWI53 BGE53 BQA53 BZW53 CJS53 CTO53 DDK53 DNG53 DXC53 EGY53 EQU53 FAQ53 FKM53 FUI53 GEE53 GOA53 GXW53 HHS53 HRO53 IBK53 ILG53 IVC53 JEY53 JOU53 JYQ53 KIM53 KSI53 LCE53 LMA53 LVW53 MFS53 MPO53 MZK53 NJG53 NTC53 OCY53 OMU53 OWQ53 PGM53 PQI53 QAE53 QKA53 QTW53 RDS53 RNO53 RXK53 SHG53 SRC53 TAY53 TKU53 TUQ53 UEM53 UOI53 UYE53 VIA53 VRW53 WBS53 WLO53 WVK53" xr:uid="{7990211A-4EE5-4198-9D3C-724A39F94FFC}"/>
    <dataValidation type="whole" allowBlank="1" showErrorMessage="1" errorTitle="Odstotek uporabe" error="odstotek (celoštevilska vrednost)" sqref="AU62 KB62 TX62 ADT62 ANP62 AXL62 BHH62 BRD62 CAZ62 CKV62 CUR62 DEN62 DOJ62 DYF62 EIB62 ERX62 FBT62 FLP62 FVL62 GFH62 GPD62 GYZ62 HIV62 HSR62 ICN62 IMJ62 IWF62 JGB62 JPX62 JZT62 KJP62 KTL62 LDH62 LND62 LWZ62 MGV62 MQR62 NAN62 NKJ62 NUF62 OEB62 ONX62 OXT62 PHP62 PRL62 QBH62 QLD62 QUZ62 REV62 ROR62 RYN62 SIJ62 SSF62 TCB62 TLX62 TVT62 UFP62 UPL62 UZH62 VJD62 VSZ62 WCV62 WMR62 WWN62 AX62 KE62 UA62 ADW62 ANS62 AXO62 BHK62 BRG62 CBC62 CKY62 CUU62 DEQ62 DOM62 DYI62 EIE62 ESA62 FBW62 FLS62 FVO62 GFK62 GPG62 GZC62 HIY62 HSU62 ICQ62 IMM62 IWI62 JGE62 JQA62 JZW62 KJS62 KTO62 LDK62 LNG62 LXC62 MGY62 MQU62 NAQ62 NKM62 NUI62 OEE62 OOA62 OXW62 PHS62 PRO62 QBK62 QLG62 QVC62 REY62 ROU62 RYQ62 SIM62 SSI62 TCE62 TMA62 TVW62 UFS62 UPO62 UZK62 VJG62 VTC62 WCY62 WMU62 WWQ62 AI62 JP62 TL62 ADH62 AND62 AWZ62 BGV62 BQR62 CAN62 CKJ62 CUF62 DEB62 DNX62 DXT62 EHP62 ERL62 FBH62 FLD62 FUZ62 GEV62 GOR62 GYN62 HIJ62 HSF62 ICB62 ILX62 IVT62 JFP62 JPL62 JZH62 KJD62 KSZ62 LCV62 LMR62 LWN62 MGJ62 MQF62 NAB62 NJX62 NTT62 ODP62 ONL62 OXH62 PHD62 PQZ62 QAV62 QKR62 QUN62 REJ62 ROF62 RYB62 SHX62 SRT62 TBP62 TLL62 TVH62 UFD62 UOZ62 UYV62 VIR62 VSN62 WCJ62 WMF62 WWB62 AL62 JS62 TO62 ADK62 ANG62 AXC62 BGY62 BQU62 CAQ62 CKM62 CUI62 DEE62 DOA62 DXW62 EHS62 ERO62 FBK62 FLG62 FVC62 GEY62 GOU62 GYQ62 HIM62 HSI62 ICE62 IMA62 IVW62 JFS62 JPO62 JZK62 KJG62 KTC62 LCY62 LMU62 LWQ62 MGM62 MQI62 NAE62 NKA62 NTW62 ODS62 ONO62 OXK62 PHG62 PRC62 QAY62 QKU62 QUQ62 REM62 ROI62 RYE62 SIA62 SRW62 TBS62 TLO62 TVK62 UFG62 UPC62 UYY62 VIU62 VSQ62 WCM62 WMI62 WWE62 AO62 JV62 TR62 ADN62 ANJ62 AXF62 BHB62 BQX62 CAT62 CKP62 CUL62 DEH62 DOD62 DXZ62 EHV62 ERR62 FBN62 FLJ62 FVF62 GFB62 GOX62 GYT62 HIP62 HSL62 ICH62 IMD62 IVZ62 JFV62 JPR62 JZN62 KJJ62 KTF62 LDB62 LMX62 LWT62 MGP62 MQL62 NAH62 NKD62 NTZ62 ODV62 ONR62 OXN62 PHJ62 PRF62 QBB62 QKX62 QUT62 REP62 ROL62 RYH62 SID62 SRZ62 TBV62 TLR62 TVN62 UFJ62 UPF62 UZB62 VIX62 VST62 WCP62 WML62 WWH62 AR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X95 KE95 UA95 ADW95 ANS95 AXO95 BHK95 BRG95 CBC95 CKY95 CUU95 DEQ95 DOM95 DYI95 EIE95 ESA95 FBW95 FLS95 FVO95 GFK95 GPG95 GZC95 HIY95 HSU95 ICQ95 IMM95 IWI95 JGE95 JQA95 JZW95 KJS95 KTO95 LDK95 LNG95 LXC95 MGY95 MQU95 NAQ95 NKM95 NUI95 OEE95 OOA95 OXW95 PHS95 PRO95 QBK95 QLG95 QVC95 REY95 ROU95 RYQ95 SIM95 SSI95 TCE95 TMA95 TVW95 UFS95 UPO95 UZK95 VJG95 VTC95 WCY95 WMU95 WWQ95 AU95 KB95 TX95 ADT95 ANP95 AXL95 BHH95 BRD95 CAZ95 CKV95 CUR95 DEN95 DOJ95 DYF95 EIB95 ERX95 FBT95 FLP95 FVL95 GFH95 GPD95 GYZ95 HIV95 HSR95 ICN95 IMJ95 IWF95 JGB95 JPX95 JZT95 KJP95 KTL95 LDH95 LND95 LWZ95 MGV95 MQR95 NAN95 NKJ95 NUF95 OEB95 ONX95 OXT95 PHP95 PRL95 QBH95 QLD95 QUZ95 REV95 ROR95 RYN95 SIJ95 SSF95 TCB95 TLX95 TVT95 UFP95 UPL95 UZH95 VJD95 VSZ95 WCV95 WMR95 WWN95 AO56:AO57 JV56:JV57 TR56:TR57 ADN56:ADN57 ANJ56:ANJ57 AXF56:AXF57 BHB56:BHB57 BQX56:BQX57 CAT56:CAT57 CKP56:CKP57 CUL56:CUL57 DEH56:DEH57 DOD56:DOD57 DXZ56:DXZ57 EHV56:EHV57 ERR56:ERR57 FBN56:FBN57 FLJ56:FLJ57 FVF56:FVF57 GFB56:GFB57 GOX56:GOX57 GYT56:GYT57 HIP56:HIP57 HSL56:HSL57 ICH56:ICH57 IMD56:IMD57 IVZ56:IVZ57 JFV56:JFV57 JPR56:JPR57 JZN56:JZN57 KJJ56:KJJ57 KTF56:KTF57 LDB56:LDB57 LMX56:LMX57 LWT56:LWT57 MGP56:MGP57 MQL56:MQL57 NAH56:NAH57 NKD56:NKD57 NTZ56:NTZ57 ODV56:ODV57 ONR56:ONR57 OXN56:OXN57 PHJ56:PHJ57 PRF56:PRF57 QBB56:QBB57 QKX56:QKX57 QUT56:QUT57 REP56:REP57 ROL56:ROL57 RYH56:RYH57 SID56:SID57 SRZ56:SRZ57 TBV56:TBV57 TLR56:TLR57 TVN56:TVN57 UFJ56:UFJ57 UPF56:UPF57 UZB56:UZB57 VIX56:VIX57 VST56:VST57 WCP56:WCP57 WML56:WML57 WWH56:WWH57 AR56:AR57 JY56:JY57 TU56:TU57 ADQ56:ADQ57 ANM56:ANM57 AXI56:AXI57 BHE56:BHE57 BRA56:BRA57 CAW56:CAW57 CKS56:CKS57 CUO56:CUO57 DEK56:DEK57 DOG56:DOG57 DYC56:DYC57 EHY56:EHY57 ERU56:ERU57 FBQ56:FBQ57 FLM56:FLM57 FVI56:FVI57 GFE56:GFE57 GPA56:GPA57 GYW56:GYW57 HIS56:HIS57 HSO56:HSO57 ICK56:ICK57 IMG56:IMG57 IWC56:IWC57 JFY56:JFY57 JPU56:JPU57 JZQ56:JZQ57 KJM56:KJM57 KTI56:KTI57 LDE56:LDE57 LNA56:LNA57 LWW56:LWW57 MGS56:MGS57 MQO56:MQO57 NAK56:NAK57 NKG56:NKG57 NUC56:NUC57 ODY56:ODY57 ONU56:ONU57 OXQ56:OXQ57 PHM56:PHM57 PRI56:PRI57 QBE56:QBE57 QLA56:QLA57 QUW56:QUW57 RES56:RES57 ROO56:ROO57 RYK56:RYK57 SIG56:SIG57 SSC56:SSC57 TBY56:TBY57 TLU56:TLU57 TVQ56:TVQ57 UFM56:UFM57 UPI56:UPI57 UZE56:UZE57 VJA56:VJA57 VSW56:VSW57 WCS56:WCS57 WMO56:WMO57 WWK56:WWK57 AI56:AI57 JP56:JP57 TL56:TL57 ADH56:ADH57 AND56:AND57 AWZ56:AWZ57 BGV56:BGV57 BQR56:BQR57 CAN56:CAN57 CKJ56:CKJ57 CUF56:CUF57 DEB56:DEB57 DNX56:DNX57 DXT56:DXT57 EHP56:EHP57 ERL56:ERL57 FBH56:FBH57 FLD56:FLD57 FUZ56:FUZ57 GEV56:GEV57 GOR56:GOR57 GYN56:GYN57 HIJ56:HIJ57 HSF56:HSF57 ICB56:ICB57 ILX56:ILX57 IVT56:IVT57 JFP56:JFP57 JPL56:JPL57 JZH56:JZH57 KJD56:KJD57 KSZ56:KSZ57 LCV56:LCV57 LMR56:LMR57 LWN56:LWN57 MGJ56:MGJ57 MQF56:MQF57 NAB56:NAB57 NJX56:NJX57 NTT56:NTT57 ODP56:ODP57 ONL56:ONL57 OXH56:OXH57 PHD56:PHD57 PQZ56:PQZ57 QAV56:QAV57 QKR56:QKR57 QUN56:QUN57 REJ56:REJ57 ROF56:ROF57 RYB56:RYB57 SHX56:SHX57 SRT56:SRT57 TBP56:TBP57 TLL56:TLL57 TVH56:TVH57 UFD56:UFD57 UOZ56:UOZ57 UYV56:UYV57 VIR56:VIR57 VSN56:VSN57 WCJ56:WCJ57 WMF56:WMF57 WWB56:WWB57 AX56 KE56 UA56 ADW56 ANS56 AXO56 BHK56 BRG56 CBC56 CKY56 CUU56 DEQ56 DOM56 DYI56 EIE56 ESA56 FBW56 FLS56 FVO56 GFK56 GPG56 GZC56 HIY56 HSU56 ICQ56 IMM56 IWI56 JGE56 JQA56 JZW56 KJS56 KTO56 LDK56 LNG56 LXC56 MGY56 MQU56 NAQ56 NKM56 NUI56 OEE56 OOA56 OXW56 PHS56 PRO56 QBK56 QLG56 QVC56 REY56 ROU56 RYQ56 SIM56 SSI56 TCE56 TMA56 TVW56 UFS56 UPO56 UZK56 VJG56 VTC56 WCY56 WMU56 WWQ56 AU56 KB56 TX56 ADT56 ANP56 AXL56 BHH56 BRD56 CAZ56 CKV56 CUR56 DEN56 DOJ56 DYF56 EIB56 ERX56 FBT56 FLP56 FVL56 GFH56 GPD56 GYZ56 HIV56 HSR56 ICN56 IMJ56 IWF56 JGB56 JPX56 JZT56 KJP56 KTL56 LDH56 LND56 LWZ56 MGV56 MQR56 NAN56 NKJ56 NUF56 OEB56 ONX56 OXT56 PHP56 PRL56 QBH56 QLD56 QUZ56 REV56 ROR56 RYN56 SIJ56 SSF56 TCB56 TLX56 TVT56 UFP56 UPL56 UZH56 VJD56 VSZ56 WCV56 WMR56 WWN56 AU104 KB104 TX104 ADT104 ANP104 AXL104 BHH104 BRD104 CAZ104 CKV104 CUR104 DEN104 DOJ104 DYF104 EIB104 ERX104 FBT104 FLP104 FVL104 GFH104 GPD104 GYZ104 HIV104 HSR104 ICN104 IMJ104 IWF104 JGB104 JPX104 JZT104 KJP104 KTL104 LDH104 LND104 LWZ104 MGV104 MQR104 NAN104 NKJ104 NUF104 OEB104 ONX104 OXT104 PHP104 PRL104 QBH104 QLD104 QUZ104 REV104 ROR104 RYN104 SIJ104 SSF104 TCB104 TLX104 TVT104 UFP104 UPL104 UZH104 VJD104 VSZ104 WCV104 WMR104 WWN104 AX104 KE104 UA104 ADW104 ANS104 AXO104 BHK104 BRG104 CBC104 CKY104 CUU104 DEQ104 DOM104 DYI104 EIE104 ESA104 FBW104 FLS104 FVO104 GFK104 GPG104 GZC104 HIY104 HSU104 ICQ104 IMM104 IWI104 JGE104 JQA104 JZW104 KJS104 KTO104 LDK104 LNG104 LXC104 MGY104 MQU104 NAQ104 NKM104 NUI104 OEE104 OOA104 OXW104 PHS104 PRO104 QBK104 QLG104 QVC104 REY104 ROU104 RYQ104 SIM104 SSI104 TCE104 TMA104 TVW104 UFS104 UPO104 UZK104 VJG104 VTC104 WCY104 WMU104 WWQ104 AL56:AL57 JS56:JS57 TO56:TO57 ADK56:ADK57 ANG56:ANG57 AXC56:AXC57 BGY56:BGY57 BQU56:BQU57 CAQ56:CAQ57 CKM56:CKM57 CUI56:CUI57 DEE56:DEE57 DOA56:DOA57 DXW56:DXW57 EHS56:EHS57 ERO56:ERO57 FBK56:FBK57 FLG56:FLG57 FVC56:FVC57 GEY56:GEY57 GOU56:GOU57 GYQ56:GYQ57 HIM56:HIM57 HSI56:HSI57 ICE56:ICE57 IMA56:IMA57 IVW56:IVW57 JFS56:JFS57 JPO56:JPO57 JZK56:JZK57 KJG56:KJG57 KTC56:KTC57 LCY56:LCY57 LMU56:LMU57 LWQ56:LWQ57 MGM56:MGM57 MQI56:MQI57 NAE56:NAE57 NKA56:NKA57 NTW56:NTW57 ODS56:ODS57 ONO56:ONO57 OXK56:OXK57 PHG56:PHG57 PRC56:PRC57 QAY56:QAY57 QKU56:QKU57 QUQ56:QUQ57 REM56:REM57 ROI56:ROI57 RYE56:RYE57 SIA56:SIA57 SRW56:SRW57 TBS56:TBS57 TLO56:TLO57 TVK56:TVK57 UFG56:UFG57 UPC56:UPC57 UYY56:UYY57 VIU56:VIU57 VSQ56:VSQ57 WCM56:WCM57 WMI56:WMI57 WWE56:WWE57" xr:uid="{E6892CF9-AF1C-4B37-A5BF-5223ADEEBC24}">
      <formula1>0</formula1>
      <formula2>100</formula2>
    </dataValidation>
    <dataValidation type="whole" allowBlank="1" showInputMessage="1" showErrorMessage="1" errorTitle="Mesečna stopnja izkoriščenosti" error="odstotek (celoštevilska vrednost)" sqref="AF41:AF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AF46:AF55 JM46:JM55 TI46:TI55 ADE46:ADE55 ANA46:ANA55 AWW46:AWW55 BGS46:BGS55 BQO46:BQO55 CAK46:CAK55 CKG46:CKG55 CUC46:CUC55 DDY46:DDY55 DNU46:DNU55 DXQ46:DXQ55 EHM46:EHM55 ERI46:ERI55 FBE46:FBE55 FLA46:FLA55 FUW46:FUW55 GES46:GES55 GOO46:GOO55 GYK46:GYK55 HIG46:HIG55 HSC46:HSC55 IBY46:IBY55 ILU46:ILU55 IVQ46:IVQ55 JFM46:JFM55 JPI46:JPI55 JZE46:JZE55 KJA46:KJA55 KSW46:KSW55 LCS46:LCS55 LMO46:LMO55 LWK46:LWK55 MGG46:MGG55 MQC46:MQC55 MZY46:MZY55 NJU46:NJU55 NTQ46:NTQ55 ODM46:ODM55 ONI46:ONI55 OXE46:OXE55 PHA46:PHA55 PQW46:PQW55 QAS46:QAS55 QKO46:QKO55 QUK46:QUK55 REG46:REG55 ROC46:ROC55 RXY46:RXY55 SHU46:SHU55 SRQ46:SRQ55 TBM46:TBM55 TLI46:TLI55 TVE46:TVE55 UFA46:UFA55 UOW46:UOW55 UYS46:UYS55 VIO46:VIO55 VSK46:VSK55 WCG46:WCG55 WMC46:WMC55 WVY46:WVY55 AF95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AF59:AF61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AF92:AF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AF97:AF101 JM97:JM101 TI97:TI101 ADE97:ADE101 ANA97:ANA101 AWW97:AWW101 BGS97:BGS101 BQO97:BQO101 CAK97:CAK101 CKG97:CKG101 CUC97:CUC101 DDY97:DDY101 DNU97:DNU101 DXQ97:DXQ101 EHM97:EHM101 ERI97:ERI101 FBE97:FBE101 FLA97:FLA101 FUW97:FUW101 GES97:GES101 GOO97:GOO101 GYK97:GYK101 HIG97:HIG101 HSC97:HSC101 IBY97:IBY101 ILU97:ILU101 IVQ97:IVQ101 JFM97:JFM101 JPI97:JPI101 JZE97:JZE101 KJA97:KJA101 KSW97:KSW101 LCS97:LCS101 LMO97:LMO101 LWK97:LWK101 MGG97:MGG101 MQC97:MQC101 MZY97:MZY101 NJU97:NJU101 NTQ97:NTQ101 ODM97:ODM101 ONI97:ONI101 OXE97:OXE101 PHA97:PHA101 PQW97:PQW101 QAS97:QAS101 QKO97:QKO101 QUK97:QUK101 REG97:REG101 ROC97:ROC101 RXY97:RXY101 SHU97:SHU101 SRQ97:SRQ101 TBM97:TBM101 TLI97:TLI101 TVE97:TVE101 UFA97:UFA101 UOW97:UOW101 UYS97:UYS101 VIO97:VIO101 VSK97:VSK101 WCG97:WCG101 WMC97:WMC101 WVY97:WVY101 AF63:AF87 JM63:JM87 TI63:TI87 ADE63:ADE87 ANA63:ANA87 AWW63:AWW87 BGS63:BGS87 BQO63:BQO87 CAK63:CAK87 CKG63:CKG87 CUC63:CUC87 DDY63:DDY87 DNU63:DNU87 DXQ63:DXQ87 EHM63:EHM87 ERI63:ERI87 FBE63:FBE87 FLA63:FLA87 FUW63:FUW87 GES63:GES87 GOO63:GOO87 GYK63:GYK87 HIG63:HIG87 HSC63:HSC87 IBY63:IBY87 ILU63:ILU87 IVQ63:IVQ87 JFM63:JFM87 JPI63:JPI87 JZE63:JZE87 KJA63:KJA87 KSW63:KSW87 LCS63:LCS87 LMO63:LMO87 LWK63:LWK87 MGG63:MGG87 MQC63:MQC87 MZY63:MZY87 NJU63:NJU87 NTQ63:NTQ87 ODM63:ODM87 ONI63:ONI87 OXE63:OXE87 PHA63:PHA87 PQW63:PQW87 QAS63:QAS87 QKO63:QKO87 QUK63:QUK87 REG63:REG87 ROC63:ROC87 RXY63:RXY87 SHU63:SHU87 SRQ63:SRQ87 TBM63:TBM87 TLI63:TLI87 TVE63:TVE87 UFA63:UFA87 UOW63:UOW87 UYS63:UYS87 VIO63:VIO87 VSK63:VSK87 WCG63:WCG87 WMC63:WMC87 WVY63:WVY87 AI588:AI591 JP588:JP591 TL588:TL591 ADH588:ADH591 AND588:AND591 AWZ588:AWZ591 BGV588:BGV591 BQR588:BQR591 CAN588:CAN591 CKJ588:CKJ591 CUF588:CUF591 DEB588:DEB591 DNX588:DNX591 DXT588:DXT591 EHP588:EHP591 ERL588:ERL591 FBH588:FBH591 FLD588:FLD591 FUZ588:FUZ591 GEV588:GEV591 GOR588:GOR591 GYN588:GYN591 HIJ588:HIJ591 HSF588:HSF591 ICB588:ICB591 ILX588:ILX591 IVT588:IVT591 JFP588:JFP591 JPL588:JPL591 JZH588:JZH591 KJD588:KJD591 KSZ588:KSZ591 LCV588:LCV591 LMR588:LMR591 LWN588:LWN591 MGJ588:MGJ591 MQF588:MQF591 NAB588:NAB591 NJX588:NJX591 NTT588:NTT591 ODP588:ODP591 ONL588:ONL591 OXH588:OXH591 PHD588:PHD591 PQZ588:PQZ591 QAV588:QAV591 QKR588:QKR591 QUN588:QUN591 REJ588:REJ591 ROF588:ROF591 RYB588:RYB591 SHX588:SHX591 SRT588:SRT591 TBP588:TBP591 TLL588:TLL591 TVH588:TVH591 UFD588:UFD591 UOZ588:UOZ591 UYV588:UYV591 VIR588:VIR591 VSN588:VSN591 WCJ588:WCJ591 WMF588:WMF591 WWB588:WWB591 AF588:AF593 JM588:JM593 TI588:TI593 ADE588:ADE593 ANA588:ANA593 AWW588:AWW593 BGS588:BGS593 BQO588:BQO593 CAK588:CAK593 CKG588:CKG593 CUC588:CUC593 DDY588:DDY593 DNU588:DNU593 DXQ588:DXQ593 EHM588:EHM593 ERI588:ERI593 FBE588:FBE593 FLA588:FLA593 FUW588:FUW593 GES588:GES593 GOO588:GOO593 GYK588:GYK593 HIG588:HIG593 HSC588:HSC593 IBY588:IBY593 ILU588:ILU593 IVQ588:IVQ593 JFM588:JFM593 JPI588:JPI593 JZE588:JZE593 KJA588:KJA593 KSW588:KSW593 LCS588:LCS593 LMO588:LMO593 LWK588:LWK593 MGG588:MGG593 MQC588:MQC593 MZY588:MZY593 NJU588:NJU593 NTQ588:NTQ593 ODM588:ODM593 ONI588:ONI593 OXE588:OXE593 PHA588:PHA593 PQW588:PQW593 QAS588:QAS593 QKO588:QKO593 QUK588:QUK593 REG588:REG593 ROC588:ROC593 RXY588:RXY593 SHU588:SHU593 SRQ588:SRQ593 TBM588:TBM593 TLI588:TLI593 TVE588:TVE593 UFA588:UFA593 UOW588:UOW593 UYS588:UYS593 VIO588:VIO593 VSK588:VSK593 WCG588:WCG593 WMC588:WMC593 WVY588:WVY593 AF103:AF123 JM103:JM123 TI103:TI123 ADE103:ADE123 ANA103:ANA123 AWW103:AWW123 BGS103:BGS123 BQO103:BQO123 CAK103:CAK123 CKG103:CKG123 CUC103:CUC123 DDY103:DDY123 DNU103:DNU123 DXQ103:DXQ123 EHM103:EHM123 ERI103:ERI123 FBE103:FBE123 FLA103:FLA123 FUW103:FUW123 GES103:GES123 GOO103:GOO123 GYK103:GYK123 HIG103:HIG123 HSC103:HSC123 IBY103:IBY123 ILU103:ILU123 IVQ103:IVQ123 JFM103:JFM123 JPI103:JPI123 JZE103:JZE123 KJA103:KJA123 KSW103:KSW123 LCS103:LCS123 LMO103:LMO123 LWK103:LWK123 MGG103:MGG123 MQC103:MQC123 MZY103:MZY123 NJU103:NJU123 NTQ103:NTQ123 ODM103:ODM123 ONI103:ONI123 OXE103:OXE123 PHA103:PHA123 PQW103:PQW123 QAS103:QAS123 QKO103:QKO123 QUK103:QUK123 REG103:REG123 ROC103:ROC123 RXY103:RXY123 SHU103:SHU123 SRQ103:SRQ123 TBM103:TBM123 TLI103:TLI123 TVE103:TVE123 UFA103:UFA123 UOW103:UOW123 UYS103:UYS123 VIO103:VIO123 VSK103:VSK123 WCG103:WCG123 WMC103:WMC123 WVY103:WVY123 AF683:AF696 JM683:JM696 TI683:TI696 ADE683:ADE696 ANA683:ANA696 AWW683:AWW696 BGS683:BGS696 BQO683:BQO696 CAK683:CAK696 CKG683:CKG696 CUC683:CUC696 DDY683:DDY696 DNU683:DNU696 DXQ683:DXQ696 EHM683:EHM696 ERI683:ERI696 FBE683:FBE696 FLA683:FLA696 FUW683:FUW696 GES683:GES696 GOO683:GOO696 GYK683:GYK696 HIG683:HIG696 HSC683:HSC696 IBY683:IBY696 ILU683:ILU696 IVQ683:IVQ696 JFM683:JFM696 JPI683:JPI696 JZE683:JZE696 KJA683:KJA696 KSW683:KSW696 LCS683:LCS696 LMO683:LMO696 LWK683:LWK696 MGG683:MGG696 MQC683:MQC696 MZY683:MZY696 NJU683:NJU696 NTQ683:NTQ696 ODM683:ODM696 ONI683:ONI696 OXE683:OXE696 PHA683:PHA696 PQW683:PQW696 QAS683:QAS696 QKO683:QKO696 QUK683:QUK696 REG683:REG696 ROC683:ROC696 RXY683:RXY696 SHU683:SHU696 SRQ683:SRQ696 TBM683:TBM696 TLI683:TLI696 TVE683:TVE696 UFA683:UFA696 UOW683:UOW696 UYS683:UYS696 VIO683:VIO696 VSK683:VSK696 WCG683:WCG696 WMC683:WMC696 WVY683:WVY696 AF739 JM739 TI739 ADE739 ANA739 AWW739 BGS739 BQO739 CAK739 CKG739 CUC739 DDY739 DNU739 DXQ739 EHM739 ERI739 FBE739 FLA739 FUW739 GES739 GOO739 GYK739 HIG739 HSC739 IBY739 ILU739 IVQ739 JFM739 JPI739 JZE739 KJA739 KSW739 LCS739 LMO739 LWK739 MGG739 MQC739 MZY739 NJU739 NTQ739 ODM739 ONI739 OXE739 PHA739 PQW739 QAS739 QKO739 QUK739 REG739 ROC739 RXY739 SHU739 SRQ739 TBM739 TLI739 TVE739 UFA739 UOW739 UYS739 VIO739 VSK739 WCG739 WMC739 WVY739 AF710 JM710 TI710 ADE710 ANA710 AWW710 BGS710 BQO710 CAK710 CKG710 CUC710 DDY710 DNU710 DXQ710 EHM710 ERI710 FBE710 FLA710 FUW710 GES710 GOO710 GYK710 HIG710 HSC710 IBY710 ILU710 IVQ710 JFM710 JPI710 JZE710 KJA710 KSW710 LCS710 LMO710 LWK710 MGG710 MQC710 MZY710 NJU710 NTQ710 ODM710 ONI710 OXE710 PHA710 PQW710 QAS710 QKO710 QUK710 REG710 ROC710 RXY710 SHU710 SRQ710 TBM710 TLI710 TVE710 UFA710 UOW710 UYS710 VIO710 VSK710 WCG710 WMC710 WVY710 AF718 JM718 TI718 ADE718 ANA718 AWW718 BGS718 BQO718 CAK718 CKG718 CUC718 DDY718 DNU718 DXQ718 EHM718 ERI718 FBE718 FLA718 FUW718 GES718 GOO718 GYK718 HIG718 HSC718 IBY718 ILU718 IVQ718 JFM718 JPI718 JZE718 KJA718 KSW718 LCS718 LMO718 LWK718 MGG718 MQC718 MZY718 NJU718 NTQ718 ODM718 ONI718 OXE718 PHA718 PQW718 QAS718 QKO718 QUK718 REG718 ROC718 RXY718 SHU718 SRQ718 TBM718 TLI718 TVE718 UFA718 UOW718 UYS718 VIO718 VSK718 WCG718 WMC718 WVY718 AF698 JM698 TI698 ADE698 ANA698 AWW698 BGS698 BQO698 CAK698 CKG698 CUC698 DDY698 DNU698 DXQ698 EHM698 ERI698 FBE698 FLA698 FUW698 GES698 GOO698 GYK698 HIG698 HSC698 IBY698 ILU698 IVQ698 JFM698 JPI698 JZE698 KJA698 KSW698 LCS698 LMO698 LWK698 MGG698 MQC698 MZY698 NJU698 NTQ698 ODM698 ONI698 OXE698 PHA698 PQW698 QAS698 QKO698 QUK698 REG698 ROC698 RXY698 SHU698 SRQ698 TBM698 TLI698 TVE698 UFA698 UOW698 UYS698 VIO698 VSK698 WCG698 WMC698 WVY698 AF793 JM793 TI793 ADE793 ANA793 AWW793 BGS793 BQO793 CAK793 CKG793 CUC793 DDY793 DNU793 DXQ793 EHM793 ERI793 FBE793 FLA793 FUW793 GES793 GOO793 GYK793 HIG793 HSC793 IBY793 ILU793 IVQ793 JFM793 JPI793 JZE793 KJA793 KSW793 LCS793 LMO793 LWK793 MGG793 MQC793 MZY793 NJU793 NTQ793 ODM793 ONI793 OXE793 PHA793 PQW793 QAS793 QKO793 QUK793 REG793 ROC793 RXY793 SHU793 SRQ793 TBM793 TLI793 TVE793 UFA793 UOW793 UYS793 VIO793 VSK793 WCG793 WMC793 WVY793 AF785:AF789 JM785:JM789 TI785:TI789 ADE785:ADE789 ANA785:ANA789 AWW785:AWW789 BGS785:BGS789 BQO785:BQO789 CAK785:CAK789 CKG785:CKG789 CUC785:CUC789 DDY785:DDY789 DNU785:DNU789 DXQ785:DXQ789 EHM785:EHM789 ERI785:ERI789 FBE785:FBE789 FLA785:FLA789 FUW785:FUW789 GES785:GES789 GOO785:GOO789 GYK785:GYK789 HIG785:HIG789 HSC785:HSC789 IBY785:IBY789 ILU785:ILU789 IVQ785:IVQ789 JFM785:JFM789 JPI785:JPI789 JZE785:JZE789 KJA785:KJA789 KSW785:KSW789 LCS785:LCS789 LMO785:LMO789 LWK785:LWK789 MGG785:MGG789 MQC785:MQC789 MZY785:MZY789 NJU785:NJU789 NTQ785:NTQ789 ODM785:ODM789 ONI785:ONI789 OXE785:OXE789 PHA785:PHA789 PQW785:PQW789 QAS785:QAS789 QKO785:QKO789 QUK785:QUK789 REG785:REG789 ROC785:ROC789 RXY785:RXY789 SHU785:SHU789 SRQ785:SRQ789 TBM785:TBM789 TLI785:TLI789 TVE785:TVE789 UFA785:UFA789 UOW785:UOW789 UYS785:UYS789 VIO785:VIO789 VSK785:VSK789 WCG785:WCG789 WMC785:WMC789 WVY785:WVY789 AF791 JM791 TI791 ADE791 ANA791 AWW791 BGS791 BQO791 CAK791 CKG791 CUC791 DDY791 DNU791 DXQ791 EHM791 ERI791 FBE791 FLA791 FUW791 GES791 GOO791 GYK791 HIG791 HSC791 IBY791 ILU791 IVQ791 JFM791 JPI791 JZE791 KJA791 KSW791 LCS791 LMO791 LWK791 MGG791 MQC791 MZY791 NJU791 NTQ791 ODM791 ONI791 OXE791 PHA791 PQW791 QAS791 QKO791 QUK791 REG791 ROC791 RXY791 SHU791 SRQ791 TBM791 TLI791 TVE791 UFA791 UOW791 UYS791 VIO791 VSK791 WCG791 WMC791 WVY791 AF772:AF782 JM772:JM782 TI772:TI782 ADE772:ADE782 ANA772:ANA782 AWW772:AWW782 BGS772:BGS782 BQO772:BQO782 CAK772:CAK782 CKG772:CKG782 CUC772:CUC782 DDY772:DDY782 DNU772:DNU782 DXQ772:DXQ782 EHM772:EHM782 ERI772:ERI782 FBE772:FBE782 FLA772:FLA782 FUW772:FUW782 GES772:GES782 GOO772:GOO782 GYK772:GYK782 HIG772:HIG782 HSC772:HSC782 IBY772:IBY782 ILU772:ILU782 IVQ772:IVQ782 JFM772:JFM782 JPI772:JPI782 JZE772:JZE782 KJA772:KJA782 KSW772:KSW782 LCS772:LCS782 LMO772:LMO782 LWK772:LWK782 MGG772:MGG782 MQC772:MQC782 MZY772:MZY782 NJU772:NJU782 NTQ772:NTQ782 ODM772:ODM782 ONI772:ONI782 OXE772:OXE782 PHA772:PHA782 PQW772:PQW782 QAS772:QAS782 QKO772:QKO782 QUK772:QUK782 REG772:REG782 ROC772:ROC782 RXY772:RXY782 SHU772:SHU782 SRQ772:SRQ782 TBM772:TBM782 TLI772:TLI782 TVE772:TVE782 UFA772:UFA782 UOW772:UOW782 UYS772:UYS782 VIO772:VIO782 VSK772:VSK782 WCG772:WCG782 WMC772:WMC782 WVY772:WVY782 AF884 JM884 TI884 ADE884 ANA884 AWW884 BGS884 BQO884 CAK884 CKG884 CUC884 DDY884 DNU884 DXQ884 EHM884 ERI884 FBE884 FLA884 FUW884 GES884 GOO884 GYK884 HIG884 HSC884 IBY884 ILU884 IVQ884 JFM884 JPI884 JZE884 KJA884 KSW884 LCS884 LMO884 LWK884 MGG884 MQC884 MZY884 NJU884 NTQ884 ODM884 ONI884 OXE884 PHA884 PQW884 QAS884 QKO884 QUK884 REG884 ROC884 RXY884 SHU884 SRQ884 TBM884 TLI884 TVE884 UFA884 UOW884 UYS884 VIO884 VSK884 WCG884 WMC884 WVY884 FZ884 PV884 ZR884 AJN884 ATJ884 BDF884 BNB884 BWX884 CGT884 CQP884 DAL884 DKH884 DUD884 EDZ884 ENV884 EXR884 FHN884 FRJ884 GBF884 GLB884 GUX884 HET884 HOP884 HYL884 IIH884 ISD884 JBZ884 JLV884 JVR884 KFN884 KPJ884 KZF884 LJB884 LSX884 MCT884 MMP884 MWL884 NGH884 NQD884 NZZ884 OJV884 OTR884 PDN884 PNJ884 PXF884 QHB884 QQX884 RAT884 RKP884 RUL884 SEH884 SOD884 SXZ884 THV884 TRR884 UBN884 ULJ884 UVF884 VFB884 VOX884 VYT884 WIP884 WSL884 XCH884 AI593 JP593 TL593 ADH593 AND593 AWZ593 BGV593 BQR593 CAN593 CKJ593 CUF593 DEB593 DNX593 DXT593 EHP593 ERL593 FBH593 FLD593 FUZ593 GEV593 GOR593 GYN593 HIJ593 HSF593 ICB593 ILX593 IVT593 JFP593 JPL593 JZH593 KJD593 KSZ593 LCV593 LMR593 LWN593 MGJ593 MQF593 NAB593 NJX593 NTT593 ODP593 ONL593 OXH593 PHD593 PQZ593 QAV593 QKR593 QUN593 REJ593 ROF593 RYB593 SHX593 SRT593 TBP593 TLL593 TVH593 UFD593 UOZ593 UYV593 VIR593 VSN593 WCJ593 WMF593 WWB593 AF1096:AF1142 JM1094:JM1140 TI1094:TI1140 ADE1094:ADE1140 ANA1094:ANA1140 AWW1094:AWW1140 BGS1094:BGS1140 BQO1094:BQO1140 CAK1094:CAK1140 CKG1094:CKG1140 CUC1094:CUC1140 DDY1094:DDY1140 DNU1094:DNU1140 DXQ1094:DXQ1140 EHM1094:EHM1140 ERI1094:ERI1140 FBE1094:FBE1140 FLA1094:FLA1140 FUW1094:FUW1140 GES1094:GES1140 GOO1094:GOO1140 GYK1094:GYK1140 HIG1094:HIG1140 HSC1094:HSC1140 IBY1094:IBY1140 ILU1094:ILU1140 IVQ1094:IVQ1140 JFM1094:JFM1140 JPI1094:JPI1140 JZE1094:JZE1140 KJA1094:KJA1140 KSW1094:KSW1140 LCS1094:LCS1140 LMO1094:LMO1140 LWK1094:LWK1140 MGG1094:MGG1140 MQC1094:MQC1140 MZY1094:MZY1140 NJU1094:NJU1140 NTQ1094:NTQ1140 ODM1094:ODM1140 ONI1094:ONI1140 OXE1094:OXE1140 PHA1094:PHA1140 PQW1094:PQW1140 QAS1094:QAS1140 QKO1094:QKO1140 QUK1094:QUK1140 REG1094:REG1140 ROC1094:ROC1140 RXY1094:RXY1140 SHU1094:SHU1140 SRQ1094:SRQ1140 TBM1094:TBM1140 TLI1094:TLI1140 TVE1094:TVE1140 UFA1094:UFA1140 UOW1094:UOW1140 UYS1094:UYS1140 VIO1094:VIO1140 VSK1094:VSK1140 WCG1094:WCG1140 WMC1094:WMC1140 WVY1094:WVY1140 Y1177:Y1178 JF1175:JF1176 TB1175:TB1176 ACX1175:ACX1176 AMT1175:AMT1176 AWP1175:AWP1176 BGL1175:BGL1176 BQH1175:BQH1176 CAD1175:CAD1176 CJZ1175:CJZ1176 CTV1175:CTV1176 DDR1175:DDR1176 DNN1175:DNN1176 DXJ1175:DXJ1176 EHF1175:EHF1176 ERB1175:ERB1176 FAX1175:FAX1176 FKT1175:FKT1176 FUP1175:FUP1176 GEL1175:GEL1176 GOH1175:GOH1176 GYD1175:GYD1176 HHZ1175:HHZ1176 HRV1175:HRV1176 IBR1175:IBR1176 ILN1175:ILN1176 IVJ1175:IVJ1176 JFF1175:JFF1176 JPB1175:JPB1176 JYX1175:JYX1176 KIT1175:KIT1176 KSP1175:KSP1176 LCL1175:LCL1176 LMH1175:LMH1176 LWD1175:LWD1176 MFZ1175:MFZ1176 MPV1175:MPV1176 MZR1175:MZR1176 NJN1175:NJN1176 NTJ1175:NTJ1176 ODF1175:ODF1176 ONB1175:ONB1176 OWX1175:OWX1176 PGT1175:PGT1176 PQP1175:PQP1176 QAL1175:QAL1176 QKH1175:QKH1176 QUD1175:QUD1176 RDZ1175:RDZ1176 RNV1175:RNV1176 RXR1175:RXR1176 SHN1175:SHN1176 SRJ1175:SRJ1176 TBF1175:TBF1176 TLB1175:TLB1176 TUX1175:TUX1176 UET1175:UET1176 UOP1175:UOP1176 UYL1175:UYL1176 VIH1175:VIH1176 VSD1175:VSD1176 WBZ1175:WBZ1176 WLV1175:WLV1176 WVR1175:WVR1176" xr:uid="{B945D3AF-AC3C-4D71-9878-413966D8B326}">
      <formula1>0</formula1>
      <formula2>100</formula2>
    </dataValidation>
    <dataValidation type="whole" allowBlank="1" showErrorMessage="1" errorTitle="Mesečna stopnja izkoriščenosti" error="odstotek (celoštevilska vrednost)" sqref="AF62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AF56:AF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xr:uid="{D9D5D052-734D-4797-BB42-D712604D261F}">
      <formula1>0</formula1>
      <formula2>100</formula2>
    </dataValidation>
    <dataValidation type="whole" allowBlank="1" showInputMessage="1" showErrorMessage="1" errorTitle="Klasifikacija" error="Gl. zavihek Classification ali zavihek Klasifikacija_x000d_" sqref="Y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Y54:Y55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Y69:Y70 JF69:JF70 TB69:TB70 ACX69:ACX70 AMT69:AMT70 AWP69:AWP70 BGL69:BGL70 BQH69:BQH70 CAD69:CAD70 CJZ69:CJZ70 CTV69:CTV70 DDR69:DDR70 DNN69:DNN70 DXJ69:DXJ70 EHF69:EHF70 ERB69:ERB70 FAX69:FAX70 FKT69:FKT70 FUP69:FUP70 GEL69:GEL70 GOH69:GOH70 GYD69:GYD70 HHZ69:HHZ70 HRV69:HRV70 IBR69:IBR70 ILN69:ILN70 IVJ69:IVJ70 JFF69:JFF70 JPB69:JPB70 JYX69:JYX70 KIT69:KIT70 KSP69:KSP70 LCL69:LCL70 LMH69:LMH70 LWD69:LWD70 MFZ69:MFZ70 MPV69:MPV70 MZR69:MZR70 NJN69:NJN70 NTJ69:NTJ70 ODF69:ODF70 ONB69:ONB70 OWX69:OWX70 PGT69:PGT70 PQP69:PQP70 QAL69:QAL70 QKH69:QKH70 QUD69:QUD70 RDZ69:RDZ70 RNV69:RNV70 RXR69:RXR70 SHN69:SHN70 SRJ69:SRJ70 TBF69:TBF70 TLB69:TLB70 TUX69:TUX70 UET69:UET70 UOP69:UOP70 UYL69:UYL70 VIH69:VIH70 VSD69:VSD70 WBZ69:WBZ70 WLV69:WLV70 WVR69:WVR70 Y58:Y59 JF58:JF59 TB58:TB59 ACX58:ACX59 AMT58:AMT59 AWP58:AWP59 BGL58:BGL59 BQH58:BQH59 CAD58:CAD59 CJZ58:CJZ59 CTV58:CTV59 DDR58:DDR59 DNN58:DNN59 DXJ58:DXJ59 EHF58:EHF59 ERB58:ERB59 FAX58:FAX59 FKT58:FKT59 FUP58:FUP59 GEL58:GEL59 GOH58:GOH59 GYD58:GYD59 HHZ58:HHZ59 HRV58:HRV59 IBR58:IBR59 ILN58:ILN59 IVJ58:IVJ59 JFF58:JFF59 JPB58:JPB59 JYX58:JYX59 KIT58:KIT59 KSP58:KSP59 LCL58:LCL59 LMH58:LMH59 LWD58:LWD59 MFZ58:MFZ59 MPV58:MPV59 MZR58:MZR59 NJN58:NJN59 NTJ58:NTJ59 ODF58:ODF59 ONB58:ONB59 OWX58:OWX59 PGT58:PGT59 PQP58:PQP59 QAL58:QAL59 QKH58:QKH59 QUD58:QUD59 RDZ58:RDZ59 RNV58:RNV59 RXR58:RXR59 SHN58:SHN59 SRJ58:SRJ59 TBF58:TBF59 TLB58:TLB59 TUX58:TUX59 UET58:UET59 UOP58:UOP59 UYL58:UYL59 VIH58:VIH59 VSD58:VSD59 WBZ58:WBZ59 WLV58:WLV59 WVR58:WVR59 Y41:Y43 JF41:JF43 TB41:TB43 ACX41:ACX43 AMT41:AMT43 AWP41:AWP43 BGL41:BGL43 BQH41:BQH43 CAD41:CAD43 CJZ41:CJZ43 CTV41:CTV43 DDR41:DDR43 DNN41:DNN43 DXJ41:DXJ43 EHF41:EHF43 ERB41:ERB43 FAX41:FAX43 FKT41:FKT43 FUP41:FUP43 GEL41:GEL43 GOH41:GOH43 GYD41:GYD43 HHZ41:HHZ43 HRV41:HRV43 IBR41:IBR43 ILN41:ILN43 IVJ41:IVJ43 JFF41:JFF43 JPB41:JPB43 JYX41:JYX43 KIT41:KIT43 KSP41:KSP43 LCL41:LCL43 LMH41:LMH43 LWD41:LWD43 MFZ41:MFZ43 MPV41:MPV43 MZR41:MZR43 NJN41:NJN43 NTJ41:NTJ43 ODF41:ODF43 ONB41:ONB43 OWX41:OWX43 PGT41:PGT43 PQP41:PQP43 QAL41:QAL43 QKH41:QKH43 QUD41:QUD43 RDZ41:RDZ43 RNV41:RNV43 RXR41:RXR43 SHN41:SHN43 SRJ41:SRJ43 TBF41:TBF43 TLB41:TLB43 TUX41:TUX43 UET41:UET43 UOP41:UOP43 UYL41:UYL43 VIH41:VIH43 VSD41:VSD43 WBZ41:WBZ43 WLV41:WLV43 WVR41:WVR43 Y72:Y73 JF72:JF73 TB72:TB73 ACX72:ACX73 AMT72:AMT73 AWP72:AWP73 BGL72:BGL73 BQH72:BQH73 CAD72:CAD73 CJZ72:CJZ73 CTV72:CTV73 DDR72:DDR73 DNN72:DNN73 DXJ72:DXJ73 EHF72:EHF73 ERB72:ERB73 FAX72:FAX73 FKT72:FKT73 FUP72:FUP73 GEL72:GEL73 GOH72:GOH73 GYD72:GYD73 HHZ72:HHZ73 HRV72:HRV73 IBR72:IBR73 ILN72:ILN73 IVJ72:IVJ73 JFF72:JFF73 JPB72:JPB73 JYX72:JYX73 KIT72:KIT73 KSP72:KSP73 LCL72:LCL73 LMH72:LMH73 LWD72:LWD73 MFZ72:MFZ73 MPV72:MPV73 MZR72:MZR73 NJN72:NJN73 NTJ72:NTJ73 ODF72:ODF73 ONB72:ONB73 OWX72:OWX73 PGT72:PGT73 PQP72:PQP73 QAL72:QAL73 QKH72:QKH73 QUD72:QUD73 RDZ72:RDZ73 RNV72:RNV73 RXR72:RXR73 SHN72:SHN73 SRJ72:SRJ73 TBF72:TBF73 TLB72:TLB73 TUX72:TUX73 UET72:UET73 UOP72:UOP73 UYL72:UYL73 VIH72:VIH73 VSD72:VSD73 WBZ72:WBZ73 WLV72:WLV73 WVR72:WVR73 Y97:Y100 JF97:JF100 TB97:TB100 ACX97:ACX100 AMT97:AMT100 AWP97:AWP100 BGL97:BGL100 BQH97:BQH100 CAD97:CAD100 CJZ97:CJZ100 CTV97:CTV100 DDR97:DDR100 DNN97:DNN100 DXJ97:DXJ100 EHF97:EHF100 ERB97:ERB100 FAX97:FAX100 FKT97:FKT100 FUP97:FUP100 GEL97:GEL100 GOH97:GOH100 GYD97:GYD100 HHZ97:HHZ100 HRV97:HRV100 IBR97:IBR100 ILN97:ILN100 IVJ97:IVJ100 JFF97:JFF100 JPB97:JPB100 JYX97:JYX100 KIT97:KIT100 KSP97:KSP100 LCL97:LCL100 LMH97:LMH100 LWD97:LWD100 MFZ97:MFZ100 MPV97:MPV100 MZR97:MZR100 NJN97:NJN100 NTJ97:NTJ100 ODF97:ODF100 ONB97:ONB100 OWX97:OWX100 PGT97:PGT100 PQP97:PQP100 QAL97:QAL100 QKH97:QKH100 QUD97:QUD100 RDZ97:RDZ100 RNV97:RNV100 RXR97:RXR100 SHN97:SHN100 SRJ97:SRJ100 TBF97:TBF100 TLB97:TLB100 TUX97:TUX100 UET97:UET100 UOP97:UOP100 UYL97:UYL100 VIH97:VIH100 VSD97:VSD100 WBZ97:WBZ100 WLV97:WLV100 WVR97:WVR100 Y49:Y50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Y84:Y86 JF84:JF86 TB84:TB86 ACX84:ACX86 AMT84:AMT86 AWP84:AWP86 BGL84:BGL86 BQH84:BQH86 CAD84:CAD86 CJZ84:CJZ86 CTV84:CTV86 DDR84:DDR86 DNN84:DNN86 DXJ84:DXJ86 EHF84:EHF86 ERB84:ERB86 FAX84:FAX86 FKT84:FKT86 FUP84:FUP86 GEL84:GEL86 GOH84:GOH86 GYD84:GYD86 HHZ84:HHZ86 HRV84:HRV86 IBR84:IBR86 ILN84:ILN86 IVJ84:IVJ86 JFF84:JFF86 JPB84:JPB86 JYX84:JYX86 KIT84:KIT86 KSP84:KSP86 LCL84:LCL86 LMH84:LMH86 LWD84:LWD86 MFZ84:MFZ86 MPV84:MPV86 MZR84:MZR86 NJN84:NJN86 NTJ84:NTJ86 ODF84:ODF86 ONB84:ONB86 OWX84:OWX86 PGT84:PGT86 PQP84:PQP86 QAL84:QAL86 QKH84:QKH86 QUD84:QUD86 RDZ84:RDZ86 RNV84:RNV86 RXR84:RXR86 SHN84:SHN86 SRJ84:SRJ86 TBF84:TBF86 TLB84:TLB86 TUX84:TUX86 UET84:UET86 UOP84:UOP86 UYL84:UYL86 VIH84:VIH86 VSD84:VSD86 WBZ84:WBZ86 WLV84:WLV86 WVR84:WVR86 Y102:Y107 JF102:JF107 TB102:TB107 ACX102:ACX107 AMT102:AMT107 AWP102:AWP107 BGL102:BGL107 BQH102:BQH107 CAD102:CAD107 CJZ102:CJZ107 CTV102:CTV107 DDR102:DDR107 DNN102:DNN107 DXJ102:DXJ107 EHF102:EHF107 ERB102:ERB107 FAX102:FAX107 FKT102:FKT107 FUP102:FUP107 GEL102:GEL107 GOH102:GOH107 GYD102:GYD107 HHZ102:HHZ107 HRV102:HRV107 IBR102:IBR107 ILN102:ILN107 IVJ102:IVJ107 JFF102:JFF107 JPB102:JPB107 JYX102:JYX107 KIT102:KIT107 KSP102:KSP107 LCL102:LCL107 LMH102:LMH107 LWD102:LWD107 MFZ102:MFZ107 MPV102:MPV107 MZR102:MZR107 NJN102:NJN107 NTJ102:NTJ107 ODF102:ODF107 ONB102:ONB107 OWX102:OWX107 PGT102:PGT107 PQP102:PQP107 QAL102:QAL107 QKH102:QKH107 QUD102:QUD107 RDZ102:RDZ107 RNV102:RNV107 RXR102:RXR107 SHN102:SHN107 SRJ102:SRJ107 TBF102:TBF107 TLB102:TLB107 TUX102:TUX107 UET102:UET107 UOP102:UOP107 UYL102:UYL107 VIH102:VIH107 VSD102:VSD107 WBZ102:WBZ107 WLV102:WLV107 WVR102:WVR107 Y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Y90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Y81:Y82 JF81:JF82 TB81:TB82 ACX81:ACX82 AMT81:AMT82 AWP81:AWP82 BGL81:BGL82 BQH81:BQH82 CAD81:CAD82 CJZ81:CJZ82 CTV81:CTV82 DDR81:DDR82 DNN81:DNN82 DXJ81:DXJ82 EHF81:EHF82 ERB81:ERB82 FAX81:FAX82 FKT81:FKT82 FUP81:FUP82 GEL81:GEL82 GOH81:GOH82 GYD81:GYD82 HHZ81:HHZ82 HRV81:HRV82 IBR81:IBR82 ILN81:ILN82 IVJ81:IVJ82 JFF81:JFF82 JPB81:JPB82 JYX81:JYX82 KIT81:KIT82 KSP81:KSP82 LCL81:LCL82 LMH81:LMH82 LWD81:LWD82 MFZ81:MFZ82 MPV81:MPV82 MZR81:MZR82 NJN81:NJN82 NTJ81:NTJ82 ODF81:ODF82 ONB81:ONB82 OWX81:OWX82 PGT81:PGT82 PQP81:PQP82 QAL81:QAL82 QKH81:QKH82 QUD81:QUD82 RDZ81:RDZ82 RNV81:RNV82 RXR81:RXR82 SHN81:SHN82 SRJ81:SRJ82 TBF81:TBF82 TLB81:TLB82 TUX81:TUX82 UET81:UET82 UOP81:UOP82 UYL81:UYL82 VIH81:VIH82 VSD81:VSD82 WBZ81:WBZ82 WLV81:WLV82 WVR81:WVR82 Y111:Y120 JF111:JF120 TB111:TB120 ACX111:ACX120 AMT111:AMT120 AWP111:AWP120 BGL111:BGL120 BQH111:BQH120 CAD111:CAD120 CJZ111:CJZ120 CTV111:CTV120 DDR111:DDR120 DNN111:DNN120 DXJ111:DXJ120 EHF111:EHF120 ERB111:ERB120 FAX111:FAX120 FKT111:FKT120 FUP111:FUP120 GEL111:GEL120 GOH111:GOH120 GYD111:GYD120 HHZ111:HHZ120 HRV111:HRV120 IBR111:IBR120 ILN111:ILN120 IVJ111:IVJ120 JFF111:JFF120 JPB111:JPB120 JYX111:JYX120 KIT111:KIT120 KSP111:KSP120 LCL111:LCL120 LMH111:LMH120 LWD111:LWD120 MFZ111:MFZ120 MPV111:MPV120 MZR111:MZR120 NJN111:NJN120 NTJ111:NTJ120 ODF111:ODF120 ONB111:ONB120 OWX111:OWX120 PGT111:PGT120 PQP111:PQP120 QAL111:QAL120 QKH111:QKH120 QUD111:QUD120 RDZ111:RDZ120 RNV111:RNV120 RXR111:RXR120 SHN111:SHN120 SRJ111:SRJ120 TBF111:TBF120 TLB111:TLB120 TUX111:TUX120 UET111:UET120 UOP111:UOP120 UYL111:UYL120 VIH111:VIH120 VSD111:VSD120 WBZ111:WBZ120 WLV111:WLV120 WVR111:WVR120 Y122:Y123 JF122:JF123 TB122:TB123 ACX122:ACX123 AMT122:AMT123 AWP122:AWP123 BGL122:BGL123 BQH122:BQH123 CAD122:CAD123 CJZ122:CJZ123 CTV122:CTV123 DDR122:DDR123 DNN122:DNN123 DXJ122:DXJ123 EHF122:EHF123 ERB122:ERB123 FAX122:FAX123 FKT122:FKT123 FUP122:FUP123 GEL122:GEL123 GOH122:GOH123 GYD122:GYD123 HHZ122:HHZ123 HRV122:HRV123 IBR122:IBR123 ILN122:ILN123 IVJ122:IVJ123 JFF122:JFF123 JPB122:JPB123 JYX122:JYX123 KIT122:KIT123 KSP122:KSP123 LCL122:LCL123 LMH122:LMH123 LWD122:LWD123 MFZ122:MFZ123 MPV122:MPV123 MZR122:MZR123 NJN122:NJN123 NTJ122:NTJ123 ODF122:ODF123 ONB122:ONB123 OWX122:OWX123 PGT122:PGT123 PQP122:PQP123 QAL122:QAL123 QKH122:QKH123 QUD122:QUD123 RDZ122:RDZ123 RNV122:RNV123 RXR122:RXR123 SHN122:SHN123 SRJ122:SRJ123 TBF122:TBF123 TLB122:TLB123 TUX122:TUX123 UET122:UET123 UOP122:UOP123 UYL122:UYL123 VIH122:VIH123 VSD122:VSD123 WBZ122:WBZ123 WLV122:WLV123 WVR122:WVR123" xr:uid="{AE1F3ED7-E8BF-48B2-84BB-72DBCD2C9E11}">
      <formula1>1</formula1>
      <formula2>4</formula2>
    </dataValidation>
    <dataValidation type="whole" allowBlank="1" showInputMessage="1" showErrorMessage="1" errorTitle="Klasifikacija" error="Gl. zavihek Classification ali zavihek Klasifikacija_x000d_" sqref="AA69:AA70 JH69:JH70 TD69:TD70 ACZ69:ACZ70 AMV69:AMV70 AWR69:AWR70 BGN69:BGN70 BQJ69:BQJ70 CAF69:CAF70 CKB69:CKB70 CTX69:CTX70 DDT69:DDT70 DNP69:DNP70 DXL69:DXL70 EHH69:EHH70 ERD69:ERD70 FAZ69:FAZ70 FKV69:FKV70 FUR69:FUR70 GEN69:GEN70 GOJ69:GOJ70 GYF69:GYF70 HIB69:HIB70 HRX69:HRX70 IBT69:IBT70 ILP69:ILP70 IVL69:IVL70 JFH69:JFH70 JPD69:JPD70 JYZ69:JYZ70 KIV69:KIV70 KSR69:KSR70 LCN69:LCN70 LMJ69:LMJ70 LWF69:LWF70 MGB69:MGB70 MPX69:MPX70 MZT69:MZT70 NJP69:NJP70 NTL69:NTL70 ODH69:ODH70 OND69:OND70 OWZ69:OWZ70 PGV69:PGV70 PQR69:PQR70 QAN69:QAN70 QKJ69:QKJ70 QUF69:QUF70 REB69:REB70 RNX69:RNX70 RXT69:RXT70 SHP69:SHP70 SRL69:SRL70 TBH69:TBH70 TLD69:TLD70 TUZ69:TUZ70 UEV69:UEV70 UOR69:UOR70 UYN69:UYN70 VIJ69:VIJ70 VSF69:VSF70 WCB69:WCB70 WLX69:WLX70 WVT69:WVT70 AA54:AA55 JH54:JH55 TD54:TD55 ACZ54:ACZ55 AMV54:AMV55 AWR54:AWR55 BGN54:BGN55 BQJ54:BQJ55 CAF54:CAF55 CKB54:CKB55 CTX54:CTX55 DDT54:DDT55 DNP54:DNP55 DXL54:DXL55 EHH54:EHH55 ERD54:ERD55 FAZ54:FAZ55 FKV54:FKV55 FUR54:FUR55 GEN54:GEN55 GOJ54:GOJ55 GYF54:GYF55 HIB54:HIB55 HRX54:HRX55 IBT54:IBT55 ILP54:ILP55 IVL54:IVL55 JFH54:JFH55 JPD54:JPD55 JYZ54:JYZ55 KIV54:KIV55 KSR54:KSR55 LCN54:LCN55 LMJ54:LMJ55 LWF54:LWF55 MGB54:MGB55 MPX54:MPX55 MZT54:MZT55 NJP54:NJP55 NTL54:NTL55 ODH54:ODH55 OND54:OND55 OWZ54:OWZ55 PGV54:PGV55 PQR54:PQR55 QAN54:QAN55 QKJ54:QKJ55 QUF54:QUF55 REB54:REB55 RNX54:RNX55 RXT54:RXT55 SHP54:SHP55 SRL54:SRL55 TBH54:TBH55 TLD54:TLD55 TUZ54:TUZ55 UEV54:UEV55 UOR54:UOR55 UYN54:UYN55 VIJ54:VIJ55 VSF54:VSF55 WCB54:WCB55 WLX54:WLX55 WVT54:WVT55 AA72:AA73 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AA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AA41:AA43 JH41:JH43 TD41:TD43 ACZ41:ACZ43 AMV41:AMV43 AWR41:AWR43 BGN41:BGN43 BQJ41:BQJ43 CAF41:CAF43 CKB41:CKB43 CTX41:CTX43 DDT41:DDT43 DNP41:DNP43 DXL41:DXL43 EHH41:EHH43 ERD41:ERD43 FAZ41:FAZ43 FKV41:FKV43 FUR41:FUR43 GEN41:GEN43 GOJ41:GOJ43 GYF41:GYF43 HIB41:HIB43 HRX41:HRX43 IBT41:IBT43 ILP41:ILP43 IVL41:IVL43 JFH41:JFH43 JPD41:JPD43 JYZ41:JYZ43 KIV41:KIV43 KSR41:KSR43 LCN41:LCN43 LMJ41:LMJ43 LWF41:LWF43 MGB41:MGB43 MPX41:MPX43 MZT41:MZT43 NJP41:NJP43 NTL41:NTL43 ODH41:ODH43 OND41:OND43 OWZ41:OWZ43 PGV41:PGV43 PQR41:PQR43 QAN41:QAN43 QKJ41:QKJ43 QUF41:QUF43 REB41:REB43 RNX41:RNX43 RXT41:RXT43 SHP41:SHP43 SRL41:SRL43 TBH41:TBH43 TLD41:TLD43 TUZ41:TUZ43 UEV41:UEV43 UOR41:UOR43 UYN41:UYN43 VIJ41:VIJ43 VSF41:VSF43 WCB41:WCB43 WLX41:WLX43 WVT41:WVT43 AA58:AA59 JH58:JH59 TD58:TD59 ACZ58:ACZ59 AMV58:AMV59 AWR58:AWR59 BGN58:BGN59 BQJ58:BQJ59 CAF58:CAF59 CKB58:CKB59 CTX58:CTX59 DDT58:DDT59 DNP58:DNP59 DXL58:DXL59 EHH58:EHH59 ERD58:ERD59 FAZ58:FAZ59 FKV58:FKV59 FUR58:FUR59 GEN58:GEN59 GOJ58:GOJ59 GYF58:GYF59 HIB58:HIB59 HRX58:HRX59 IBT58:IBT59 ILP58:ILP59 IVL58:IVL59 JFH58:JFH59 JPD58:JPD59 JYZ58:JYZ59 KIV58:KIV59 KSR58:KSR59 LCN58:LCN59 LMJ58:LMJ59 LWF58:LWF59 MGB58:MGB59 MPX58:MPX59 MZT58:MZT59 NJP58:NJP59 NTL58:NTL59 ODH58:ODH59 OND58:OND59 OWZ58:OWZ59 PGV58:PGV59 PQR58:PQR59 QAN58:QAN59 QKJ58:QKJ59 QUF58:QUF59 REB58:REB59 RNX58:RNX59 RXT58:RXT59 SHP58:SHP59 SRL58:SRL59 TBH58:TBH59 TLD58:TLD59 TUZ58:TUZ59 UEV58:UEV59 UOR58:UOR59 UYN58:UYN59 VIJ58:VIJ59 VSF58:VSF59 WCB58:WCB59 WLX58:WLX59 WVT58:WVT59 AA84:AA86 JH84:JH86 TD84:TD86 ACZ84:ACZ86 AMV84:AMV86 AWR84:AWR86 BGN84:BGN86 BQJ84:BQJ86 CAF84:CAF86 CKB84:CKB86 CTX84:CTX86 DDT84:DDT86 DNP84:DNP86 DXL84:DXL86 EHH84:EHH86 ERD84:ERD86 FAZ84:FAZ86 FKV84:FKV86 FUR84:FUR86 GEN84:GEN86 GOJ84:GOJ86 GYF84:GYF86 HIB84:HIB86 HRX84:HRX86 IBT84:IBT86 ILP84:ILP86 IVL84:IVL86 JFH84:JFH86 JPD84:JPD86 JYZ84:JYZ86 KIV84:KIV86 KSR84:KSR86 LCN84:LCN86 LMJ84:LMJ86 LWF84:LWF86 MGB84:MGB86 MPX84:MPX86 MZT84:MZT86 NJP84:NJP86 NTL84:NTL86 ODH84:ODH86 OND84:OND86 OWZ84:OWZ86 PGV84:PGV86 PQR84:PQR86 QAN84:QAN86 QKJ84:QKJ86 QUF84:QUF86 REB84:REB86 RNX84:RNX86 RXT84:RXT86 SHP84:SHP86 SRL84:SRL86 TBH84:TBH86 TLD84:TLD86 TUZ84:TUZ86 UEV84:UEV86 UOR84:UOR86 UYN84:UYN86 VIJ84:VIJ86 VSF84:VSF86 WCB84:WCB86 WLX84:WLX86 WVT84:WVT86 AA92:AA93 JH92:JH93 TD92:TD93 ACZ92:ACZ93 AMV92:AMV93 AWR92:AWR93 BGN92:BGN93 BQJ92:BQJ93 CAF92:CAF93 CKB92:CKB93 CTX92:CTX93 DDT92:DDT93 DNP92:DNP93 DXL92:DXL93 EHH92:EHH93 ERD92:ERD93 FAZ92:FAZ93 FKV92:FKV93 FUR92:FUR93 GEN92:GEN93 GOJ92:GOJ93 GYF92:GYF93 HIB92:HIB93 HRX92:HRX93 IBT92:IBT93 ILP92:ILP93 IVL92:IVL93 JFH92:JFH93 JPD92:JPD93 JYZ92:JYZ93 KIV92:KIV93 KSR92:KSR93 LCN92:LCN93 LMJ92:LMJ93 LWF92:LWF93 MGB92:MGB93 MPX92:MPX93 MZT92:MZT93 NJP92:NJP93 NTL92:NTL93 ODH92:ODH93 OND92:OND93 OWZ92:OWZ93 PGV92:PGV93 PQR92:PQR93 QAN92:QAN93 QKJ92:QKJ93 QUF92:QUF93 REB92:REB93 RNX92:RNX93 RXT92:RXT93 SHP92:SHP93 SRL92:SRL93 TBH92:TBH93 TLD92:TLD93 TUZ92:TUZ93 UEV92:UEV93 UOR92:UOR93 UYN92:UYN93 VIJ92:VIJ93 VSF92:VSF93 WCB92:WCB93 WLX92:WLX93 WVT92:WVT93 AA49:AA50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AA97:AA107 JH97:JH107 TD97:TD107 ACZ97:ACZ107 AMV97:AMV107 AWR97:AWR107 BGN97:BGN107 BQJ97:BQJ107 CAF97:CAF107 CKB97:CKB107 CTX97:CTX107 DDT97:DDT107 DNP97:DNP107 DXL97:DXL107 EHH97:EHH107 ERD97:ERD107 FAZ97:FAZ107 FKV97:FKV107 FUR97:FUR107 GEN97:GEN107 GOJ97:GOJ107 GYF97:GYF107 HIB97:HIB107 HRX97:HRX107 IBT97:IBT107 ILP97:ILP107 IVL97:IVL107 JFH97:JFH107 JPD97:JPD107 JYZ97:JYZ107 KIV97:KIV107 KSR97:KSR107 LCN97:LCN107 LMJ97:LMJ107 LWF97:LWF107 MGB97:MGB107 MPX97:MPX107 MZT97:MZT107 NJP97:NJP107 NTL97:NTL107 ODH97:ODH107 OND97:OND107 OWZ97:OWZ107 PGV97:PGV107 PQR97:PQR107 QAN97:QAN107 QKJ97:QKJ107 QUF97:QUF107 REB97:REB107 RNX97:RNX107 RXT97:RXT107 SHP97:SHP107 SRL97:SRL107 TBH97:TBH107 TLD97:TLD107 TUZ97:TUZ107 UEV97:UEV107 UOR97:UOR107 UYN97:UYN107 VIJ97:VIJ107 VSF97:VSF107 WCB97:WCB107 WLX97:WLX107 WVT97:WVT107 AA81:AA82 JH81:JH82 TD81:TD82 ACZ81:ACZ82 AMV81:AMV82 AWR81:AWR82 BGN81:BGN82 BQJ81:BQJ82 CAF81:CAF82 CKB81:CKB82 CTX81:CTX82 DDT81:DDT82 DNP81:DNP82 DXL81:DXL82 EHH81:EHH82 ERD81:ERD82 FAZ81:FAZ82 FKV81:FKV82 FUR81:FUR82 GEN81:GEN82 GOJ81:GOJ82 GYF81:GYF82 HIB81:HIB82 HRX81:HRX82 IBT81:IBT82 ILP81:ILP82 IVL81:IVL82 JFH81:JFH82 JPD81:JPD82 JYZ81:JYZ82 KIV81:KIV82 KSR81:KSR82 LCN81:LCN82 LMJ81:LMJ82 LWF81:LWF82 MGB81:MGB82 MPX81:MPX82 MZT81:MZT82 NJP81:NJP82 NTL81:NTL82 ODH81:ODH82 OND81:OND82 OWZ81:OWZ82 PGV81:PGV82 PQR81:PQR82 QAN81:QAN82 QKJ81:QKJ82 QUF81:QUF82 REB81:REB82 RNX81:RNX82 RXT81:RXT82 SHP81:SHP82 SRL81:SRL82 TBH81:TBH82 TLD81:TLD82 TUZ81:TUZ82 UEV81:UEV82 UOR81:UOR82 UYN81:UYN82 VIJ81:VIJ82 VSF81:VSF82 WCB81:WCB82 WLX81:WLX82 WVT81:WVT82 AA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AA111:AA120 JH111:JH120 TD111:TD120 ACZ111:ACZ120 AMV111:AMV120 AWR111:AWR120 BGN111:BGN120 BQJ111:BQJ120 CAF111:CAF120 CKB111:CKB120 CTX111:CTX120 DDT111:DDT120 DNP111:DNP120 DXL111:DXL120 EHH111:EHH120 ERD111:ERD120 FAZ111:FAZ120 FKV111:FKV120 FUR111:FUR120 GEN111:GEN120 GOJ111:GOJ120 GYF111:GYF120 HIB111:HIB120 HRX111:HRX120 IBT111:IBT120 ILP111:ILP120 IVL111:IVL120 JFH111:JFH120 JPD111:JPD120 JYZ111:JYZ120 KIV111:KIV120 KSR111:KSR120 LCN111:LCN120 LMJ111:LMJ120 LWF111:LWF120 MGB111:MGB120 MPX111:MPX120 MZT111:MZT120 NJP111:NJP120 NTL111:NTL120 ODH111:ODH120 OND111:OND120 OWZ111:OWZ120 PGV111:PGV120 PQR111:PQR120 QAN111:QAN120 QKJ111:QKJ120 QUF111:QUF120 REB111:REB120 RNX111:RNX120 RXT111:RXT120 SHP111:SHP120 SRL111:SRL120 TBH111:TBH120 TLD111:TLD120 TUZ111:TUZ120 UEV111:UEV120 UOR111:UOR120 UYN111:UYN120 VIJ111:VIJ120 VSF111:VSF120 WCB111:WCB120 WLX111:WLX120 WVT111:WVT120 AA122:AA123 JH122:JH123 TD122:TD123 ACZ122:ACZ123 AMV122:AMV123 AWR122:AWR123 BGN122:BGN123 BQJ122:BQJ123 CAF122:CAF123 CKB122:CKB123 CTX122:CTX123 DDT122:DDT123 DNP122:DNP123 DXL122:DXL123 EHH122:EHH123 ERD122:ERD123 FAZ122:FAZ123 FKV122:FKV123 FUR122:FUR123 GEN122:GEN123 GOJ122:GOJ123 GYF122:GYF123 HIB122:HIB123 HRX122:HRX123 IBT122:IBT123 ILP122:ILP123 IVL122:IVL123 JFH122:JFH123 JPD122:JPD123 JYZ122:JYZ123 KIV122:KIV123 KSR122:KSR123 LCN122:LCN123 LMJ122:LMJ123 LWF122:LWF123 MGB122:MGB123 MPX122:MPX123 MZT122:MZT123 NJP122:NJP123 NTL122:NTL123 ODH122:ODH123 OND122:OND123 OWZ122:OWZ123 PGV122:PGV123 PQR122:PQR123 QAN122:QAN123 QKJ122:QKJ123 QUF122:QUF123 REB122:REB123 RNX122:RNX123 RXT122:RXT123 SHP122:SHP123 SRL122:SRL123 TBH122:TBH123 TLD122:TLD123 TUZ122:TUZ123 UEV122:UEV123 UOR122:UOR123 UYN122:UYN123 VIJ122:VIJ123 VSF122:VSF123 WCB122:WCB123 WLX122:WLX123 WVT122:WVT123" xr:uid="{9646EB1A-6F77-4049-8552-E1832697BCB7}">
      <formula1>1</formula1>
      <formula2>9</formula2>
    </dataValidation>
    <dataValidation type="whole" allowBlank="1" showInputMessage="1" showErrorMessage="1" errorTitle="Klasifikacija" error="Gl. zavihek Classification ali zavihek Klasifikacija_x000d_" sqref="Y93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Y101 JF101 TB101 ACX101 AMT101 AWP101 BGL101 BQH101 CAD101 CJZ101 CTV101 DDR101 DNN101 DXJ101 EHF101 ERB101 FAX101 FKT101 FUP101 GEL101 GOH101 GYD101 HHZ101 HRV101 IBR101 ILN101 IVJ101 JFF101 JPB101 JYX101 KIT101 KSP101 LCL101 LMH101 LWD101 MFZ101 MPV101 MZR101 NJN101 NTJ101 ODF101 ONB101 OWX101 PGT101 PQP101 QAL101 QKH101 QUD101 RDZ101 RNV101 RXR101 SHN101 SRJ101 TBF101 TLB101 TUX101 UET101 UOP101 UYL101 VIH101 VSD101 WBZ101 WLV101 WVR101" xr:uid="{31B96A9C-0FDA-410B-B70E-E4D8A87D7FB2}">
      <formula1>1</formula1>
      <formula2>6</formula2>
    </dataValidation>
    <dataValidation type="whole" allowBlank="1" showInputMessage="1" showErrorMessage="1" errorTitle="Klasifikacija" error="Gl. zavihek Classification ali zavihek Klasifikacija_x000a_" sqref="Y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Y12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Y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Y74:Y80 JF74:JF80 TB74:TB80 ACX74:ACX80 AMT74:AMT80 AWP74:AWP80 BGL74:BGL80 BQH74:BQH80 CAD74:CAD80 CJZ74:CJZ80 CTV74:CTV80 DDR74:DDR80 DNN74:DNN80 DXJ74:DXJ80 EHF74:EHF80 ERB74:ERB80 FAX74:FAX80 FKT74:FKT80 FUP74:FUP80 GEL74:GEL80 GOH74:GOH80 GYD74:GYD80 HHZ74:HHZ80 HRV74:HRV80 IBR74:IBR80 ILN74:ILN80 IVJ74:IVJ80 JFF74:JFF80 JPB74:JPB80 JYX74:JYX80 KIT74:KIT80 KSP74:KSP80 LCL74:LCL80 LMH74:LMH80 LWD74:LWD80 MFZ74:MFZ80 MPV74:MPV80 MZR74:MZR80 NJN74:NJN80 NTJ74:NTJ80 ODF74:ODF80 ONB74:ONB80 OWX74:OWX80 PGT74:PGT80 PQP74:PQP80 QAL74:QAL80 QKH74:QKH80 QUD74:QUD80 RDZ74:RDZ80 RNV74:RNV80 RXR74:RXR80 SHN74:SHN80 SRJ74:SRJ80 TBF74:TBF80 TLB74:TLB80 TUX74:TUX80 UET74:UET80 UOP74:UOP80 UYL74:UYL80 VIH74:VIH80 VSD74:VSD80 WBZ74:WBZ80 WLV74:WLV80 WVR74:WVR80 Y95:Y96 JF95:JF96 TB95:TB96 ACX95:ACX96 AMT95:AMT96 AWP95:AWP96 BGL95:BGL96 BQH95:BQH96 CAD95:CAD96 CJZ95:CJZ96 CTV95:CTV96 DDR95:DDR96 DNN95:DNN96 DXJ95:DXJ96 EHF95:EHF96 ERB95:ERB96 FAX95:FAX96 FKT95:FKT96 FUP95:FUP96 GEL95:GEL96 GOH95:GOH96 GYD95:GYD96 HHZ95:HHZ96 HRV95:HRV96 IBR95:IBR96 ILN95:ILN96 IVJ95:IVJ96 JFF95:JFF96 JPB95:JPB96 JYX95:JYX96 KIT95:KIT96 KSP95:KSP96 LCL95:LCL96 LMH95:LMH96 LWD95:LWD96 MFZ95:MFZ96 MPV95:MPV96 MZR95:MZR96 NJN95:NJN96 NTJ95:NTJ96 ODF95:ODF96 ONB95:ONB96 OWX95:OWX96 PGT95:PGT96 PQP95:PQP96 QAL95:QAL96 QKH95:QKH96 QUD95:QUD96 RDZ95:RDZ96 RNV95:RNV96 RXR95:RXR96 SHN95:SHN96 SRJ95:SRJ96 TBF95:TBF96 TLB95:TLB96 TUX95:TUX96 UET95:UET96 UOP95:UOP96 UYL95:UYL96 VIH95:VIH96 VSD95:VSD96 WBZ95:WBZ96 WLV95:WLV96 WVR95:WVR96 Y44:Y48 JF44:JF48 TB44:TB48 ACX44:ACX48 AMT44:AMT48 AWP44:AWP48 BGL44:BGL48 BQH44:BQH48 CAD44:CAD48 CJZ44:CJZ48 CTV44:CTV48 DDR44:DDR48 DNN44:DNN48 DXJ44:DXJ48 EHF44:EHF48 ERB44:ERB48 FAX44:FAX48 FKT44:FKT48 FUP44:FUP48 GEL44:GEL48 GOH44:GOH48 GYD44:GYD48 HHZ44:HHZ48 HRV44:HRV48 IBR44:IBR48 ILN44:ILN48 IVJ44:IVJ48 JFF44:JFF48 JPB44:JPB48 JYX44:JYX48 KIT44:KIT48 KSP44:KSP48 LCL44:LCL48 LMH44:LMH48 LWD44:LWD48 MFZ44:MFZ48 MPV44:MPV48 MZR44:MZR48 NJN44:NJN48 NTJ44:NTJ48 ODF44:ODF48 ONB44:ONB48 OWX44:OWX48 PGT44:PGT48 PQP44:PQP48 QAL44:QAL48 QKH44:QKH48 QUD44:QUD48 RDZ44:RDZ48 RNV44:RNV48 RXR44:RXR48 SHN44:SHN48 SRJ44:SRJ48 TBF44:TBF48 TLB44:TLB48 TUX44:TUX48 UET44:UET48 UOP44:UOP48 UYL44:UYL48 VIH44:VIH48 VSD44:VSD48 WBZ44:WBZ48 WLV44:WLV48 WVR44:WVR48 Y60:Y61 JF60:JF61 TB60:TB61 ACX60:ACX61 AMT60:AMT61 AWP60:AWP61 BGL60:BGL61 BQH60:BQH61 CAD60:CAD61 CJZ60:CJZ61 CTV60:CTV61 DDR60:DDR61 DNN60:DNN61 DXJ60:DXJ61 EHF60:EHF61 ERB60:ERB61 FAX60:FAX61 FKT60:FKT61 FUP60:FUP61 GEL60:GEL61 GOH60:GOH61 GYD60:GYD61 HHZ60:HHZ61 HRV60:HRV61 IBR60:IBR61 ILN60:ILN61 IVJ60:IVJ61 JFF60:JFF61 JPB60:JPB61 JYX60:JYX61 KIT60:KIT61 KSP60:KSP61 LCL60:LCL61 LMH60:LMH61 LWD60:LWD61 MFZ60:MFZ61 MPV60:MPV61 MZR60:MZR61 NJN60:NJN61 NTJ60:NTJ61 ODF60:ODF61 ONB60:ONB61 OWX60:OWX61 PGT60:PGT61 PQP60:PQP61 QAL60:QAL61 QKH60:QKH61 QUD60:QUD61 RDZ60:RDZ61 RNV60:RNV61 RXR60:RXR61 SHN60:SHN61 SRJ60:SRJ61 TBF60:TBF61 TLB60:TLB61 TUX60:TUX61 UET60:UET61 UOP60:UOP61 UYL60:UYL61 VIH60:VIH61 VSD60:VSD61 WBZ60:WBZ61 WLV60:WLV61 WVR60:WVR61 Y108:Y110 JF108:JF110 TB108:TB110 ACX108:ACX110 AMT108:AMT110 AWP108:AWP110 BGL108:BGL110 BQH108:BQH110 CAD108:CAD110 CJZ108:CJZ110 CTV108:CTV110 DDR108:DDR110 DNN108:DNN110 DXJ108:DXJ110 EHF108:EHF110 ERB108:ERB110 FAX108:FAX110 FKT108:FKT110 FUP108:FUP110 GEL108:GEL110 GOH108:GOH110 GYD108:GYD110 HHZ108:HHZ110 HRV108:HRV110 IBR108:IBR110 ILN108:ILN110 IVJ108:IVJ110 JFF108:JFF110 JPB108:JPB110 JYX108:JYX110 KIT108:KIT110 KSP108:KSP110 LCL108:LCL110 LMH108:LMH110 LWD108:LWD110 MFZ108:MFZ110 MPV108:MPV110 MZR108:MZR110 NJN108:NJN110 NTJ108:NTJ110 ODF108:ODF110 ONB108:ONB110 OWX108:OWX110 PGT108:PGT110 PQP108:PQP110 QAL108:QAL110 QKH108:QKH110 QUD108:QUD110 RDZ108:RDZ110 RNV108:RNV110 RXR108:RXR110 SHN108:SHN110 SRJ108:SRJ110 TBF108:TBF110 TLB108:TLB110 TUX108:TUX110 UET108:UET110 UOP108:UOP110 UYL108:UYL110 VIH108:VIH110 VSD108:VSD110 WBZ108:WBZ110 WLV108:WLV110 WVR108:WVR110 Y63:Y68 JF63:JF68 TB63:TB68 ACX63:ACX68 AMT63:AMT68 AWP63:AWP68 BGL63:BGL68 BQH63:BQH68 CAD63:CAD68 CJZ63:CJZ68 CTV63:CTV68 DDR63:DDR68 DNN63:DNN68 DXJ63:DXJ68 EHF63:EHF68 ERB63:ERB68 FAX63:FAX68 FKT63:FKT68 FUP63:FUP68 GEL63:GEL68 GOH63:GOH68 GYD63:GYD68 HHZ63:HHZ68 HRV63:HRV68 IBR63:IBR68 ILN63:ILN68 IVJ63:IVJ68 JFF63:JFF68 JPB63:JPB68 JYX63:JYX68 KIT63:KIT68 KSP63:KSP68 LCL63:LCL68 LMH63:LMH68 LWD63:LWD68 MFZ63:MFZ68 MPV63:MPV68 MZR63:MZR68 NJN63:NJN68 NTJ63:NTJ68 ODF63:ODF68 ONB63:ONB68 OWX63:OWX68 PGT63:PGT68 PQP63:PQP68 QAL63:QAL68 QKH63:QKH68 QUD63:QUD68 RDZ63:RDZ68 RNV63:RNV68 RXR63:RXR68 SHN63:SHN68 SRJ63:SRJ68 TBF63:TBF68 TLB63:TLB68 TUX63:TUX68 UET63:UET68 UOP63:UOP68 UYL63:UYL68 VIH63:VIH68 VSD63:VSD68 WBZ63:WBZ68 WLV63:WLV68 WVR63:WVR68 Y704 JF704 TB704 ACX704 AMT704 AWP704 BGL704 BQH704 CAD704 CJZ704 CTV704 DDR704 DNN704 DXJ704 EHF704 ERB704 FAX704 FKT704 FUP704 GEL704 GOH704 GYD704 HHZ704 HRV704 IBR704 ILN704 IVJ704 JFF704 JPB704 JYX704 KIT704 KSP704 LCL704 LMH704 LWD704 MFZ704 MPV704 MZR704 NJN704 NTJ704 ODF704 ONB704 OWX704 PGT704 PQP704 QAL704 QKH704 QUD704 RDZ704 RNV704 RXR704 SHN704 SRJ704 TBF704 TLB704 TUX704 UET704 UOP704 UYL704 VIH704 VSD704 WBZ704 WLV704 WVR704 Y713 JF713 TB713 ACX713 AMT713 AWP713 BGL713 BQH713 CAD713 CJZ713 CTV713 DDR713 DNN713 DXJ713 EHF713 ERB713 FAX713 FKT713 FUP713 GEL713 GOH713 GYD713 HHZ713 HRV713 IBR713 ILN713 IVJ713 JFF713 JPB713 JYX713 KIT713 KSP713 LCL713 LMH713 LWD713 MFZ713 MPV713 MZR713 NJN713 NTJ713 ODF713 ONB713 OWX713 PGT713 PQP713 QAL713 QKH713 QUD713 RDZ713 RNV713 RXR713 SHN713 SRJ713 TBF713 TLB713 TUX713 UET713 UOP713 UYL713 VIH713 VSD713 WBZ713 WLV713 WVR713 Y127:Y134 JF127:JF134 TB127:TB134 ACX127:ACX134 AMT127:AMT134 AWP127:AWP134 BGL127:BGL134 BQH127:BQH134 CAD127:CAD134 CJZ127:CJZ134 CTV127:CTV134 DDR127:DDR134 DNN127:DNN134 DXJ127:DXJ134 EHF127:EHF134 ERB127:ERB134 FAX127:FAX134 FKT127:FKT134 FUP127:FUP134 GEL127:GEL134 GOH127:GOH134 GYD127:GYD134 HHZ127:HHZ134 HRV127:HRV134 IBR127:IBR134 ILN127:ILN134 IVJ127:IVJ134 JFF127:JFF134 JPB127:JPB134 JYX127:JYX134 KIT127:KIT134 KSP127:KSP134 LCL127:LCL134 LMH127:LMH134 LWD127:LWD134 MFZ127:MFZ134 MPV127:MPV134 MZR127:MZR134 NJN127:NJN134 NTJ127:NTJ134 ODF127:ODF134 ONB127:ONB134 OWX127:OWX134 PGT127:PGT134 PQP127:PQP134 QAL127:QAL134 QKH127:QKH134 QUD127:QUD134 RDZ127:RDZ134 RNV127:RNV134 RXR127:RXR134 SHN127:SHN134 SRJ127:SRJ134 TBF127:TBF134 TLB127:TLB134 TUX127:TUX134 UET127:UET134 UOP127:UOP134 UYL127:UYL134 VIH127:VIH134 VSD127:VSD134 WBZ127:WBZ134 WLV127:WLV134 WVR127:WVR134 Y137:Y162 JF137:JF162 TB137:TB162 ACX137:ACX162 AMT137:AMT162 AWP137:AWP162 BGL137:BGL162 BQH137:BQH162 CAD137:CAD162 CJZ137:CJZ162 CTV137:CTV162 DDR137:DDR162 DNN137:DNN162 DXJ137:DXJ162 EHF137:EHF162 ERB137:ERB162 FAX137:FAX162 FKT137:FKT162 FUP137:FUP162 GEL137:GEL162 GOH137:GOH162 GYD137:GYD162 HHZ137:HHZ162 HRV137:HRV162 IBR137:IBR162 ILN137:ILN162 IVJ137:IVJ162 JFF137:JFF162 JPB137:JPB162 JYX137:JYX162 KIT137:KIT162 KSP137:KSP162 LCL137:LCL162 LMH137:LMH162 LWD137:LWD162 MFZ137:MFZ162 MPV137:MPV162 MZR137:MZR162 NJN137:NJN162 NTJ137:NTJ162 ODF137:ODF162 ONB137:ONB162 OWX137:OWX162 PGT137:PGT162 PQP137:PQP162 QAL137:QAL162 QKH137:QKH162 QUD137:QUD162 RDZ137:RDZ162 RNV137:RNV162 RXR137:RXR162 SHN137:SHN162 SRJ137:SRJ162 TBF137:TBF162 TLB137:TLB162 TUX137:TUX162 UET137:UET162 UOP137:UOP162 UYL137:UYL162 VIH137:VIH162 VSD137:VSD162 WBZ137:WBZ162 WLV137:WLV162 WVR137:WVR162" xr:uid="{C1AB6460-3031-462E-80DB-6001EF1687AA}">
      <formula1>1</formula1>
      <formula2>4</formula2>
    </dataValidation>
    <dataValidation type="whole" allowBlank="1" showInputMessage="1" showErrorMessage="1" errorTitle="Klasifikacija" error="Gl. zavihek Classification ali zavihek Klasifikacija_x000a_" sqref="AA51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AA71 JH71 TD71 ACZ71 AMV71 AWR71 BGN71 BQJ71 CAF71 CKB71 CTX71 DDT71 DNP71 DXL71 EHH71 ERD71 FAZ71 FKV71 FUR71 GEN71 GOJ71 GYF71 HIB71 HRX71 IBT71 ILP71 IVL71 JFH71 JPD71 JYZ71 KIV71 KSR71 LCN71 LMJ71 LWF71 MGB71 MPX71 MZT71 NJP71 NTL71 ODH71 OND71 OWZ71 PGV71 PQR71 QAN71 QKJ71 QUF71 REB71 RNX71 RXT71 SHP71 SRL71 TBH71 TLD71 TUZ71 UEV71 UOR71 UYN71 VIJ71 VSF71 WCB71 WLX71 WVT71 AA74:AA80 JH74:JH80 TD74:TD80 ACZ74:ACZ80 AMV74:AMV80 AWR74:AWR80 BGN74:BGN80 BQJ74:BQJ80 CAF74:CAF80 CKB74:CKB80 CTX74:CTX80 DDT74:DDT80 DNP74:DNP80 DXL74:DXL80 EHH74:EHH80 ERD74:ERD80 FAZ74:FAZ80 FKV74:FKV80 FUR74:FUR80 GEN74:GEN80 GOJ74:GOJ80 GYF74:GYF80 HIB74:HIB80 HRX74:HRX80 IBT74:IBT80 ILP74:ILP80 IVL74:IVL80 JFH74:JFH80 JPD74:JPD80 JYZ74:JYZ80 KIV74:KIV80 KSR74:KSR80 LCN74:LCN80 LMJ74:LMJ80 LWF74:LWF80 MGB74:MGB80 MPX74:MPX80 MZT74:MZT80 NJP74:NJP80 NTL74:NTL80 ODH74:ODH80 OND74:OND80 OWZ74:OWZ80 PGV74:PGV80 PQR74:PQR80 QAN74:QAN80 QKJ74:QKJ80 QUF74:QUF80 REB74:REB80 RNX74:RNX80 RXT74:RXT80 SHP74:SHP80 SRL74:SRL80 TBH74:TBH80 TLD74:TLD80 TUZ74:TUZ80 UEV74:UEV80 UOR74:UOR80 UYN74:UYN80 VIJ74:VIJ80 VSF74:VSF80 WCB74:WCB80 WLX74:WLX80 WVT74:WVT80 AA95:AA96 JH95:JH96 TD95:TD96 ACZ95:ACZ96 AMV95:AMV96 AWR95:AWR96 BGN95:BGN96 BQJ95:BQJ96 CAF95:CAF96 CKB95:CKB96 CTX95:CTX96 DDT95:DDT96 DNP95:DNP96 DXL95:DXL96 EHH95:EHH96 ERD95:ERD96 FAZ95:FAZ96 FKV95:FKV96 FUR95:FUR96 GEN95:GEN96 GOJ95:GOJ96 GYF95:GYF96 HIB95:HIB96 HRX95:HRX96 IBT95:IBT96 ILP95:ILP96 IVL95:IVL96 JFH95:JFH96 JPD95:JPD96 JYZ95:JYZ96 KIV95:KIV96 KSR95:KSR96 LCN95:LCN96 LMJ95:LMJ96 LWF95:LWF96 MGB95:MGB96 MPX95:MPX96 MZT95:MZT96 NJP95:NJP96 NTL95:NTL96 ODH95:ODH96 OND95:OND96 OWZ95:OWZ96 PGV95:PGV96 PQR95:PQR96 QAN95:QAN96 QKJ95:QKJ96 QUF95:QUF96 REB95:REB96 RNX95:RNX96 RXT95:RXT96 SHP95:SHP96 SRL95:SRL96 TBH95:TBH96 TLD95:TLD96 TUZ95:TUZ96 UEV95:UEV96 UOR95:UOR96 UYN95:UYN96 VIJ95:VIJ96 VSF95:VSF96 WCB95:WCB96 WLX95:WLX96 WVT95:WVT96 AA60:AA61 JH60:JH61 TD60:TD61 ACZ60:ACZ61 AMV60:AMV61 AWR60:AWR61 BGN60:BGN61 BQJ60:BQJ61 CAF60:CAF61 CKB60:CKB61 CTX60:CTX61 DDT60:DDT61 DNP60:DNP61 DXL60:DXL61 EHH60:EHH61 ERD60:ERD61 FAZ60:FAZ61 FKV60:FKV61 FUR60:FUR61 GEN60:GEN61 GOJ60:GOJ61 GYF60:GYF61 HIB60:HIB61 HRX60:HRX61 IBT60:IBT61 ILP60:ILP61 IVL60:IVL61 JFH60:JFH61 JPD60:JPD61 JYZ60:JYZ61 KIV60:KIV61 KSR60:KSR61 LCN60:LCN61 LMJ60:LMJ61 LWF60:LWF61 MGB60:MGB61 MPX60:MPX61 MZT60:MZT61 NJP60:NJP61 NTL60:NTL61 ODH60:ODH61 OND60:OND61 OWZ60:OWZ61 PGV60:PGV61 PQR60:PQR61 QAN60:QAN61 QKJ60:QKJ61 QUF60:QUF61 REB60:REB61 RNX60:RNX61 RXT60:RXT61 SHP60:SHP61 SRL60:SRL61 TBH60:TBH61 TLD60:TLD61 TUZ60:TUZ61 UEV60:UEV61 UOR60:UOR61 UYN60:UYN61 VIJ60:VIJ61 VSF60:VSF61 WCB60:WCB61 WLX60:WLX61 WVT60:WVT61 AA44:AA48 JH44:JH48 TD44:TD48 ACZ44:ACZ48 AMV44:AMV48 AWR44:AWR48 BGN44:BGN48 BQJ44:BQJ48 CAF44:CAF48 CKB44:CKB48 CTX44:CTX48 DDT44:DDT48 DNP44:DNP48 DXL44:DXL48 EHH44:EHH48 ERD44:ERD48 FAZ44:FAZ48 FKV44:FKV48 FUR44:FUR48 GEN44:GEN48 GOJ44:GOJ48 GYF44:GYF48 HIB44:HIB48 HRX44:HRX48 IBT44:IBT48 ILP44:ILP48 IVL44:IVL48 JFH44:JFH48 JPD44:JPD48 JYZ44:JYZ48 KIV44:KIV48 KSR44:KSR48 LCN44:LCN48 LMJ44:LMJ48 LWF44:LWF48 MGB44:MGB48 MPX44:MPX48 MZT44:MZT48 NJP44:NJP48 NTL44:NTL48 ODH44:ODH48 OND44:OND48 OWZ44:OWZ48 PGV44:PGV48 PQR44:PQR48 QAN44:QAN48 QKJ44:QKJ48 QUF44:QUF48 REB44:REB48 RNX44:RNX48 RXT44:RXT48 SHP44:SHP48 SRL44:SRL48 TBH44:TBH48 TLD44:TLD48 TUZ44:TUZ48 UEV44:UEV48 UOR44:UOR48 UYN44:UYN48 VIJ44:VIJ48 VSF44:VSF48 WCB44:WCB48 WLX44:WLX48 WVT44:WVT48 AA121 JH121 TD121 ACZ121 AMV121 AWR121 BGN121 BQJ121 CAF121 CKB121 CTX121 DDT121 DNP121 DXL121 EHH121 ERD121 FAZ121 FKV121 FUR121 GEN121 GOJ121 GYF121 HIB121 HRX121 IBT121 ILP121 IVL121 JFH121 JPD121 JYZ121 KIV121 KSR121 LCN121 LMJ121 LWF121 MGB121 MPX121 MZT121 NJP121 NTL121 ODH121 OND121 OWZ121 PGV121 PQR121 QAN121 QKJ121 QUF121 REB121 RNX121 RXT121 SHP121 SRL121 TBH121 TLD121 TUZ121 UEV121 UOR121 UYN121 VIJ121 VSF121 WCB121 WLX121 WVT121 AA108:AA110 JH108:JH110 TD108:TD110 ACZ108:ACZ110 AMV108:AMV110 AWR108:AWR110 BGN108:BGN110 BQJ108:BQJ110 CAF108:CAF110 CKB108:CKB110 CTX108:CTX110 DDT108:DDT110 DNP108:DNP110 DXL108:DXL110 EHH108:EHH110 ERD108:ERD110 FAZ108:FAZ110 FKV108:FKV110 FUR108:FUR110 GEN108:GEN110 GOJ108:GOJ110 GYF108:GYF110 HIB108:HIB110 HRX108:HRX110 IBT108:IBT110 ILP108:ILP110 IVL108:IVL110 JFH108:JFH110 JPD108:JPD110 JYZ108:JYZ110 KIV108:KIV110 KSR108:KSR110 LCN108:LCN110 LMJ108:LMJ110 LWF108:LWF110 MGB108:MGB110 MPX108:MPX110 MZT108:MZT110 NJP108:NJP110 NTL108:NTL110 ODH108:ODH110 OND108:OND110 OWZ108:OWZ110 PGV108:PGV110 PQR108:PQR110 QAN108:QAN110 QKJ108:QKJ110 QUF108:QUF110 REB108:REB110 RNX108:RNX110 RXT108:RXT110 SHP108:SHP110 SRL108:SRL110 TBH108:TBH110 TLD108:TLD110 TUZ108:TUZ110 UEV108:UEV110 UOR108:UOR110 UYN108:UYN110 VIJ108:VIJ110 VSF108:VSF110 WCB108:WCB110 WLX108:WLX110 WVT108:WVT110 AA63:AA68 JH63:JH68 TD63:TD68 ACZ63:ACZ68 AMV63:AMV68 AWR63:AWR68 BGN63:BGN68 BQJ63:BQJ68 CAF63:CAF68 CKB63:CKB68 CTX63:CTX68 DDT63:DDT68 DNP63:DNP68 DXL63:DXL68 EHH63:EHH68 ERD63:ERD68 FAZ63:FAZ68 FKV63:FKV68 FUR63:FUR68 GEN63:GEN68 GOJ63:GOJ68 GYF63:GYF68 HIB63:HIB68 HRX63:HRX68 IBT63:IBT68 ILP63:ILP68 IVL63:IVL68 JFH63:JFH68 JPD63:JPD68 JYZ63:JYZ68 KIV63:KIV68 KSR63:KSR68 LCN63:LCN68 LMJ63:LMJ68 LWF63:LWF68 MGB63:MGB68 MPX63:MPX68 MZT63:MZT68 NJP63:NJP68 NTL63:NTL68 ODH63:ODH68 OND63:OND68 OWZ63:OWZ68 PGV63:PGV68 PQR63:PQR68 QAN63:QAN68 QKJ63:QKJ68 QUF63:QUF68 REB63:REB68 RNX63:RNX68 RXT63:RXT68 SHP63:SHP68 SRL63:SRL68 TBH63:TBH68 TLD63:TLD68 TUZ63:TUZ68 UEV63:UEV68 UOR63:UOR68 UYN63:UYN68 VIJ63:VIJ68 VSF63:VSF68 WCB63:WCB68 WLX63:WLX68 WVT63:WVT68 AA732:AA733 JH732:JH733 TD732:TD733 ACZ732:ACZ733 AMV732:AMV733 AWR732:AWR733 BGN732:BGN733 BQJ732:BQJ733 CAF732:CAF733 CKB732:CKB733 CTX732:CTX733 DDT732:DDT733 DNP732:DNP733 DXL732:DXL733 EHH732:EHH733 ERD732:ERD733 FAZ732:FAZ733 FKV732:FKV733 FUR732:FUR733 GEN732:GEN733 GOJ732:GOJ733 GYF732:GYF733 HIB732:HIB733 HRX732:HRX733 IBT732:IBT733 ILP732:ILP733 IVL732:IVL733 JFH732:JFH733 JPD732:JPD733 JYZ732:JYZ733 KIV732:KIV733 KSR732:KSR733 LCN732:LCN733 LMJ732:LMJ733 LWF732:LWF733 MGB732:MGB733 MPX732:MPX733 MZT732:MZT733 NJP732:NJP733 NTL732:NTL733 ODH732:ODH733 OND732:OND733 OWZ732:OWZ733 PGV732:PGV733 PQR732:PQR733 QAN732:QAN733 QKJ732:QKJ733 QUF732:QUF733 REB732:REB733 RNX732:RNX733 RXT732:RXT733 SHP732:SHP733 SRL732:SRL733 TBH732:TBH733 TLD732:TLD733 TUZ732:TUZ733 UEV732:UEV733 UOR732:UOR733 UYN732:UYN733 VIJ732:VIJ733 VSF732:VSF733 WCB732:WCB733 WLX732:WLX733 WVT732:WVT733 AA697:AA707 JH697:JH707 TD697:TD707 ACZ697:ACZ707 AMV697:AMV707 AWR697:AWR707 BGN697:BGN707 BQJ697:BQJ707 CAF697:CAF707 CKB697:CKB707 CTX697:CTX707 DDT697:DDT707 DNP697:DNP707 DXL697:DXL707 EHH697:EHH707 ERD697:ERD707 FAZ697:FAZ707 FKV697:FKV707 FUR697:FUR707 GEN697:GEN707 GOJ697:GOJ707 GYF697:GYF707 HIB697:HIB707 HRX697:HRX707 IBT697:IBT707 ILP697:ILP707 IVL697:IVL707 JFH697:JFH707 JPD697:JPD707 JYZ697:JYZ707 KIV697:KIV707 KSR697:KSR707 LCN697:LCN707 LMJ697:LMJ707 LWF697:LWF707 MGB697:MGB707 MPX697:MPX707 MZT697:MZT707 NJP697:NJP707 NTL697:NTL707 ODH697:ODH707 OND697:OND707 OWZ697:OWZ707 PGV697:PGV707 PQR697:PQR707 QAN697:QAN707 QKJ697:QKJ707 QUF697:QUF707 REB697:REB707 RNX697:RNX707 RXT697:RXT707 SHP697:SHP707 SRL697:SRL707 TBH697:TBH707 TLD697:TLD707 TUZ697:TUZ707 UEV697:UEV707 UOR697:UOR707 UYN697:UYN707 VIJ697:VIJ707 VSF697:VSF707 WCB697:WCB707 WLX697:WLX707 WVT697:WVT707 AA709:AA723 JH709:JH723 TD709:TD723 ACZ709:ACZ723 AMV709:AMV723 AWR709:AWR723 BGN709:BGN723 BQJ709:BQJ723 CAF709:CAF723 CKB709:CKB723 CTX709:CTX723 DDT709:DDT723 DNP709:DNP723 DXL709:DXL723 EHH709:EHH723 ERD709:ERD723 FAZ709:FAZ723 FKV709:FKV723 FUR709:FUR723 GEN709:GEN723 GOJ709:GOJ723 GYF709:GYF723 HIB709:HIB723 HRX709:HRX723 IBT709:IBT723 ILP709:ILP723 IVL709:IVL723 JFH709:JFH723 JPD709:JPD723 JYZ709:JYZ723 KIV709:KIV723 KSR709:KSR723 LCN709:LCN723 LMJ709:LMJ723 LWF709:LWF723 MGB709:MGB723 MPX709:MPX723 MZT709:MZT723 NJP709:NJP723 NTL709:NTL723 ODH709:ODH723 OND709:OND723 OWZ709:OWZ723 PGV709:PGV723 PQR709:PQR723 QAN709:QAN723 QKJ709:QKJ723 QUF709:QUF723 REB709:REB723 RNX709:RNX723 RXT709:RXT723 SHP709:SHP723 SRL709:SRL723 TBH709:TBH723 TLD709:TLD723 TUZ709:TUZ723 UEV709:UEV723 UOR709:UOR723 UYN709:UYN723 VIJ709:VIJ723 VSF709:VSF723 WCB709:WCB723 WLX709:WLX723 WVT709:WVT723 AA786:AA789 JH786:JH789 TD786:TD789 ACZ786:ACZ789 AMV786:AMV789 AWR786:AWR789 BGN786:BGN789 BQJ786:BQJ789 CAF786:CAF789 CKB786:CKB789 CTX786:CTX789 DDT786:DDT789 DNP786:DNP789 DXL786:DXL789 EHH786:EHH789 ERD786:ERD789 FAZ786:FAZ789 FKV786:FKV789 FUR786:FUR789 GEN786:GEN789 GOJ786:GOJ789 GYF786:GYF789 HIB786:HIB789 HRX786:HRX789 IBT786:IBT789 ILP786:ILP789 IVL786:IVL789 JFH786:JFH789 JPD786:JPD789 JYZ786:JYZ789 KIV786:KIV789 KSR786:KSR789 LCN786:LCN789 LMJ786:LMJ789 LWF786:LWF789 MGB786:MGB789 MPX786:MPX789 MZT786:MZT789 NJP786:NJP789 NTL786:NTL789 ODH786:ODH789 OND786:OND789 OWZ786:OWZ789 PGV786:PGV789 PQR786:PQR789 QAN786:QAN789 QKJ786:QKJ789 QUF786:QUF789 REB786:REB789 RNX786:RNX789 RXT786:RXT789 SHP786:SHP789 SRL786:SRL789 TBH786:TBH789 TLD786:TLD789 TUZ786:TUZ789 UEV786:UEV789 UOR786:UOR789 UYN786:UYN789 VIJ786:VIJ789 VSF786:VSF789 WCB786:WCB789 WLX786:WLX789 WVT786:WVT789 AB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AA124:AA145 JH124:JH145 TD124:TD145 ACZ124:ACZ145 AMV124:AMV145 AWR124:AWR145 BGN124:BGN145 BQJ124:BQJ145 CAF124:CAF145 CKB124:CKB145 CTX124:CTX145 DDT124:DDT145 DNP124:DNP145 DXL124:DXL145 EHH124:EHH145 ERD124:ERD145 FAZ124:FAZ145 FKV124:FKV145 FUR124:FUR145 GEN124:GEN145 GOJ124:GOJ145 GYF124:GYF145 HIB124:HIB145 HRX124:HRX145 IBT124:IBT145 ILP124:ILP145 IVL124:IVL145 JFH124:JFH145 JPD124:JPD145 JYZ124:JYZ145 KIV124:KIV145 KSR124:KSR145 LCN124:LCN145 LMJ124:LMJ145 LWF124:LWF145 MGB124:MGB145 MPX124:MPX145 MZT124:MZT145 NJP124:NJP145 NTL124:NTL145 ODH124:ODH145 OND124:OND145 OWZ124:OWZ145 PGV124:PGV145 PQR124:PQR145 QAN124:QAN145 QKJ124:QKJ145 QUF124:QUF145 REB124:REB145 RNX124:RNX145 RXT124:RXT145 SHP124:SHP145 SRL124:SRL145 TBH124:TBH145 TLD124:TLD145 TUZ124:TUZ145 UEV124:UEV145 UOR124:UOR145 UYN124:UYN145 VIJ124:VIJ145 VSF124:VSF145 WCB124:WCB145 WLX124:WLX145 WVT124:WVT145 Y124:Z126 JF124:JG126 TB124:TC126 ACX124:ACY126 AMT124:AMU126 AWP124:AWQ126 BGL124:BGM126 BQH124:BQI126 CAD124:CAE126 CJZ124:CKA126 CTV124:CTW126 DDR124:DDS126 DNN124:DNO126 DXJ124:DXK126 EHF124:EHG126 ERB124:ERC126 FAX124:FAY126 FKT124:FKU126 FUP124:FUQ126 GEL124:GEM126 GOH124:GOI126 GYD124:GYE126 HHZ124:HIA126 HRV124:HRW126 IBR124:IBS126 ILN124:ILO126 IVJ124:IVK126 JFF124:JFG126 JPB124:JPC126 JYX124:JYY126 KIT124:KIU126 KSP124:KSQ126 LCL124:LCM126 LMH124:LMI126 LWD124:LWE126 MFZ124:MGA126 MPV124:MPW126 MZR124:MZS126 NJN124:NJO126 NTJ124:NTK126 ODF124:ODG126 ONB124:ONC126 OWX124:OWY126 PGT124:PGU126 PQP124:PQQ126 QAL124:QAM126 QKH124:QKI126 QUD124:QUE126 RDZ124:REA126 RNV124:RNW126 RXR124:RXS126 SHN124:SHO126 SRJ124:SRK126 TBF124:TBG126 TLB124:TLC126 TUX124:TUY126 UET124:UEU126 UOP124:UOQ126 UYL124:UYM126 VIH124:VII126 VSD124:VSE126 WBZ124:WCA126 WLV124:WLW126 WVR124:WVS126 Y135:Z136 JF135:JG136 TB135:TC136 ACX135:ACY136 AMT135:AMU136 AWP135:AWQ136 BGL135:BGM136 BQH135:BQI136 CAD135:CAE136 CJZ135:CKA136 CTV135:CTW136 DDR135:DDS136 DNN135:DNO136 DXJ135:DXK136 EHF135:EHG136 ERB135:ERC136 FAX135:FAY136 FKT135:FKU136 FUP135:FUQ136 GEL135:GEM136 GOH135:GOI136 GYD135:GYE136 HHZ135:HIA136 HRV135:HRW136 IBR135:IBS136 ILN135:ILO136 IVJ135:IVK136 JFF135:JFG136 JPB135:JPC136 JYX135:JYY136 KIT135:KIU136 KSP135:KSQ136 LCL135:LCM136 LMH135:LMI136 LWD135:LWE136 MFZ135:MGA136 MPV135:MPW136 MZR135:MZS136 NJN135:NJO136 NTJ135:NTK136 ODF135:ODG136 ONB135:ONC136 OWX135:OWY136 PGT135:PGU136 PQP135:PQQ136 QAL135:QAM136 QKH135:QKI136 QUD135:QUE136 RDZ135:REA136 RNV135:RNW136 RXR135:RXS136 SHN135:SHO136 SRJ135:SRK136 TBF135:TBG136 TLB135:TLC136 TUX135:TUY136 UET135:UEU136 UOP135:UOQ136 UYL135:UYM136 VIH135:VII136 VSD135:VSE136 WBZ135:WCA136 WLV135:WLW136 WVR135:WVS136 AA150:AA151 JH150:JH151 TD150:TD151 ACZ150:ACZ151 AMV150:AMV151 AWR150:AWR151 BGN150:BGN151 BQJ150:BQJ151 CAF150:CAF151 CKB150:CKB151 CTX150:CTX151 DDT150:DDT151 DNP150:DNP151 DXL150:DXL151 EHH150:EHH151 ERD150:ERD151 FAZ150:FAZ151 FKV150:FKV151 FUR150:FUR151 GEN150:GEN151 GOJ150:GOJ151 GYF150:GYF151 HIB150:HIB151 HRX150:HRX151 IBT150:IBT151 ILP150:ILP151 IVL150:IVL151 JFH150:JFH151 JPD150:JPD151 JYZ150:JYZ151 KIV150:KIV151 KSR150:KSR151 LCN150:LCN151 LMJ150:LMJ151 LWF150:LWF151 MGB150:MGB151 MPX150:MPX151 MZT150:MZT151 NJP150:NJP151 NTL150:NTL151 ODH150:ODH151 OND150:OND151 OWZ150:OWZ151 PGV150:PGV151 PQR150:PQR151 QAN150:QAN151 QKJ150:QKJ151 QUF150:QUF151 REB150:REB151 RNX150:RNX151 RXT150:RXT151 SHP150:SHP151 SRL150:SRL151 TBH150:TBH151 TLD150:TLD151 TUZ150:TUZ151 UEV150:UEV151 UOR150:UOR151 UYN150:UYN151 VIJ150:VIJ151 VSF150:VSF151 WCB150:WCB151 WLX150:WLX151 WVT150:WVT151 AA152:AB161 JH152:JI161 TD152:TE161 ACZ152:ADA161 AMV152:AMW161 AWR152:AWS161 BGN152:BGO161 BQJ152:BQK161 CAF152:CAG161 CKB152:CKC161 CTX152:CTY161 DDT152:DDU161 DNP152:DNQ161 DXL152:DXM161 EHH152:EHI161 ERD152:ERE161 FAZ152:FBA161 FKV152:FKW161 FUR152:FUS161 GEN152:GEO161 GOJ152:GOK161 GYF152:GYG161 HIB152:HIC161 HRX152:HRY161 IBT152:IBU161 ILP152:ILQ161 IVL152:IVM161 JFH152:JFI161 JPD152:JPE161 JYZ152:JZA161 KIV152:KIW161 KSR152:KSS161 LCN152:LCO161 LMJ152:LMK161 LWF152:LWG161 MGB152:MGC161 MPX152:MPY161 MZT152:MZU161 NJP152:NJQ161 NTL152:NTM161 ODH152:ODI161 OND152:ONE161 OWZ152:OXA161 PGV152:PGW161 PQR152:PQS161 QAN152:QAO161 QKJ152:QKK161 QUF152:QUG161 REB152:REC161 RNX152:RNY161 RXT152:RXU161 SHP152:SHQ161 SRL152:SRM161 TBH152:TBI161 TLD152:TLE161 TUZ152:TVA161 UEV152:UEW161 UOR152:UOS161 UYN152:UYO161 VIJ152:VIK161 VSF152:VSG161 WCB152:WCC161 WLX152:WLY161 WVT152:WVU161 AA146:AB149 JH146:JI149 TD146:TE149 ACZ146:ADA149 AMV146:AMW149 AWR146:AWS149 BGN146:BGO149 BQJ146:BQK149 CAF146:CAG149 CKB146:CKC149 CTX146:CTY149 DDT146:DDU149 DNP146:DNQ149 DXL146:DXM149 EHH146:EHI149 ERD146:ERE149 FAZ146:FBA149 FKV146:FKW149 FUR146:FUS149 GEN146:GEO149 GOJ146:GOK149 GYF146:GYG149 HIB146:HIC149 HRX146:HRY149 IBT146:IBU149 ILP146:ILQ149 IVL146:IVM149 JFH146:JFI149 JPD146:JPE149 JYZ146:JZA149 KIV146:KIW149 KSR146:KSS149 LCN146:LCO149 LMJ146:LMK149 LWF146:LWG149 MGB146:MGC149 MPX146:MPY149 MZT146:MZU149 NJP146:NJQ149 NTL146:NTM149 ODH146:ODI149 OND146:ONE149 OWZ146:OXA149 PGV146:PGW149 PQR146:PQS149 QAN146:QAO149 QKJ146:QKK149 QUF146:QUG149 REB146:REC149 RNX146:RNY149 RXT146:RXU149 SHP146:SHQ149 SRL146:SRM149 TBH146:TBI149 TLD146:TLE149 TUZ146:TVA149 UEV146:UEW149 UOR146:UOS149 UYN146:UYO149 VIJ146:VIK149 VSF146:VSG149 WCB146:WCC149 WLX146:WLY149 WVT146:WVU149 AA162 JH162 TD162 ACZ162 AMV162 AWR162 BGN162 BQJ162 CAF162 CKB162 CTX162 DDT162 DNP162 DXL162 EHH162 ERD162 FAZ162 FKV162 FUR162 GEN162 GOJ162 GYF162 HIB162 HRX162 IBT162 ILP162 IVL162 JFH162 JPD162 JYZ162 KIV162 KSR162 LCN162 LMJ162 LWF162 MGB162 MPX162 MZT162 NJP162 NTL162 ODH162 OND162 OWZ162 PGV162 PQR162 QAN162 QKJ162 QUF162 REB162 RNX162 RXT162 SHP162 SRL162 TBH162 TLD162 TUZ162 UEV162 UOR162 UYN162 VIJ162 VSF162 WCB162 WLX162 WVT162 AA584 JH584 TD584 ACZ584 AMV584 AWR584 BGN584 BQJ584 CAF584 CKB584 CTX584 DDT584 DNP584 DXL584 EHH584 ERD584 FAZ584 FKV584 FUR584 GEN584 GOJ584 GYF584 HIB584 HRX584 IBT584 ILP584 IVL584 JFH584 JPD584 JYZ584 KIV584 KSR584 LCN584 LMJ584 LWF584 MGB584 MPX584 MZT584 NJP584 NTL584 ODH584 OND584 OWZ584 PGV584 PQR584 QAN584 QKJ584 QUF584 REB584 RNX584 RXT584 SHP584 SRL584 TBH584 TLD584 TUZ584 UEV584 UOR584 UYN584 VIJ584 VSF584 WCB584 WLX584 WVT584" xr:uid="{EC351EDF-DDF1-4E60-BCFB-7879FF464E48}">
      <formula1>1</formula1>
      <formula2>9</formula2>
    </dataValidation>
    <dataValidation type="whole" allowBlank="1" showErrorMessage="1" errorTitle="Klasifikacija" error="Gl. zavihek Classification ali zavihek Klasifikacija_x000a_" sqref="Y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Y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xr:uid="{B35844CD-82AD-465F-8123-420370C2CD1A}">
      <formula1>1</formula1>
      <formula2>4</formula2>
    </dataValidation>
    <dataValidation type="whole" allowBlank="1" showErrorMessage="1" errorTitle="Klasifikacija" error="Gl. zavihek Classification ali zavihek Klasifikacija_x000a_" sqref="AA56 JH56 TD56 ACZ56 AMV56 AWR56 BGN56 BQJ56 CAF56 CKB56 CTX56 DDT56 DNP56 DXL56 EHH56 ERD56 FAZ56 FKV56 FUR56 GEN56 GOJ56 GYF56 HIB56 HRX56 IBT56 ILP56 IVL56 JFH56 JPD56 JYZ56 KIV56 KSR56 LCN56 LMJ56 LWF56 MGB56 MPX56 MZT56 NJP56 NTL56 ODH56 OND56 OWZ56 PGV56 PQR56 QAN56 QKJ56 QUF56 REB56 RNX56 RXT56 SHP56 SRL56 TBH56 TLD56 TUZ56 UEV56 UOR56 UYN56 VIJ56 VSF56 WCB56 WLX56 WVT56 AA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AA1016:AA1021 JH1016:JH1021 TD1016:TD1021 ACZ1016:ACZ1021 AMV1016:AMV1021 AWR1016:AWR1021 BGN1016:BGN1021 BQJ1016:BQJ1021 CAF1016:CAF1021 CKB1016:CKB1021 CTX1016:CTX1021 DDT1016:DDT1021 DNP1016:DNP1021 DXL1016:DXL1021 EHH1016:EHH1021 ERD1016:ERD1021 FAZ1016:FAZ1021 FKV1016:FKV1021 FUR1016:FUR1021 GEN1016:GEN1021 GOJ1016:GOJ1021 GYF1016:GYF1021 HIB1016:HIB1021 HRX1016:HRX1021 IBT1016:IBT1021 ILP1016:ILP1021 IVL1016:IVL1021 JFH1016:JFH1021 JPD1016:JPD1021 JYZ1016:JYZ1021 KIV1016:KIV1021 KSR1016:KSR1021 LCN1016:LCN1021 LMJ1016:LMJ1021 LWF1016:LWF1021 MGB1016:MGB1021 MPX1016:MPX1021 MZT1016:MZT1021 NJP1016:NJP1021 NTL1016:NTL1021 ODH1016:ODH1021 OND1016:OND1021 OWZ1016:OWZ1021 PGV1016:PGV1021 PQR1016:PQR1021 QAN1016:QAN1021 QKJ1016:QKJ1021 QUF1016:QUF1021 REB1016:REB1021 RNX1016:RNX1021 RXT1016:RXT1021 SHP1016:SHP1021 SRL1016:SRL1021 TBH1016:TBH1021 TLD1016:TLD1021 TUZ1016:TUZ1021 UEV1016:UEV1021 UOR1016:UOR1021 UYN1016:UYN1021 VIJ1016:VIJ1021 VSF1016:VSF1021 WCB1016:WCB1021 WLX1016:WLX1021 WVT1016:WVT1021" xr:uid="{98FA2144-E472-465C-89B1-B63567A11232}">
      <formula1>1</formula1>
      <formula2>9</formula2>
    </dataValidation>
    <dataValidation type="textLength" allowBlank="1" showInputMessage="1" showErrorMessage="1" sqref="X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X63:X67 JE63:JE67 TA63:TA67 ACW63:ACW67 AMS63:AMS67 AWO63:AWO67 BGK63:BGK67 BQG63:BQG67 CAC63:CAC67 CJY63:CJY67 CTU63:CTU67 DDQ63:DDQ67 DNM63:DNM67 DXI63:DXI67 EHE63:EHE67 ERA63:ERA67 FAW63:FAW67 FKS63:FKS67 FUO63:FUO67 GEK63:GEK67 GOG63:GOG67 GYC63:GYC67 HHY63:HHY67 HRU63:HRU67 IBQ63:IBQ67 ILM63:ILM67 IVI63:IVI67 JFE63:JFE67 JPA63:JPA67 JYW63:JYW67 KIS63:KIS67 KSO63:KSO67 LCK63:LCK67 LMG63:LMG67 LWC63:LWC67 MFY63:MFY67 MPU63:MPU67 MZQ63:MZQ67 NJM63:NJM67 NTI63:NTI67 ODE63:ODE67 ONA63:ONA67 OWW63:OWW67 PGS63:PGS67 PQO63:PQO67 QAK63:QAK67 QKG63:QKG67 QUC63:QUC67 RDY63:RDY67 RNU63:RNU67 RXQ63:RXQ67 SHM63:SHM67 SRI63:SRI67 TBE63:TBE67 TLA63:TLA67 TUW63:TUW67 UES63:UES67 UOO63:UOO67 UYK63:UYK67 VIG63:VIG67 VSC63:VSC67 WBY63:WBY67 WLU63:WLU67 WVQ63:WVQ67 X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X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X84:X94 JE84:JE94 TA84:TA94 ACW84:ACW94 AMS84:AMS94 AWO84:AWO94 BGK84:BGK94 BQG84:BQG94 CAC84:CAC94 CJY84:CJY94 CTU84:CTU94 DDQ84:DDQ94 DNM84:DNM94 DXI84:DXI94 EHE84:EHE94 ERA84:ERA94 FAW84:FAW94 FKS84:FKS94 FUO84:FUO94 GEK84:GEK94 GOG84:GOG94 GYC84:GYC94 HHY84:HHY94 HRU84:HRU94 IBQ84:IBQ94 ILM84:ILM94 IVI84:IVI94 JFE84:JFE94 JPA84:JPA94 JYW84:JYW94 KIS84:KIS94 KSO84:KSO94 LCK84:LCK94 LMG84:LMG94 LWC84:LWC94 MFY84:MFY94 MPU84:MPU94 MZQ84:MZQ94 NJM84:NJM94 NTI84:NTI94 ODE84:ODE94 ONA84:ONA94 OWW84:OWW94 PGS84:PGS94 PQO84:PQO94 QAK84:QAK94 QKG84:QKG94 QUC84:QUC94 RDY84:RDY94 RNU84:RNU94 RXQ84:RXQ94 SHM84:SHM94 SRI84:SRI94 TBE84:TBE94 TLA84:TLA94 TUW84:TUW94 UES84:UES94 UOO84:UOO94 UYK84:UYK94 VIG84:VIG94 VSC84:VSC94 WBY84:WBY94 WLU84:WLU94 WVQ84:WVQ94 X99:X102 JE99:JE102 TA99:TA102 ACW99:ACW102 AMS99:AMS102 AWO99:AWO102 BGK99:BGK102 BQG99:BQG102 CAC99:CAC102 CJY99:CJY102 CTU99:CTU102 DDQ99:DDQ102 DNM99:DNM102 DXI99:DXI102 EHE99:EHE102 ERA99:ERA102 FAW99:FAW102 FKS99:FKS102 FUO99:FUO102 GEK99:GEK102 GOG99:GOG102 GYC99:GYC102 HHY99:HHY102 HRU99:HRU102 IBQ99:IBQ102 ILM99:ILM102 IVI99:IVI102 JFE99:JFE102 JPA99:JPA102 JYW99:JYW102 KIS99:KIS102 KSO99:KSO102 LCK99:LCK102 LMG99:LMG102 LWC99:LWC102 MFY99:MFY102 MPU99:MPU102 MZQ99:MZQ102 NJM99:NJM102 NTI99:NTI102 ODE99:ODE102 ONA99:ONA102 OWW99:OWW102 PGS99:PGS102 PQO99:PQO102 QAK99:QAK102 QKG99:QKG102 QUC99:QUC102 RDY99:RDY102 RNU99:RNU102 RXQ99:RXQ102 SHM99:SHM102 SRI99:SRI102 TBE99:TBE102 TLA99:TLA102 TUW99:TUW102 UES99:UES102 UOO99:UOO102 UYK99:UYK102 VIG99:VIG102 VSC99:VSC102 WBY99:WBY102 WLU99:WLU102 WVQ99:WVQ102 X44:X49 JE44:JE49 TA44:TA49 ACW44:ACW49 AMS44:AMS49 AWO44:AWO49 BGK44:BGK49 BQG44:BQG49 CAC44:CAC49 CJY44:CJY49 CTU44:CTU49 DDQ44:DDQ49 DNM44:DNM49 DXI44:DXI49 EHE44:EHE49 ERA44:ERA49 FAW44:FAW49 FKS44:FKS49 FUO44:FUO49 GEK44:GEK49 GOG44:GOG49 GYC44:GYC49 HHY44:HHY49 HRU44:HRU49 IBQ44:IBQ49 ILM44:ILM49 IVI44:IVI49 JFE44:JFE49 JPA44:JPA49 JYW44:JYW49 KIS44:KIS49 KSO44:KSO49 LCK44:LCK49 LMG44:LMG49 LWC44:LWC49 MFY44:MFY49 MPU44:MPU49 MZQ44:MZQ49 NJM44:NJM49 NTI44:NTI49 ODE44:ODE49 ONA44:ONA49 OWW44:OWW49 PGS44:PGS49 PQO44:PQO49 QAK44:QAK49 QKG44:QKG49 QUC44:QUC49 RDY44:RDY49 RNU44:RNU49 RXQ44:RXQ49 SHM44:SHM49 SRI44:SRI49 TBE44:TBE49 TLA44:TLA49 TUW44:TUW49 UES44:UES49 UOO44:UOO49 UYK44:UYK49 VIG44:VIG49 VSC44:VSC49 WBY44:WBY49 WLU44:WLU49 WVQ44:WVQ49 X51:X52 JE51:JE52 TA51:TA52 ACW51:ACW52 AMS51:AMS52 AWO51:AWO52 BGK51:BGK52 BQG51:BQG52 CAC51:CAC52 CJY51:CJY52 CTU51:CTU52 DDQ51:DDQ52 DNM51:DNM52 DXI51:DXI52 EHE51:EHE52 ERA51:ERA52 FAW51:FAW52 FKS51:FKS52 FUO51:FUO52 GEK51:GEK52 GOG51:GOG52 GYC51:GYC52 HHY51:HHY52 HRU51:HRU52 IBQ51:IBQ52 ILM51:ILM52 IVI51:IVI52 JFE51:JFE52 JPA51:JPA52 JYW51:JYW52 KIS51:KIS52 KSO51:KSO52 LCK51:LCK52 LMG51:LMG52 LWC51:LWC52 MFY51:MFY52 MPU51:MPU52 MZQ51:MZQ52 NJM51:NJM52 NTI51:NTI52 ODE51:ODE52 ONA51:ONA52 OWW51:OWW52 PGS51:PGS52 PQO51:PQO52 QAK51:QAK52 QKG51:QKG52 QUC51:QUC52 RDY51:RDY52 RNU51:RNU52 RXQ51:RXQ52 SHM51:SHM52 SRI51:SRI52 TBE51:TBE52 TLA51:TLA52 TUW51:TUW52 UES51:UES52 UOO51:UOO52 UYK51:UYK52 VIG51:VIG52 VSC51:VSC52 WBY51:WBY52 WLU51:WLU52 WVQ51:WVQ52 X108:X109 JE108:JE109 TA108:TA109 ACW108:ACW109 AMS108:AMS109 AWO108:AWO109 BGK108:BGK109 BQG108:BQG109 CAC108:CAC109 CJY108:CJY109 CTU108:CTU109 DDQ108:DDQ109 DNM108:DNM109 DXI108:DXI109 EHE108:EHE109 ERA108:ERA109 FAW108:FAW109 FKS108:FKS109 FUO108:FUO109 GEK108:GEK109 GOG108:GOG109 GYC108:GYC109 HHY108:HHY109 HRU108:HRU109 IBQ108:IBQ109 ILM108:ILM109 IVI108:IVI109 JFE108:JFE109 JPA108:JPA109 JYW108:JYW109 KIS108:KIS109 KSO108:KSO109 LCK108:LCK109 LMG108:LMG109 LWC108:LWC109 MFY108:MFY109 MPU108:MPU109 MZQ108:MZQ109 NJM108:NJM109 NTI108:NTI109 ODE108:ODE109 ONA108:ONA109 OWW108:OWW109 PGS108:PGS109 PQO108:PQO109 QAK108:QAK109 QKG108:QKG109 QUC108:QUC109 RDY108:RDY109 RNU108:RNU109 RXQ108:RXQ109 SHM108:SHM109 SRI108:SRI109 TBE108:TBE109 TLA108:TLA109 TUW108:TUW109 UES108:UES109 UOO108:UOO109 UYK108:UYK109 VIG108:VIG109 VSC108:VSC109 WBY108:WBY109 WLU108:WLU109 WVQ108:WVQ109 X104 JE104 TA104 ACW104 AMS104 AWO104 BGK104 BQG104 CAC104 CJY104 CTU104 DDQ104 DNM104 DXI104 EHE104 ERA104 FAW104 FKS104 FUO104 GEK104 GOG104 GYC104 HHY104 HRU104 IBQ104 ILM104 IVI104 JFE104 JPA104 JYW104 KIS104 KSO104 LCK104 LMG104 LWC104 MFY104 MPU104 MZQ104 NJM104 NTI104 ODE104 ONA104 OWW104 PGS104 PQO104 QAK104 QKG104 QUC104 RDY104 RNU104 RXQ104 SHM104 SRI104 TBE104 TLA104 TUW104 UES104 UOO104 UYK104 VIG104 VSC104 WBY104 WLU104 WVQ104 X81:X82 JE81:JE82 TA81:TA82 ACW81:ACW82 AMS81:AMS82 AWO81:AWO82 BGK81:BGK82 BQG81:BQG82 CAC81:CAC82 CJY81:CJY82 CTU81:CTU82 DDQ81:DDQ82 DNM81:DNM82 DXI81:DXI82 EHE81:EHE82 ERA81:ERA82 FAW81:FAW82 FKS81:FKS82 FUO81:FUO82 GEK81:GEK82 GOG81:GOG82 GYC81:GYC82 HHY81:HHY82 HRU81:HRU82 IBQ81:IBQ82 ILM81:ILM82 IVI81:IVI82 JFE81:JFE82 JPA81:JPA82 JYW81:JYW82 KIS81:KIS82 KSO81:KSO82 LCK81:LCK82 LMG81:LMG82 LWC81:LWC82 MFY81:MFY82 MPU81:MPU82 MZQ81:MZQ82 NJM81:NJM82 NTI81:NTI82 ODE81:ODE82 ONA81:ONA82 OWW81:OWW82 PGS81:PGS82 PQO81:PQO82 QAK81:QAK82 QKG81:QKG82 QUC81:QUC82 RDY81:RDY82 RNU81:RNU82 RXQ81:RXQ82 SHM81:SHM82 SRI81:SRI82 TBE81:TBE82 TLA81:TLA82 TUW81:TUW82 UES81:UES82 UOO81:UOO82 UYK81:UYK82 VIG81:VIG82 VSC81:VSC82 WBY81:WBY82 WLU81:WLU82 WVQ81:WVQ82 X58:X59 JE58:JE59 TA58:TA59 ACW58:ACW59 AMS58:AMS59 AWO58:AWO59 BGK58:BGK59 BQG58:BQG59 CAC58:CAC59 CJY58:CJY59 CTU58:CTU59 DDQ58:DDQ59 DNM58:DNM59 DXI58:DXI59 EHE58:EHE59 ERA58:ERA59 FAW58:FAW59 FKS58:FKS59 FUO58:FUO59 GEK58:GEK59 GOG58:GOG59 GYC58:GYC59 HHY58:HHY59 HRU58:HRU59 IBQ58:IBQ59 ILM58:ILM59 IVI58:IVI59 JFE58:JFE59 JPA58:JPA59 JYW58:JYW59 KIS58:KIS59 KSO58:KSO59 LCK58:LCK59 LMG58:LMG59 LWC58:LWC59 MFY58:MFY59 MPU58:MPU59 MZQ58:MZQ59 NJM58:NJM59 NTI58:NTI59 ODE58:ODE59 ONA58:ONA59 OWW58:OWW59 PGS58:PGS59 PQO58:PQO59 QAK58:QAK59 QKG58:QKG59 QUC58:QUC59 RDY58:RDY59 RNU58:RNU59 RXQ58:RXQ59 SHM58:SHM59 SRI58:SRI59 TBE58:TBE59 TLA58:TLA59 TUW58:TUW59 UES58:UES59 UOO58:UOO59 UYK58:UYK59 VIG58:VIG59 VSC58:VSC59 WBY58:WBY59 WLU58:WLU59 WVQ58:WVQ59 X162 JE162 TA162 ACW162 AMS162 AWO162 BGK162 BQG162 CAC162 CJY162 CTU162 DDQ162 DNM162 DXI162 EHE162 ERA162 FAW162 FKS162 FUO162 GEK162 GOG162 GYC162 HHY162 HRU162 IBQ162 ILM162 IVI162 JFE162 JPA162 JYW162 KIS162 KSO162 LCK162 LMG162 LWC162 MFY162 MPU162 MZQ162 NJM162 NTI162 ODE162 ONA162 OWW162 PGS162 PQO162 QAK162 QKG162 QUC162 RDY162 RNU162 RXQ162 SHM162 SRI162 TBE162 TLA162 TUW162 UES162 UOO162 UYK162 VIG162 VSC162 WBY162 WLU162 WVQ162 X683:X723 JE683:JE723 TA683:TA723 ACW683:ACW723 AMS683:AMS723 AWO683:AWO723 BGK683:BGK723 BQG683:BQG723 CAC683:CAC723 CJY683:CJY723 CTU683:CTU723 DDQ683:DDQ723 DNM683:DNM723 DXI683:DXI723 EHE683:EHE723 ERA683:ERA723 FAW683:FAW723 FKS683:FKS723 FUO683:FUO723 GEK683:GEK723 GOG683:GOG723 GYC683:GYC723 HHY683:HHY723 HRU683:HRU723 IBQ683:IBQ723 ILM683:ILM723 IVI683:IVI723 JFE683:JFE723 JPA683:JPA723 JYW683:JYW723 KIS683:KIS723 KSO683:KSO723 LCK683:LCK723 LMG683:LMG723 LWC683:LWC723 MFY683:MFY723 MPU683:MPU723 MZQ683:MZQ723 NJM683:NJM723 NTI683:NTI723 ODE683:ODE723 ONA683:ONA723 OWW683:OWW723 PGS683:PGS723 PQO683:PQO723 QAK683:QAK723 QKG683:QKG723 QUC683:QUC723 RDY683:RDY723 RNU683:RNU723 RXQ683:RXQ723 SHM683:SHM723 SRI683:SRI723 TBE683:TBE723 TLA683:TLA723 TUW683:TUW723 UES683:UES723 UOO683:UOO723 UYK683:UYK723 VIG683:VIG723 VSC683:VSC723 WBY683:WBY723 WLU683:WLU723 WVQ683:WVQ723 X732:X733 JE732:JE733 TA732:TA733 ACW732:ACW733 AMS732:AMS733 AWO732:AWO733 BGK732:BGK733 BQG732:BQG733 CAC732:CAC733 CJY732:CJY733 CTU732:CTU733 DDQ732:DDQ733 DNM732:DNM733 DXI732:DXI733 EHE732:EHE733 ERA732:ERA733 FAW732:FAW733 FKS732:FKS733 FUO732:FUO733 GEK732:GEK733 GOG732:GOG733 GYC732:GYC733 HHY732:HHY733 HRU732:HRU733 IBQ732:IBQ733 ILM732:ILM733 IVI732:IVI733 JFE732:JFE733 JPA732:JPA733 JYW732:JYW733 KIS732:KIS733 KSO732:KSO733 LCK732:LCK733 LMG732:LMG733 LWC732:LWC733 MFY732:MFY733 MPU732:MPU733 MZQ732:MZQ733 NJM732:NJM733 NTI732:NTI733 ODE732:ODE733 ONA732:ONA733 OWW732:OWW733 PGS732:PGS733 PQO732:PQO733 QAK732:QAK733 QKG732:QKG733 QUC732:QUC733 RDY732:RDY733 RNU732:RNU733 RXQ732:RXQ733 SHM732:SHM733 SRI732:SRI733 TBE732:TBE733 TLA732:TLA733 TUW732:TUW733 UES732:UES733 UOO732:UOO733 UYK732:UYK733 VIG732:VIG733 VSC732:VSC733 WBY732:WBY733 WLU732:WLU733 WVQ732:WVQ733 AF766:AF767 JM766:JM767 TI766:TI767 ADE766:ADE767 ANA766:ANA767 AWW766:AWW767 BGS766:BGS767 BQO766:BQO767 CAK766:CAK767 CKG766:CKG767 CUC766:CUC767 DDY766:DDY767 DNU766:DNU767 DXQ766:DXQ767 EHM766:EHM767 ERI766:ERI767 FBE766:FBE767 FLA766:FLA767 FUW766:FUW767 GES766:GES767 GOO766:GOO767 GYK766:GYK767 HIG766:HIG767 HSC766:HSC767 IBY766:IBY767 ILU766:ILU767 IVQ766:IVQ767 JFM766:JFM767 JPI766:JPI767 JZE766:JZE767 KJA766:KJA767 KSW766:KSW767 LCS766:LCS767 LMO766:LMO767 LWK766:LWK767 MGG766:MGG767 MQC766:MQC767 MZY766:MZY767 NJU766:NJU767 NTQ766:NTQ767 ODM766:ODM767 ONI766:ONI767 OXE766:OXE767 PHA766:PHA767 PQW766:PQW767 QAS766:QAS767 QKO766:QKO767 QUK766:QUK767 REG766:REG767 ROC766:ROC767 RXY766:RXY767 SHU766:SHU767 SRQ766:SRQ767 TBM766:TBM767 TLI766:TLI767 TVE766:TVE767 UFA766:UFA767 UOW766:UOW767 UYS766:UYS767 VIO766:VIO767 VSK766:VSK767 WCG766:WCG767 WMC766:WMC767 WVY766:WVY767 AF700 JM700 TI700 ADE700 ANA700 AWW700 BGS700 BQO700 CAK700 CKG700 CUC700 DDY700 DNU700 DXQ700 EHM700 ERI700 FBE700 FLA700 FUW700 GES700 GOO700 GYK700 HIG700 HSC700 IBY700 ILU700 IVQ700 JFM700 JPI700 JZE700 KJA700 KSW700 LCS700 LMO700 LWK700 MGG700 MQC700 MZY700 NJU700 NTQ700 ODM700 ONI700 OXE700 PHA700 PQW700 QAS700 QKO700 QUK700 REG700 ROC700 RXY700 SHU700 SRQ700 TBM700 TLI700 TVE700 UFA700 UOW700 UYS700 VIO700 VSK700 WCG700 WMC700 WVY700 AF703 JM703 TI703 ADE703 ANA703 AWW703 BGS703 BQO703 CAK703 CKG703 CUC703 DDY703 DNU703 DXQ703 EHM703 ERI703 FBE703 FLA703 FUW703 GES703 GOO703 GYK703 HIG703 HSC703 IBY703 ILU703 IVQ703 JFM703 JPI703 JZE703 KJA703 KSW703 LCS703 LMO703 LWK703 MGG703 MQC703 MZY703 NJU703 NTQ703 ODM703 ONI703 OXE703 PHA703 PQW703 QAS703 QKO703 QUK703 REG703 ROC703 RXY703 SHU703 SRQ703 TBM703 TLI703 TVE703 UFA703 UOW703 UYS703 VIO703 VSK703 WCG703 WMC703 WVY703 AF719:AF721 JM719:JM721 TI719:TI721 ADE719:ADE721 ANA719:ANA721 AWW719:AWW721 BGS719:BGS721 BQO719:BQO721 CAK719:CAK721 CKG719:CKG721 CUC719:CUC721 DDY719:DDY721 DNU719:DNU721 DXQ719:DXQ721 EHM719:EHM721 ERI719:ERI721 FBE719:FBE721 FLA719:FLA721 FUW719:FUW721 GES719:GES721 GOO719:GOO721 GYK719:GYK721 HIG719:HIG721 HSC719:HSC721 IBY719:IBY721 ILU719:ILU721 IVQ719:IVQ721 JFM719:JFM721 JPI719:JPI721 JZE719:JZE721 KJA719:KJA721 KSW719:KSW721 LCS719:LCS721 LMO719:LMO721 LWK719:LWK721 MGG719:MGG721 MQC719:MQC721 MZY719:MZY721 NJU719:NJU721 NTQ719:NTQ721 ODM719:ODM721 ONI719:ONI721 OXE719:OXE721 PHA719:PHA721 PQW719:PQW721 QAS719:QAS721 QKO719:QKO721 QUK719:QUK721 REG719:REG721 ROC719:ROC721 RXY719:RXY721 SHU719:SHU721 SRQ719:SRQ721 TBM719:TBM721 TLI719:TLI721 TVE719:TVE721 UFA719:UFA721 UOW719:UOW721 UYS719:UYS721 VIO719:VIO721 VSK719:VSK721 WCG719:WCG721 WMC719:WMC721 WVY719:WVY721 AF697 JM697 TI697 ADE697 ANA697 AWW697 BGS697 BQO697 CAK697 CKG697 CUC697 DDY697 DNU697 DXQ697 EHM697 ERI697 FBE697 FLA697 FUW697 GES697 GOO697 GYK697 HIG697 HSC697 IBY697 ILU697 IVQ697 JFM697 JPI697 JZE697 KJA697 KSW697 LCS697 LMO697 LWK697 MGG697 MQC697 MZY697 NJU697 NTQ697 ODM697 ONI697 OXE697 PHA697 PQW697 QAS697 QKO697 QUK697 REG697 ROC697 RXY697 SHU697 SRQ697 TBM697 TLI697 TVE697 UFA697 UOW697 UYS697 VIO697 VSK697 WCG697 WMC697 WVY697 AF709 JM709 TI709 ADE709 ANA709 AWW709 BGS709 BQO709 CAK709 CKG709 CUC709 DDY709 DNU709 DXQ709 EHM709 ERI709 FBE709 FLA709 FUW709 GES709 GOO709 GYK709 HIG709 HSC709 IBY709 ILU709 IVQ709 JFM709 JPI709 JZE709 KJA709 KSW709 LCS709 LMO709 LWK709 MGG709 MQC709 MZY709 NJU709 NTQ709 ODM709 ONI709 OXE709 PHA709 PQW709 QAS709 QKO709 QUK709 REG709 ROC709 RXY709 SHU709 SRQ709 TBM709 TLI709 TVE709 UFA709 UOW709 UYS709 VIO709 VSK709 WCG709 WMC709 WVY709 AF705 JM705 TI705 ADE705 ANA705 AWW705 BGS705 BQO705 CAK705 CKG705 CUC705 DDY705 DNU705 DXQ705 EHM705 ERI705 FBE705 FLA705 FUW705 GES705 GOO705 GYK705 HIG705 HSC705 IBY705 ILU705 IVQ705 JFM705 JPI705 JZE705 KJA705 KSW705 LCS705 LMO705 LWK705 MGG705 MQC705 MZY705 NJU705 NTQ705 ODM705 ONI705 OXE705 PHA705 PQW705 QAS705 QKO705 QUK705 REG705 ROC705 RXY705 SHU705 SRQ705 TBM705 TLI705 TVE705 UFA705 UOW705 UYS705 VIO705 VSK705 WCG705 WMC705 WVY705 AF711:AF714 JM711:JM714 TI711:TI714 ADE711:ADE714 ANA711:ANA714 AWW711:AWW714 BGS711:BGS714 BQO711:BQO714 CAK711:CAK714 CKG711:CKG714 CUC711:CUC714 DDY711:DDY714 DNU711:DNU714 DXQ711:DXQ714 EHM711:EHM714 ERI711:ERI714 FBE711:FBE714 FLA711:FLA714 FUW711:FUW714 GES711:GES714 GOO711:GOO714 GYK711:GYK714 HIG711:HIG714 HSC711:HSC714 IBY711:IBY714 ILU711:ILU714 IVQ711:IVQ714 JFM711:JFM714 JPI711:JPI714 JZE711:JZE714 KJA711:KJA714 KSW711:KSW714 LCS711:LCS714 LMO711:LMO714 LWK711:LWK714 MGG711:MGG714 MQC711:MQC714 MZY711:MZY714 NJU711:NJU714 NTQ711:NTQ714 ODM711:ODM714 ONI711:ONI714 OXE711:OXE714 PHA711:PHA714 PQW711:PQW714 QAS711:QAS714 QKO711:QKO714 QUK711:QUK714 REG711:REG714 ROC711:ROC714 RXY711:RXY714 SHU711:SHU714 SRQ711:SRQ714 TBM711:TBM714 TLI711:TLI714 TVE711:TVE714 UFA711:UFA714 UOW711:UOW714 UYS711:UYS714 VIO711:VIO714 VSK711:VSK714 WCG711:WCG714 WMC711:WMC714 WVY711:WVY714 AF738 JM738 TI738 ADE738 ANA738 AWW738 BGS738 BQO738 CAK738 CKG738 CUC738 DDY738 DNU738 DXQ738 EHM738 ERI738 FBE738 FLA738 FUW738 GES738 GOO738 GYK738 HIG738 HSC738 IBY738 ILU738 IVQ738 JFM738 JPI738 JZE738 KJA738 KSW738 LCS738 LMO738 LWK738 MGG738 MQC738 MZY738 NJU738 NTQ738 ODM738 ONI738 OXE738 PHA738 PQW738 QAS738 QKO738 QUK738 REG738 ROC738 RXY738 SHU738 SRQ738 TBM738 TLI738 TVE738 UFA738 UOW738 UYS738 VIO738 VSK738 WCG738 WMC738 WVY738 AF745 JM745 TI745 ADE745 ANA745 AWW745 BGS745 BQO745 CAK745 CKG745 CUC745 DDY745 DNU745 DXQ745 EHM745 ERI745 FBE745 FLA745 FUW745 GES745 GOO745 GYK745 HIG745 HSC745 IBY745 ILU745 IVQ745 JFM745 JPI745 JZE745 KJA745 KSW745 LCS745 LMO745 LWK745 MGG745 MQC745 MZY745 NJU745 NTQ745 ODM745 ONI745 OXE745 PHA745 PQW745 QAS745 QKO745 QUK745 REG745 ROC745 RXY745 SHU745 SRQ745 TBM745 TLI745 TVE745 UFA745 UOW745 UYS745 VIO745 VSK745 WCG745 WMC745 WVY745 AF754 JM754 TI754 ADE754 ANA754 AWW754 BGS754 BQO754 CAK754 CKG754 CUC754 DDY754 DNU754 DXQ754 EHM754 ERI754 FBE754 FLA754 FUW754 GES754 GOO754 GYK754 HIG754 HSC754 IBY754 ILU754 IVQ754 JFM754 JPI754 JZE754 KJA754 KSW754 LCS754 LMO754 LWK754 MGG754 MQC754 MZY754 NJU754 NTQ754 ODM754 ONI754 OXE754 PHA754 PQW754 QAS754 QKO754 QUK754 REG754 ROC754 RXY754 SHU754 SRQ754 TBM754 TLI754 TVE754 UFA754 UOW754 UYS754 VIO754 VSK754 WCG754 WMC754 WVY754 AF748:AF752 JM748:JM752 TI748:TI752 ADE748:ADE752 ANA748:ANA752 AWW748:AWW752 BGS748:BGS752 BQO748:BQO752 CAK748:CAK752 CKG748:CKG752 CUC748:CUC752 DDY748:DDY752 DNU748:DNU752 DXQ748:DXQ752 EHM748:EHM752 ERI748:ERI752 FBE748:FBE752 FLA748:FLA752 FUW748:FUW752 GES748:GES752 GOO748:GOO752 GYK748:GYK752 HIG748:HIG752 HSC748:HSC752 IBY748:IBY752 ILU748:ILU752 IVQ748:IVQ752 JFM748:JFM752 JPI748:JPI752 JZE748:JZE752 KJA748:KJA752 KSW748:KSW752 LCS748:LCS752 LMO748:LMO752 LWK748:LWK752 MGG748:MGG752 MQC748:MQC752 MZY748:MZY752 NJU748:NJU752 NTQ748:NTQ752 ODM748:ODM752 ONI748:ONI752 OXE748:OXE752 PHA748:PHA752 PQW748:PQW752 QAS748:QAS752 QKO748:QKO752 QUK748:QUK752 REG748:REG752 ROC748:ROC752 RXY748:RXY752 SHU748:SHU752 SRQ748:SRQ752 TBM748:TBM752 TLI748:TLI752 TVE748:TVE752 UFA748:UFA752 UOW748:UOW752 UYS748:UYS752 VIO748:VIO752 VSK748:VSK752 WCG748:WCG752 WMC748:WMC752 WVY748:WVY752 AF756:AF764 JM756:JM764 TI756:TI764 ADE756:ADE764 ANA756:ANA764 AWW756:AWW764 BGS756:BGS764 BQO756:BQO764 CAK756:CAK764 CKG756:CKG764 CUC756:CUC764 DDY756:DDY764 DNU756:DNU764 DXQ756:DXQ764 EHM756:EHM764 ERI756:ERI764 FBE756:FBE764 FLA756:FLA764 FUW756:FUW764 GES756:GES764 GOO756:GOO764 GYK756:GYK764 HIG756:HIG764 HSC756:HSC764 IBY756:IBY764 ILU756:ILU764 IVQ756:IVQ764 JFM756:JFM764 JPI756:JPI764 JZE756:JZE764 KJA756:KJA764 KSW756:KSW764 LCS756:LCS764 LMO756:LMO764 LWK756:LWK764 MGG756:MGG764 MQC756:MQC764 MZY756:MZY764 NJU756:NJU764 NTQ756:NTQ764 ODM756:ODM764 ONI756:ONI764 OXE756:OXE764 PHA756:PHA764 PQW756:PQW764 QAS756:QAS764 QKO756:QKO764 QUK756:QUK764 REG756:REG764 ROC756:ROC764 RXY756:RXY764 SHU756:SHU764 SRQ756:SRQ764 TBM756:TBM764 TLI756:TLI764 TVE756:TVE764 UFA756:UFA764 UOW756:UOW764 UYS756:UYS764 VIO756:VIO764 VSK756:VSK764 WCG756:WCG764 WMC756:WMC764 WVY756:WVY764 AI720:AI721 JP720:JP721 TL720:TL721 ADH720:ADH721 AND720:AND721 AWZ720:AWZ721 BGV720:BGV721 BQR720:BQR721 CAN720:CAN721 CKJ720:CKJ721 CUF720:CUF721 DEB720:DEB721 DNX720:DNX721 DXT720:DXT721 EHP720:EHP721 ERL720:ERL721 FBH720:FBH721 FLD720:FLD721 FUZ720:FUZ721 GEV720:GEV721 GOR720:GOR721 GYN720:GYN721 HIJ720:HIJ721 HSF720:HSF721 ICB720:ICB721 ILX720:ILX721 IVT720:IVT721 JFP720:JFP721 JPL720:JPL721 JZH720:JZH721 KJD720:KJD721 KSZ720:KSZ721 LCV720:LCV721 LMR720:LMR721 LWN720:LWN721 MGJ720:MGJ721 MQF720:MQF721 NAB720:NAB721 NJX720:NJX721 NTT720:NTT721 ODP720:ODP721 ONL720:ONL721 OXH720:OXH721 PHD720:PHD721 PQZ720:PQZ721 QAV720:QAV721 QKR720:QKR721 QUN720:QUN721 REJ720:REJ721 ROF720:ROF721 RYB720:RYB721 SHX720:SHX721 SRT720:SRT721 TBP720:TBP721 TLL720:TLL721 TVH720:TVH721 UFD720:UFD721 UOZ720:UOZ721 UYV720:UYV721 VIR720:VIR721 VSN720:VSN721 WCJ720:WCJ721 WMF720:WMF721 WWB720:WWB721 FR884 PN884 ZJ884 AJF884 ATB884 BCX884 BMT884 BWP884 CGL884 CQH884 DAD884 DJZ884 DTV884 EDR884 ENN884 EXJ884 FHF884 FRB884 GAX884 GKT884 GUP884 HEL884 HOH884 HYD884 IHZ884 IRV884 JBR884 JLN884 JVJ884 KFF884 KPB884 KYX884 LIT884 LSP884 MCL884 MMH884 MWD884 NFZ884 NPV884 NZR884 OJN884 OTJ884 PDF884 PNB884 PWX884 QGT884 QQP884 RAL884 RKH884 RUD884 SDZ884 SNV884 SXR884 THN884 TRJ884 UBF884 ULB884 UUX884 VET884 VOP884 VYL884 WIH884 WSD884 XBZ884 X884 JE884 TA884 ACW884 AMS884 AWO884 BGK884 BQG884 CAC884 CJY884 CTU884 DDQ884 DNM884 DXI884 EHE884 ERA884 FAW884 FKS884 FUO884 GEK884 GOG884 GYC884 HHY884 HRU884 IBQ884 ILM884 IVI884 JFE884 JPA884 JYW884 KIS884 KSO884 LCK884 LMG884 LWC884 MFY884 MPU884 MZQ884 NJM884 NTI884 ODE884 ONA884 OWW884 PGS884 PQO884 QAK884 QKG884 QUC884 RDY884 RNU884 RXQ884 SHM884 SRI884 TBE884 TLA884 TUW884 UES884 UOO884 UYK884 VIG884 VSC884 WBY884 WLU884 WVQ884 X1038:X1057 JE1038:JE1057 TA1038:TA1057 ACW1038:ACW1057 AMS1038:AMS1057 AWO1038:AWO1057 BGK1038:BGK1057 BQG1038:BQG1057 CAC1038:CAC1057 CJY1038:CJY1057 CTU1038:CTU1057 DDQ1038:DDQ1057 DNM1038:DNM1057 DXI1038:DXI1057 EHE1038:EHE1057 ERA1038:ERA1057 FAW1038:FAW1057 FKS1038:FKS1057 FUO1038:FUO1057 GEK1038:GEK1057 GOG1038:GOG1057 GYC1038:GYC1057 HHY1038:HHY1057 HRU1038:HRU1057 IBQ1038:IBQ1057 ILM1038:ILM1057 IVI1038:IVI1057 JFE1038:JFE1057 JPA1038:JPA1057 JYW1038:JYW1057 KIS1038:KIS1057 KSO1038:KSO1057 LCK1038:LCK1057 LMG1038:LMG1057 LWC1038:LWC1057 MFY1038:MFY1057 MPU1038:MPU1057 MZQ1038:MZQ1057 NJM1038:NJM1057 NTI1038:NTI1057 ODE1038:ODE1057 ONA1038:ONA1057 OWW1038:OWW1057 PGS1038:PGS1057 PQO1038:PQO1057 QAK1038:QAK1057 QKG1038:QKG1057 QUC1038:QUC1057 RDY1038:RDY1057 RNU1038:RNU1057 RXQ1038:RXQ1057 SHM1038:SHM1057 SRI1038:SRI1057 TBE1038:TBE1057 TLA1038:TLA1057 TUW1038:TUW1057 UES1038:UES1057 UOO1038:UOO1057 UYK1038:UYK1057 VIG1038:VIG1057 VSC1038:VSC1057 WBY1038:WBY1057 WLU1038:WLU1057 WVQ1038:WVQ1057 X1184:X1226 JE1182:JE1224 TA1182:TA1224 ACW1182:ACW1224 AMS1182:AMS1224 AWO1182:AWO1224 BGK1182:BGK1224 BQG1182:BQG1224 CAC1182:CAC1224 CJY1182:CJY1224 CTU1182:CTU1224 DDQ1182:DDQ1224 DNM1182:DNM1224 DXI1182:DXI1224 EHE1182:EHE1224 ERA1182:ERA1224 FAW1182:FAW1224 FKS1182:FKS1224 FUO1182:FUO1224 GEK1182:GEK1224 GOG1182:GOG1224 GYC1182:GYC1224 HHY1182:HHY1224 HRU1182:HRU1224 IBQ1182:IBQ1224 ILM1182:ILM1224 IVI1182:IVI1224 JFE1182:JFE1224 JPA1182:JPA1224 JYW1182:JYW1224 KIS1182:KIS1224 KSO1182:KSO1224 LCK1182:LCK1224 LMG1182:LMG1224 LWC1182:LWC1224 MFY1182:MFY1224 MPU1182:MPU1224 MZQ1182:MZQ1224 NJM1182:NJM1224 NTI1182:NTI1224 ODE1182:ODE1224 ONA1182:ONA1224 OWW1182:OWW1224 PGS1182:PGS1224 PQO1182:PQO1224 QAK1182:QAK1224 QKG1182:QKG1224 QUC1182:QUC1224 RDY1182:RDY1224 RNU1182:RNU1224 RXQ1182:RXQ1224 SHM1182:SHM1224 SRI1182:SRI1224 TBE1182:TBE1224 TLA1182:TLA1224 TUW1182:TUW1224 UES1182:UES1224 UOO1182:UOO1224 UYK1182:UYK1224 VIG1182:VIG1224 VSC1182:VSC1224 WBY1182:WBY1224 WLU1182:WLU1224 WVQ1182:WVQ1224 X112:X123 JE112:JE123 TA112:TA123 ACW112:ACW123 AMS112:AMS123 AWO112:AWO123 BGK112:BGK123 BQG112:BQG123 CAC112:CAC123 CJY112:CJY123 CTU112:CTU123 DDQ112:DDQ123 DNM112:DNM123 DXI112:DXI123 EHE112:EHE123 ERA112:ERA123 FAW112:FAW123 FKS112:FKS123 FUO112:FUO123 GEK112:GEK123 GOG112:GOG123 GYC112:GYC123 HHY112:HHY123 HRU112:HRU123 IBQ112:IBQ123 ILM112:ILM123 IVI112:IVI123 JFE112:JFE123 JPA112:JPA123 JYW112:JYW123 KIS112:KIS123 KSO112:KSO123 LCK112:LCK123 LMG112:LMG123 LWC112:LWC123 MFY112:MFY123 MPU112:MPU123 MZQ112:MZQ123 NJM112:NJM123 NTI112:NTI123 ODE112:ODE123 ONA112:ONA123 OWW112:OWW123 PGS112:PGS123 PQO112:PQO123 QAK112:QAK123 QKG112:QKG123 QUC112:QUC123 RDY112:RDY123 RNU112:RNU123 RXQ112:RXQ123 SHM112:SHM123 SRI112:SRI123 TBE112:TBE123 TLA112:TLA123 TUW112:TUW123 UES112:UES123 UOO112:UOO123 UYK112:UYK123 VIG112:VIG123 VSC112:VSC123 WBY112:WBY123 WLU112:WLU123 WVQ112:WVQ123 X143:X159 JE143:JE159 TA143:TA159 ACW143:ACW159 AMS143:AMS159 AWO143:AWO159 BGK143:BGK159 BQG143:BQG159 CAC143:CAC159 CJY143:CJY159 CTU143:CTU159 DDQ143:DDQ159 DNM143:DNM159 DXI143:DXI159 EHE143:EHE159 ERA143:ERA159 FAW143:FAW159 FKS143:FKS159 FUO143:FUO159 GEK143:GEK159 GOG143:GOG159 GYC143:GYC159 HHY143:HHY159 HRU143:HRU159 IBQ143:IBQ159 ILM143:ILM159 IVI143:IVI159 JFE143:JFE159 JPA143:JPA159 JYW143:JYW159 KIS143:KIS159 KSO143:KSO159 LCK143:LCK159 LMG143:LMG159 LWC143:LWC159 MFY143:MFY159 MPU143:MPU159 MZQ143:MZQ159 NJM143:NJM159 NTI143:NTI159 ODE143:ODE159 ONA143:ONA159 OWW143:OWW159 PGS143:PGS159 PQO143:PQO159 QAK143:QAK159 QKG143:QKG159 QUC143:QUC159 RDY143:RDY159 RNU143:RNU159 RXQ143:RXQ159 SHM143:SHM159 SRI143:SRI159 TBE143:TBE159 TLA143:TLA159 TUW143:TUW159 UES143:UES159 UOO143:UOO159 UYK143:UYK159 VIG143:VIG159 VSC143:VSC159 WBY143:WBY159 WLU143:WLU159 WVQ143:WVQ159 X588:X593 JE588:JE593 TA588:TA593 ACW588:ACW593 AMS588:AMS593 AWO588:AWO593 BGK588:BGK593 BQG588:BQG593 CAC588:CAC593 CJY588:CJY593 CTU588:CTU593 DDQ588:DDQ593 DNM588:DNM593 DXI588:DXI593 EHE588:EHE593 ERA588:ERA593 FAW588:FAW593 FKS588:FKS593 FUO588:FUO593 GEK588:GEK593 GOG588:GOG593 GYC588:GYC593 HHY588:HHY593 HRU588:HRU593 IBQ588:IBQ593 ILM588:ILM593 IVI588:IVI593 JFE588:JFE593 JPA588:JPA593 JYW588:JYW593 KIS588:KIS593 KSO588:KSO593 LCK588:LCK593 LMG588:LMG593 LWC588:LWC593 MFY588:MFY593 MPU588:MPU593 MZQ588:MZQ593 NJM588:NJM593 NTI588:NTI593 ODE588:ODE593 ONA588:ONA593 OWW588:OWW593 PGS588:PGS593 PQO588:PQO593 QAK588:QAK593 QKG588:QKG593 QUC588:QUC593 RDY588:RDY593 RNU588:RNU593 RXQ588:RXQ593 SHM588:SHM593 SRI588:SRI593 TBE588:TBE593 TLA588:TLA593 TUW588:TUW593 UES588:UES593 UOO588:UOO593 UYK588:UYK593 VIG588:VIG593 VSC588:VSC593 WBY588:WBY593 WLU588:WLU593 WVQ588:WVQ593 X1096:X1142 JE1094:JE1140 TA1094:TA1140 ACW1094:ACW1140 AMS1094:AMS1140 AWO1094:AWO1140 BGK1094:BGK1140 BQG1094:BQG1140 CAC1094:CAC1140 CJY1094:CJY1140 CTU1094:CTU1140 DDQ1094:DDQ1140 DNM1094:DNM1140 DXI1094:DXI1140 EHE1094:EHE1140 ERA1094:ERA1140 FAW1094:FAW1140 FKS1094:FKS1140 FUO1094:FUO1140 GEK1094:GEK1140 GOG1094:GOG1140 GYC1094:GYC1140 HHY1094:HHY1140 HRU1094:HRU1140 IBQ1094:IBQ1140 ILM1094:ILM1140 IVI1094:IVI1140 JFE1094:JFE1140 JPA1094:JPA1140 JYW1094:JYW1140 KIS1094:KIS1140 KSO1094:KSO1140 LCK1094:LCK1140 LMG1094:LMG1140 LWC1094:LWC1140 MFY1094:MFY1140 MPU1094:MPU1140 MZQ1094:MZQ1140 NJM1094:NJM1140 NTI1094:NTI1140 ODE1094:ODE1140 ONA1094:ONA1140 OWW1094:OWW1140 PGS1094:PGS1140 PQO1094:PQO1140 QAK1094:QAK1140 QKG1094:QKG1140 QUC1094:QUC1140 RDY1094:RDY1140 RNU1094:RNU1140 RXQ1094:RXQ1140 SHM1094:SHM1140 SRI1094:SRI1140 TBE1094:TBE1140 TLA1094:TLA1140 TUW1094:TUW1140 UES1094:UES1140 UOO1094:UOO1140 UYK1094:UYK1140 VIG1094:VIG1140 VSC1094:VSC1140 WBY1094:WBY1140 WLU1094:WLU1140 WVQ1094:WVQ1140" xr:uid="{5332758B-9C59-409F-9238-9EB1522C502E}">
      <formula1>0</formula1>
      <formula2>100</formula2>
    </dataValidation>
    <dataValidation type="textLength" allowBlank="1" showErrorMessage="1" sqref="X76:X80 JE76:JE80 TA76:TA80 ACW76:ACW80 AMS76:AMS80 AWO76:AWO80 BGK76:BGK80 BQG76:BQG80 CAC76:CAC80 CJY76:CJY80 CTU76:CTU80 DDQ76:DDQ80 DNM76:DNM80 DXI76:DXI80 EHE76:EHE80 ERA76:ERA80 FAW76:FAW80 FKS76:FKS80 FUO76:FUO80 GEK76:GEK80 GOG76:GOG80 GYC76:GYC80 HHY76:HHY80 HRU76:HRU80 IBQ76:IBQ80 ILM76:ILM80 IVI76:IVI80 JFE76:JFE80 JPA76:JPA80 JYW76:JYW80 KIS76:KIS80 KSO76:KSO80 LCK76:LCK80 LMG76:LMG80 LWC76:LWC80 MFY76:MFY80 MPU76:MPU80 MZQ76:MZQ80 NJM76:NJM80 NTI76:NTI80 ODE76:ODE80 ONA76:ONA80 OWW76:OWW80 PGS76:PGS80 PQO76:PQO80 QAK76:QAK80 QKG76:QKG80 QUC76:QUC80 RDY76:RDY80 RNU76:RNU80 RXQ76:RXQ80 SHM76:SHM80 SRI76:SRI80 TBE76:TBE80 TLA76:TLA80 TUW76:TUW80 UES76:UES80 UOO76:UOO80 UYK76:UYK80 VIG76:VIG80 VSC76:VSC80 WBY76:WBY80 WLU76:WLU80 WVQ76:WVQ80 X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X95:X96 JE95:JE96 TA95:TA96 ACW95:ACW96 AMS95:AMS96 AWO95:AWO96 BGK95:BGK96 BQG95:BQG96 CAC95:CAC96 CJY95:CJY96 CTU95:CTU96 DDQ95:DDQ96 DNM95:DNM96 DXI95:DXI96 EHE95:EHE96 ERA95:ERA96 FAW95:FAW96 FKS95:FKS96 FUO95:FUO96 GEK95:GEK96 GOG95:GOG96 GYC95:GYC96 HHY95:HHY96 HRU95:HRU96 IBQ95:IBQ96 ILM95:ILM96 IVI95:IVI96 JFE95:JFE96 JPA95:JPA96 JYW95:JYW96 KIS95:KIS96 KSO95:KSO96 LCK95:LCK96 LMG95:LMG96 LWC95:LWC96 MFY95:MFY96 MPU95:MPU96 MZQ95:MZQ96 NJM95:NJM96 NTI95:NTI96 ODE95:ODE96 ONA95:ONA96 OWW95:OWW96 PGS95:PGS96 PQO95:PQO96 QAK95:QAK96 QKG95:QKG96 QUC95:QUC96 RDY95:RDY96 RNU95:RNU96 RXQ95:RXQ96 SHM95:SHM96 SRI95:SRI96 TBE95:TBE96 TLA95:TLA96 TUW95:TUW96 UES95:UES96 UOO95:UOO96 UYK95:UYK96 VIG95:VIG96 VSC95:VSC96 WBY95:WBY96 WLU95:WLU96 WVQ95:WVQ96 X56:X57 JE56:JE57 TA56:TA57 ACW56:ACW57 AMS56:AMS57 AWO56:AWO57 BGK56:BGK57 BQG56:BQG57 CAC56:CAC57 CJY56:CJY57 CTU56:CTU57 DDQ56:DDQ57 DNM56:DNM57 DXI56:DXI57 EHE56:EHE57 ERA56:ERA57 FAW56:FAW57 FKS56:FKS57 FUO56:FUO57 GEK56:GEK57 GOG56:GOG57 GYC56:GYC57 HHY56:HHY57 HRU56:HRU57 IBQ56:IBQ57 ILM56:ILM57 IVI56:IVI57 JFE56:JFE57 JPA56:JPA57 JYW56:JYW57 KIS56:KIS57 KSO56:KSO57 LCK56:LCK57 LMG56:LMG57 LWC56:LWC57 MFY56:MFY57 MPU56:MPU57 MZQ56:MZQ57 NJM56:NJM57 NTI56:NTI57 ODE56:ODE57 ONA56:ONA57 OWW56:OWW57 PGS56:PGS57 PQO56:PQO57 QAK56:QAK57 QKG56:QKG57 QUC56:QUC57 RDY56:RDY57 RNU56:RNU57 RXQ56:RXQ57 SHM56:SHM57 SRI56:SRI57 TBE56:TBE57 TLA56:TLA57 TUW56:TUW57 UES56:UES57 UOO56:UOO57 UYK56:UYK57 VIG56:VIG57 VSC56:VSC57 WBY56:WBY57 WLU56:WLU57 WVQ56:WVQ57 X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xr:uid="{FCC83650-7511-497E-B273-9F8991369448}">
      <formula1>0</formula1>
      <formula2>100</formula2>
    </dataValidation>
    <dataValidation type="whole" allowBlank="1" showInputMessage="1" showErrorMessage="1" errorTitle="Letna stopnja izkoriščenosti" error="odstotek (celoštevilska vrednost)" sqref="V86 JC86 SY86 ACU86 AMQ86 AWM86 BGI86 BQE86 CAA86 CJW86 CTS86 DDO86 DNK86 DXG86 EHC86 EQY86 FAU86 FKQ86 FUM86 GEI86 GOE86 GYA86 HHW86 HRS86 IBO86 ILK86 IVG86 JFC86 JOY86 JYU86 KIQ86 KSM86 LCI86 LME86 LWA86 MFW86 MPS86 MZO86 NJK86 NTG86 ODC86 OMY86 OWU86 PGQ86 PQM86 QAI86 QKE86 QUA86 RDW86 RNS86 RXO86 SHK86 SRG86 TBC86 TKY86 TUU86 UEQ86 UOM86 UYI86 VIE86 VSA86 WBW86 WLS86 WVO86 V146 JC146 SY146 ACU146 AMQ146 AWM146 BGI146 BQE146 CAA146 CJW146 CTS146 DDO146 DNK146 DXG146 EHC146 EQY146 FAU146 FKQ146 FUM146 GEI146 GOE146 GYA146 HHW146 HRS146 IBO146 ILK146 IVG146 JFC146 JOY146 JYU146 KIQ146 KSM146 LCI146 LME146 LWA146 MFW146 MPS146 MZO146 NJK146 NTG146 ODC146 OMY146 OWU146 PGQ146 PQM146 QAI146 QKE146 QUA146 RDW146 RNS146 RXO146 SHK146 SRG146 TBC146 TKY146 TUU146 UEQ146 UOM146 UYI146 VIE146 VSA146 WBW146 WLS146 WVO146 V683:V702 JC683:JC702 SY683:SY702 ACU683:ACU702 AMQ683:AMQ702 AWM683:AWM702 BGI683:BGI702 BQE683:BQE702 CAA683:CAA702 CJW683:CJW702 CTS683:CTS702 DDO683:DDO702 DNK683:DNK702 DXG683:DXG702 EHC683:EHC702 EQY683:EQY702 FAU683:FAU702 FKQ683:FKQ702 FUM683:FUM702 GEI683:GEI702 GOE683:GOE702 GYA683:GYA702 HHW683:HHW702 HRS683:HRS702 IBO683:IBO702 ILK683:ILK702 IVG683:IVG702 JFC683:JFC702 JOY683:JOY702 JYU683:JYU702 KIQ683:KIQ702 KSM683:KSM702 LCI683:LCI702 LME683:LME702 LWA683:LWA702 MFW683:MFW702 MPS683:MPS702 MZO683:MZO702 NJK683:NJK702 NTG683:NTG702 ODC683:ODC702 OMY683:OMY702 OWU683:OWU702 PGQ683:PGQ702 PQM683:PQM702 QAI683:QAI702 QKE683:QKE702 QUA683:QUA702 RDW683:RDW702 RNS683:RNS702 RXO683:RXO702 SHK683:SHK702 SRG683:SRG702 TBC683:TBC702 TKY683:TKY702 TUU683:TUU702 UEQ683:UEQ702 UOM683:UOM702 UYI683:UYI702 VIE683:VIE702 VSA683:VSA702 WBW683:WBW702 WLS683:WLS702 WVO683:WVO702 V734:V737 JC734:JC737 SY734:SY737 ACU734:ACU737 AMQ734:AMQ737 AWM734:AWM737 BGI734:BGI737 BQE734:BQE737 CAA734:CAA737 CJW734:CJW737 CTS734:CTS737 DDO734:DDO737 DNK734:DNK737 DXG734:DXG737 EHC734:EHC737 EQY734:EQY737 FAU734:FAU737 FKQ734:FKQ737 FUM734:FUM737 GEI734:GEI737 GOE734:GOE737 GYA734:GYA737 HHW734:HHW737 HRS734:HRS737 IBO734:IBO737 ILK734:ILK737 IVG734:IVG737 JFC734:JFC737 JOY734:JOY737 JYU734:JYU737 KIQ734:KIQ737 KSM734:KSM737 LCI734:LCI737 LME734:LME737 LWA734:LWA737 MFW734:MFW737 MPS734:MPS737 MZO734:MZO737 NJK734:NJK737 NTG734:NTG737 ODC734:ODC737 OMY734:OMY737 OWU734:OWU737 PGQ734:PGQ737 PQM734:PQM737 QAI734:QAI737 QKE734:QKE737 QUA734:QUA737 RDW734:RDW737 RNS734:RNS737 RXO734:RXO737 SHK734:SHK737 SRG734:SRG737 TBC734:TBC737 TKY734:TKY737 TUU734:TUU737 UEQ734:UEQ737 UOM734:UOM737 UYI734:UYI737 VIE734:VIE737 VSA734:VSA737 WBW734:WBW737 WLS734:WLS737 WVO734:WVO737 V705:V712 JC705:JC712 SY705:SY712 ACU705:ACU712 AMQ705:AMQ712 AWM705:AWM712 BGI705:BGI712 BQE705:BQE712 CAA705:CAA712 CJW705:CJW712 CTS705:CTS712 DDO705:DDO712 DNK705:DNK712 DXG705:DXG712 EHC705:EHC712 EQY705:EQY712 FAU705:FAU712 FKQ705:FKQ712 FUM705:FUM712 GEI705:GEI712 GOE705:GOE712 GYA705:GYA712 HHW705:HHW712 HRS705:HRS712 IBO705:IBO712 ILK705:ILK712 IVG705:IVG712 JFC705:JFC712 JOY705:JOY712 JYU705:JYU712 KIQ705:KIQ712 KSM705:KSM712 LCI705:LCI712 LME705:LME712 LWA705:LWA712 MFW705:MFW712 MPS705:MPS712 MZO705:MZO712 NJK705:NJK712 NTG705:NTG712 ODC705:ODC712 OMY705:OMY712 OWU705:OWU712 PGQ705:PGQ712 PQM705:PQM712 QAI705:QAI712 QKE705:QKE712 QUA705:QUA712 RDW705:RDW712 RNS705:RNS712 RXO705:RXO712 SHK705:SHK712 SRG705:SRG712 TBC705:TBC712 TKY705:TKY712 TUU705:TUU712 UEQ705:UEQ712 UOM705:UOM712 UYI705:UYI712 VIE705:VIE712 VSA705:VSA712 WBW705:WBW712 WLS705:WLS712 WVO705:WVO712 V714:V722 JC714:JC722 SY714:SY722 ACU714:ACU722 AMQ714:AMQ722 AWM714:AWM722 BGI714:BGI722 BQE714:BQE722 CAA714:CAA722 CJW714:CJW722 CTS714:CTS722 DDO714:DDO722 DNK714:DNK722 DXG714:DXG722 EHC714:EHC722 EQY714:EQY722 FAU714:FAU722 FKQ714:FKQ722 FUM714:FUM722 GEI714:GEI722 GOE714:GOE722 GYA714:GYA722 HHW714:HHW722 HRS714:HRS722 IBO714:IBO722 ILK714:ILK722 IVG714:IVG722 JFC714:JFC722 JOY714:JOY722 JYU714:JYU722 KIQ714:KIQ722 KSM714:KSM722 LCI714:LCI722 LME714:LME722 LWA714:LWA722 MFW714:MFW722 MPS714:MPS722 MZO714:MZO722 NJK714:NJK722 NTG714:NTG722 ODC714:ODC722 OMY714:OMY722 OWU714:OWU722 PGQ714:PGQ722 PQM714:PQM722 QAI714:QAI722 QKE714:QKE722 QUA714:QUA722 RDW714:RDW722 RNS714:RNS722 RXO714:RXO722 SHK714:SHK722 SRG714:SRG722 TBC714:TBC722 TKY714:TKY722 TUU714:TUU722 UEQ714:UEQ722 UOM714:UOM722 UYI714:UYI722 VIE714:VIE722 VSA714:VSA722 WBW714:WBW722 WLS714:WLS722 WVO714:WVO722 V749:V756 JC749:JC756 SY749:SY756 ACU749:ACU756 AMQ749:AMQ756 AWM749:AWM756 BGI749:BGI756 BQE749:BQE756 CAA749:CAA756 CJW749:CJW756 CTS749:CTS756 DDO749:DDO756 DNK749:DNK756 DXG749:DXG756 EHC749:EHC756 EQY749:EQY756 FAU749:FAU756 FKQ749:FKQ756 FUM749:FUM756 GEI749:GEI756 GOE749:GOE756 GYA749:GYA756 HHW749:HHW756 HRS749:HRS756 IBO749:IBO756 ILK749:ILK756 IVG749:IVG756 JFC749:JFC756 JOY749:JOY756 JYU749:JYU756 KIQ749:KIQ756 KSM749:KSM756 LCI749:LCI756 LME749:LME756 LWA749:LWA756 MFW749:MFW756 MPS749:MPS756 MZO749:MZO756 NJK749:NJK756 NTG749:NTG756 ODC749:ODC756 OMY749:OMY756 OWU749:OWU756 PGQ749:PGQ756 PQM749:PQM756 QAI749:QAI756 QKE749:QKE756 QUA749:QUA756 RDW749:RDW756 RNS749:RNS756 RXO749:RXO756 SHK749:SHK756 SRG749:SRG756 TBC749:TBC756 TKY749:TKY756 TUU749:TUU756 UEQ749:UEQ756 UOM749:UOM756 UYI749:UYI756 VIE749:VIE756 VSA749:VSA756 WBW749:WBW756 WLS749:WLS756 WVO749:WVO756 V758:V771 JC758:JC771 SY758:SY771 ACU758:ACU771 AMQ758:AMQ771 AWM758:AWM771 BGI758:BGI771 BQE758:BQE771 CAA758:CAA771 CJW758:CJW771 CTS758:CTS771 DDO758:DDO771 DNK758:DNK771 DXG758:DXG771 EHC758:EHC771 EQY758:EQY771 FAU758:FAU771 FKQ758:FKQ771 FUM758:FUM771 GEI758:GEI771 GOE758:GOE771 GYA758:GYA771 HHW758:HHW771 HRS758:HRS771 IBO758:IBO771 ILK758:ILK771 IVG758:IVG771 JFC758:JFC771 JOY758:JOY771 JYU758:JYU771 KIQ758:KIQ771 KSM758:KSM771 LCI758:LCI771 LME758:LME771 LWA758:LWA771 MFW758:MFW771 MPS758:MPS771 MZO758:MZO771 NJK758:NJK771 NTG758:NTG771 ODC758:ODC771 OMY758:OMY771 OWU758:OWU771 PGQ758:PGQ771 PQM758:PQM771 QAI758:QAI771 QKE758:QKE771 QUA758:QUA771 RDW758:RDW771 RNS758:RNS771 RXO758:RXO771 SHK758:SHK771 SRG758:SRG771 TBC758:TBC771 TKY758:TKY771 TUU758:TUU771 UEQ758:UEQ771 UOM758:UOM771 UYI758:UYI771 VIE758:VIE771 VSA758:VSA771 WBW758:WBW771 WLS758:WLS771 WVO758:WVO771 V784:V789 JC784:JC789 SY784:SY789 ACU784:ACU789 AMQ784:AMQ789 AWM784:AWM789 BGI784:BGI789 BQE784:BQE789 CAA784:CAA789 CJW784:CJW789 CTS784:CTS789 DDO784:DDO789 DNK784:DNK789 DXG784:DXG789 EHC784:EHC789 EQY784:EQY789 FAU784:FAU789 FKQ784:FKQ789 FUM784:FUM789 GEI784:GEI789 GOE784:GOE789 GYA784:GYA789 HHW784:HHW789 HRS784:HRS789 IBO784:IBO789 ILK784:ILK789 IVG784:IVG789 JFC784:JFC789 JOY784:JOY789 JYU784:JYU789 KIQ784:KIQ789 KSM784:KSM789 LCI784:LCI789 LME784:LME789 LWA784:LWA789 MFW784:MFW789 MPS784:MPS789 MZO784:MZO789 NJK784:NJK789 NTG784:NTG789 ODC784:ODC789 OMY784:OMY789 OWU784:OWU789 PGQ784:PGQ789 PQM784:PQM789 QAI784:QAI789 QKE784:QKE789 QUA784:QUA789 RDW784:RDW789 RNS784:RNS789 RXO784:RXO789 SHK784:SHK789 SRG784:SRG789 TBC784:TBC789 TKY784:TKY789 TUU784:TUU789 UEQ784:UEQ789 UOM784:UOM789 UYI784:UYI789 VIE784:VIE789 VSA784:VSA789 WBW784:WBW789 WLS784:WLS789 WVO784:WVO789 V773:V782 JC773:JC782 SY773:SY782 ACU773:ACU782 AMQ773:AMQ782 AWM773:AWM782 BGI773:BGI782 BQE773:BQE782 CAA773:CAA782 CJW773:CJW782 CTS773:CTS782 DDO773:DDO782 DNK773:DNK782 DXG773:DXG782 EHC773:EHC782 EQY773:EQY782 FAU773:FAU782 FKQ773:FKQ782 FUM773:FUM782 GEI773:GEI782 GOE773:GOE782 GYA773:GYA782 HHW773:HHW782 HRS773:HRS782 IBO773:IBO782 ILK773:ILK782 IVG773:IVG782 JFC773:JFC782 JOY773:JOY782 JYU773:JYU782 KIQ773:KIQ782 KSM773:KSM782 LCI773:LCI782 LME773:LME782 LWA773:LWA782 MFW773:MFW782 MPS773:MPS782 MZO773:MZO782 NJK773:NJK782 NTG773:NTG782 ODC773:ODC782 OMY773:OMY782 OWU773:OWU782 PGQ773:PGQ782 PQM773:PQM782 QAI773:QAI782 QKE773:QKE782 QUA773:QUA782 RDW773:RDW782 RNS773:RNS782 RXO773:RXO782 SHK773:SHK782 SRG773:SRG782 TBC773:TBC782 TKY773:TKY782 TUU773:TUU782 UEQ773:UEQ782 UOM773:UOM782 UYI773:UYI782 VIE773:VIE782 VSA773:VSA782 WBW773:WBW782 WLS773:WLS782 WVO773:WVO782 V793 JC793 SY793 ACU793 AMQ793 AWM793 BGI793 BQE793 CAA793 CJW793 CTS793 DDO793 DNK793 DXG793 EHC793 EQY793 FAU793 FKQ793 FUM793 GEI793 GOE793 GYA793 HHW793 HRS793 IBO793 ILK793 IVG793 JFC793 JOY793 JYU793 KIQ793 KSM793 LCI793 LME793 LWA793 MFW793 MPS793 MZO793 NJK793 NTG793 ODC793 OMY793 OWU793 PGQ793 PQM793 QAI793 QKE793 QUA793 RDW793 RNS793 RXO793 SHK793 SRG793 TBC793 TKY793 TUU793 UEQ793 UOM793 UYI793 VIE793 VSA793 WBW793 WLS793 WVO793 FP884 PL884 ZH884 AJD884 ASZ884 BCV884 BMR884 BWN884 CGJ884 CQF884 DAB884 DJX884 DTT884 EDP884 ENL884 EXH884 FHD884 FQZ884 GAV884 GKR884 GUN884 HEJ884 HOF884 HYB884 IHX884 IRT884 JBP884 JLL884 JVH884 KFD884 KOZ884 KYV884 LIR884 LSN884 MCJ884 MMF884 MWB884 NFX884 NPT884 NZP884 OJL884 OTH884 PDD884 PMZ884 PWV884 QGR884 QQN884 RAJ884 RKF884 RUB884 SDX884 SNT884 SXP884 THL884 TRH884 UBD884 UKZ884 UUV884 VER884 VON884 VYJ884 WIF884 WSB884 XBX884 V884 JC884 SY884 ACU884 AMQ884 AWM884 BGI884 BQE884 CAA884 CJW884 CTS884 DDO884 DNK884 DXG884 EHC884 EQY884 FAU884 FKQ884 FUM884 GEI884 GOE884 GYA884 HHW884 HRS884 IBO884 ILK884 IVG884 JFC884 JOY884 JYU884 KIQ884 KSM884 LCI884 LME884 LWA884 MFW884 MPS884 MZO884 NJK884 NTG884 ODC884 OMY884 OWU884 PGQ884 PQM884 QAI884 QKE884 QUA884 RDW884 RNS884 RXO884 SHK884 SRG884 TBC884 TKY884 TUU884 UEQ884 UOM884 UYI884 VIE884 VSA884 WBW884 WLS884 WVO884 V1184:X1195 JC1182:JE1193 SY1182:TA1193 ACU1182:ACW1193 AMQ1182:AMS1193 AWM1182:AWO1193 BGI1182:BGK1193 BQE1182:BQG1193 CAA1182:CAC1193 CJW1182:CJY1193 CTS1182:CTU1193 DDO1182:DDQ1193 DNK1182:DNM1193 DXG1182:DXI1193 EHC1182:EHE1193 EQY1182:ERA1193 FAU1182:FAW1193 FKQ1182:FKS1193 FUM1182:FUO1193 GEI1182:GEK1193 GOE1182:GOG1193 GYA1182:GYC1193 HHW1182:HHY1193 HRS1182:HRU1193 IBO1182:IBQ1193 ILK1182:ILM1193 IVG1182:IVI1193 JFC1182:JFE1193 JOY1182:JPA1193 JYU1182:JYW1193 KIQ1182:KIS1193 KSM1182:KSO1193 LCI1182:LCK1193 LME1182:LMG1193 LWA1182:LWC1193 MFW1182:MFY1193 MPS1182:MPU1193 MZO1182:MZQ1193 NJK1182:NJM1193 NTG1182:NTI1193 ODC1182:ODE1193 OMY1182:ONA1193 OWU1182:OWW1193 PGQ1182:PGS1193 PQM1182:PQO1193 QAI1182:QAK1193 QKE1182:QKG1193 QUA1182:QUC1193 RDW1182:RDY1193 RNS1182:RNU1193 RXO1182:RXQ1193 SHK1182:SHM1193 SRG1182:SRI1193 TBC1182:TBE1193 TKY1182:TLA1193 TUU1182:TUW1193 UEQ1182:UES1193 UOM1182:UOO1193 UYI1182:UYK1193 VIE1182:VIG1193 VSA1182:VSC1193 WBW1182:WBY1193 WLS1182:WLU1193 WVO1182:WVQ1193 V1096:V1142 JC1094:JC1140 SY1094:SY1140 ACU1094:ACU1140 AMQ1094:AMQ1140 AWM1094:AWM1140 BGI1094:BGI1140 BQE1094:BQE1140 CAA1094:CAA1140 CJW1094:CJW1140 CTS1094:CTS1140 DDO1094:DDO1140 DNK1094:DNK1140 DXG1094:DXG1140 EHC1094:EHC1140 EQY1094:EQY1140 FAU1094:FAU1140 FKQ1094:FKQ1140 FUM1094:FUM1140 GEI1094:GEI1140 GOE1094:GOE1140 GYA1094:GYA1140 HHW1094:HHW1140 HRS1094:HRS1140 IBO1094:IBO1140 ILK1094:ILK1140 IVG1094:IVG1140 JFC1094:JFC1140 JOY1094:JOY1140 JYU1094:JYU1140 KIQ1094:KIQ1140 KSM1094:KSM1140 LCI1094:LCI1140 LME1094:LME1140 LWA1094:LWA1140 MFW1094:MFW1140 MPS1094:MPS1140 MZO1094:MZO1140 NJK1094:NJK1140 NTG1094:NTG1140 ODC1094:ODC1140 OMY1094:OMY1140 OWU1094:OWU1140 PGQ1094:PGQ1140 PQM1094:PQM1140 QAI1094:QAI1140 QKE1094:QKE1140 QUA1094:QUA1140 RDW1094:RDW1140 RNS1094:RNS1140 RXO1094:RXO1140 SHK1094:SHK1140 SRG1094:SRG1140 TBC1094:TBC1140 TKY1094:TKY1140 TUU1094:TUU1140 UEQ1094:UEQ1140 UOM1094:UOM1140 UYI1094:UYI1140 VIE1094:VIE1140 VSA1094:VSA1140 WBW1094:WBW1140 WLS1094:WLS1140 WVO1094:WVO1140 AI1179:AI1182 JP1177:JP1180 TL1177:TL1180 ADH1177:ADH1180 AND1177:AND1180 AWZ1177:AWZ1180 BGV1177:BGV1180 BQR1177:BQR1180 CAN1177:CAN1180 CKJ1177:CKJ1180 CUF1177:CUF1180 DEB1177:DEB1180 DNX1177:DNX1180 DXT1177:DXT1180 EHP1177:EHP1180 ERL1177:ERL1180 FBH1177:FBH1180 FLD1177:FLD1180 FUZ1177:FUZ1180 GEV1177:GEV1180 GOR1177:GOR1180 GYN1177:GYN1180 HIJ1177:HIJ1180 HSF1177:HSF1180 ICB1177:ICB1180 ILX1177:ILX1180 IVT1177:IVT1180 JFP1177:JFP1180 JPL1177:JPL1180 JZH1177:JZH1180 KJD1177:KJD1180 KSZ1177:KSZ1180 LCV1177:LCV1180 LMR1177:LMR1180 LWN1177:LWN1180 MGJ1177:MGJ1180 MQF1177:MQF1180 NAB1177:NAB1180 NJX1177:NJX1180 NTT1177:NTT1180 ODP1177:ODP1180 ONL1177:ONL1180 OXH1177:OXH1180 PHD1177:PHD1180 PQZ1177:PQZ1180 QAV1177:QAV1180 QKR1177:QKR1180 QUN1177:QUN1180 REJ1177:REJ1180 ROF1177:ROF1180 RYB1177:RYB1180 SHX1177:SHX1180 SRT1177:SRT1180 TBP1177:TBP1180 TLL1177:TLL1180 TVH1177:TVH1180 UFD1177:UFD1180 UOZ1177:UOZ1180 UYV1177:UYV1180 VIR1177:VIR1180 VSN1177:VSN1180 WCJ1177:WCJ1180 WMF1177:WMF1180 WWB1177:WWB1180 V1196:V1226 JC1194:JC1224 SY1194:SY1224 ACU1194:ACU1224 AMQ1194:AMQ1224 AWM1194:AWM1224 BGI1194:BGI1224 BQE1194:BQE1224 CAA1194:CAA1224 CJW1194:CJW1224 CTS1194:CTS1224 DDO1194:DDO1224 DNK1194:DNK1224 DXG1194:DXG1224 EHC1194:EHC1224 EQY1194:EQY1224 FAU1194:FAU1224 FKQ1194:FKQ1224 FUM1194:FUM1224 GEI1194:GEI1224 GOE1194:GOE1224 GYA1194:GYA1224 HHW1194:HHW1224 HRS1194:HRS1224 IBO1194:IBO1224 ILK1194:ILK1224 IVG1194:IVG1224 JFC1194:JFC1224 JOY1194:JOY1224 JYU1194:JYU1224 KIQ1194:KIQ1224 KSM1194:KSM1224 LCI1194:LCI1224 LME1194:LME1224 LWA1194:LWA1224 MFW1194:MFW1224 MPS1194:MPS1224 MZO1194:MZO1224 NJK1194:NJK1224 NTG1194:NTG1224 ODC1194:ODC1224 OMY1194:OMY1224 OWU1194:OWU1224 PGQ1194:PGQ1224 PQM1194:PQM1224 QAI1194:QAI1224 QKE1194:QKE1224 QUA1194:QUA1224 RDW1194:RDW1224 RNS1194:RNS1224 RXO1194:RXO1224 SHK1194:SHK1224 SRG1194:SRG1224 TBC1194:TBC1224 TKY1194:TKY1224 TUU1194:TUU1224 UEQ1194:UEQ1224 UOM1194:UOM1224 UYI1194:UYI1224 VIE1194:VIE1224 VSA1194:VSA1224 WBW1194:WBW1224 WLS1194:WLS1224 WVO1194:WVO1224 V588:V593 JC588:JC593 SY588:SY593 ACU588:ACU593 AMQ588:AMQ593 AWM588:AWM593 BGI588:BGI593 BQE588:BQE593 CAA588:CAA593 CJW588:CJW593 CTS588:CTS593 DDO588:DDO593 DNK588:DNK593 DXG588:DXG593 EHC588:EHC593 EQY588:EQY593 FAU588:FAU593 FKQ588:FKQ593 FUM588:FUM593 GEI588:GEI593 GOE588:GOE593 GYA588:GYA593 HHW588:HHW593 HRS588:HRS593 IBO588:IBO593 ILK588:ILK593 IVG588:IVG593 JFC588:JFC593 JOY588:JOY593 JYU588:JYU593 KIQ588:KIQ593 KSM588:KSM593 LCI588:LCI593 LME588:LME593 LWA588:LWA593 MFW588:MFW593 MPS588:MPS593 MZO588:MZO593 NJK588:NJK593 NTG588:NTG593 ODC588:ODC593 OMY588:OMY593 OWU588:OWU593 PGQ588:PGQ593 PQM588:PQM593 QAI588:QAI593 QKE588:QKE593 QUA588:QUA593 RDW588:RDW593 RNS588:RNS593 RXO588:RXO593 SHK588:SHK593 SRG588:SRG593 TBC588:TBC593 TKY588:TKY593 TUU588:TUU593 UEQ588:UEQ593 UOM588:UOM593 UYI588:UYI593 VIE588:VIE593 VSA588:VSA593 WBW588:WBW593 WLS588:WLS593 WVO588:WVO593 AF628 JM628 TI628 ADE628 ANA628 AWW628 BGS628 BQO628 CAK628 CKG628 CUC628 DDY628 DNU628 DXQ628 EHM628 ERI628 FBE628 FLA628 FUW628 GES628 GOO628 GYK628 HIG628 HSC628 IBY628 ILU628 IVQ628 JFM628 JPI628 JZE628 KJA628 KSW628 LCS628 LMO628 LWK628 MGG628 MQC628 MZY628 NJU628 NTQ628 ODM628 ONI628 OXE628 PHA628 PQW628 QAS628 QKO628 QUK628 REG628 ROC628 RXY628 SHU628 SRQ628 TBM628 TLI628 TVE628 UFA628 UOW628 UYS628 VIO628 VSK628 WCG628 WMC628 WVY628 AF1179:AF1183 JM1177:JM1181 TI1177:TI1181 ADE1177:ADE1181 ANA1177:ANA1181 AWW1177:AWW1181 BGS1177:BGS1181 BQO1177:BQO1181 CAK1177:CAK1181 CKG1177:CKG1181 CUC1177:CUC1181 DDY1177:DDY1181 DNU1177:DNU1181 DXQ1177:DXQ1181 EHM1177:EHM1181 ERI1177:ERI1181 FBE1177:FBE1181 FLA1177:FLA1181 FUW1177:FUW1181 GES1177:GES1181 GOO1177:GOO1181 GYK1177:GYK1181 HIG1177:HIG1181 HSC1177:HSC1181 IBY1177:IBY1181 ILU1177:ILU1181 IVQ1177:IVQ1181 JFM1177:JFM1181 JPI1177:JPI1181 JZE1177:JZE1181 KJA1177:KJA1181 KSW1177:KSW1181 LCS1177:LCS1181 LMO1177:LMO1181 LWK1177:LWK1181 MGG1177:MGG1181 MQC1177:MQC1181 MZY1177:MZY1181 NJU1177:NJU1181 NTQ1177:NTQ1181 ODM1177:ODM1181 ONI1177:ONI1181 OXE1177:OXE1181 PHA1177:PHA1181 PQW1177:PQW1181 QAS1177:QAS1181 QKO1177:QKO1181 QUK1177:QUK1181 REG1177:REG1181 ROC1177:ROC1181 RXY1177:RXY1181 SHU1177:SHU1181 SRQ1177:SRQ1181 TBM1177:TBM1181 TLI1177:TLI1181 TVE1177:TVE1181 UFA1177:UFA1181 UOW1177:UOW1181 UYS1177:UYS1181 VIO1177:VIO1181 VSK1177:VSK1181 WCG1177:WCG1181 WMC1177:WMC1181 WVY1177:WVY1181 AF617 JM617 TI617 ADE617 ANA617 AWW617 BGS617 BQO617 CAK617 CKG617 CUC617 DDY617 DNU617 DXQ617 EHM617 ERI617 FBE617 FLA617 FUW617 GES617 GOO617 GYK617 HIG617 HSC617 IBY617 ILU617 IVQ617 JFM617 JPI617 JZE617 KJA617 KSW617 LCS617 LMO617 LWK617 MGG617 MQC617 MZY617 NJU617 NTQ617 ODM617 ONI617 OXE617 PHA617 PQW617 QAS617 QKO617 QUK617 REG617 ROC617 RXY617 SHU617 SRQ617 TBM617 TLI617 TVE617 UFA617 UOW617 UYS617 VIO617 VSK617 WCG617 WMC617 WVY617 AF492 JM492 TI492 ADE492 ANA492 AWW492 BGS492 BQO492 CAK492 CKG492 CUC492 DDY492 DNU492 DXQ492 EHM492 ERI492 FBE492 FLA492 FUW492 GES492 GOO492 GYK492 HIG492 HSC492 IBY492 ILU492 IVQ492 JFM492 JPI492 JZE492 KJA492 KSW492 LCS492 LMO492 LWK492 MGG492 MQC492 MZY492 NJU492 NTQ492 ODM492 ONI492 OXE492 PHA492 PQW492 QAS492 QKO492 QUK492 REG492 ROC492 RXY492 SHU492 SRQ492 TBM492 TLI492 TVE492 UFA492 UOW492 UYS492 VIO492 VSK492 WCG492 WMC492 WVY492" xr:uid="{71939CF9-4A6F-4515-A51D-01432ACF1DD8}">
      <formula1>0</formula1>
      <formula2>100</formula2>
    </dataValidation>
    <dataValidation type="decimal" operator="greaterThanOrEqual" allowBlank="1" showInputMessage="1" showErrorMessage="1" errorTitle="Amortizacija" error="decimalno število!" sqref="R41:R52 IY41:IY52 SU41:SU52 ACQ41:ACQ52 AMM41:AMM52 AWI41:AWI52 BGE41:BGE52 BQA41:BQA52 BZW41:BZW52 CJS41:CJS52 CTO41:CTO52 DDK41:DDK52 DNG41:DNG52 DXC41:DXC52 EGY41:EGY52 EQU41:EQU52 FAQ41:FAQ52 FKM41:FKM52 FUI41:FUI52 GEE41:GEE52 GOA41:GOA52 GXW41:GXW52 HHS41:HHS52 HRO41:HRO52 IBK41:IBK52 ILG41:ILG52 IVC41:IVC52 JEY41:JEY52 JOU41:JOU52 JYQ41:JYQ52 KIM41:KIM52 KSI41:KSI52 LCE41:LCE52 LMA41:LMA52 LVW41:LVW52 MFS41:MFS52 MPO41:MPO52 MZK41:MZK52 NJG41:NJG52 NTC41:NTC52 OCY41:OCY52 OMU41:OMU52 OWQ41:OWQ52 PGM41:PGM52 PQI41:PQI52 QAE41:QAE52 QKA41:QKA52 QTW41:QTW52 RDS41:RDS52 RNO41:RNO52 RXK41:RXK52 SHG41:SHG52 SRC41:SRC52 TAY41:TAY52 TKU41:TKU52 TUQ41:TUQ52 UEM41:UEM52 UOI41:UOI52 UYE41:UYE52 VIA41:VIA52 VRW41:VRW52 WBS41:WBS52 WLO41:WLO52 WVK41:WVK52 R92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R84:R86 IY84:IY86 SU84:SU86 ACQ84:ACQ86 AMM84:AMM86 AWI84:AWI86 BGE84:BGE86 BQA84:BQA86 BZW84:BZW86 CJS84:CJS86 CTO84:CTO86 DDK84:DDK86 DNG84:DNG86 DXC84:DXC86 EGY84:EGY86 EQU84:EQU86 FAQ84:FAQ86 FKM84:FKM86 FUI84:FUI86 GEE84:GEE86 GOA84:GOA86 GXW84:GXW86 HHS84:HHS86 HRO84:HRO86 IBK84:IBK86 ILG84:ILG86 IVC84:IVC86 JEY84:JEY86 JOU84:JOU86 JYQ84:JYQ86 KIM84:KIM86 KSI84:KSI86 LCE84:LCE86 LMA84:LMA86 LVW84:LVW86 MFS84:MFS86 MPO84:MPO86 MZK84:MZK86 NJG84:NJG86 NTC84:NTC86 OCY84:OCY86 OMU84:OMU86 OWQ84:OWQ86 PGM84:PGM86 PQI84:PQI86 QAE84:QAE86 QKA84:QKA86 QTW84:QTW86 RDS84:RDS86 RNO84:RNO86 RXK84:RXK86 SHG84:SHG86 SRC84:SRC86 TAY84:TAY86 TKU84:TKU86 TUQ84:TUQ86 UEM84:UEM86 UOI84:UOI86 UYE84:UYE86 VIA84:VIA86 VRW84:VRW86 WBS84:WBS86 WLO84:WLO86 WVK84:WVK86 R63:R65 IY63:IY65 SU63:SU65 ACQ63:ACQ65 AMM63:AMM65 AWI63:AWI65 BGE63:BGE65 BQA63:BQA65 BZW63:BZW65 CJS63:CJS65 CTO63:CTO65 DDK63:DDK65 DNG63:DNG65 DXC63:DXC65 EGY63:EGY65 EQU63:EQU65 FAQ63:FAQ65 FKM63:FKM65 FUI63:FUI65 GEE63:GEE65 GOA63:GOA65 GXW63:GXW65 HHS63:HHS65 HRO63:HRO65 IBK63:IBK65 ILG63:ILG65 IVC63:IVC65 JEY63:JEY65 JOU63:JOU65 JYQ63:JYQ65 KIM63:KIM65 KSI63:KSI65 LCE63:LCE65 LMA63:LMA65 LVW63:LVW65 MFS63:MFS65 MPO63:MPO65 MZK63:MZK65 NJG63:NJG65 NTC63:NTC65 OCY63:OCY65 OMU63:OMU65 OWQ63:OWQ65 PGM63:PGM65 PQI63:PQI65 QAE63:QAE65 QKA63:QKA65 QTW63:QTW65 RDS63:RDS65 RNO63:RNO65 RXK63:RXK65 SHG63:SHG65 SRC63:SRC65 TAY63:TAY65 TKU63:TKU65 TUQ63:TUQ65 UEM63:UEM65 UOI63:UOI65 UYE63:UYE65 VIA63:VIA65 VRW63:VRW65 WBS63:WBS65 WLO63:WLO65 WVK63:WVK65 R1196:R1226 IY1194:IY1224 SU1194:SU1224 ACQ1194:ACQ1224 AMM1194:AMM1224 AWI1194:AWI1224 BGE1194:BGE1224 BQA1194:BQA1224 BZW1194:BZW1224 CJS1194:CJS1224 CTO1194:CTO1224 DDK1194:DDK1224 DNG1194:DNG1224 DXC1194:DXC1224 EGY1194:EGY1224 EQU1194:EQU1224 FAQ1194:FAQ1224 FKM1194:FKM1224 FUI1194:FUI1224 GEE1194:GEE1224 GOA1194:GOA1224 GXW1194:GXW1224 HHS1194:HHS1224 HRO1194:HRO1224 IBK1194:IBK1224 ILG1194:ILG1224 IVC1194:IVC1224 JEY1194:JEY1224 JOU1194:JOU1224 JYQ1194:JYQ1224 KIM1194:KIM1224 KSI1194:KSI1224 LCE1194:LCE1224 LMA1194:LMA1224 LVW1194:LVW1224 MFS1194:MFS1224 MPO1194:MPO1224 MZK1194:MZK1224 NJG1194:NJG1224 NTC1194:NTC1224 OCY1194:OCY1224 OMU1194:OMU1224 OWQ1194:OWQ1224 PGM1194:PGM1224 PQI1194:PQI1224 QAE1194:QAE1224 QKA1194:QKA1224 QTW1194:QTW1224 RDS1194:RDS1224 RNO1194:RNO1224 RXK1194:RXK1224 SHG1194:SHG1224 SRC1194:SRC1224 TAY1194:TAY1224 TKU1194:TKU1224 TUQ1194:TUQ1224 UEM1194:UEM1224 UOI1194:UOI1224 UYE1194:UYE1224 VIA1194:VIA1224 VRW1194:VRW1224 WBS1194:WBS1224 WLO1194:WLO1224 WVK1194:WVK1224 R54:R55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R105:R106 IY105:IY106 SU105:SU106 ACQ105:ACQ106 AMM105:AMM106 AWI105:AWI106 BGE105:BGE106 BQA105:BQA106 BZW105:BZW106 CJS105:CJS106 CTO105:CTO106 DDK105:DDK106 DNG105:DNG106 DXC105:DXC106 EGY105:EGY106 EQU105:EQU106 FAQ105:FAQ106 FKM105:FKM106 FUI105:FUI106 GEE105:GEE106 GOA105:GOA106 GXW105:GXW106 HHS105:HHS106 HRO105:HRO106 IBK105:IBK106 ILG105:ILG106 IVC105:IVC106 JEY105:JEY106 JOU105:JOU106 JYQ105:JYQ106 KIM105:KIM106 KSI105:KSI106 LCE105:LCE106 LMA105:LMA106 LVW105:LVW106 MFS105:MFS106 MPO105:MPO106 MZK105:MZK106 NJG105:NJG106 NTC105:NTC106 OCY105:OCY106 OMU105:OMU106 OWQ105:OWQ106 PGM105:PGM106 PQI105:PQI106 QAE105:QAE106 QKA105:QKA106 QTW105:QTW106 RDS105:RDS106 RNO105:RNO106 RXK105:RXK106 SHG105:SHG106 SRC105:SRC106 TAY105:TAY106 TKU105:TKU106 TUQ105:TUQ106 UEM105:UEM106 UOI105:UOI106 UYE105:UYE106 VIA105:VIA106 VRW105:VRW106 WBS105:WBS106 WLO105:WLO106 WVK105:WVK106 R90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R69:R82 IY69:IY82 SU69:SU82 ACQ69:ACQ82 AMM69:AMM82 AWI69:AWI82 BGE69:BGE82 BQA69:BQA82 BZW69:BZW82 CJS69:CJS82 CTO69:CTO82 DDK69:DDK82 DNG69:DNG82 DXC69:DXC82 EGY69:EGY82 EQU69:EQU82 FAQ69:FAQ82 FKM69:FKM82 FUI69:FUI82 GEE69:GEE82 GOA69:GOA82 GXW69:GXW82 HHS69:HHS82 HRO69:HRO82 IBK69:IBK82 ILG69:ILG82 IVC69:IVC82 JEY69:JEY82 JOU69:JOU82 JYQ69:JYQ82 KIM69:KIM82 KSI69:KSI82 LCE69:LCE82 LMA69:LMA82 LVW69:LVW82 MFS69:MFS82 MPO69:MPO82 MZK69:MZK82 NJG69:NJG82 NTC69:NTC82 OCY69:OCY82 OMU69:OMU82 OWQ69:OWQ82 PGM69:PGM82 PQI69:PQI82 QAE69:QAE82 QKA69:QKA82 QTW69:QTW82 RDS69:RDS82 RNO69:RNO82 RXK69:RXK82 SHG69:SHG82 SRC69:SRC82 TAY69:TAY82 TKU69:TKU82 TUQ69:TUQ82 UEM69:UEM82 UOI69:UOI82 UYE69:UYE82 VIA69:VIA82 VRW69:VRW82 WBS69:WBS82 WLO69:WLO82 WVK69:WVK82 R95:R103 IY95:IY103 SU95:SU103 ACQ95:ACQ103 AMM95:AMM103 AWI95:AWI103 BGE95:BGE103 BQA95:BQA103 BZW95:BZW103 CJS95:CJS103 CTO95:CTO103 DDK95:DDK103 DNG95:DNG103 DXC95:DXC103 EGY95:EGY103 EQU95:EQU103 FAQ95:FAQ103 FKM95:FKM103 FUI95:FUI103 GEE95:GEE103 GOA95:GOA103 GXW95:GXW103 HHS95:HHS103 HRO95:HRO103 IBK95:IBK103 ILG95:ILG103 IVC95:IVC103 JEY95:JEY103 JOU95:JOU103 JYQ95:JYQ103 KIM95:KIM103 KSI95:KSI103 LCE95:LCE103 LMA95:LMA103 LVW95:LVW103 MFS95:MFS103 MPO95:MPO103 MZK95:MZK103 NJG95:NJG103 NTC95:NTC103 OCY95:OCY103 OMU95:OMU103 OWQ95:OWQ103 PGM95:PGM103 PQI95:PQI103 QAE95:QAE103 QKA95:QKA103 QTW95:QTW103 RDS95:RDS103 RNO95:RNO103 RXK95:RXK103 SHG95:SHG103 SRC95:SRC103 TAY95:TAY103 TKU95:TKU103 TUQ95:TUQ103 UEM95:UEM103 UOI95:UOI103 UYE95:UYE103 VIA95:VIA103 VRW95:VRW103 WBS95:WBS103 WLO95:WLO103 WVK95:WVK103 R58:R61 IY58:IY61 SU58:SU61 ACQ58:ACQ61 AMM58:AMM61 AWI58:AWI61 BGE58:BGE61 BQA58:BQA61 BZW58:BZW61 CJS58:CJS61 CTO58:CTO61 DDK58:DDK61 DNG58:DNG61 DXC58:DXC61 EGY58:EGY61 EQU58:EQU61 FAQ58:FAQ61 FKM58:FKM61 FUI58:FUI61 GEE58:GEE61 GOA58:GOA61 GXW58:GXW61 HHS58:HHS61 HRO58:HRO61 IBK58:IBK61 ILG58:ILG61 IVC58:IVC61 JEY58:JEY61 JOU58:JOU61 JYQ58:JYQ61 KIM58:KIM61 KSI58:KSI61 LCE58:LCE61 LMA58:LMA61 LVW58:LVW61 MFS58:MFS61 MPO58:MPO61 MZK58:MZK61 NJG58:NJG61 NTC58:NTC61 OCY58:OCY61 OMU58:OMU61 OWQ58:OWQ61 PGM58:PGM61 PQI58:PQI61 QAE58:QAE61 QKA58:QKA61 QTW58:QTW61 RDS58:RDS61 RNO58:RNO61 RXK58:RXK61 SHG58:SHG61 SRC58:SRC61 TAY58:TAY61 TKU58:TKU61 TUQ58:TUQ61 UEM58:UEM61 UOI58:UOI61 UYE58:UYE61 VIA58:VIA61 VRW58:VRW61 WBS58:WBS61 WLO58:WLO61 WVK58:WVK61 R136:R162 IY136:IY162 SU136:SU162 ACQ136:ACQ162 AMM136:AMM162 AWI136:AWI162 BGE136:BGE162 BQA136:BQA162 BZW136:BZW162 CJS136:CJS162 CTO136:CTO162 DDK136:DDK162 DNG136:DNG162 DXC136:DXC162 EGY136:EGY162 EQU136:EQU162 FAQ136:FAQ162 FKM136:FKM162 FUI136:FUI162 GEE136:GEE162 GOA136:GOA162 GXW136:GXW162 HHS136:HHS162 HRO136:HRO162 IBK136:IBK162 ILG136:ILG162 IVC136:IVC162 JEY136:JEY162 JOU136:JOU162 JYQ136:JYQ162 KIM136:KIM162 KSI136:KSI162 LCE136:LCE162 LMA136:LMA162 LVW136:LVW162 MFS136:MFS162 MPO136:MPO162 MZK136:MZK162 NJG136:NJG162 NTC136:NTC162 OCY136:OCY162 OMU136:OMU162 OWQ136:OWQ162 PGM136:PGM162 PQI136:PQI162 QAE136:QAE162 QKA136:QKA162 QTW136:QTW162 RDS136:RDS162 RNO136:RNO162 RXK136:RXK162 SHG136:SHG162 SRC136:SRC162 TAY136:TAY162 TKU136:TKU162 TUQ136:TUQ162 UEM136:UEM162 UOI136:UOI162 UYE136:UYE162 VIA136:VIA162 VRW136:VRW162 WBS136:WBS162 WLO136:WLO162 WVK136:WVK162 R683:R723 IY683:IY723 SU683:SU723 ACQ683:ACQ723 AMM683:AMM723 AWI683:AWI723 BGE683:BGE723 BQA683:BQA723 BZW683:BZW723 CJS683:CJS723 CTO683:CTO723 DDK683:DDK723 DNG683:DNG723 DXC683:DXC723 EGY683:EGY723 EQU683:EQU723 FAQ683:FAQ723 FKM683:FKM723 FUI683:FUI723 GEE683:GEE723 GOA683:GOA723 GXW683:GXW723 HHS683:HHS723 HRO683:HRO723 IBK683:IBK723 ILG683:ILG723 IVC683:IVC723 JEY683:JEY723 JOU683:JOU723 JYQ683:JYQ723 KIM683:KIM723 KSI683:KSI723 LCE683:LCE723 LMA683:LMA723 LVW683:LVW723 MFS683:MFS723 MPO683:MPO723 MZK683:MZK723 NJG683:NJG723 NTC683:NTC723 OCY683:OCY723 OMU683:OMU723 OWQ683:OWQ723 PGM683:PGM723 PQI683:PQI723 QAE683:QAE723 QKA683:QKA723 QTW683:QTW723 RDS683:RDS723 RNO683:RNO723 RXK683:RXK723 SHG683:SHG723 SRC683:SRC723 TAY683:TAY723 TKU683:TKU723 TUQ683:TUQ723 UEM683:UEM723 UOI683:UOI723 UYE683:UYE723 VIA683:VIA723 VRW683:VRW723 WBS683:WBS723 WLO683:WLO723 WVK683:WVK723 R732:R771 IY732:IY771 SU732:SU771 ACQ732:ACQ771 AMM732:AMM771 AWI732:AWI771 BGE732:BGE771 BQA732:BQA771 BZW732:BZW771 CJS732:CJS771 CTO732:CTO771 DDK732:DDK771 DNG732:DNG771 DXC732:DXC771 EGY732:EGY771 EQU732:EQU771 FAQ732:FAQ771 FKM732:FKM771 FUI732:FUI771 GEE732:GEE771 GOA732:GOA771 GXW732:GXW771 HHS732:HHS771 HRO732:HRO771 IBK732:IBK771 ILG732:ILG771 IVC732:IVC771 JEY732:JEY771 JOU732:JOU771 JYQ732:JYQ771 KIM732:KIM771 KSI732:KSI771 LCE732:LCE771 LMA732:LMA771 LVW732:LVW771 MFS732:MFS771 MPO732:MPO771 MZK732:MZK771 NJG732:NJG771 NTC732:NTC771 OCY732:OCY771 OMU732:OMU771 OWQ732:OWQ771 PGM732:PGM771 PQI732:PQI771 QAE732:QAE771 QKA732:QKA771 QTW732:QTW771 RDS732:RDS771 RNO732:RNO771 RXK732:RXK771 SHG732:SHG771 SRC732:SRC771 TAY732:TAY771 TKU732:TKU771 TUQ732:TUQ771 UEM732:UEM771 UOI732:UOI771 UYE732:UYE771 VIA732:VIA771 VRW732:VRW771 WBS732:WBS771 WLO732:WLO771 WVK732:WVK771 FL884 PH884 ZD884 AIZ884 ASV884 BCR884 BMN884 BWJ884 CGF884 CQB884 CZX884 DJT884 DTP884 EDL884 ENH884 EXD884 FGZ884 FQV884 GAR884 GKN884 GUJ884 HEF884 HOB884 HXX884 IHT884 IRP884 JBL884 JLH884 JVD884 KEZ884 KOV884 KYR884 LIN884 LSJ884 MCF884 MMB884 MVX884 NFT884 NPP884 NZL884 OJH884 OTD884 PCZ884 PMV884 PWR884 QGN884 QQJ884 RAF884 RKB884 RTX884 SDT884 SNP884 SXL884 THH884 TRD884 UAZ884 UKV884 UUR884 VEN884 VOJ884 VYF884 WIB884 WRX884 XBT884 R884 IY884 SU884 ACQ884 AMM884 AWI884 BGE884 BQA884 BZW884 CJS884 CTO884 DDK884 DNG884 DXC884 EGY884 EQU884 FAQ884 FKM884 FUI884 GEE884 GOA884 GXW884 HHS884 HRO884 IBK884 ILG884 IVC884 JEY884 JOU884 JYQ884 KIM884 KSI884 LCE884 LMA884 LVW884 MFS884 MPO884 MZK884 NJG884 NTC884 OCY884 OMU884 OWQ884 PGM884 PQI884 QAE884 QKA884 QTW884 RDS884 RNO884 RXK884 SHG884 SRC884 TAY884 TKU884 TUQ884 UEM884 UOI884 UYE884 VIA884 VRW884 WBS884 WLO884 WVK884 R588:R593 IY588:IY593 SU588:SU593 ACQ588:ACQ593 AMM588:AMM593 AWI588:AWI593 BGE588:BGE593 BQA588:BQA593 BZW588:BZW593 CJS588:CJS593 CTO588:CTO593 DDK588:DDK593 DNG588:DNG593 DXC588:DXC593 EGY588:EGY593 EQU588:EQU593 FAQ588:FAQ593 FKM588:FKM593 FUI588:FUI593 GEE588:GEE593 GOA588:GOA593 GXW588:GXW593 HHS588:HHS593 HRO588:HRO593 IBK588:IBK593 ILG588:ILG593 IVC588:IVC593 JEY588:JEY593 JOU588:JOU593 JYQ588:JYQ593 KIM588:KIM593 KSI588:KSI593 LCE588:LCE593 LMA588:LMA593 LVW588:LVW593 MFS588:MFS593 MPO588:MPO593 MZK588:MZK593 NJG588:NJG593 NTC588:NTC593 OCY588:OCY593 OMU588:OMU593 OWQ588:OWQ593 PGM588:PGM593 PQI588:PQI593 QAE588:QAE593 QKA588:QKA593 QTW588:QTW593 RDS588:RDS593 RNO588:RNO593 RXK588:RXK593 SHG588:SHG593 SRC588:SRC593 TAY588:TAY593 TKU588:TKU593 TUQ588:TUQ593 UEM588:UEM593 UOI588:UOI593 UYE588:UYE593 VIA588:VIA593 VRW588:VRW593 WBS588:WBS593 WLO588:WLO593 WVK588:WVK593 R112:R126 IY112:IY126 SU112:SU126 ACQ112:ACQ126 AMM112:AMM126 AWI112:AWI126 BGE112:BGE126 BQA112:BQA126 BZW112:BZW126 CJS112:CJS126 CTO112:CTO126 DDK112:DDK126 DNG112:DNG126 DXC112:DXC126 EGY112:EGY126 EQU112:EQU126 FAQ112:FAQ126 FKM112:FKM126 FUI112:FUI126 GEE112:GEE126 GOA112:GOA126 GXW112:GXW126 HHS112:HHS126 HRO112:HRO126 IBK112:IBK126 ILG112:ILG126 IVC112:IVC126 JEY112:JEY126 JOU112:JOU126 JYQ112:JYQ126 KIM112:KIM126 KSI112:KSI126 LCE112:LCE126 LMA112:LMA126 LVW112:LVW126 MFS112:MFS126 MPO112:MPO126 MZK112:MZK126 NJG112:NJG126 NTC112:NTC126 OCY112:OCY126 OMU112:OMU126 OWQ112:OWQ126 PGM112:PGM126 PQI112:PQI126 QAE112:QAE126 QKA112:QKA126 QTW112:QTW126 RDS112:RDS126 RNO112:RNO126 RXK112:RXK126 SHG112:SHG126 SRC112:SRC126 TAY112:TAY126 TKU112:TKU126 TUQ112:TUQ126 UEM112:UEM126 UOI112:UOI126 UYE112:UYE126 VIA112:VIA126 VRW112:VRW126 WBS112:WBS126 WLO112:WLO126 WVK112:WVK126 R128:R134 IY128:IY134 SU128:SU134 ACQ128:ACQ134 AMM128:AMM134 AWI128:AWI134 BGE128:BGE134 BQA128:BQA134 BZW128:BZW134 CJS128:CJS134 CTO128:CTO134 DDK128:DDK134 DNG128:DNG134 DXC128:DXC134 EGY128:EGY134 EQU128:EQU134 FAQ128:FAQ134 FKM128:FKM134 FUI128:FUI134 GEE128:GEE134 GOA128:GOA134 GXW128:GXW134 HHS128:HHS134 HRO128:HRO134 IBK128:IBK134 ILG128:ILG134 IVC128:IVC134 JEY128:JEY134 JOU128:JOU134 JYQ128:JYQ134 KIM128:KIM134 KSI128:KSI134 LCE128:LCE134 LMA128:LMA134 LVW128:LVW134 MFS128:MFS134 MPO128:MPO134 MZK128:MZK134 NJG128:NJG134 NTC128:NTC134 OCY128:OCY134 OMU128:OMU134 OWQ128:OWQ134 PGM128:PGM134 PQI128:PQI134 QAE128:QAE134 QKA128:QKA134 QTW128:QTW134 RDS128:RDS134 RNO128:RNO134 RXK128:RXK134 SHG128:SHG134 SRC128:SRC134 TAY128:TAY134 TKU128:TKU134 TUQ128:TUQ134 UEM128:UEM134 UOI128:UOI134 UYE128:UYE134 VIA128:VIA134 VRW128:VRW134 WBS128:WBS134 WLO128:WLO134 WVK128:WVK134 R1096:R1142 IY1094:IY1140 SU1094:SU1140 ACQ1094:ACQ1140 AMM1094:AMM1140 AWI1094:AWI1140 BGE1094:BGE1140 BQA1094:BQA1140 BZW1094:BZW1140 CJS1094:CJS1140 CTO1094:CTO1140 DDK1094:DDK1140 DNG1094:DNG1140 DXC1094:DXC1140 EGY1094:EGY1140 EQU1094:EQU1140 FAQ1094:FAQ1140 FKM1094:FKM1140 FUI1094:FUI1140 GEE1094:GEE1140 GOA1094:GOA1140 GXW1094:GXW1140 HHS1094:HHS1140 HRO1094:HRO1140 IBK1094:IBK1140 ILG1094:ILG1140 IVC1094:IVC1140 JEY1094:JEY1140 JOU1094:JOU1140 JYQ1094:JYQ1140 KIM1094:KIM1140 KSI1094:KSI1140 LCE1094:LCE1140 LMA1094:LMA1140 LVW1094:LVW1140 MFS1094:MFS1140 MPO1094:MPO1140 MZK1094:MZK1140 NJG1094:NJG1140 NTC1094:NTC1140 OCY1094:OCY1140 OMU1094:OMU1140 OWQ1094:OWQ1140 PGM1094:PGM1140 PQI1094:PQI1140 QAE1094:QAE1140 QKA1094:QKA1140 QTW1094:QTW1140 RDS1094:RDS1140 RNO1094:RNO1140 RXK1094:RXK1140 SHG1094:SHG1140 SRC1094:SRC1140 TAY1094:TAY1140 TKU1094:TKU1140 TUQ1094:TUQ1140 UEM1094:UEM1140 UOI1094:UOI1140 UYE1094:UYE1140 VIA1094:VIA1140 VRW1094:VRW1140 WBS1094:WBS1140 WLO1094:WLO1140 WVK1094:WVK1140" xr:uid="{4AF1D01F-B723-45D0-B07C-15F03C1873CF}">
      <formula1>0</formula1>
    </dataValidation>
    <dataValidation type="decimal" operator="greaterThanOrEqual" allowBlank="1" showInputMessage="1" showErrorMessage="1" errorTitle="Stroški materiala" error="decimalno število!" sqref="S41:S55 IZ41:IZ55 SV41:SV55 ACR41:ACR55 AMN41:AMN55 AWJ41:AWJ55 BGF41:BGF55 BQB41:BQB55 BZX41:BZX55 CJT41:CJT55 CTP41:CTP55 DDL41:DDL55 DNH41:DNH55 DXD41:DXD55 EGZ41:EGZ55 EQV41:EQV55 FAR41:FAR55 FKN41:FKN55 FUJ41:FUJ55 GEF41:GEF55 GOB41:GOB55 GXX41:GXX55 HHT41:HHT55 HRP41:HRP55 IBL41:IBL55 ILH41:ILH55 IVD41:IVD55 JEZ41:JEZ55 JOV41:JOV55 JYR41:JYR55 KIN41:KIN55 KSJ41:KSJ55 LCF41:LCF55 LMB41:LMB55 LVX41:LVX55 MFT41:MFT55 MPP41:MPP55 MZL41:MZL55 NJH41:NJH55 NTD41:NTD55 OCZ41:OCZ55 OMV41:OMV55 OWR41:OWR55 PGN41:PGN55 PQJ41:PQJ55 QAF41:QAF55 QKB41:QKB55 QTX41:QTX55 RDT41:RDT55 RNP41:RNP55 RXL41:RXL55 SHH41:SHH55 SRD41:SRD55 TAZ41:TAZ55 TKV41:TKV55 TUR41:TUR55 UEN41:UEN55 UOJ41:UOJ55 UYF41:UYF55 VIB41:VIB55 VRX41:VRX55 WBT41:WBT55 WLP41:WLP55 WVL41:WVL55 S92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S84:S86 IZ84:IZ86 SV84:SV86 ACR84:ACR86 AMN84:AMN86 AWJ84:AWJ86 BGF84:BGF86 BQB84:BQB86 BZX84:BZX86 CJT84:CJT86 CTP84:CTP86 DDL84:DDL86 DNH84:DNH86 DXD84:DXD86 EGZ84:EGZ86 EQV84:EQV86 FAR84:FAR86 FKN84:FKN86 FUJ84:FUJ86 GEF84:GEF86 GOB84:GOB86 GXX84:GXX86 HHT84:HHT86 HRP84:HRP86 IBL84:IBL86 ILH84:ILH86 IVD84:IVD86 JEZ84:JEZ86 JOV84:JOV86 JYR84:JYR86 KIN84:KIN86 KSJ84:KSJ86 LCF84:LCF86 LMB84:LMB86 LVX84:LVX86 MFT84:MFT86 MPP84:MPP86 MZL84:MZL86 NJH84:NJH86 NTD84:NTD86 OCZ84:OCZ86 OMV84:OMV86 OWR84:OWR86 PGN84:PGN86 PQJ84:PQJ86 QAF84:QAF86 QKB84:QKB86 QTX84:QTX86 RDT84:RDT86 RNP84:RNP86 RXL84:RXL86 SHH84:SHH86 SRD84:SRD86 TAZ84:TAZ86 TKV84:TKV86 TUR84:TUR86 UEN84:UEN86 UOJ84:UOJ86 UYF84:UYF86 VIB84:VIB86 VRX84:VRX86 WBT84:WBT86 WLP84:WLP86 WVL84:WVL86 S63:S65 IZ63:IZ65 SV63:SV65 ACR63:ACR65 AMN63:AMN65 AWJ63:AWJ65 BGF63:BGF65 BQB63:BQB65 BZX63:BZX65 CJT63:CJT65 CTP63:CTP65 DDL63:DDL65 DNH63:DNH65 DXD63:DXD65 EGZ63:EGZ65 EQV63:EQV65 FAR63:FAR65 FKN63:FKN65 FUJ63:FUJ65 GEF63:GEF65 GOB63:GOB65 GXX63:GXX65 HHT63:HHT65 HRP63:HRP65 IBL63:IBL65 ILH63:ILH65 IVD63:IVD65 JEZ63:JEZ65 JOV63:JOV65 JYR63:JYR65 KIN63:KIN65 KSJ63:KSJ65 LCF63:LCF65 LMB63:LMB65 LVX63:LVX65 MFT63:MFT65 MPP63:MPP65 MZL63:MZL65 NJH63:NJH65 NTD63:NTD65 OCZ63:OCZ65 OMV63:OMV65 OWR63:OWR65 PGN63:PGN65 PQJ63:PQJ65 QAF63:QAF65 QKB63:QKB65 QTX63:QTX65 RDT63:RDT65 RNP63:RNP65 RXL63:RXL65 SHH63:SHH65 SRD63:SRD65 TAZ63:TAZ65 TKV63:TKV65 TUR63:TUR65 UEN63:UEN65 UOJ63:UOJ65 UYF63:UYF65 VIB63:VIB65 VRX63:VRX65 WBT63:WBT65 WLP63:WLP65 WVL63:WVL65 S1196:S1226 IZ1194:IZ1224 SV1194:SV1224 ACR1194:ACR1224 AMN1194:AMN1224 AWJ1194:AWJ1224 BGF1194:BGF1224 BQB1194:BQB1224 BZX1194:BZX1224 CJT1194:CJT1224 CTP1194:CTP1224 DDL1194:DDL1224 DNH1194:DNH1224 DXD1194:DXD1224 EGZ1194:EGZ1224 EQV1194:EQV1224 FAR1194:FAR1224 FKN1194:FKN1224 FUJ1194:FUJ1224 GEF1194:GEF1224 GOB1194:GOB1224 GXX1194:GXX1224 HHT1194:HHT1224 HRP1194:HRP1224 IBL1194:IBL1224 ILH1194:ILH1224 IVD1194:IVD1224 JEZ1194:JEZ1224 JOV1194:JOV1224 JYR1194:JYR1224 KIN1194:KIN1224 KSJ1194:KSJ1224 LCF1194:LCF1224 LMB1194:LMB1224 LVX1194:LVX1224 MFT1194:MFT1224 MPP1194:MPP1224 MZL1194:MZL1224 NJH1194:NJH1224 NTD1194:NTD1224 OCZ1194:OCZ1224 OMV1194:OMV1224 OWR1194:OWR1224 PGN1194:PGN1224 PQJ1194:PQJ1224 QAF1194:QAF1224 QKB1194:QKB1224 QTX1194:QTX1224 RDT1194:RDT1224 RNP1194:RNP1224 RXL1194:RXL1224 SHH1194:SHH1224 SRD1194:SRD1224 TAZ1194:TAZ1224 TKV1194:TKV1224 TUR1194:TUR1224 UEN1194:UEN1224 UOJ1194:UOJ1224 UYF1194:UYF1224 VIB1194:VIB1224 VRX1194:VRX1224 WBT1194:WBT1224 WLP1194:WLP1224 WVL1194:WVL1224 S105:S106 IZ105:IZ106 SV105:SV106 ACR105:ACR106 AMN105:AMN106 AWJ105:AWJ106 BGF105:BGF106 BQB105:BQB106 BZX105:BZX106 CJT105:CJT106 CTP105:CTP106 DDL105:DDL106 DNH105:DNH106 DXD105:DXD106 EGZ105:EGZ106 EQV105:EQV106 FAR105:FAR106 FKN105:FKN106 FUJ105:FUJ106 GEF105:GEF106 GOB105:GOB106 GXX105:GXX106 HHT105:HHT106 HRP105:HRP106 IBL105:IBL106 ILH105:ILH106 IVD105:IVD106 JEZ105:JEZ106 JOV105:JOV106 JYR105:JYR106 KIN105:KIN106 KSJ105:KSJ106 LCF105:LCF106 LMB105:LMB106 LVX105:LVX106 MFT105:MFT106 MPP105:MPP106 MZL105:MZL106 NJH105:NJH106 NTD105:NTD106 OCZ105:OCZ106 OMV105:OMV106 OWR105:OWR106 PGN105:PGN106 PQJ105:PQJ106 QAF105:QAF106 QKB105:QKB106 QTX105:QTX106 RDT105:RDT106 RNP105:RNP106 RXL105:RXL106 SHH105:SHH106 SRD105:SRD106 TAZ105:TAZ106 TKV105:TKV106 TUR105:TUR106 UEN105:UEN106 UOJ105:UOJ106 UYF105:UYF106 VIB105:VIB106 VRX105:VRX106 WBT105:WBT106 WLP105:WLP106 WVL105:WVL106 S90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S69:S82 IZ69:IZ82 SV69:SV82 ACR69:ACR82 AMN69:AMN82 AWJ69:AWJ82 BGF69:BGF82 BQB69:BQB82 BZX69:BZX82 CJT69:CJT82 CTP69:CTP82 DDL69:DDL82 DNH69:DNH82 DXD69:DXD82 EGZ69:EGZ82 EQV69:EQV82 FAR69:FAR82 FKN69:FKN82 FUJ69:FUJ82 GEF69:GEF82 GOB69:GOB82 GXX69:GXX82 HHT69:HHT82 HRP69:HRP82 IBL69:IBL82 ILH69:ILH82 IVD69:IVD82 JEZ69:JEZ82 JOV69:JOV82 JYR69:JYR82 KIN69:KIN82 KSJ69:KSJ82 LCF69:LCF82 LMB69:LMB82 LVX69:LVX82 MFT69:MFT82 MPP69:MPP82 MZL69:MZL82 NJH69:NJH82 NTD69:NTD82 OCZ69:OCZ82 OMV69:OMV82 OWR69:OWR82 PGN69:PGN82 PQJ69:PQJ82 QAF69:QAF82 QKB69:QKB82 QTX69:QTX82 RDT69:RDT82 RNP69:RNP82 RXL69:RXL82 SHH69:SHH82 SRD69:SRD82 TAZ69:TAZ82 TKV69:TKV82 TUR69:TUR82 UEN69:UEN82 UOJ69:UOJ82 UYF69:UYF82 VIB69:VIB82 VRX69:VRX82 WBT69:WBT82 WLP69:WLP82 WVL69:WVL82 S95:S103 IZ95:IZ103 SV95:SV103 ACR95:ACR103 AMN95:AMN103 AWJ95:AWJ103 BGF95:BGF103 BQB95:BQB103 BZX95:BZX103 CJT95:CJT103 CTP95:CTP103 DDL95:DDL103 DNH95:DNH103 DXD95:DXD103 EGZ95:EGZ103 EQV95:EQV103 FAR95:FAR103 FKN95:FKN103 FUJ95:FUJ103 GEF95:GEF103 GOB95:GOB103 GXX95:GXX103 HHT95:HHT103 HRP95:HRP103 IBL95:IBL103 ILH95:ILH103 IVD95:IVD103 JEZ95:JEZ103 JOV95:JOV103 JYR95:JYR103 KIN95:KIN103 KSJ95:KSJ103 LCF95:LCF103 LMB95:LMB103 LVX95:LVX103 MFT95:MFT103 MPP95:MPP103 MZL95:MZL103 NJH95:NJH103 NTD95:NTD103 OCZ95:OCZ103 OMV95:OMV103 OWR95:OWR103 PGN95:PGN103 PQJ95:PQJ103 QAF95:QAF103 QKB95:QKB103 QTX95:QTX103 RDT95:RDT103 RNP95:RNP103 RXL95:RXL103 SHH95:SHH103 SRD95:SRD103 TAZ95:TAZ103 TKV95:TKV103 TUR95:TUR103 UEN95:UEN103 UOJ95:UOJ103 UYF95:UYF103 VIB95:VIB103 VRX95:VRX103 WBT95:WBT103 WLP95:WLP103 WVL95:WVL103 S58:S61 IZ58:IZ61 SV58:SV61 ACR58:ACR61 AMN58:AMN61 AWJ58:AWJ61 BGF58:BGF61 BQB58:BQB61 BZX58:BZX61 CJT58:CJT61 CTP58:CTP61 DDL58:DDL61 DNH58:DNH61 DXD58:DXD61 EGZ58:EGZ61 EQV58:EQV61 FAR58:FAR61 FKN58:FKN61 FUJ58:FUJ61 GEF58:GEF61 GOB58:GOB61 GXX58:GXX61 HHT58:HHT61 HRP58:HRP61 IBL58:IBL61 ILH58:ILH61 IVD58:IVD61 JEZ58:JEZ61 JOV58:JOV61 JYR58:JYR61 KIN58:KIN61 KSJ58:KSJ61 LCF58:LCF61 LMB58:LMB61 LVX58:LVX61 MFT58:MFT61 MPP58:MPP61 MZL58:MZL61 NJH58:NJH61 NTD58:NTD61 OCZ58:OCZ61 OMV58:OMV61 OWR58:OWR61 PGN58:PGN61 PQJ58:PQJ61 QAF58:QAF61 QKB58:QKB61 QTX58:QTX61 RDT58:RDT61 RNP58:RNP61 RXL58:RXL61 SHH58:SHH61 SRD58:SRD61 TAZ58:TAZ61 TKV58:TKV61 TUR58:TUR61 UEN58:UEN61 UOJ58:UOJ61 UYF58:UYF61 VIB58:VIB61 VRX58:VRX61 WBT58:WBT61 WLP58:WLP61 WVL58:WVL61 S153:S162 IZ153:IZ162 SV153:SV162 ACR153:ACR162 AMN153:AMN162 AWJ153:AWJ162 BGF153:BGF162 BQB153:BQB162 BZX153:BZX162 CJT153:CJT162 CTP153:CTP162 DDL153:DDL162 DNH153:DNH162 DXD153:DXD162 EGZ153:EGZ162 EQV153:EQV162 FAR153:FAR162 FKN153:FKN162 FUJ153:FUJ162 GEF153:GEF162 GOB153:GOB162 GXX153:GXX162 HHT153:HHT162 HRP153:HRP162 IBL153:IBL162 ILH153:ILH162 IVD153:IVD162 JEZ153:JEZ162 JOV153:JOV162 JYR153:JYR162 KIN153:KIN162 KSJ153:KSJ162 LCF153:LCF162 LMB153:LMB162 LVX153:LVX162 MFT153:MFT162 MPP153:MPP162 MZL153:MZL162 NJH153:NJH162 NTD153:NTD162 OCZ153:OCZ162 OMV153:OMV162 OWR153:OWR162 PGN153:PGN162 PQJ153:PQJ162 QAF153:QAF162 QKB153:QKB162 QTX153:QTX162 RDT153:RDT162 RNP153:RNP162 RXL153:RXL162 SHH153:SHH162 SRD153:SRD162 TAZ153:TAZ162 TKV153:TKV162 TUR153:TUR162 UEN153:UEN162 UOJ153:UOJ162 UYF153:UYF162 VIB153:VIB162 VRX153:VRX162 WBT153:WBT162 WLP153:WLP162 WVL153:WVL162 S683:S723 IZ683:IZ723 SV683:SV723 ACR683:ACR723 AMN683:AMN723 AWJ683:AWJ723 BGF683:BGF723 BQB683:BQB723 BZX683:BZX723 CJT683:CJT723 CTP683:CTP723 DDL683:DDL723 DNH683:DNH723 DXD683:DXD723 EGZ683:EGZ723 EQV683:EQV723 FAR683:FAR723 FKN683:FKN723 FUJ683:FUJ723 GEF683:GEF723 GOB683:GOB723 GXX683:GXX723 HHT683:HHT723 HRP683:HRP723 IBL683:IBL723 ILH683:ILH723 IVD683:IVD723 JEZ683:JEZ723 JOV683:JOV723 JYR683:JYR723 KIN683:KIN723 KSJ683:KSJ723 LCF683:LCF723 LMB683:LMB723 LVX683:LVX723 MFT683:MFT723 MPP683:MPP723 MZL683:MZL723 NJH683:NJH723 NTD683:NTD723 OCZ683:OCZ723 OMV683:OMV723 OWR683:OWR723 PGN683:PGN723 PQJ683:PQJ723 QAF683:QAF723 QKB683:QKB723 QTX683:QTX723 RDT683:RDT723 RNP683:RNP723 RXL683:RXL723 SHH683:SHH723 SRD683:SRD723 TAZ683:TAZ723 TKV683:TKV723 TUR683:TUR723 UEN683:UEN723 UOJ683:UOJ723 UYF683:UYF723 VIB683:VIB723 VRX683:VRX723 WBT683:WBT723 WLP683:WLP723 WVL683:WVL723 S732:S782 IZ732:IZ782 SV732:SV782 ACR732:ACR782 AMN732:AMN782 AWJ732:AWJ782 BGF732:BGF782 BQB732:BQB782 BZX732:BZX782 CJT732:CJT782 CTP732:CTP782 DDL732:DDL782 DNH732:DNH782 DXD732:DXD782 EGZ732:EGZ782 EQV732:EQV782 FAR732:FAR782 FKN732:FKN782 FUJ732:FUJ782 GEF732:GEF782 GOB732:GOB782 GXX732:GXX782 HHT732:HHT782 HRP732:HRP782 IBL732:IBL782 ILH732:ILH782 IVD732:IVD782 JEZ732:JEZ782 JOV732:JOV782 JYR732:JYR782 KIN732:KIN782 KSJ732:KSJ782 LCF732:LCF782 LMB732:LMB782 LVX732:LVX782 MFT732:MFT782 MPP732:MPP782 MZL732:MZL782 NJH732:NJH782 NTD732:NTD782 OCZ732:OCZ782 OMV732:OMV782 OWR732:OWR782 PGN732:PGN782 PQJ732:PQJ782 QAF732:QAF782 QKB732:QKB782 QTX732:QTX782 RDT732:RDT782 RNP732:RNP782 RXL732:RXL782 SHH732:SHH782 SRD732:SRD782 TAZ732:TAZ782 TKV732:TKV782 TUR732:TUR782 UEN732:UEN782 UOJ732:UOJ782 UYF732:UYF782 VIB732:VIB782 VRX732:VRX782 WBT732:WBT782 WLP732:WLP782 WVL732:WVL782 S793 IZ793 SV793 ACR793 AMN793 AWJ793 BGF793 BQB793 BZX793 CJT793 CTP793 DDL793 DNH793 DXD793 EGZ793 EQV793 FAR793 FKN793 FUJ793 GEF793 GOB793 GXX793 HHT793 HRP793 IBL793 ILH793 IVD793 JEZ793 JOV793 JYR793 KIN793 KSJ793 LCF793 LMB793 LVX793 MFT793 MPP793 MZL793 NJH793 NTD793 OCZ793 OMV793 OWR793 PGN793 PQJ793 QAF793 QKB793 QTX793 RDT793 RNP793 RXL793 SHH793 SRD793 TAZ793 TKV793 TUR793 UEN793 UOJ793 UYF793 VIB793 VRX793 WBT793 WLP793 WVL793 S784:S789 IZ784:IZ789 SV784:SV789 ACR784:ACR789 AMN784:AMN789 AWJ784:AWJ789 BGF784:BGF789 BQB784:BQB789 BZX784:BZX789 CJT784:CJT789 CTP784:CTP789 DDL784:DDL789 DNH784:DNH789 DXD784:DXD789 EGZ784:EGZ789 EQV784:EQV789 FAR784:FAR789 FKN784:FKN789 FUJ784:FUJ789 GEF784:GEF789 GOB784:GOB789 GXX784:GXX789 HHT784:HHT789 HRP784:HRP789 IBL784:IBL789 ILH784:ILH789 IVD784:IVD789 JEZ784:JEZ789 JOV784:JOV789 JYR784:JYR789 KIN784:KIN789 KSJ784:KSJ789 LCF784:LCF789 LMB784:LMB789 LVX784:LVX789 MFT784:MFT789 MPP784:MPP789 MZL784:MZL789 NJH784:NJH789 NTD784:NTD789 OCZ784:OCZ789 OMV784:OMV789 OWR784:OWR789 PGN784:PGN789 PQJ784:PQJ789 QAF784:QAF789 QKB784:QKB789 QTX784:QTX789 RDT784:RDT789 RNP784:RNP789 RXL784:RXL789 SHH784:SHH789 SRD784:SRD789 TAZ784:TAZ789 TKV784:TKV789 TUR784:TUR789 UEN784:UEN789 UOJ784:UOJ789 UYF784:UYF789 VIB784:VIB789 VRX784:VRX789 WBT784:WBT789 WLP784:WLP789 WVL784:WVL789 FM884 PI884 ZE884 AJA884 ASW884 BCS884 BMO884 BWK884 CGG884 CQC884 CZY884 DJU884 DTQ884 EDM884 ENI884 EXE884 FHA884 FQW884 GAS884 GKO884 GUK884 HEG884 HOC884 HXY884 IHU884 IRQ884 JBM884 JLI884 JVE884 KFA884 KOW884 KYS884 LIO884 LSK884 MCG884 MMC884 MVY884 NFU884 NPQ884 NZM884 OJI884 OTE884 PDA884 PMW884 PWS884 QGO884 QQK884 RAG884 RKC884 RTY884 SDU884 SNQ884 SXM884 THI884 TRE884 UBA884 UKW884 UUS884 VEO884 VOK884 VYG884 WIC884 WRY884 XBU884 S884 IZ884 SV884 ACR884 AMN884 AWJ884 BGF884 BQB884 BZX884 CJT884 CTP884 DDL884 DNH884 DXD884 EGZ884 EQV884 FAR884 FKN884 FUJ884 GEF884 GOB884 GXX884 HHT884 HRP884 IBL884 ILH884 IVD884 JEZ884 JOV884 JYR884 KIN884 KSJ884 LCF884 LMB884 LVX884 MFT884 MPP884 MZL884 NJH884 NTD884 OCZ884 OMV884 OWR884 PGN884 PQJ884 QAF884 QKB884 QTX884 RDT884 RNP884 RXL884 SHH884 SRD884 TAZ884 TKV884 TUR884 UEN884 UOJ884 UYF884 VIB884 VRX884 WBT884 WLP884 WVL884 S588:S593 IZ588:IZ593 SV588:SV593 ACR588:ACR593 AMN588:AMN593 AWJ588:AWJ593 BGF588:BGF593 BQB588:BQB593 BZX588:BZX593 CJT588:CJT593 CTP588:CTP593 DDL588:DDL593 DNH588:DNH593 DXD588:DXD593 EGZ588:EGZ593 EQV588:EQV593 FAR588:FAR593 FKN588:FKN593 FUJ588:FUJ593 GEF588:GEF593 GOB588:GOB593 GXX588:GXX593 HHT588:HHT593 HRP588:HRP593 IBL588:IBL593 ILH588:ILH593 IVD588:IVD593 JEZ588:JEZ593 JOV588:JOV593 JYR588:JYR593 KIN588:KIN593 KSJ588:KSJ593 LCF588:LCF593 LMB588:LMB593 LVX588:LVX593 MFT588:MFT593 MPP588:MPP593 MZL588:MZL593 NJH588:NJH593 NTD588:NTD593 OCZ588:OCZ593 OMV588:OMV593 OWR588:OWR593 PGN588:PGN593 PQJ588:PQJ593 QAF588:QAF593 QKB588:QKB593 QTX588:QTX593 RDT588:RDT593 RNP588:RNP593 RXL588:RXL593 SHH588:SHH593 SRD588:SRD593 TAZ588:TAZ593 TKV588:TKV593 TUR588:TUR593 UEN588:UEN593 UOJ588:UOJ593 UYF588:UYF593 VIB588:VIB593 VRX588:VRX593 WBT588:WBT593 WLP588:WLP593 WVL588:WVL593 S112:S126 IZ112:IZ126 SV112:SV126 ACR112:ACR126 AMN112:AMN126 AWJ112:AWJ126 BGF112:BGF126 BQB112:BQB126 BZX112:BZX126 CJT112:CJT126 CTP112:CTP126 DDL112:DDL126 DNH112:DNH126 DXD112:DXD126 EGZ112:EGZ126 EQV112:EQV126 FAR112:FAR126 FKN112:FKN126 FUJ112:FUJ126 GEF112:GEF126 GOB112:GOB126 GXX112:GXX126 HHT112:HHT126 HRP112:HRP126 IBL112:IBL126 ILH112:ILH126 IVD112:IVD126 JEZ112:JEZ126 JOV112:JOV126 JYR112:JYR126 KIN112:KIN126 KSJ112:KSJ126 LCF112:LCF126 LMB112:LMB126 LVX112:LVX126 MFT112:MFT126 MPP112:MPP126 MZL112:MZL126 NJH112:NJH126 NTD112:NTD126 OCZ112:OCZ126 OMV112:OMV126 OWR112:OWR126 PGN112:PGN126 PQJ112:PQJ126 QAF112:QAF126 QKB112:QKB126 QTX112:QTX126 RDT112:RDT126 RNP112:RNP126 RXL112:RXL126 SHH112:SHH126 SRD112:SRD126 TAZ112:TAZ126 TKV112:TKV126 TUR112:TUR126 UEN112:UEN126 UOJ112:UOJ126 UYF112:UYF126 VIB112:VIB126 VRX112:VRX126 WBT112:WBT126 WLP112:WLP126 WVL112:WVL126 S136:S151 IZ136:IZ151 SV136:SV151 ACR136:ACR151 AMN136:AMN151 AWJ136:AWJ151 BGF136:BGF151 BQB136:BQB151 BZX136:BZX151 CJT136:CJT151 CTP136:CTP151 DDL136:DDL151 DNH136:DNH151 DXD136:DXD151 EGZ136:EGZ151 EQV136:EQV151 FAR136:FAR151 FKN136:FKN151 FUJ136:FUJ151 GEF136:GEF151 GOB136:GOB151 GXX136:GXX151 HHT136:HHT151 HRP136:HRP151 IBL136:IBL151 ILH136:ILH151 IVD136:IVD151 JEZ136:JEZ151 JOV136:JOV151 JYR136:JYR151 KIN136:KIN151 KSJ136:KSJ151 LCF136:LCF151 LMB136:LMB151 LVX136:LVX151 MFT136:MFT151 MPP136:MPP151 MZL136:MZL151 NJH136:NJH151 NTD136:NTD151 OCZ136:OCZ151 OMV136:OMV151 OWR136:OWR151 PGN136:PGN151 PQJ136:PQJ151 QAF136:QAF151 QKB136:QKB151 QTX136:QTX151 RDT136:RDT151 RNP136:RNP151 RXL136:RXL151 SHH136:SHH151 SRD136:SRD151 TAZ136:TAZ151 TKV136:TKV151 TUR136:TUR151 UEN136:UEN151 UOJ136:UOJ151 UYF136:UYF151 VIB136:VIB151 VRX136:VRX151 WBT136:WBT151 WLP136:WLP151 WVL136:WVL151 S128:S134 IZ128:IZ134 SV128:SV134 ACR128:ACR134 AMN128:AMN134 AWJ128:AWJ134 BGF128:BGF134 BQB128:BQB134 BZX128:BZX134 CJT128:CJT134 CTP128:CTP134 DDL128:DDL134 DNH128:DNH134 DXD128:DXD134 EGZ128:EGZ134 EQV128:EQV134 FAR128:FAR134 FKN128:FKN134 FUJ128:FUJ134 GEF128:GEF134 GOB128:GOB134 GXX128:GXX134 HHT128:HHT134 HRP128:HRP134 IBL128:IBL134 ILH128:ILH134 IVD128:IVD134 JEZ128:JEZ134 JOV128:JOV134 JYR128:JYR134 KIN128:KIN134 KSJ128:KSJ134 LCF128:LCF134 LMB128:LMB134 LVX128:LVX134 MFT128:MFT134 MPP128:MPP134 MZL128:MZL134 NJH128:NJH134 NTD128:NTD134 OCZ128:OCZ134 OMV128:OMV134 OWR128:OWR134 PGN128:PGN134 PQJ128:PQJ134 QAF128:QAF134 QKB128:QKB134 QTX128:QTX134 RDT128:RDT134 RNP128:RNP134 RXL128:RXL134 SHH128:SHH134 SRD128:SRD134 TAZ128:TAZ134 TKV128:TKV134 TUR128:TUR134 UEN128:UEN134 UOJ128:UOJ134 UYF128:UYF134 VIB128:VIB134 VRX128:VRX134 WBT128:WBT134 WLP128:WLP134 WVL128:WVL134 S1096:S1142 IZ1094:IZ1140 SV1094:SV1140 ACR1094:ACR1140 AMN1094:AMN1140 AWJ1094:AWJ1140 BGF1094:BGF1140 BQB1094:BQB1140 BZX1094:BZX1140 CJT1094:CJT1140 CTP1094:CTP1140 DDL1094:DDL1140 DNH1094:DNH1140 DXD1094:DXD1140 EGZ1094:EGZ1140 EQV1094:EQV1140 FAR1094:FAR1140 FKN1094:FKN1140 FUJ1094:FUJ1140 GEF1094:GEF1140 GOB1094:GOB1140 GXX1094:GXX1140 HHT1094:HHT1140 HRP1094:HRP1140 IBL1094:IBL1140 ILH1094:ILH1140 IVD1094:IVD1140 JEZ1094:JEZ1140 JOV1094:JOV1140 JYR1094:JYR1140 KIN1094:KIN1140 KSJ1094:KSJ1140 LCF1094:LCF1140 LMB1094:LMB1140 LVX1094:LVX1140 MFT1094:MFT1140 MPP1094:MPP1140 MZL1094:MZL1140 NJH1094:NJH1140 NTD1094:NTD1140 OCZ1094:OCZ1140 OMV1094:OMV1140 OWR1094:OWR1140 PGN1094:PGN1140 PQJ1094:PQJ1140 QAF1094:QAF1140 QKB1094:QKB1140 QTX1094:QTX1140 RDT1094:RDT1140 RNP1094:RNP1140 RXL1094:RXL1140 SHH1094:SHH1140 SRD1094:SRD1140 TAZ1094:TAZ1140 TKV1094:TKV1140 TUR1094:TUR1140 UEN1094:UEN1140 UOJ1094:UOJ1140 UYF1094:UYF1140 VIB1094:VIB1140 VRX1094:VRX1140 WBT1094:WBT1140 WLP1094:WLP1140 WVL1094:WVL1140" xr:uid="{3EEBBAEF-4C7A-485C-8942-65F0FB5C317B}">
      <formula1>0</formula1>
    </dataValidation>
    <dataValidation type="decimal" operator="greaterThanOrEqual" allowBlank="1" showInputMessage="1" showErrorMessage="1" errorTitle="Stroški dela" error="decimalno število!" sqref="T41:T55 JA41:JA55 SW41:SW55 ACS41:ACS55 AMO41:AMO55 AWK41:AWK55 BGG41:BGG55 BQC41:BQC55 BZY41:BZY55 CJU41:CJU55 CTQ41:CTQ55 DDM41:DDM55 DNI41:DNI55 DXE41:DXE55 EHA41:EHA55 EQW41:EQW55 FAS41:FAS55 FKO41:FKO55 FUK41:FUK55 GEG41:GEG55 GOC41:GOC55 GXY41:GXY55 HHU41:HHU55 HRQ41:HRQ55 IBM41:IBM55 ILI41:ILI55 IVE41:IVE55 JFA41:JFA55 JOW41:JOW55 JYS41:JYS55 KIO41:KIO55 KSK41:KSK55 LCG41:LCG55 LMC41:LMC55 LVY41:LVY55 MFU41:MFU55 MPQ41:MPQ55 MZM41:MZM55 NJI41:NJI55 NTE41:NTE55 ODA41:ODA55 OMW41:OMW55 OWS41:OWS55 PGO41:PGO55 PQK41:PQK55 QAG41:QAG55 QKC41:QKC55 QTY41:QTY55 RDU41:RDU55 RNQ41:RNQ55 RXM41:RXM55 SHI41:SHI55 SRE41:SRE55 TBA41:TBA55 TKW41:TKW55 TUS41:TUS55 UEO41:UEO55 UOK41:UOK55 UYG41:UYG55 VIC41:VIC55 VRY41:VRY55 WBU41:WBU55 WLQ41:WLQ55 WVM41:WVM55 T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T84:T86 JA84:JA86 SW84:SW86 ACS84:ACS86 AMO84:AMO86 AWK84:AWK86 BGG84:BGG86 BQC84:BQC86 BZY84:BZY86 CJU84:CJU86 CTQ84:CTQ86 DDM84:DDM86 DNI84:DNI86 DXE84:DXE86 EHA84:EHA86 EQW84:EQW86 FAS84:FAS86 FKO84:FKO86 FUK84:FUK86 GEG84:GEG86 GOC84:GOC86 GXY84:GXY86 HHU84:HHU86 HRQ84:HRQ86 IBM84:IBM86 ILI84:ILI86 IVE84:IVE86 JFA84:JFA86 JOW84:JOW86 JYS84:JYS86 KIO84:KIO86 KSK84:KSK86 LCG84:LCG86 LMC84:LMC86 LVY84:LVY86 MFU84:MFU86 MPQ84:MPQ86 MZM84:MZM86 NJI84:NJI86 NTE84:NTE86 ODA84:ODA86 OMW84:OMW86 OWS84:OWS86 PGO84:PGO86 PQK84:PQK86 QAG84:QAG86 QKC84:QKC86 QTY84:QTY86 RDU84:RDU86 RNQ84:RNQ86 RXM84:RXM86 SHI84:SHI86 SRE84:SRE86 TBA84:TBA86 TKW84:TKW86 TUS84:TUS86 UEO84:UEO86 UOK84:UOK86 UYG84:UYG86 VIC84:VIC86 VRY84:VRY86 WBU84:WBU86 WLQ84:WLQ86 WVM84:WVM86 T63:T65 JA63:JA65 SW63:SW65 ACS63:ACS65 AMO63:AMO65 AWK63:AWK65 BGG63:BGG65 BQC63:BQC65 BZY63:BZY65 CJU63:CJU65 CTQ63:CTQ65 DDM63:DDM65 DNI63:DNI65 DXE63:DXE65 EHA63:EHA65 EQW63:EQW65 FAS63:FAS65 FKO63:FKO65 FUK63:FUK65 GEG63:GEG65 GOC63:GOC65 GXY63:GXY65 HHU63:HHU65 HRQ63:HRQ65 IBM63:IBM65 ILI63:ILI65 IVE63:IVE65 JFA63:JFA65 JOW63:JOW65 JYS63:JYS65 KIO63:KIO65 KSK63:KSK65 LCG63:LCG65 LMC63:LMC65 LVY63:LVY65 MFU63:MFU65 MPQ63:MPQ65 MZM63:MZM65 NJI63:NJI65 NTE63:NTE65 ODA63:ODA65 OMW63:OMW65 OWS63:OWS65 PGO63:PGO65 PQK63:PQK65 QAG63:QAG65 QKC63:QKC65 QTY63:QTY65 RDU63:RDU65 RNQ63:RNQ65 RXM63:RXM65 SHI63:SHI65 SRE63:SRE65 TBA63:TBA65 TKW63:TKW65 TUS63:TUS65 UEO63:UEO65 UOK63:UOK65 UYG63:UYG65 VIC63:VIC65 VRY63:VRY65 WBU63:WBU65 WLQ63:WLQ65 WVM63:WVM65 T1196:T1226 JA1194:JA1224 SW1194:SW1224 ACS1194:ACS1224 AMO1194:AMO1224 AWK1194:AWK1224 BGG1194:BGG1224 BQC1194:BQC1224 BZY1194:BZY1224 CJU1194:CJU1224 CTQ1194:CTQ1224 DDM1194:DDM1224 DNI1194:DNI1224 DXE1194:DXE1224 EHA1194:EHA1224 EQW1194:EQW1224 FAS1194:FAS1224 FKO1194:FKO1224 FUK1194:FUK1224 GEG1194:GEG1224 GOC1194:GOC1224 GXY1194:GXY1224 HHU1194:HHU1224 HRQ1194:HRQ1224 IBM1194:IBM1224 ILI1194:ILI1224 IVE1194:IVE1224 JFA1194:JFA1224 JOW1194:JOW1224 JYS1194:JYS1224 KIO1194:KIO1224 KSK1194:KSK1224 LCG1194:LCG1224 LMC1194:LMC1224 LVY1194:LVY1224 MFU1194:MFU1224 MPQ1194:MPQ1224 MZM1194:MZM1224 NJI1194:NJI1224 NTE1194:NTE1224 ODA1194:ODA1224 OMW1194:OMW1224 OWS1194:OWS1224 PGO1194:PGO1224 PQK1194:PQK1224 QAG1194:QAG1224 QKC1194:QKC1224 QTY1194:QTY1224 RDU1194:RDU1224 RNQ1194:RNQ1224 RXM1194:RXM1224 SHI1194:SHI1224 SRE1194:SRE1224 TBA1194:TBA1224 TKW1194:TKW1224 TUS1194:TUS1224 UEO1194:UEO1224 UOK1194:UOK1224 UYG1194:UYG1224 VIC1194:VIC1224 VRY1194:VRY1224 WBU1194:WBU1224 WLQ1194:WLQ1224 WVM1194:WVM1224 T105:T106 JA105:JA106 SW105:SW106 ACS105:ACS106 AMO105:AMO106 AWK105:AWK106 BGG105:BGG106 BQC105:BQC106 BZY105:BZY106 CJU105:CJU106 CTQ105:CTQ106 DDM105:DDM106 DNI105:DNI106 DXE105:DXE106 EHA105:EHA106 EQW105:EQW106 FAS105:FAS106 FKO105:FKO106 FUK105:FUK106 GEG105:GEG106 GOC105:GOC106 GXY105:GXY106 HHU105:HHU106 HRQ105:HRQ106 IBM105:IBM106 ILI105:ILI106 IVE105:IVE106 JFA105:JFA106 JOW105:JOW106 JYS105:JYS106 KIO105:KIO106 KSK105:KSK106 LCG105:LCG106 LMC105:LMC106 LVY105:LVY106 MFU105:MFU106 MPQ105:MPQ106 MZM105:MZM106 NJI105:NJI106 NTE105:NTE106 ODA105:ODA106 OMW105:OMW106 OWS105:OWS106 PGO105:PGO106 PQK105:PQK106 QAG105:QAG106 QKC105:QKC106 QTY105:QTY106 RDU105:RDU106 RNQ105:RNQ106 RXM105:RXM106 SHI105:SHI106 SRE105:SRE106 TBA105:TBA106 TKW105:TKW106 TUS105:TUS106 UEO105:UEO106 UOK105:UOK106 UYG105:UYG106 VIC105:VIC106 VRY105:VRY106 WBU105:WBU106 WLQ105:WLQ106 WVM105:WVM106 T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T69:T82 JA69:JA82 SW69:SW82 ACS69:ACS82 AMO69:AMO82 AWK69:AWK82 BGG69:BGG82 BQC69:BQC82 BZY69:BZY82 CJU69:CJU82 CTQ69:CTQ82 DDM69:DDM82 DNI69:DNI82 DXE69:DXE82 EHA69:EHA82 EQW69:EQW82 FAS69:FAS82 FKO69:FKO82 FUK69:FUK82 GEG69:GEG82 GOC69:GOC82 GXY69:GXY82 HHU69:HHU82 HRQ69:HRQ82 IBM69:IBM82 ILI69:ILI82 IVE69:IVE82 JFA69:JFA82 JOW69:JOW82 JYS69:JYS82 KIO69:KIO82 KSK69:KSK82 LCG69:LCG82 LMC69:LMC82 LVY69:LVY82 MFU69:MFU82 MPQ69:MPQ82 MZM69:MZM82 NJI69:NJI82 NTE69:NTE82 ODA69:ODA82 OMW69:OMW82 OWS69:OWS82 PGO69:PGO82 PQK69:PQK82 QAG69:QAG82 QKC69:QKC82 QTY69:QTY82 RDU69:RDU82 RNQ69:RNQ82 RXM69:RXM82 SHI69:SHI82 SRE69:SRE82 TBA69:TBA82 TKW69:TKW82 TUS69:TUS82 UEO69:UEO82 UOK69:UOK82 UYG69:UYG82 VIC69:VIC82 VRY69:VRY82 WBU69:WBU82 WLQ69:WLQ82 WVM69:WVM82 T95:T103 JA95:JA103 SW95:SW103 ACS95:ACS103 AMO95:AMO103 AWK95:AWK103 BGG95:BGG103 BQC95:BQC103 BZY95:BZY103 CJU95:CJU103 CTQ95:CTQ103 DDM95:DDM103 DNI95:DNI103 DXE95:DXE103 EHA95:EHA103 EQW95:EQW103 FAS95:FAS103 FKO95:FKO103 FUK95:FUK103 GEG95:GEG103 GOC95:GOC103 GXY95:GXY103 HHU95:HHU103 HRQ95:HRQ103 IBM95:IBM103 ILI95:ILI103 IVE95:IVE103 JFA95:JFA103 JOW95:JOW103 JYS95:JYS103 KIO95:KIO103 KSK95:KSK103 LCG95:LCG103 LMC95:LMC103 LVY95:LVY103 MFU95:MFU103 MPQ95:MPQ103 MZM95:MZM103 NJI95:NJI103 NTE95:NTE103 ODA95:ODA103 OMW95:OMW103 OWS95:OWS103 PGO95:PGO103 PQK95:PQK103 QAG95:QAG103 QKC95:QKC103 QTY95:QTY103 RDU95:RDU103 RNQ95:RNQ103 RXM95:RXM103 SHI95:SHI103 SRE95:SRE103 TBA95:TBA103 TKW95:TKW103 TUS95:TUS103 UEO95:UEO103 UOK95:UOK103 UYG95:UYG103 VIC95:VIC103 VRY95:VRY103 WBU95:WBU103 WLQ95:WLQ103 WVM95:WVM103 T58:T61 JA58:JA61 SW58:SW61 ACS58:ACS61 AMO58:AMO61 AWK58:AWK61 BGG58:BGG61 BQC58:BQC61 BZY58:BZY61 CJU58:CJU61 CTQ58:CTQ61 DDM58:DDM61 DNI58:DNI61 DXE58:DXE61 EHA58:EHA61 EQW58:EQW61 FAS58:FAS61 FKO58:FKO61 FUK58:FUK61 GEG58:GEG61 GOC58:GOC61 GXY58:GXY61 HHU58:HHU61 HRQ58:HRQ61 IBM58:IBM61 ILI58:ILI61 IVE58:IVE61 JFA58:JFA61 JOW58:JOW61 JYS58:JYS61 KIO58:KIO61 KSK58:KSK61 LCG58:LCG61 LMC58:LMC61 LVY58:LVY61 MFU58:MFU61 MPQ58:MPQ61 MZM58:MZM61 NJI58:NJI61 NTE58:NTE61 ODA58:ODA61 OMW58:OMW61 OWS58:OWS61 PGO58:PGO61 PQK58:PQK61 QAG58:QAG61 QKC58:QKC61 QTY58:QTY61 RDU58:RDU61 RNQ58:RNQ61 RXM58:RXM61 SHI58:SHI61 SRE58:SRE61 TBA58:TBA61 TKW58:TKW61 TUS58:TUS61 UEO58:UEO61 UOK58:UOK61 UYG58:UYG61 VIC58:VIC61 VRY58:VRY61 WBU58:WBU61 WLQ58:WLQ61 WVM58:WVM61 T136:T162 JA136:JA162 SW136:SW162 ACS136:ACS162 AMO136:AMO162 AWK136:AWK162 BGG136:BGG162 BQC136:BQC162 BZY136:BZY162 CJU136:CJU162 CTQ136:CTQ162 DDM136:DDM162 DNI136:DNI162 DXE136:DXE162 EHA136:EHA162 EQW136:EQW162 FAS136:FAS162 FKO136:FKO162 FUK136:FUK162 GEG136:GEG162 GOC136:GOC162 GXY136:GXY162 HHU136:HHU162 HRQ136:HRQ162 IBM136:IBM162 ILI136:ILI162 IVE136:IVE162 JFA136:JFA162 JOW136:JOW162 JYS136:JYS162 KIO136:KIO162 KSK136:KSK162 LCG136:LCG162 LMC136:LMC162 LVY136:LVY162 MFU136:MFU162 MPQ136:MPQ162 MZM136:MZM162 NJI136:NJI162 NTE136:NTE162 ODA136:ODA162 OMW136:OMW162 OWS136:OWS162 PGO136:PGO162 PQK136:PQK162 QAG136:QAG162 QKC136:QKC162 QTY136:QTY162 RDU136:RDU162 RNQ136:RNQ162 RXM136:RXM162 SHI136:SHI162 SRE136:SRE162 TBA136:TBA162 TKW136:TKW162 TUS136:TUS162 UEO136:UEO162 UOK136:UOK162 UYG136:UYG162 VIC136:VIC162 VRY136:VRY162 WBU136:WBU162 WLQ136:WLQ162 WVM136:WVM162 T683:T720 JA683:JA720 SW683:SW720 ACS683:ACS720 AMO683:AMO720 AWK683:AWK720 BGG683:BGG720 BQC683:BQC720 BZY683:BZY720 CJU683:CJU720 CTQ683:CTQ720 DDM683:DDM720 DNI683:DNI720 DXE683:DXE720 EHA683:EHA720 EQW683:EQW720 FAS683:FAS720 FKO683:FKO720 FUK683:FUK720 GEG683:GEG720 GOC683:GOC720 GXY683:GXY720 HHU683:HHU720 HRQ683:HRQ720 IBM683:IBM720 ILI683:ILI720 IVE683:IVE720 JFA683:JFA720 JOW683:JOW720 JYS683:JYS720 KIO683:KIO720 KSK683:KSK720 LCG683:LCG720 LMC683:LMC720 LVY683:LVY720 MFU683:MFU720 MPQ683:MPQ720 MZM683:MZM720 NJI683:NJI720 NTE683:NTE720 ODA683:ODA720 OMW683:OMW720 OWS683:OWS720 PGO683:PGO720 PQK683:PQK720 QAG683:QAG720 QKC683:QKC720 QTY683:QTY720 RDU683:RDU720 RNQ683:RNQ720 RXM683:RXM720 SHI683:SHI720 SRE683:SRE720 TBA683:TBA720 TKW683:TKW720 TUS683:TUS720 UEO683:UEO720 UOK683:UOK720 UYG683:UYG720 VIC683:VIC720 VRY683:VRY720 WBU683:WBU720 WLQ683:WLQ720 WVM683:WVM720 T722:T723 JA722:JA723 SW722:SW723 ACS722:ACS723 AMO722:AMO723 AWK722:AWK723 BGG722:BGG723 BQC722:BQC723 BZY722:BZY723 CJU722:CJU723 CTQ722:CTQ723 DDM722:DDM723 DNI722:DNI723 DXE722:DXE723 EHA722:EHA723 EQW722:EQW723 FAS722:FAS723 FKO722:FKO723 FUK722:FUK723 GEG722:GEG723 GOC722:GOC723 GXY722:GXY723 HHU722:HHU723 HRQ722:HRQ723 IBM722:IBM723 ILI722:ILI723 IVE722:IVE723 JFA722:JFA723 JOW722:JOW723 JYS722:JYS723 KIO722:KIO723 KSK722:KSK723 LCG722:LCG723 LMC722:LMC723 LVY722:LVY723 MFU722:MFU723 MPQ722:MPQ723 MZM722:MZM723 NJI722:NJI723 NTE722:NTE723 ODA722:ODA723 OMW722:OMW723 OWS722:OWS723 PGO722:PGO723 PQK722:PQK723 QAG722:QAG723 QKC722:QKC723 QTY722:QTY723 RDU722:RDU723 RNQ722:RNQ723 RXM722:RXM723 SHI722:SHI723 SRE722:SRE723 TBA722:TBA723 TKW722:TKW723 TUS722:TUS723 UEO722:UEO723 UOK722:UOK723 UYG722:UYG723 VIC722:VIC723 VRY722:VRY723 WBU722:WBU723 WLQ722:WLQ723 WVM722:WVM723 T732:T782 JA732:JA782 SW732:SW782 ACS732:ACS782 AMO732:AMO782 AWK732:AWK782 BGG732:BGG782 BQC732:BQC782 BZY732:BZY782 CJU732:CJU782 CTQ732:CTQ782 DDM732:DDM782 DNI732:DNI782 DXE732:DXE782 EHA732:EHA782 EQW732:EQW782 FAS732:FAS782 FKO732:FKO782 FUK732:FUK782 GEG732:GEG782 GOC732:GOC782 GXY732:GXY782 HHU732:HHU782 HRQ732:HRQ782 IBM732:IBM782 ILI732:ILI782 IVE732:IVE782 JFA732:JFA782 JOW732:JOW782 JYS732:JYS782 KIO732:KIO782 KSK732:KSK782 LCG732:LCG782 LMC732:LMC782 LVY732:LVY782 MFU732:MFU782 MPQ732:MPQ782 MZM732:MZM782 NJI732:NJI782 NTE732:NTE782 ODA732:ODA782 OMW732:OMW782 OWS732:OWS782 PGO732:PGO782 PQK732:PQK782 QAG732:QAG782 QKC732:QKC782 QTY732:QTY782 RDU732:RDU782 RNQ732:RNQ782 RXM732:RXM782 SHI732:SHI782 SRE732:SRE782 TBA732:TBA782 TKW732:TKW782 TUS732:TUS782 UEO732:UEO782 UOK732:UOK782 UYG732:UYG782 VIC732:VIC782 VRY732:VRY782 WBU732:WBU782 WLQ732:WLQ782 WVM732:WVM782 T793 JA793 SW793 ACS793 AMO793 AWK793 BGG793 BQC793 BZY793 CJU793 CTQ793 DDM793 DNI793 DXE793 EHA793 EQW793 FAS793 FKO793 FUK793 GEG793 GOC793 GXY793 HHU793 HRQ793 IBM793 ILI793 IVE793 JFA793 JOW793 JYS793 KIO793 KSK793 LCG793 LMC793 LVY793 MFU793 MPQ793 MZM793 NJI793 NTE793 ODA793 OMW793 OWS793 PGO793 PQK793 QAG793 QKC793 QTY793 RDU793 RNQ793 RXM793 SHI793 SRE793 TBA793 TKW793 TUS793 UEO793 UOK793 UYG793 VIC793 VRY793 WBU793 WLQ793 WVM793 AC784 JJ784 TF784 ADB784 AMX784 AWT784 BGP784 BQL784 CAH784 CKD784 CTZ784 DDV784 DNR784 DXN784 EHJ784 ERF784 FBB784 FKX784 FUT784 GEP784 GOL784 GYH784 HID784 HRZ784 IBV784 ILR784 IVN784 JFJ784 JPF784 JZB784 KIX784 KST784 LCP784 LML784 LWH784 MGD784 MPZ784 MZV784 NJR784 NTN784 ODJ784 ONF784 OXB784 PGX784 PQT784 QAP784 QKL784 QUH784 RED784 RNZ784 RXV784 SHR784 SRN784 TBJ784 TLF784 TVB784 UEX784 UOT784 UYP784 VIL784 VSH784 WCD784 WLZ784 WVV784 T784:T789 JA784:JA789 SW784:SW789 ACS784:ACS789 AMO784:AMO789 AWK784:AWK789 BGG784:BGG789 BQC784:BQC789 BZY784:BZY789 CJU784:CJU789 CTQ784:CTQ789 DDM784:DDM789 DNI784:DNI789 DXE784:DXE789 EHA784:EHA789 EQW784:EQW789 FAS784:FAS789 FKO784:FKO789 FUK784:FUK789 GEG784:GEG789 GOC784:GOC789 GXY784:GXY789 HHU784:HHU789 HRQ784:HRQ789 IBM784:IBM789 ILI784:ILI789 IVE784:IVE789 JFA784:JFA789 JOW784:JOW789 JYS784:JYS789 KIO784:KIO789 KSK784:KSK789 LCG784:LCG789 LMC784:LMC789 LVY784:LVY789 MFU784:MFU789 MPQ784:MPQ789 MZM784:MZM789 NJI784:NJI789 NTE784:NTE789 ODA784:ODA789 OMW784:OMW789 OWS784:OWS789 PGO784:PGO789 PQK784:PQK789 QAG784:QAG789 QKC784:QKC789 QTY784:QTY789 RDU784:RDU789 RNQ784:RNQ789 RXM784:RXM789 SHI784:SHI789 SRE784:SRE789 TBA784:TBA789 TKW784:TKW789 TUS784:TUS789 UEO784:UEO789 UOK784:UOK789 UYG784:UYG789 VIC784:VIC789 VRY784:VRY789 WBU784:WBU789 WLQ784:WLQ789 WVM784:WVM789 AC772:AC776 JJ772:JJ776 TF772:TF776 ADB772:ADB776 AMX772:AMX776 AWT772:AWT776 BGP772:BGP776 BQL772:BQL776 CAH772:CAH776 CKD772:CKD776 CTZ772:CTZ776 DDV772:DDV776 DNR772:DNR776 DXN772:DXN776 EHJ772:EHJ776 ERF772:ERF776 FBB772:FBB776 FKX772:FKX776 FUT772:FUT776 GEP772:GEP776 GOL772:GOL776 GYH772:GYH776 HID772:HID776 HRZ772:HRZ776 IBV772:IBV776 ILR772:ILR776 IVN772:IVN776 JFJ772:JFJ776 JPF772:JPF776 JZB772:JZB776 KIX772:KIX776 KST772:KST776 LCP772:LCP776 LML772:LML776 LWH772:LWH776 MGD772:MGD776 MPZ772:MPZ776 MZV772:MZV776 NJR772:NJR776 NTN772:NTN776 ODJ772:ODJ776 ONF772:ONF776 OXB772:OXB776 PGX772:PGX776 PQT772:PQT776 QAP772:QAP776 QKL772:QKL776 QUH772:QUH776 RED772:RED776 RNZ772:RNZ776 RXV772:RXV776 SHR772:SHR776 SRN772:SRN776 TBJ772:TBJ776 TLF772:TLF776 TVB772:TVB776 UEX772:UEX776 UOT772:UOT776 UYP772:UYP776 VIL772:VIL776 VSH772:VSH776 WCD772:WCD776 WLZ772:WLZ776 WVV772:WVV776 AC778 JJ778 TF778 ADB778 AMX778 AWT778 BGP778 BQL778 CAH778 CKD778 CTZ778 DDV778 DNR778 DXN778 EHJ778 ERF778 FBB778 FKX778 FUT778 GEP778 GOL778 GYH778 HID778 HRZ778 IBV778 ILR778 IVN778 JFJ778 JPF778 JZB778 KIX778 KST778 LCP778 LML778 LWH778 MGD778 MPZ778 MZV778 NJR778 NTN778 ODJ778 ONF778 OXB778 PGX778 PQT778 QAP778 QKL778 QUH778 RED778 RNZ778 RXV778 SHR778 SRN778 TBJ778 TLF778 TVB778 UEX778 UOT778 UYP778 VIL778 VSH778 WCD778 WLZ778 WVV778 FN884 PJ884 ZF884 AJB884 ASX884 BCT884 BMP884 BWL884 CGH884 CQD884 CZZ884 DJV884 DTR884 EDN884 ENJ884 EXF884 FHB884 FQX884 GAT884 GKP884 GUL884 HEH884 HOD884 HXZ884 IHV884 IRR884 JBN884 JLJ884 JVF884 KFB884 KOX884 KYT884 LIP884 LSL884 MCH884 MMD884 MVZ884 NFV884 NPR884 NZN884 OJJ884 OTF884 PDB884 PMX884 PWT884 QGP884 QQL884 RAH884 RKD884 RTZ884 SDV884 SNR884 SXN884 THJ884 TRF884 UBB884 UKX884 UUT884 VEP884 VOL884 VYH884 WID884 WRZ884 XBV884 T884 JA884 SW884 ACS884 AMO884 AWK884 BGG884 BQC884 BZY884 CJU884 CTQ884 DDM884 DNI884 DXE884 EHA884 EQW884 FAS884 FKO884 FUK884 GEG884 GOC884 GXY884 HHU884 HRQ884 IBM884 ILI884 IVE884 JFA884 JOW884 JYS884 KIO884 KSK884 LCG884 LMC884 LVY884 MFU884 MPQ884 MZM884 NJI884 NTE884 ODA884 OMW884 OWS884 PGO884 PQK884 QAG884 QKC884 QTY884 RDU884 RNQ884 RXM884 SHI884 SRE884 TBA884 TKW884 TUS884 UEO884 UOK884 UYG884 VIC884 VRY884 WBU884 WLQ884 WVM884 T588:T593 JA588:JA593 SW588:SW593 ACS588:ACS593 AMO588:AMO593 AWK588:AWK593 BGG588:BGG593 BQC588:BQC593 BZY588:BZY593 CJU588:CJU593 CTQ588:CTQ593 DDM588:DDM593 DNI588:DNI593 DXE588:DXE593 EHA588:EHA593 EQW588:EQW593 FAS588:FAS593 FKO588:FKO593 FUK588:FUK593 GEG588:GEG593 GOC588:GOC593 GXY588:GXY593 HHU588:HHU593 HRQ588:HRQ593 IBM588:IBM593 ILI588:ILI593 IVE588:IVE593 JFA588:JFA593 JOW588:JOW593 JYS588:JYS593 KIO588:KIO593 KSK588:KSK593 LCG588:LCG593 LMC588:LMC593 LVY588:LVY593 MFU588:MFU593 MPQ588:MPQ593 MZM588:MZM593 NJI588:NJI593 NTE588:NTE593 ODA588:ODA593 OMW588:OMW593 OWS588:OWS593 PGO588:PGO593 PQK588:PQK593 QAG588:QAG593 QKC588:QKC593 QTY588:QTY593 RDU588:RDU593 RNQ588:RNQ593 RXM588:RXM593 SHI588:SHI593 SRE588:SRE593 TBA588:TBA593 TKW588:TKW593 TUS588:TUS593 UEO588:UEO593 UOK588:UOK593 UYG588:UYG593 VIC588:VIC593 VRY588:VRY593 WBU588:WBU593 WLQ588:WLQ593 WVM588:WVM593 T112:T126 JA112:JA126 SW112:SW126 ACS112:ACS126 AMO112:AMO126 AWK112:AWK126 BGG112:BGG126 BQC112:BQC126 BZY112:BZY126 CJU112:CJU126 CTQ112:CTQ126 DDM112:DDM126 DNI112:DNI126 DXE112:DXE126 EHA112:EHA126 EQW112:EQW126 FAS112:FAS126 FKO112:FKO126 FUK112:FUK126 GEG112:GEG126 GOC112:GOC126 GXY112:GXY126 HHU112:HHU126 HRQ112:HRQ126 IBM112:IBM126 ILI112:ILI126 IVE112:IVE126 JFA112:JFA126 JOW112:JOW126 JYS112:JYS126 KIO112:KIO126 KSK112:KSK126 LCG112:LCG126 LMC112:LMC126 LVY112:LVY126 MFU112:MFU126 MPQ112:MPQ126 MZM112:MZM126 NJI112:NJI126 NTE112:NTE126 ODA112:ODA126 OMW112:OMW126 OWS112:OWS126 PGO112:PGO126 PQK112:PQK126 QAG112:QAG126 QKC112:QKC126 QTY112:QTY126 RDU112:RDU126 RNQ112:RNQ126 RXM112:RXM126 SHI112:SHI126 SRE112:SRE126 TBA112:TBA126 TKW112:TKW126 TUS112:TUS126 UEO112:UEO126 UOK112:UOK126 UYG112:UYG126 VIC112:VIC126 VRY112:VRY126 WBU112:WBU126 WLQ112:WLQ126 WVM112:WVM126 S152 IZ152 SV152 ACR152 AMN152 AWJ152 BGF152 BQB152 BZX152 CJT152 CTP152 DDL152 DNH152 DXD152 EGZ152 EQV152 FAR152 FKN152 FUJ152 GEF152 GOB152 GXX152 HHT152 HRP152 IBL152 ILH152 IVD152 JEZ152 JOV152 JYR152 KIN152 KSJ152 LCF152 LMB152 LVX152 MFT152 MPP152 MZL152 NJH152 NTD152 OCZ152 OMV152 OWR152 PGN152 PQJ152 QAF152 QKB152 QTX152 RDT152 RNP152 RXL152 SHH152 SRD152 TAZ152 TKV152 TUR152 UEN152 UOJ152 UYF152 VIB152 VRX152 WBT152 WLP152 WVL152 T128:T134 JA128:JA134 SW128:SW134 ACS128:ACS134 AMO128:AMO134 AWK128:AWK134 BGG128:BGG134 BQC128:BQC134 BZY128:BZY134 CJU128:CJU134 CTQ128:CTQ134 DDM128:DDM134 DNI128:DNI134 DXE128:DXE134 EHA128:EHA134 EQW128:EQW134 FAS128:FAS134 FKO128:FKO134 FUK128:FUK134 GEG128:GEG134 GOC128:GOC134 GXY128:GXY134 HHU128:HHU134 HRQ128:HRQ134 IBM128:IBM134 ILI128:ILI134 IVE128:IVE134 JFA128:JFA134 JOW128:JOW134 JYS128:JYS134 KIO128:KIO134 KSK128:KSK134 LCG128:LCG134 LMC128:LMC134 LVY128:LVY134 MFU128:MFU134 MPQ128:MPQ134 MZM128:MZM134 NJI128:NJI134 NTE128:NTE134 ODA128:ODA134 OMW128:OMW134 OWS128:OWS134 PGO128:PGO134 PQK128:PQK134 QAG128:QAG134 QKC128:QKC134 QTY128:QTY134 RDU128:RDU134 RNQ128:RNQ134 RXM128:RXM134 SHI128:SHI134 SRE128:SRE134 TBA128:TBA134 TKW128:TKW134 TUS128:TUS134 UEO128:UEO134 UOK128:UOK134 UYG128:UYG134 VIC128:VIC134 VRY128:VRY134 WBU128:WBU134 WLQ128:WLQ134 WVM128:WVM134 T1096:T1142 JA1094:JA1140 SW1094:SW1140 ACS1094:ACS1140 AMO1094:AMO1140 AWK1094:AWK1140 BGG1094:BGG1140 BQC1094:BQC1140 BZY1094:BZY1140 CJU1094:CJU1140 CTQ1094:CTQ1140 DDM1094:DDM1140 DNI1094:DNI1140 DXE1094:DXE1140 EHA1094:EHA1140 EQW1094:EQW1140 FAS1094:FAS1140 FKO1094:FKO1140 FUK1094:FUK1140 GEG1094:GEG1140 GOC1094:GOC1140 GXY1094:GXY1140 HHU1094:HHU1140 HRQ1094:HRQ1140 IBM1094:IBM1140 ILI1094:ILI1140 IVE1094:IVE1140 JFA1094:JFA1140 JOW1094:JOW1140 JYS1094:JYS1140 KIO1094:KIO1140 KSK1094:KSK1140 LCG1094:LCG1140 LMC1094:LMC1140 LVY1094:LVY1140 MFU1094:MFU1140 MPQ1094:MPQ1140 MZM1094:MZM1140 NJI1094:NJI1140 NTE1094:NTE1140 ODA1094:ODA1140 OMW1094:OMW1140 OWS1094:OWS1140 PGO1094:PGO1140 PQK1094:PQK1140 QAG1094:QAG1140 QKC1094:QKC1140 QTY1094:QTY1140 RDU1094:RDU1140 RNQ1094:RNQ1140 RXM1094:RXM1140 SHI1094:SHI1140 SRE1094:SRE1140 TBA1094:TBA1140 TKW1094:TKW1140 TUS1094:TUS1140 UEO1094:UEO1140 UOK1094:UOK1140 UYG1094:UYG1140 VIC1094:VIC1140 VRY1094:VRY1140 WBU1094:WBU1140 WLQ1094:WLQ1140 WVM1094:WVM1140" xr:uid="{CCCF8FC4-18DE-47DD-80E1-CC0CF6BE2787}">
      <formula1>0</formula1>
    </dataValidation>
    <dataValidation type="decimal" operator="greaterThanOrEqual" allowBlank="1" showErrorMessage="1" errorTitle="Amortizacija" error="decimalno število!" sqref="R62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WVK62 R56:R57 IY56:IY57 SU56:SU57 ACQ56:ACQ57 AMM56:AMM57 AWI56:AWI57 BGE56:BGE57 BQA56:BQA57 BZW56:BZW57 CJS56:CJS57 CTO56:CTO57 DDK56:DDK57 DNG56:DNG57 DXC56:DXC57 EGY56:EGY57 EQU56:EQU57 FAQ56:FAQ57 FKM56:FKM57 FUI56:FUI57 GEE56:GEE57 GOA56:GOA57 GXW56:GXW57 HHS56:HHS57 HRO56:HRO57 IBK56:IBK57 ILG56:ILG57 IVC56:IVC57 JEY56:JEY57 JOU56:JOU57 JYQ56:JYQ57 KIM56:KIM57 KSI56:KSI57 LCE56:LCE57 LMA56:LMA57 LVW56:LVW57 MFS56:MFS57 MPO56:MPO57 MZK56:MZK57 NJG56:NJG57 NTC56:NTC57 OCY56:OCY57 OMU56:OMU57 OWQ56:OWQ57 PGM56:PGM57 PQI56:PQI57 QAE56:QAE57 QKA56:QKA57 QTW56:QTW57 RDS56:RDS57 RNO56:RNO57 RXK56:RXK57 SHG56:SHG57 SRC56:SRC57 TAY56:TAY57 TKU56:TKU57 TUQ56:TUQ57 UEM56:UEM57 UOI56:UOI57 UYE56:UYE57 VIA56:VIA57 VRW56:VRW57 WBS56:WBS57 WLO56:WLO57 WVK56:WVK57" xr:uid="{DDB0F734-6C4F-4C3A-BEDD-028F65DBEFD6}">
      <formula1>0</formula1>
      <formula2>0</formula2>
    </dataValidation>
    <dataValidation type="decimal" operator="greaterThanOrEqual" allowBlank="1" showErrorMessage="1" errorTitle="Stroški materiala" error="decimalno število!" sqref="S62 IZ62 SV62 ACR62 AMN62 AWJ62 BGF62 BQB62 BZX62 CJT62 CTP62 DDL62 DNH62 DXD62 EGZ62 EQV62 FAR62 FKN62 FUJ62 GEF62 GOB62 GXX62 HHT62 HRP62 IBL62 ILH62 IVD62 JEZ62 JOV62 JYR62 KIN62 KSJ62 LCF62 LMB62 LVX62 MFT62 MPP62 MZL62 NJH62 NTD62 OCZ62 OMV62 OWR62 PGN62 PQJ62 QAF62 QKB62 QTX62 RDT62 RNP62 RXL62 SHH62 SRD62 TAZ62 TKV62 TUR62 UEN62 UOJ62 UYF62 VIB62 VRX62 WBT62 WLP62 WVL62 S56:S57 IZ56:IZ57 SV56:SV57 ACR56:ACR57 AMN56:AMN57 AWJ56:AWJ57 BGF56:BGF57 BQB56:BQB57 BZX56:BZX57 CJT56:CJT57 CTP56:CTP57 DDL56:DDL57 DNH56:DNH57 DXD56:DXD57 EGZ56:EGZ57 EQV56:EQV57 FAR56:FAR57 FKN56:FKN57 FUJ56:FUJ57 GEF56:GEF57 GOB56:GOB57 GXX56:GXX57 HHT56:HHT57 HRP56:HRP57 IBL56:IBL57 ILH56:ILH57 IVD56:IVD57 JEZ56:JEZ57 JOV56:JOV57 JYR56:JYR57 KIN56:KIN57 KSJ56:KSJ57 LCF56:LCF57 LMB56:LMB57 LVX56:LVX57 MFT56:MFT57 MPP56:MPP57 MZL56:MZL57 NJH56:NJH57 NTD56:NTD57 OCZ56:OCZ57 OMV56:OMV57 OWR56:OWR57 PGN56:PGN57 PQJ56:PQJ57 QAF56:QAF57 QKB56:QKB57 QTX56:QTX57 RDT56:RDT57 RNP56:RNP57 RXL56:RXL57 SHH56:SHH57 SRD56:SRD57 TAZ56:TAZ57 TKV56:TKV57 TUR56:TUR57 UEN56:UEN57 UOJ56:UOJ57 UYF56:UYF57 VIB56:VIB57 VRX56:VRX57 WBT56:WBT57 WLP56:WLP57 WVL56:WVL57" xr:uid="{C385D8F2-F79B-4EE8-A5EA-B62FE312281A}">
      <formula1>0</formula1>
      <formula2>0</formula2>
    </dataValidation>
    <dataValidation type="decimal" operator="greaterThanOrEqual" allowBlank="1" showErrorMessage="1" errorTitle="Stroški dela" error="decimalno število!" sqref="T62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T56:T57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xr:uid="{1E87B354-D1E5-4D2D-80A0-525CE50A2137}">
      <formula1>0</formula1>
      <formula2>0</formula2>
    </dataValidation>
    <dataValidation type="decimal" operator="greaterThanOrEqual" allowBlank="1" showInputMessage="1" showErrorMessage="1" errorTitle="Amortizacija" error="decimalno število!" sqref="R93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R108 IY108 SU108 ACQ108 AMM108 AWI108 BGE108 BQA108 BZW108 CJS108 CTO108 DDK108 DNG108 DXC108 EGY108 EQU108 FAQ108 FKM108 FUI108 GEE108 GOA108 GXW108 HHS108 HRO108 IBK108 ILG108 IVC108 JEY108 JOU108 JYQ108 KIM108 KSI108 LCE108 LMA108 LVW108 MFS108 MPO108 MZK108 NJG108 NTC108 OCY108 OMU108 OWQ108 PGM108 PQI108 QAE108 QKA108 QTW108 RDS108 RNO108 RXK108 SHG108 SRC108 TAY108 TKU108 TUQ108 UEM108 UOI108 UYE108 VIA108 VRW108 WBS108 WLO108 WVK108 R110:R111 IY110:IY111 SU110:SU111 ACQ110:ACQ111 AMM110:AMM111 AWI110:AWI111 BGE110:BGE111 BQA110:BQA111 BZW110:BZW111 CJS110:CJS111 CTO110:CTO111 DDK110:DDK111 DNG110:DNG111 DXC110:DXC111 EGY110:EGY111 EQU110:EQU111 FAQ110:FAQ111 FKM110:FKM111 FUI110:FUI111 GEE110:GEE111 GOA110:GOA111 GXW110:GXW111 HHS110:HHS111 HRO110:HRO111 IBK110:IBK111 ILG110:ILG111 IVC110:IVC111 JEY110:JEY111 JOU110:JOU111 JYQ110:JYQ111 KIM110:KIM111 KSI110:KSI111 LCE110:LCE111 LMA110:LMA111 LVW110:LVW111 MFS110:MFS111 MPO110:MPO111 MZK110:MZK111 NJG110:NJG111 NTC110:NTC111 OCY110:OCY111 OMU110:OMU111 OWQ110:OWQ111 PGM110:PGM111 PQI110:PQI111 QAE110:QAE111 QKA110:QKA111 QTW110:QTW111 RDS110:RDS111 RNO110:RNO111 RXK110:RXK111 SHG110:SHG111 SRC110:SRC111 TAY110:TAY111 TKU110:TKU111 TUQ110:TUQ111 UEM110:UEM111 UOI110:UOI111 UYE110:UYE111 VIA110:VIA111 VRW110:VRW111 WBS110:WBS111 WLO110:WLO111 WVK110:WVK111 R104 IY104 SU104 ACQ104 AMM104 AWI104 BGE104 BQA104 BZW104 CJS104 CTO104 DDK104 DNG104 DXC104 EGY104 EQU104 FAQ104 FKM104 FUI104 GEE104 GOA104 GXW104 HHS104 HRO104 IBK104 ILG104 IVC104 JEY104 JOU104 JYQ104 KIM104 KSI104 LCE104 LMA104 LVW104 MFS104 MPO104 MZK104 NJG104 NTC104 OCY104 OMU104 OWQ104 PGM104 PQI104 QAE104 QKA104 QTW104 RDS104 RNO104 RXK104 SHG104 SRC104 TAY104 TKU104 TUQ104 UEM104 UOI104 UYE104 VIA104 VRW104 WBS104 WLO104 WVK104 R83 IY83 SU83 ACQ83 AMM83 AWI83 BGE83 BQA83 BZW83 CJS83 CTO83 DDK83 DNG83 DXC83 EGY83 EQU83 FAQ83 FKM83 FUI83 GEE83 GOA83 GXW83 HHS83 HRO83 IBK83 ILG83 IVC83 JEY83 JOU83 JYQ83 KIM83 KSI83 LCE83 LMA83 LVW83 MFS83 MPO83 MZK83 NJG83 NTC83 OCY83 OMU83 OWQ83 PGM83 PQI83 QAE83 QKA83 QTW83 RDS83 RNO83 RXK83 SHG83 SRC83 TAY83 TKU83 TUQ83 UEM83 UOI83 UYE83 VIA83 VRW83 WBS83 WLO83 WVK83 R68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xr:uid="{94B393C4-B28B-48D9-AE8C-3E1DD75D754D}">
      <formula1>0</formula1>
      <formula2>0</formula2>
    </dataValidation>
    <dataValidation type="decimal" operator="greaterThanOrEqual" allowBlank="1" showInputMessage="1" showErrorMessage="1" errorTitle="Stroški materiala" error="decimalno število!" sqref="S93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S108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S110:S111 IZ110:IZ111 SV110:SV111 ACR110:ACR111 AMN110:AMN111 AWJ110:AWJ111 BGF110:BGF111 BQB110:BQB111 BZX110:BZX111 CJT110:CJT111 CTP110:CTP111 DDL110:DDL111 DNH110:DNH111 DXD110:DXD111 EGZ110:EGZ111 EQV110:EQV111 FAR110:FAR111 FKN110:FKN111 FUJ110:FUJ111 GEF110:GEF111 GOB110:GOB111 GXX110:GXX111 HHT110:HHT111 HRP110:HRP111 IBL110:IBL111 ILH110:ILH111 IVD110:IVD111 JEZ110:JEZ111 JOV110:JOV111 JYR110:JYR111 KIN110:KIN111 KSJ110:KSJ111 LCF110:LCF111 LMB110:LMB111 LVX110:LVX111 MFT110:MFT111 MPP110:MPP111 MZL110:MZL111 NJH110:NJH111 NTD110:NTD111 OCZ110:OCZ111 OMV110:OMV111 OWR110:OWR111 PGN110:PGN111 PQJ110:PQJ111 QAF110:QAF111 QKB110:QKB111 QTX110:QTX111 RDT110:RDT111 RNP110:RNP111 RXL110:RXL111 SHH110:SHH111 SRD110:SRD111 TAZ110:TAZ111 TKV110:TKV111 TUR110:TUR111 UEN110:UEN111 UOJ110:UOJ111 UYF110:UYF111 VIB110:VIB111 VRX110:VRX111 WBT110:WBT111 WLP110:WLP111 WVL110:WVL111 S104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S83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S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xr:uid="{468967F7-8908-476A-AB8B-6423F113EAE3}">
      <formula1>0</formula1>
      <formula2>0</formula2>
    </dataValidation>
    <dataValidation type="decimal" operator="greaterThanOrEqual" allowBlank="1" showInputMessage="1" showErrorMessage="1" errorTitle="Stroški dela" error="decimalno število!" sqref="T93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T108 JA108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T110:T111 JA110:JA111 SW110:SW111 ACS110:ACS111 AMO110:AMO111 AWK110:AWK111 BGG110:BGG111 BQC110:BQC111 BZY110:BZY111 CJU110:CJU111 CTQ110:CTQ111 DDM110:DDM111 DNI110:DNI111 DXE110:DXE111 EHA110:EHA111 EQW110:EQW111 FAS110:FAS111 FKO110:FKO111 FUK110:FUK111 GEG110:GEG111 GOC110:GOC111 GXY110:GXY111 HHU110:HHU111 HRQ110:HRQ111 IBM110:IBM111 ILI110:ILI111 IVE110:IVE111 JFA110:JFA111 JOW110:JOW111 JYS110:JYS111 KIO110:KIO111 KSK110:KSK111 LCG110:LCG111 LMC110:LMC111 LVY110:LVY111 MFU110:MFU111 MPQ110:MPQ111 MZM110:MZM111 NJI110:NJI111 NTE110:NTE111 ODA110:ODA111 OMW110:OMW111 OWS110:OWS111 PGO110:PGO111 PQK110:PQK111 QAG110:QAG111 QKC110:QKC111 QTY110:QTY111 RDU110:RDU111 RNQ110:RNQ111 RXM110:RXM111 SHI110:SHI111 SRE110:SRE111 TBA110:TBA111 TKW110:TKW111 TUS110:TUS111 UEO110:UEO111 UOK110:UOK111 UYG110:UYG111 VIC110:VIC111 VRY110:VRY111 WBU110:WBU111 WLQ110:WLQ111 WVM110:WVM111 T104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T83 JA83 SW83 ACS83 AMO83 AWK83 BGG83 BQC83 BZY83 CJU83 CTQ83 DDM83 DNI83 DXE83 EHA83 EQW83 FAS83 FKO83 FUK83 GEG83 GOC83 GXY83 HHU83 HRQ83 IBM83 ILI83 IVE83 JFA83 JOW83 JYS83 KIO83 KSK83 LCG83 LMC83 LVY83 MFU83 MPQ83 MZM83 NJI83 NTE83 ODA83 OMW83 OWS83 PGO83 PQK83 QAG83 QKC83 QTY83 RDU83 RNQ83 RXM83 SHI83 SRE83 TBA83 TKW83 TUS83 UEO83 UOK83 UYG83 VIC83 VRY83 WBU83 WLQ83 WVM83 T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xr:uid="{849FF61E-F2B8-4A6C-BEDF-0F71AA25CE0B}">
      <formula1>0</formula1>
      <formula2>0</formula2>
    </dataValidation>
    <dataValidation type="whole" operator="greaterThanOrEqual" allowBlank="1" showInputMessage="1" showErrorMessage="1" errorTitle="Nabavna vrednost" error="celo število!" sqref="J112 IQ112 SM112 ACI112 AME112 AWA112 BFW112 BPS112 BZO112 CJK112 CTG112 DDC112 DMY112 DWU112 EGQ112 EQM112 FAI112 FKE112 FUA112 GDW112 GNS112 GXO112 HHK112 HRG112 IBC112 IKY112 IUU112 JEQ112 JOM112 JYI112 KIE112 KSA112 LBW112 LLS112 LVO112 MFK112 MPG112 MZC112 NIY112 NSU112 OCQ112 OMM112 OWI112 PGE112 PQA112 PZW112 QJS112 QTO112 RDK112 RNG112 RXC112 SGY112 SQU112 TAQ112 TKM112 TUI112 UEE112 UOA112 UXW112 VHS112 VRO112 WBK112 WLG112 WVC112 J72:J80 IQ72:IQ80 SM72:SM80 ACI72:ACI80 AME72:AME80 AWA72:AWA80 BFW72:BFW80 BPS72:BPS80 BZO72:BZO80 CJK72:CJK80 CTG72:CTG80 DDC72:DDC80 DMY72:DMY80 DWU72:DWU80 EGQ72:EGQ80 EQM72:EQM80 FAI72:FAI80 FKE72:FKE80 FUA72:FUA80 GDW72:GDW80 GNS72:GNS80 GXO72:GXO80 HHK72:HHK80 HRG72:HRG80 IBC72:IBC80 IKY72:IKY80 IUU72:IUU80 JEQ72:JEQ80 JOM72:JOM80 JYI72:JYI80 KIE72:KIE80 KSA72:KSA80 LBW72:LBW80 LLS72:LLS80 LVO72:LVO80 MFK72:MFK80 MPG72:MPG80 MZC72:MZC80 NIY72:NIY80 NSU72:NSU80 OCQ72:OCQ80 OMM72:OMM80 OWI72:OWI80 PGE72:PGE80 PQA72:PQA80 PZW72:PZW80 QJS72:QJS80 QTO72:QTO80 RDK72:RDK80 RNG72:RNG80 RXC72:RXC80 SGY72:SGY80 SQU72:SQU80 TAQ72:TAQ80 TKM72:TKM80 TUI72:TUI80 UEE72:UEE80 UOA72:UOA80 UXW72:UXW80 VHS72:VHS80 VRO72:VRO80 WBK72:WBK80 WLG72:WLG80 WVC72:WVC80 J69 IQ69 SM69 ACI69 AME69 AWA69 BFW69 BPS69 BZO69 CJK69 CTG69 DDC69 DMY69 DWU69 EGQ69 EQM69 FAI69 FKE69 FUA69 GDW69 GNS69 GXO69 HHK69 HRG69 IBC69 IKY69 IUU69 JEQ69 JOM69 JYI69 KIE69 KSA69 LBW69 LLS69 LVO69 MFK69 MPG69 MZC69 NIY69 NSU69 OCQ69 OMM69 OWI69 PGE69 PQA69 PZW69 QJS69 QTO69 RDK69 RNG69 RXC69 SGY69 SQU69 TAQ69 TKM69 TUI69 UEE69 UOA69 UXW69 VHS69 VRO69 WBK69 WLG69 WVC69 J84:J86 IQ84:IQ86 SM84:SM86 ACI84:ACI86 AME84:AME86 AWA84:AWA86 BFW84:BFW86 BPS84:BPS86 BZO84:BZO86 CJK84:CJK86 CTG84:CTG86 DDC84:DDC86 DMY84:DMY86 DWU84:DWU86 EGQ84:EGQ86 EQM84:EQM86 FAI84:FAI86 FKE84:FKE86 FUA84:FUA86 GDW84:GDW86 GNS84:GNS86 GXO84:GXO86 HHK84:HHK86 HRG84:HRG86 IBC84:IBC86 IKY84:IKY86 IUU84:IUU86 JEQ84:JEQ86 JOM84:JOM86 JYI84:JYI86 KIE84:KIE86 KSA84:KSA86 LBW84:LBW86 LLS84:LLS86 LVO84:LVO86 MFK84:MFK86 MPG84:MPG86 MZC84:MZC86 NIY84:NIY86 NSU84:NSU86 OCQ84:OCQ86 OMM84:OMM86 OWI84:OWI86 PGE84:PGE86 PQA84:PQA86 PZW84:PZW86 QJS84:QJS86 QTO84:QTO86 RDK84:RDK86 RNG84:RNG86 RXC84:RXC86 SGY84:SGY86 SQU84:SQU86 TAQ84:TAQ86 TKM84:TKM86 TUI84:TUI86 UEE84:UEE86 UOA84:UOA86 UXW84:UXW86 VHS84:VHS86 VRO84:VRO86 WBK84:WBK86 WLG84:WLG86 WVC84:WVC86 J63:J65 IQ63:IQ65 SM63:SM65 ACI63:ACI65 AME63:AME65 AWA63:AWA65 BFW63:BFW65 BPS63:BPS65 BZO63:BZO65 CJK63:CJK65 CTG63:CTG65 DDC63:DDC65 DMY63:DMY65 DWU63:DWU65 EGQ63:EGQ65 EQM63:EQM65 FAI63:FAI65 FKE63:FKE65 FUA63:FUA65 GDW63:GDW65 GNS63:GNS65 GXO63:GXO65 HHK63:HHK65 HRG63:HRG65 IBC63:IBC65 IKY63:IKY65 IUU63:IUU65 JEQ63:JEQ65 JOM63:JOM65 JYI63:JYI65 KIE63:KIE65 KSA63:KSA65 LBW63:LBW65 LLS63:LLS65 LVO63:LVO65 MFK63:MFK65 MPG63:MPG65 MZC63:MZC65 NIY63:NIY65 NSU63:NSU65 OCQ63:OCQ65 OMM63:OMM65 OWI63:OWI65 PGE63:PGE65 PQA63:PQA65 PZW63:PZW65 QJS63:QJS65 QTO63:QTO65 RDK63:RDK65 RNG63:RNG65 RXC63:RXC65 SGY63:SGY65 SQU63:SQU65 TAQ63:TAQ65 TKM63:TKM65 TUI63:TUI65 UEE63:UEE65 UOA63:UOA65 UXW63:UXW65 VHS63:VHS65 VRO63:VRO65 WBK63:WBK65 WLG63:WLG65 WVC63:WVC65 J50:J55 IQ50:IQ55 SM50:SM55 ACI50:ACI55 AME50:AME55 AWA50:AWA55 BFW50:BFW55 BPS50:BPS55 BZO50:BZO55 CJK50:CJK55 CTG50:CTG55 DDC50:DDC55 DMY50:DMY55 DWU50:DWU55 EGQ50:EGQ55 EQM50:EQM55 FAI50:FAI55 FKE50:FKE55 FUA50:FUA55 GDW50:GDW55 GNS50:GNS55 GXO50:GXO55 HHK50:HHK55 HRG50:HRG55 IBC50:IBC55 IKY50:IKY55 IUU50:IUU55 JEQ50:JEQ55 JOM50:JOM55 JYI50:JYI55 KIE50:KIE55 KSA50:KSA55 LBW50:LBW55 LLS50:LLS55 LVO50:LVO55 MFK50:MFK55 MPG50:MPG55 MZC50:MZC55 NIY50:NIY55 NSU50:NSU55 OCQ50:OCQ55 OMM50:OMM55 OWI50:OWI55 PGE50:PGE55 PQA50:PQA55 PZW50:PZW55 QJS50:QJS55 QTO50:QTO55 RDK50:RDK55 RNG50:RNG55 RXC50:RXC55 SGY50:SGY55 SQU50:SQU55 TAQ50:TAQ55 TKM50:TKM55 TUI50:TUI55 UEE50:UEE55 UOA50:UOA55 UXW50:UXW55 VHS50:VHS55 VRO50:VRO55 WBK50:WBK55 WLG50:WLG55 WVC50:WVC55 J105:J106 IQ105:IQ106 SM105:SM106 ACI105:ACI106 AME105:AME106 AWA105:AWA106 BFW105:BFW106 BPS105:BPS106 BZO105:BZO106 CJK105:CJK106 CTG105:CTG106 DDC105:DDC106 DMY105:DMY106 DWU105:DWU106 EGQ105:EGQ106 EQM105:EQM106 FAI105:FAI106 FKE105:FKE106 FUA105:FUA106 GDW105:GDW106 GNS105:GNS106 GXO105:GXO106 HHK105:HHK106 HRG105:HRG106 IBC105:IBC106 IKY105:IKY106 IUU105:IUU106 JEQ105:JEQ106 JOM105:JOM106 JYI105:JYI106 KIE105:KIE106 KSA105:KSA106 LBW105:LBW106 LLS105:LLS106 LVO105:LVO106 MFK105:MFK106 MPG105:MPG106 MZC105:MZC106 NIY105:NIY106 NSU105:NSU106 OCQ105:OCQ106 OMM105:OMM106 OWI105:OWI106 PGE105:PGE106 PQA105:PQA106 PZW105:PZW106 QJS105:QJS106 QTO105:QTO106 RDK105:RDK106 RNG105:RNG106 RXC105:RXC106 SGY105:SGY106 SQU105:SQU106 TAQ105:TAQ106 TKM105:TKM106 TUI105:TUI106 UEE105:UEE106 UOA105:UOA106 UXW105:UXW106 VHS105:VHS106 VRO105:VRO106 WBK105:WBK106 WLG105:WLG106 WVC105:WVC106 J90 IQ90 SM90 ACI90 AME90 AWA90 BFW90 BPS90 BZO90 CJK90 CTG90 DDC90 DMY90 DWU90 EGQ90 EQM90 FAI90 FKE90 FUA90 GDW90 GNS90 GXO90 HHK90 HRG90 IBC90 IKY90 IUU90 JEQ90 JOM90 JYI90 KIE90 KSA90 LBW90 LLS90 LVO90 MFK90 MPG90 MZC90 NIY90 NSU90 OCQ90 OMM90 OWI90 PGE90 PQA90 PZW90 QJS90 QTO90 RDK90 RNG90 RXC90 SGY90 SQU90 TAQ90 TKM90 TUI90 UEE90 UOA90 UXW90 VHS90 VRO90 WBK90 WLG90 WVC90 J92 IQ92 SM92 ACI92 AME92 AWA92 BFW92 BPS92 BZO92 CJK92 CTG92 DDC92 DMY92 DWU92 EGQ92 EQM92 FAI92 FKE92 FUA92 GDW92 GNS92 GXO92 HHK92 HRG92 IBC92 IKY92 IUU92 JEQ92 JOM92 JYI92 KIE92 KSA92 LBW92 LLS92 LVO92 MFK92 MPG92 MZC92 NIY92 NSU92 OCQ92 OMM92 OWI92 PGE92 PQA92 PZW92 QJS92 QTO92 RDK92 RNG92 RXC92 SGY92 SQU92 TAQ92 TKM92 TUI92 UEE92 UOA92 UXW92 VHS92 VRO92 WBK92 WLG92 WVC92 J114 IQ114 SM114 ACI114 AME114 AWA114 BFW114 BPS114 BZO114 CJK114 CTG114 DDC114 DMY114 DWU114 EGQ114 EQM114 FAI114 FKE114 FUA114 GDW114 GNS114 GXO114 HHK114 HRG114 IBC114 IKY114 IUU114 JEQ114 JOM114 JYI114 KIE114 KSA114 LBW114 LLS114 LVO114 MFK114 MPG114 MZC114 NIY114 NSU114 OCQ114 OMM114 OWI114 PGE114 PQA114 PZW114 QJS114 QTO114 RDK114 RNG114 RXC114 SGY114 SQU114 TAQ114 TKM114 TUI114 UEE114 UOA114 UXW114 VHS114 VRO114 WBK114 WLG114 WVC114 J82 IQ82 SM82 ACI82 AME82 AWA82 BFW82 BPS82 BZO82 CJK82 CTG82 DDC82 DMY82 DWU82 EGQ82 EQM82 FAI82 FKE82 FUA82 GDW82 GNS82 GXO82 HHK82 HRG82 IBC82 IKY82 IUU82 JEQ82 JOM82 JYI82 KIE82 KSA82 LBW82 LLS82 LVO82 MFK82 MPG82 MZC82 NIY82 NSU82 OCQ82 OMM82 OWI82 PGE82 PQA82 PZW82 QJS82 QTO82 RDK82 RNG82 RXC82 SGY82 SQU82 TAQ82 TKM82 TUI82 UEE82 UOA82 UXW82 VHS82 VRO82 WBK82 WLG82 WVC82 J95:J103 IQ95:IQ103 SM95:SM103 ACI95:ACI103 AME95:AME103 AWA95:AWA103 BFW95:BFW103 BPS95:BPS103 BZO95:BZO103 CJK95:CJK103 CTG95:CTG103 DDC95:DDC103 DMY95:DMY103 DWU95:DWU103 EGQ95:EGQ103 EQM95:EQM103 FAI95:FAI103 FKE95:FKE103 FUA95:FUA103 GDW95:GDW103 GNS95:GNS103 GXO95:GXO103 HHK95:HHK103 HRG95:HRG103 IBC95:IBC103 IKY95:IKY103 IUU95:IUU103 JEQ95:JEQ103 JOM95:JOM103 JYI95:JYI103 KIE95:KIE103 KSA95:KSA103 LBW95:LBW103 LLS95:LLS103 LVO95:LVO103 MFK95:MFK103 MPG95:MPG103 MZC95:MZC103 NIY95:NIY103 NSU95:NSU103 OCQ95:OCQ103 OMM95:OMM103 OWI95:OWI103 PGE95:PGE103 PQA95:PQA103 PZW95:PZW103 QJS95:QJS103 QTO95:QTO103 RDK95:RDK103 RNG95:RNG103 RXC95:RXC103 SGY95:SGY103 SQU95:SQU103 TAQ95:TAQ103 TKM95:TKM103 TUI95:TUI103 UEE95:UEE103 UOA95:UOA103 UXW95:UXW103 VHS95:VHS103 VRO95:VRO103 WBK95:WBK103 WLG95:WLG103 WVC95:WVC103 J41:J48 IQ41:IQ48 SM41:SM48 ACI41:ACI48 AME41:AME48 AWA41:AWA48 BFW41:BFW48 BPS41:BPS48 BZO41:BZO48 CJK41:CJK48 CTG41:CTG48 DDC41:DDC48 DMY41:DMY48 DWU41:DWU48 EGQ41:EGQ48 EQM41:EQM48 FAI41:FAI48 FKE41:FKE48 FUA41:FUA48 GDW41:GDW48 GNS41:GNS48 GXO41:GXO48 HHK41:HHK48 HRG41:HRG48 IBC41:IBC48 IKY41:IKY48 IUU41:IUU48 JEQ41:JEQ48 JOM41:JOM48 JYI41:JYI48 KIE41:KIE48 KSA41:KSA48 LBW41:LBW48 LLS41:LLS48 LVO41:LVO48 MFK41:MFK48 MPG41:MPG48 MZC41:MZC48 NIY41:NIY48 NSU41:NSU48 OCQ41:OCQ48 OMM41:OMM48 OWI41:OWI48 PGE41:PGE48 PQA41:PQA48 PZW41:PZW48 QJS41:QJS48 QTO41:QTO48 RDK41:RDK48 RNG41:RNG48 RXC41:RXC48 SGY41:SGY48 SQU41:SQU48 TAQ41:TAQ48 TKM41:TKM48 TUI41:TUI48 UEE41:UEE48 UOA41:UOA48 UXW41:UXW48 VHS41:VHS48 VRO41:VRO48 WBK41:WBK48 WLG41:WLG48 WVC41:WVC48 J121 IQ121 SM121 ACI121 AME121 AWA121 BFW121 BPS121 BZO121 CJK121 CTG121 DDC121 DMY121 DWU121 EGQ121 EQM121 FAI121 FKE121 FUA121 GDW121 GNS121 GXO121 HHK121 HRG121 IBC121 IKY121 IUU121 JEQ121 JOM121 JYI121 KIE121 KSA121 LBW121 LLS121 LVO121 MFK121 MPG121 MZC121 NIY121 NSU121 OCQ121 OMM121 OWI121 PGE121 PQA121 PZW121 QJS121 QTO121 RDK121 RNG121 RXC121 SGY121 SQU121 TAQ121 TKM121 TUI121 UEE121 UOA121 UXW121 VHS121 VRO121 WBK121 WLG121 WVC121 J58 IQ58 SM58 ACI58 AME58 AWA58 BFW58 BPS58 BZO58 CJK58 CTG58 DDC58 DMY58 DWU58 EGQ58 EQM58 FAI58 FKE58 FUA58 GDW58 GNS58 GXO58 HHK58 HRG58 IBC58 IKY58 IUU58 JEQ58 JOM58 JYI58 KIE58 KSA58 LBW58 LLS58 LVO58 MFK58 MPG58 MZC58 NIY58 NSU58 OCQ58 OMM58 OWI58 PGE58 PQA58 PZW58 QJS58 QTO58 RDK58 RNG58 RXC58 SGY58 SQU58 TAQ58 TKM58 TUI58 UEE58 UOA58 UXW58 VHS58 VRO58 WBK58 WLG58 WVC58 J60:J61 IQ60:IQ61 SM60:SM61 ACI60:ACI61 AME60:AME61 AWA60:AWA61 BFW60:BFW61 BPS60:BPS61 BZO60:BZO61 CJK60:CJK61 CTG60:CTG61 DDC60:DDC61 DMY60:DMY61 DWU60:DWU61 EGQ60:EGQ61 EQM60:EQM61 FAI60:FAI61 FKE60:FKE61 FUA60:FUA61 GDW60:GDW61 GNS60:GNS61 GXO60:GXO61 HHK60:HHK61 HRG60:HRG61 IBC60:IBC61 IKY60:IKY61 IUU60:IUU61 JEQ60:JEQ61 JOM60:JOM61 JYI60:JYI61 KIE60:KIE61 KSA60:KSA61 LBW60:LBW61 LLS60:LLS61 LVO60:LVO61 MFK60:MFK61 MPG60:MPG61 MZC60:MZC61 NIY60:NIY61 NSU60:NSU61 OCQ60:OCQ61 OMM60:OMM61 OWI60:OWI61 PGE60:PGE61 PQA60:PQA61 PZW60:PZW61 QJS60:QJS61 QTO60:QTO61 RDK60:RDK61 RNG60:RNG61 RXC60:RXC61 SGY60:SGY61 SQU60:SQU61 TAQ60:TAQ61 TKM60:TKM61 TUI60:TUI61 UEE60:UEE61 UOA60:UOA61 UXW60:UXW61 VHS60:VHS61 VRO60:VRO61 WBK60:WBK61 WLG60:WLG61 WVC60:WVC61 J131:J149 IQ131:IQ149 SM131:SM149 ACI131:ACI149 AME131:AME149 AWA131:AWA149 BFW131:BFW149 BPS131:BPS149 BZO131:BZO149 CJK131:CJK149 CTG131:CTG149 DDC131:DDC149 DMY131:DMY149 DWU131:DWU149 EGQ131:EGQ149 EQM131:EQM149 FAI131:FAI149 FKE131:FKE149 FUA131:FUA149 GDW131:GDW149 GNS131:GNS149 GXO131:GXO149 HHK131:HHK149 HRG131:HRG149 IBC131:IBC149 IKY131:IKY149 IUU131:IUU149 JEQ131:JEQ149 JOM131:JOM149 JYI131:JYI149 KIE131:KIE149 KSA131:KSA149 LBW131:LBW149 LLS131:LLS149 LVO131:LVO149 MFK131:MFK149 MPG131:MPG149 MZC131:MZC149 NIY131:NIY149 NSU131:NSU149 OCQ131:OCQ149 OMM131:OMM149 OWI131:OWI149 PGE131:PGE149 PQA131:PQA149 PZW131:PZW149 QJS131:QJS149 QTO131:QTO149 RDK131:RDK149 RNG131:RNG149 RXC131:RXC149 SGY131:SGY149 SQU131:SQU149 TAQ131:TAQ149 TKM131:TKM149 TUI131:TUI149 UEE131:UEE149 UOA131:UOA149 UXW131:UXW149 VHS131:VHS149 VRO131:VRO149 WBK131:WBK149 WLG131:WLG149 WVC131:WVC149 J683:J696 IQ683:IQ696 SM683:SM696 ACI683:ACI696 AME683:AME696 AWA683:AWA696 BFW683:BFW696 BPS683:BPS696 BZO683:BZO696 CJK683:CJK696 CTG683:CTG696 DDC683:DDC696 DMY683:DMY696 DWU683:DWU696 EGQ683:EGQ696 EQM683:EQM696 FAI683:FAI696 FKE683:FKE696 FUA683:FUA696 GDW683:GDW696 GNS683:GNS696 GXO683:GXO696 HHK683:HHK696 HRG683:HRG696 IBC683:IBC696 IKY683:IKY696 IUU683:IUU696 JEQ683:JEQ696 JOM683:JOM696 JYI683:JYI696 KIE683:KIE696 KSA683:KSA696 LBW683:LBW696 LLS683:LLS696 LVO683:LVO696 MFK683:MFK696 MPG683:MPG696 MZC683:MZC696 NIY683:NIY696 NSU683:NSU696 OCQ683:OCQ696 OMM683:OMM696 OWI683:OWI696 PGE683:PGE696 PQA683:PQA696 PZW683:PZW696 QJS683:QJS696 QTO683:QTO696 RDK683:RDK696 RNG683:RNG696 RXC683:RXC696 SGY683:SGY696 SQU683:SQU696 TAQ683:TAQ696 TKM683:TKM696 TUI683:TUI696 UEE683:UEE696 UOA683:UOA696 UXW683:UXW696 VHS683:VHS696 VRO683:VRO696 WBK683:WBK696 WLG683:WLG696 WVC683:WVC696 J884 IQ884 SM884 ACI884 AME884 AWA884 BFW884 BPS884 BZO884 CJK884 CTG884 DDC884 DMY884 DWU884 EGQ884 EQM884 FAI884 FKE884 FUA884 GDW884 GNS884 GXO884 HHK884 HRG884 IBC884 IKY884 IUU884 JEQ884 JOM884 JYI884 KIE884 KSA884 LBW884 LLS884 LVO884 MFK884 MPG884 MZC884 NIY884 NSU884 OCQ884 OMM884 OWI884 PGE884 PQA884 PZW884 QJS884 QTO884 RDK884 RNG884 RXC884 SGY884 SQU884 TAQ884 TKM884 TUI884 UEE884 UOA884 UXW884 VHS884 VRO884 WBK884 WLG884 WVC884 FD884 OZ884 YV884 AIR884 ASN884 BCJ884 BMF884 BWB884 CFX884 CPT884 CZP884 DJL884 DTH884 EDD884 EMZ884 EWV884 FGR884 FQN884 GAJ884 GKF884 GUB884 HDX884 HNT884 HXP884 IHL884 IRH884 JBD884 JKZ884 JUV884 KER884 KON884 KYJ884 LIF884 LSB884 MBX884 MLT884 MVP884 NFL884 NPH884 NZD884 OIZ884 OSV884 PCR884 PMN884 PWJ884 QGF884 QQB884 QZX884 RJT884 RTP884 SDL884 SNH884 SXD884 TGZ884 TQV884 UAR884 UKN884 UUJ884 VEF884 VOB884 VXX884 WHT884 WRP884 XBL884 J1096:J1123 IQ1094:IQ1121 SM1094:SM1121 ACI1094:ACI1121 AME1094:AME1121 AWA1094:AWA1121 BFW1094:BFW1121 BPS1094:BPS1121 BZO1094:BZO1121 CJK1094:CJK1121 CTG1094:CTG1121 DDC1094:DDC1121 DMY1094:DMY1121 DWU1094:DWU1121 EGQ1094:EGQ1121 EQM1094:EQM1121 FAI1094:FAI1121 FKE1094:FKE1121 FUA1094:FUA1121 GDW1094:GDW1121 GNS1094:GNS1121 GXO1094:GXO1121 HHK1094:HHK1121 HRG1094:HRG1121 IBC1094:IBC1121 IKY1094:IKY1121 IUU1094:IUU1121 JEQ1094:JEQ1121 JOM1094:JOM1121 JYI1094:JYI1121 KIE1094:KIE1121 KSA1094:KSA1121 LBW1094:LBW1121 LLS1094:LLS1121 LVO1094:LVO1121 MFK1094:MFK1121 MPG1094:MPG1121 MZC1094:MZC1121 NIY1094:NIY1121 NSU1094:NSU1121 OCQ1094:OCQ1121 OMM1094:OMM1121 OWI1094:OWI1121 PGE1094:PGE1121 PQA1094:PQA1121 PZW1094:PZW1121 QJS1094:QJS1121 QTO1094:QTO1121 RDK1094:RDK1121 RNG1094:RNG1121 RXC1094:RXC1121 SGY1094:SGY1121 SQU1094:SQU1121 TAQ1094:TAQ1121 TKM1094:TKM1121 TUI1094:TUI1121 UEE1094:UEE1121 UOA1094:UOA1121 UXW1094:UXW1121 VHS1094:VHS1121 VRO1094:VRO1121 WBK1094:WBK1121 WLG1094:WLG1121 WVC1094:WVC1121 J1184:J1226 IQ1182:IQ1224 SM1182:SM1224 ACI1182:ACI1224 AME1182:AME1224 AWA1182:AWA1224 BFW1182:BFW1224 BPS1182:BPS1224 BZO1182:BZO1224 CJK1182:CJK1224 CTG1182:CTG1224 DDC1182:DDC1224 DMY1182:DMY1224 DWU1182:DWU1224 EGQ1182:EGQ1224 EQM1182:EQM1224 FAI1182:FAI1224 FKE1182:FKE1224 FUA1182:FUA1224 GDW1182:GDW1224 GNS1182:GNS1224 GXO1182:GXO1224 HHK1182:HHK1224 HRG1182:HRG1224 IBC1182:IBC1224 IKY1182:IKY1224 IUU1182:IUU1224 JEQ1182:JEQ1224 JOM1182:JOM1224 JYI1182:JYI1224 KIE1182:KIE1224 KSA1182:KSA1224 LBW1182:LBW1224 LLS1182:LLS1224 LVO1182:LVO1224 MFK1182:MFK1224 MPG1182:MPG1224 MZC1182:MZC1224 NIY1182:NIY1224 NSU1182:NSU1224 OCQ1182:OCQ1224 OMM1182:OMM1224 OWI1182:OWI1224 PGE1182:PGE1224 PQA1182:PQA1224 PZW1182:PZW1224 QJS1182:QJS1224 QTO1182:QTO1224 RDK1182:RDK1224 RNG1182:RNG1224 RXC1182:RXC1224 SGY1182:SGY1224 SQU1182:SQU1224 TAQ1182:TAQ1224 TKM1182:TKM1224 TUI1182:TUI1224 UEE1182:UEE1224 UOA1182:UOA1224 UXW1182:UXW1224 VHS1182:VHS1224 VRO1182:VRO1224 WBK1182:WBK1224 WLG1182:WLG1224 WVC1182:WVC1224 J124 IQ124 SM124 ACI124 AME124 AWA124 BFW124 BPS124 BZO124 CJK124 CTG124 DDC124 DMY124 DWU124 EGQ124 EQM124 FAI124 FKE124 FUA124 GDW124 GNS124 GXO124 HHK124 HRG124 IBC124 IKY124 IUU124 JEQ124 JOM124 JYI124 KIE124 KSA124 LBW124 LLS124 LVO124 MFK124 MPG124 MZC124 NIY124 NSU124 OCQ124 OMM124 OWI124 PGE124 PQA124 PZW124 QJS124 QTO124 RDK124 RNG124 RXC124 SGY124 SQU124 TAQ124 TKM124 TUI124 UEE124 UOA124 UXW124 VHS124 VRO124 WBK124 WLG124 WVC124 J152:J159 IQ152:IQ159 SM152:SM159 ACI152:ACI159 AME152:AME159 AWA152:AWA159 BFW152:BFW159 BPS152:BPS159 BZO152:BZO159 CJK152:CJK159 CTG152:CTG159 DDC152:DDC159 DMY152:DMY159 DWU152:DWU159 EGQ152:EGQ159 EQM152:EQM159 FAI152:FAI159 FKE152:FKE159 FUA152:FUA159 GDW152:GDW159 GNS152:GNS159 GXO152:GXO159 HHK152:HHK159 HRG152:HRG159 IBC152:IBC159 IKY152:IKY159 IUU152:IUU159 JEQ152:JEQ159 JOM152:JOM159 JYI152:JYI159 KIE152:KIE159 KSA152:KSA159 LBW152:LBW159 LLS152:LLS159 LVO152:LVO159 MFK152:MFK159 MPG152:MPG159 MZC152:MZC159 NIY152:NIY159 NSU152:NSU159 OCQ152:OCQ159 OMM152:OMM159 OWI152:OWI159 PGE152:PGE159 PQA152:PQA159 PZW152:PZW159 QJS152:QJS159 QTO152:QTO159 RDK152:RDK159 RNG152:RNG159 RXC152:RXC159 SGY152:SGY159 SQU152:SQU159 TAQ152:TAQ159 TKM152:TKM159 TUI152:TUI159 UEE152:UEE159 UOA152:UOA159 UXW152:UXW159 VHS152:VHS159 VRO152:VRO159 WBK152:WBK159 WLG152:WLG159 WVC152:WVC159 J127:J129 IQ127:IQ129 SM127:SM129 ACI127:ACI129 AME127:AME129 AWA127:AWA129 BFW127:BFW129 BPS127:BPS129 BZO127:BZO129 CJK127:CJK129 CTG127:CTG129 DDC127:DDC129 DMY127:DMY129 DWU127:DWU129 EGQ127:EGQ129 EQM127:EQM129 FAI127:FAI129 FKE127:FKE129 FUA127:FUA129 GDW127:GDW129 GNS127:GNS129 GXO127:GXO129 HHK127:HHK129 HRG127:HRG129 IBC127:IBC129 IKY127:IKY129 IUU127:IUU129 JEQ127:JEQ129 JOM127:JOM129 JYI127:JYI129 KIE127:KIE129 KSA127:KSA129 LBW127:LBW129 LLS127:LLS129 LVO127:LVO129 MFK127:MFK129 MPG127:MPG129 MZC127:MZC129 NIY127:NIY129 NSU127:NSU129 OCQ127:OCQ129 OMM127:OMM129 OWI127:OWI129 PGE127:PGE129 PQA127:PQA129 PZW127:PZW129 QJS127:QJS129 QTO127:QTO129 RDK127:RDK129 RNG127:RNG129 RXC127:RXC129 SGY127:SGY129 SQU127:SQU129 TAQ127:TAQ129 TKM127:TKM129 TUI127:TUI129 UEE127:UEE129 UOA127:UOA129 UXW127:UXW129 VHS127:VHS129 VRO127:VRO129 WBK127:WBK129 WLG127:WLG129 WVC127:WVC129 J588:J593 IQ588:IQ593 SM588:SM593 ACI588:ACI593 AME588:AME593 AWA588:AWA593 BFW588:BFW593 BPS588:BPS593 BZO588:BZO593 CJK588:CJK593 CTG588:CTG593 DDC588:DDC593 DMY588:DMY593 DWU588:DWU593 EGQ588:EGQ593 EQM588:EQM593 FAI588:FAI593 FKE588:FKE593 FUA588:FUA593 GDW588:GDW593 GNS588:GNS593 GXO588:GXO593 HHK588:HHK593 HRG588:HRG593 IBC588:IBC593 IKY588:IKY593 IUU588:IUU593 JEQ588:JEQ593 JOM588:JOM593 JYI588:JYI593 KIE588:KIE593 KSA588:KSA593 LBW588:LBW593 LLS588:LLS593 LVO588:LVO593 MFK588:MFK593 MPG588:MPG593 MZC588:MZC593 NIY588:NIY593 NSU588:NSU593 OCQ588:OCQ593 OMM588:OMM593 OWI588:OWI593 PGE588:PGE593 PQA588:PQA593 PZW588:PZW593 QJS588:QJS593 QTO588:QTO593 RDK588:RDK593 RNG588:RNG593 RXC588:RXC593 SGY588:SGY593 SQU588:SQU593 TAQ588:TAQ593 TKM588:TKM593 TUI588:TUI593 UEE588:UEE593 UOA588:UOA593 UXW588:UXW593 VHS588:VHS593 VRO588:VRO593 WBK588:WBK593 WLG588:WLG593 WVC588:WVC593 J1125:J1142 IQ1123:IQ1140 SM1123:SM1140 ACI1123:ACI1140 AME1123:AME1140 AWA1123:AWA1140 BFW1123:BFW1140 BPS1123:BPS1140 BZO1123:BZO1140 CJK1123:CJK1140 CTG1123:CTG1140 DDC1123:DDC1140 DMY1123:DMY1140 DWU1123:DWU1140 EGQ1123:EGQ1140 EQM1123:EQM1140 FAI1123:FAI1140 FKE1123:FKE1140 FUA1123:FUA1140 GDW1123:GDW1140 GNS1123:GNS1140 GXO1123:GXO1140 HHK1123:HHK1140 HRG1123:HRG1140 IBC1123:IBC1140 IKY1123:IKY1140 IUU1123:IUU1140 JEQ1123:JEQ1140 JOM1123:JOM1140 JYI1123:JYI1140 KIE1123:KIE1140 KSA1123:KSA1140 LBW1123:LBW1140 LLS1123:LLS1140 LVO1123:LVO1140 MFK1123:MFK1140 MPG1123:MPG1140 MZC1123:MZC1140 NIY1123:NIY1140 NSU1123:NSU1140 OCQ1123:OCQ1140 OMM1123:OMM1140 OWI1123:OWI1140 PGE1123:PGE1140 PQA1123:PQA1140 PZW1123:PZW1140 QJS1123:QJS1140 QTO1123:QTO1140 RDK1123:RDK1140 RNG1123:RNG1140 RXC1123:RXC1140 SGY1123:SGY1140 SQU1123:SQU1140 TAQ1123:TAQ1140 TKM1123:TKM1140 TUI1123:TUI1140 UEE1123:UEE1140 UOA1123:UOA1140 UXW1123:UXW1140 VHS1123:VHS1140 VRO1123:VRO1140 WBK1123:WBK1140 WLG1123:WLG1140 WVC1123:WVC1140" xr:uid="{E7721987-8D82-4DA1-857E-A357D4101DBB}">
      <formula1>0</formula1>
    </dataValidation>
    <dataValidation type="whole" operator="greaterThanOrEqual" allowBlank="1" showErrorMessage="1" errorTitle="Nabavna vrednost" error="celo število!" sqref="J62 IQ62 SM62 ACI62 AME62 AWA62 BFW62 BPS62 BZO62 CJK62 CTG62 DDC62 DMY62 DWU62 EGQ62 EQM62 FAI62 FKE62 FUA62 GDW62 GNS62 GXO62 HHK62 HRG62 IBC62 IKY62 IUU62 JEQ62 JOM62 JYI62 KIE62 KSA62 LBW62 LLS62 LVO62 MFK62 MPG62 MZC62 NIY62 NSU62 OCQ62 OMM62 OWI62 PGE62 PQA62 PZW62 QJS62 QTO62 RDK62 RNG62 RXC62 SGY62 SQU62 TAQ62 TKM62 TUI62 UEE62 UOA62 UXW62 VHS62 VRO62 WBK62 WLG62 WVC62 J56 IQ56 SM56 ACI56 AME56 AWA56 BFW56 BPS56 BZO56 CJK56 CTG56 DDC56 DMY56 DWU56 EGQ56 EQM56 FAI56 FKE56 FUA56 GDW56 GNS56 GXO56 HHK56 HRG56 IBC56 IKY56 IUU56 JEQ56 JOM56 JYI56 KIE56 KSA56 LBW56 LLS56 LVO56 MFK56 MPG56 MZC56 NIY56 NSU56 OCQ56 OMM56 OWI56 PGE56 PQA56 PZW56 QJS56 QTO56 RDK56 RNG56 RXC56 SGY56 SQU56 TAQ56 TKM56 TUI56 UEE56 UOA56 UXW56 VHS56 VRO56 WBK56 WLG56 WVC56 J1016:J1021 IQ1016:IQ1021 SM1016:SM1021 ACI1016:ACI1021 AME1016:AME1021 AWA1016:AWA1021 BFW1016:BFW1021 BPS1016:BPS1021 BZO1016:BZO1021 CJK1016:CJK1021 CTG1016:CTG1021 DDC1016:DDC1021 DMY1016:DMY1021 DWU1016:DWU1021 EGQ1016:EGQ1021 EQM1016:EQM1021 FAI1016:FAI1021 FKE1016:FKE1021 FUA1016:FUA1021 GDW1016:GDW1021 GNS1016:GNS1021 GXO1016:GXO1021 HHK1016:HHK1021 HRG1016:HRG1021 IBC1016:IBC1021 IKY1016:IKY1021 IUU1016:IUU1021 JEQ1016:JEQ1021 JOM1016:JOM1021 JYI1016:JYI1021 KIE1016:KIE1021 KSA1016:KSA1021 LBW1016:LBW1021 LLS1016:LLS1021 LVO1016:LVO1021 MFK1016:MFK1021 MPG1016:MPG1021 MZC1016:MZC1021 NIY1016:NIY1021 NSU1016:NSU1021 OCQ1016:OCQ1021 OMM1016:OMM1021 OWI1016:OWI1021 PGE1016:PGE1021 PQA1016:PQA1021 PZW1016:PZW1021 QJS1016:QJS1021 QTO1016:QTO1021 RDK1016:RDK1021 RNG1016:RNG1021 RXC1016:RXC1021 SGY1016:SGY1021 SQU1016:SQU1021 TAQ1016:TAQ1021 TKM1016:TKM1021 TUI1016:TUI1021 UEE1016:UEE1021 UOA1016:UOA1021 UXW1016:UXW1021 VHS1016:VHS1021 VRO1016:VRO1021 WBK1016:WBK1021 WLG1016:WLG1021 WVC1016:WVC1021" xr:uid="{B12C41BD-A21B-4163-9B39-065528BECD27}">
      <formula1>0</formula1>
      <formula2>0</formula2>
    </dataValidation>
    <dataValidation type="whole" operator="greaterThanOrEqual" allowBlank="1" showInputMessage="1" showErrorMessage="1" errorTitle="Nabavna vrednost" error="celo število!" sqref="J93 IQ93 SM93 ACI93 AME93 AWA93 BFW93 BPS93 BZO93 CJK93 CTG93 DDC93 DMY93 DWU93 EGQ93 EQM93 FAI93 FKE93 FUA93 GDW93 GNS93 GXO93 HHK93 HRG93 IBC93 IKY93 IUU93 JEQ93 JOM93 JYI93 KIE93 KSA93 LBW93 LLS93 LVO93 MFK93 MPG93 MZC93 NIY93 NSU93 OCQ93 OMM93 OWI93 PGE93 PQA93 PZW93 QJS93 QTO93 RDK93 RNG93 RXC93 SGY93 SQU93 TAQ93 TKM93 TUI93 UEE93 UOA93 UXW93 VHS93 VRO93 WBK93 WLG93 WVC93 J108 IQ108 SM108 ACI108 AME108 AWA108 BFW108 BPS108 BZO108 CJK108 CTG108 DDC108 DMY108 DWU108 EGQ108 EQM108 FAI108 FKE108 FUA108 GDW108 GNS108 GXO108 HHK108 HRG108 IBC108 IKY108 IUU108 JEQ108 JOM108 JYI108 KIE108 KSA108 LBW108 LLS108 LVO108 MFK108 MPG108 MZC108 NIY108 NSU108 OCQ108 OMM108 OWI108 PGE108 PQA108 PZW108 QJS108 QTO108 RDK108 RNG108 RXC108 SGY108 SQU108 TAQ108 TKM108 TUI108 UEE108 UOA108 UXW108 VHS108 VRO108 WBK108 WLG108 WVC108 J104 IQ104 SM104 ACI104 AME104 AWA104 BFW104 BPS104 BZO104 CJK104 CTG104 DDC104 DMY104 DWU104 EGQ104 EQM104 FAI104 FKE104 FUA104 GDW104 GNS104 GXO104 HHK104 HRG104 IBC104 IKY104 IUU104 JEQ104 JOM104 JYI104 KIE104 KSA104 LBW104 LLS104 LVO104 MFK104 MPG104 MZC104 NIY104 NSU104 OCQ104 OMM104 OWI104 PGE104 PQA104 PZW104 QJS104 QTO104 RDK104 RNG104 RXC104 SGY104 SQU104 TAQ104 TKM104 TUI104 UEE104 UOA104 UXW104 VHS104 VRO104 WBK104 WLG104 WVC104 J110 IQ110 SM110 ACI110 AME110 AWA110 BFW110 BPS110 BZO110 CJK110 CTG110 DDC110 DMY110 DWU110 EGQ110 EQM110 FAI110 FKE110 FUA110 GDW110 GNS110 GXO110 HHK110 HRG110 IBC110 IKY110 IUU110 JEQ110 JOM110 JYI110 KIE110 KSA110 LBW110 LLS110 LVO110 MFK110 MPG110 MZC110 NIY110 NSU110 OCQ110 OMM110 OWI110 PGE110 PQA110 PZW110 QJS110 QTO110 RDK110 RNG110 RXC110 SGY110 SQU110 TAQ110 TKM110 TUI110 UEE110 UOA110 UXW110 VHS110 VRO110 WBK110 WLG110 WVC110 J83 IQ83 SM83 ACI83 AME83 AWA83 BFW83 BPS83 BZO83 CJK83 CTG83 DDC83 DMY83 DWU83 EGQ83 EQM83 FAI83 FKE83 FUA83 GDW83 GNS83 GXO83 HHK83 HRG83 IBC83 IKY83 IUU83 JEQ83 JOM83 JYI83 KIE83 KSA83 LBW83 LLS83 LVO83 MFK83 MPG83 MZC83 NIY83 NSU83 OCQ83 OMM83 OWI83 PGE83 PQA83 PZW83 QJS83 QTO83 RDK83 RNG83 RXC83 SGY83 SQU83 TAQ83 TKM83 TUI83 UEE83 UOA83 UXW83 VHS83 VRO83 WBK83 WLG83 WVC83 J68 IQ68 SM68 ACI68 AME68 AWA68 BFW68 BPS68 BZO68 CJK68 CTG68 DDC68 DMY68 DWU68 EGQ68 EQM68 FAI68 FKE68 FUA68 GDW68 GNS68 GXO68 HHK68 HRG68 IBC68 IKY68 IUU68 JEQ68 JOM68 JYI68 KIE68 KSA68 LBW68 LLS68 LVO68 MFK68 MPG68 MZC68 NIY68 NSU68 OCQ68 OMM68 OWI68 PGE68 PQA68 PZW68 QJS68 QTO68 RDK68 RNG68 RXC68 SGY68 SQU68 TAQ68 TKM68 TUI68 UEE68 UOA68 UXW68 VHS68 VRO68 WBK68 WLG68 WVC68" xr:uid="{48874951-7D7A-4298-B4E1-94292124C114}">
      <formula1>0</formula1>
      <formula2>0</formula2>
    </dataValidation>
    <dataValidation type="whole" allowBlank="1" showInputMessage="1" showErrorMessage="1" errorTitle="Klasifikacija" error="Gl. zavihek Classification ali zavihek Klasifikacija_x000d_" sqref="Z58:Z59 JG58:JG59 TC58:TC59 ACY58:ACY59 AMU58:AMU59 AWQ58:AWQ59 BGM58:BGM59 BQI58:BQI59 CAE58:CAE59 CKA58:CKA59 CTW58:CTW59 DDS58:DDS59 DNO58:DNO59 DXK58:DXK59 EHG58:EHG59 ERC58:ERC59 FAY58:FAY59 FKU58:FKU59 FUQ58:FUQ59 GEM58:GEM59 GOI58:GOI59 GYE58:GYE59 HIA58:HIA59 HRW58:HRW59 IBS58:IBS59 ILO58:ILO59 IVK58:IVK59 JFG58:JFG59 JPC58:JPC59 JYY58:JYY59 KIU58:KIU59 KSQ58:KSQ59 LCM58:LCM59 LMI58:LMI59 LWE58:LWE59 MGA58:MGA59 MPW58:MPW59 MZS58:MZS59 NJO58:NJO59 NTK58:NTK59 ODG58:ODG59 ONC58:ONC59 OWY58:OWY59 PGU58:PGU59 PQQ58:PQQ59 QAM58:QAM59 QKI58:QKI59 QUE58:QUE59 REA58:REA59 RNW58:RNW59 RXS58:RXS59 SHO58:SHO59 SRK58:SRK59 TBG58:TBG59 TLC58:TLC59 TUY58:TUY59 UEU58:UEU59 UOQ58:UOQ59 UYM58:UYM59 VII58:VII59 VSE58:VSE59 WCA58:WCA59 WLW58:WLW59 WVS58:WVS59 Z41:Z43 JG41:JG43 TC41:TC43 ACY41:ACY43 AMU41:AMU43 AWQ41:AWQ43 BGM41:BGM43 BQI41:BQI43 CAE41:CAE43 CKA41:CKA43 CTW41:CTW43 DDS41:DDS43 DNO41:DNO43 DXK41:DXK43 EHG41:EHG43 ERC41:ERC43 FAY41:FAY43 FKU41:FKU43 FUQ41:FUQ43 GEM41:GEM43 GOI41:GOI43 GYE41:GYE43 HIA41:HIA43 HRW41:HRW43 IBS41:IBS43 ILO41:ILO43 IVK41:IVK43 JFG41:JFG43 JPC41:JPC43 JYY41:JYY43 KIU41:KIU43 KSQ41:KSQ43 LCM41:LCM43 LMI41:LMI43 LWE41:LWE43 MGA41:MGA43 MPW41:MPW43 MZS41:MZS43 NJO41:NJO43 NTK41:NTK43 ODG41:ODG43 ONC41:ONC43 OWY41:OWY43 PGU41:PGU43 PQQ41:PQQ43 QAM41:QAM43 QKI41:QKI43 QUE41:QUE43 REA41:REA43 RNW41:RNW43 RXS41:RXS43 SHO41:SHO43 SRK41:SRK43 TBG41:TBG43 TLC41:TLC43 TUY41:TUY43 UEU41:UEU43 UOQ41:UOQ43 UYM41:UYM43 VII41:VII43 VSE41:VSE43 WCA41:WCA43 WLW41:WLW43 WVS41:WVS43 Z92:Z93 JG92:JG93 TC92:TC93 ACY92:ACY93 AMU92:AMU93 AWQ92:AWQ93 BGM92:BGM93 BQI92:BQI93 CAE92:CAE93 CKA92:CKA93 CTW92:CTW93 DDS92:DDS93 DNO92:DNO93 DXK92:DXK93 EHG92:EHG93 ERC92:ERC93 FAY92:FAY93 FKU92:FKU93 FUQ92:FUQ93 GEM92:GEM93 GOI92:GOI93 GYE92:GYE93 HIA92:HIA93 HRW92:HRW93 IBS92:IBS93 ILO92:ILO93 IVK92:IVK93 JFG92:JFG93 JPC92:JPC93 JYY92:JYY93 KIU92:KIU93 KSQ92:KSQ93 LCM92:LCM93 LMI92:LMI93 LWE92:LWE93 MGA92:MGA93 MPW92:MPW93 MZS92:MZS93 NJO92:NJO93 NTK92:NTK93 ODG92:ODG93 ONC92:ONC93 OWY92:OWY93 PGU92:PGU93 PQQ92:PQQ93 QAM92:QAM93 QKI92:QKI93 QUE92:QUE93 REA92:REA93 RNW92:RNW93 RXS92:RXS93 SHO92:SHO93 SRK92:SRK93 TBG92:TBG93 TLC92:TLC93 TUY92:TUY93 UEU92:UEU93 UOQ92:UOQ93 UYM92:UYM93 VII92:VII93 VSE92:VSE93 WCA92:WCA93 WLW92:WLW93 WVS92:WVS93 Z84:Z86 JG84:JG86 TC84:TC86 ACY84:ACY86 AMU84:AMU86 AWQ84:AWQ86 BGM84:BGM86 BQI84:BQI86 CAE84:CAE86 CKA84:CKA86 CTW84:CTW86 DDS84:DDS86 DNO84:DNO86 DXK84:DXK86 EHG84:EHG86 ERC84:ERC86 FAY84:FAY86 FKU84:FKU86 FUQ84:FUQ86 GEM84:GEM86 GOI84:GOI86 GYE84:GYE86 HIA84:HIA86 HRW84:HRW86 IBS84:IBS86 ILO84:ILO86 IVK84:IVK86 JFG84:JFG86 JPC84:JPC86 JYY84:JYY86 KIU84:KIU86 KSQ84:KSQ86 LCM84:LCM86 LMI84:LMI86 LWE84:LWE86 MGA84:MGA86 MPW84:MPW86 MZS84:MZS86 NJO84:NJO86 NTK84:NTK86 ODG84:ODG86 ONC84:ONC86 OWY84:OWY86 PGU84:PGU86 PQQ84:PQQ86 QAM84:QAM86 QKI84:QKI86 QUE84:QUE86 REA84:REA86 RNW84:RNW86 RXS84:RXS86 SHO84:SHO86 SRK84:SRK86 TBG84:TBG86 TLC84:TLC86 TUY84:TUY86 UEU84:UEU86 UOQ84:UOQ86 UYM84:UYM86 VII84:VII86 VSE84:VSE86 WCA84:WCA86 WLW84:WLW86 WVS84:WVS86 Z72:Z73 JG72:JG73 TC72:TC73 ACY72:ACY73 AMU72:AMU73 AWQ72:AWQ73 BGM72:BGM73 BQI72:BQI73 CAE72:CAE73 CKA72:CKA73 CTW72:CTW73 DDS72:DDS73 DNO72:DNO73 DXK72:DXK73 EHG72:EHG73 ERC72:ERC73 FAY72:FAY73 FKU72:FKU73 FUQ72:FUQ73 GEM72:GEM73 GOI72:GOI73 GYE72:GYE73 HIA72:HIA73 HRW72:HRW73 IBS72:IBS73 ILO72:ILO73 IVK72:IVK73 JFG72:JFG73 JPC72:JPC73 JYY72:JYY73 KIU72:KIU73 KSQ72:KSQ73 LCM72:LCM73 LMI72:LMI73 LWE72:LWE73 MGA72:MGA73 MPW72:MPW73 MZS72:MZS73 NJO72:NJO73 NTK72:NTK73 ODG72:ODG73 ONC72:ONC73 OWY72:OWY73 PGU72:PGU73 PQQ72:PQQ73 QAM72:QAM73 QKI72:QKI73 QUE72:QUE73 REA72:REA73 RNW72:RNW73 RXS72:RXS73 SHO72:SHO73 SRK72:SRK73 TBG72:TBG73 TLC72:TLC73 TUY72:TUY73 UEU72:UEU73 UOQ72:UOQ73 UYM72:UYM73 VII72:VII73 VSE72:VSE73 WCA72:WCA73 WLW72:WLW73 WVS72:WVS73 Z69:Z70 JG69:JG70 TC69:TC70 ACY69:ACY70 AMU69:AMU70 AWQ69:AWQ70 BGM69:BGM70 BQI69:BQI70 CAE69:CAE70 CKA69:CKA70 CTW69:CTW70 DDS69:DDS70 DNO69:DNO70 DXK69:DXK70 EHG69:EHG70 ERC69:ERC70 FAY69:FAY70 FKU69:FKU70 FUQ69:FUQ70 GEM69:GEM70 GOI69:GOI70 GYE69:GYE70 HIA69:HIA70 HRW69:HRW70 IBS69:IBS70 ILO69:ILO70 IVK69:IVK70 JFG69:JFG70 JPC69:JPC70 JYY69:JYY70 KIU69:KIU70 KSQ69:KSQ70 LCM69:LCM70 LMI69:LMI70 LWE69:LWE70 MGA69:MGA70 MPW69:MPW70 MZS69:MZS70 NJO69:NJO70 NTK69:NTK70 ODG69:ODG70 ONC69:ONC70 OWY69:OWY70 PGU69:PGU70 PQQ69:PQQ70 QAM69:QAM70 QKI69:QKI70 QUE69:QUE70 REA69:REA70 RNW69:RNW70 RXS69:RXS70 SHO69:SHO70 SRK69:SRK70 TBG69:TBG70 TLC69:TLC70 TUY69:TUY70 UEU69:UEU70 UOQ69:UOQ70 UYM69:UYM70 VII69:VII70 VSE69:VSE70 WCA69:WCA70 WLW69:WLW70 WVS69:WVS70 Z49:Z50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Z54:Z55 JG54:JG55 TC54:TC55 ACY54:ACY55 AMU54:AMU55 AWQ54:AWQ55 BGM54:BGM55 BQI54:BQI55 CAE54:CAE55 CKA54:CKA55 CTW54:CTW55 DDS54:DDS55 DNO54:DNO55 DXK54:DXK55 EHG54:EHG55 ERC54:ERC55 FAY54:FAY55 FKU54:FKU55 FUQ54:FUQ55 GEM54:GEM55 GOI54:GOI55 GYE54:GYE55 HIA54:HIA55 HRW54:HRW55 IBS54:IBS55 ILO54:ILO55 IVK54:IVK55 JFG54:JFG55 JPC54:JPC55 JYY54:JYY55 KIU54:KIU55 KSQ54:KSQ55 LCM54:LCM55 LMI54:LMI55 LWE54:LWE55 MGA54:MGA55 MPW54:MPW55 MZS54:MZS55 NJO54:NJO55 NTK54:NTK55 ODG54:ODG55 ONC54:ONC55 OWY54:OWY55 PGU54:PGU55 PQQ54:PQQ55 QAM54:QAM55 QKI54:QKI55 QUE54:QUE55 REA54:REA55 RNW54:RNW55 RXS54:RXS55 SHO54:SHO55 SRK54:SRK55 TBG54:TBG55 TLC54:TLC55 TUY54:TUY55 UEU54:UEU55 UOQ54:UOQ55 UYM54:UYM55 VII54:VII55 VSE54:VSE55 WCA54:WCA55 WLW54:WLW55 WVS54:WVS55 Z97:Z107 JG97:JG107 TC97:TC107 ACY97:ACY107 AMU97:AMU107 AWQ97:AWQ107 BGM97:BGM107 BQI97:BQI107 CAE97:CAE107 CKA97:CKA107 CTW97:CTW107 DDS97:DDS107 DNO97:DNO107 DXK97:DXK107 EHG97:EHG107 ERC97:ERC107 FAY97:FAY107 FKU97:FKU107 FUQ97:FUQ107 GEM97:GEM107 GOI97:GOI107 GYE97:GYE107 HIA97:HIA107 HRW97:HRW107 IBS97:IBS107 ILO97:ILO107 IVK97:IVK107 JFG97:JFG107 JPC97:JPC107 JYY97:JYY107 KIU97:KIU107 KSQ97:KSQ107 LCM97:LCM107 LMI97:LMI107 LWE97:LWE107 MGA97:MGA107 MPW97:MPW107 MZS97:MZS107 NJO97:NJO107 NTK97:NTK107 ODG97:ODG107 ONC97:ONC107 OWY97:OWY107 PGU97:PGU107 PQQ97:PQQ107 QAM97:QAM107 QKI97:QKI107 QUE97:QUE107 REA97:REA107 RNW97:RNW107 RXS97:RXS107 SHO97:SHO107 SRK97:SRK107 TBG97:TBG107 TLC97:TLC107 TUY97:TUY107 UEU97:UEU107 UOQ97:UOQ107 UYM97:UYM107 VII97:VII107 VSE97:VSE107 WCA97:WCA107 WLW97:WLW107 WVS97:WVS107 Z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Z90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Z81:Z82 JG81:JG82 TC81:TC82 ACY81:ACY82 AMU81:AMU82 AWQ81:AWQ82 BGM81:BGM82 BQI81:BQI82 CAE81:CAE82 CKA81:CKA82 CTW81:CTW82 DDS81:DDS82 DNO81:DNO82 DXK81:DXK82 EHG81:EHG82 ERC81:ERC82 FAY81:FAY82 FKU81:FKU82 FUQ81:FUQ82 GEM81:GEM82 GOI81:GOI82 GYE81:GYE82 HIA81:HIA82 HRW81:HRW82 IBS81:IBS82 ILO81:ILO82 IVK81:IVK82 JFG81:JFG82 JPC81:JPC82 JYY81:JYY82 KIU81:KIU82 KSQ81:KSQ82 LCM81:LCM82 LMI81:LMI82 LWE81:LWE82 MGA81:MGA82 MPW81:MPW82 MZS81:MZS82 NJO81:NJO82 NTK81:NTK82 ODG81:ODG82 ONC81:ONC82 OWY81:OWY82 PGU81:PGU82 PQQ81:PQQ82 QAM81:QAM82 QKI81:QKI82 QUE81:QUE82 REA81:REA82 RNW81:RNW82 RXS81:RXS82 SHO81:SHO82 SRK81:SRK82 TBG81:TBG82 TLC81:TLC82 TUY81:TUY82 UEU81:UEU82 UOQ81:UOQ82 UYM81:UYM82 VII81:VII82 VSE81:VSE82 WCA81:WCA82 WLW81:WLW82 WVS81:WVS82 Z111:Z120 JG111:JG120 TC111:TC120 ACY111:ACY120 AMU111:AMU120 AWQ111:AWQ120 BGM111:BGM120 BQI111:BQI120 CAE111:CAE120 CKA111:CKA120 CTW111:CTW120 DDS111:DDS120 DNO111:DNO120 DXK111:DXK120 EHG111:EHG120 ERC111:ERC120 FAY111:FAY120 FKU111:FKU120 FUQ111:FUQ120 GEM111:GEM120 GOI111:GOI120 GYE111:GYE120 HIA111:HIA120 HRW111:HRW120 IBS111:IBS120 ILO111:ILO120 IVK111:IVK120 JFG111:JFG120 JPC111:JPC120 JYY111:JYY120 KIU111:KIU120 KSQ111:KSQ120 LCM111:LCM120 LMI111:LMI120 LWE111:LWE120 MGA111:MGA120 MPW111:MPW120 MZS111:MZS120 NJO111:NJO120 NTK111:NTK120 ODG111:ODG120 ONC111:ONC120 OWY111:OWY120 PGU111:PGU120 PQQ111:PQQ120 QAM111:QAM120 QKI111:QKI120 QUE111:QUE120 REA111:REA120 RNW111:RNW120 RXS111:RXS120 SHO111:SHO120 SRK111:SRK120 TBG111:TBG120 TLC111:TLC120 TUY111:TUY120 UEU111:UEU120 UOQ111:UOQ120 UYM111:UYM120 VII111:VII120 VSE111:VSE120 WCA111:WCA120 WLW111:WLW120 WVS111:WVS120 Z122:Z123 JG122:JG123 TC122:TC123 ACY122:ACY123 AMU122:AMU123 AWQ122:AWQ123 BGM122:BGM123 BQI122:BQI123 CAE122:CAE123 CKA122:CKA123 CTW122:CTW123 DDS122:DDS123 DNO122:DNO123 DXK122:DXK123 EHG122:EHG123 ERC122:ERC123 FAY122:FAY123 FKU122:FKU123 FUQ122:FUQ123 GEM122:GEM123 GOI122:GOI123 GYE122:GYE123 HIA122:HIA123 HRW122:HRW123 IBS122:IBS123 ILO122:ILO123 IVK122:IVK123 JFG122:JFG123 JPC122:JPC123 JYY122:JYY123 KIU122:KIU123 KSQ122:KSQ123 LCM122:LCM123 LMI122:LMI123 LWE122:LWE123 MGA122:MGA123 MPW122:MPW123 MZS122:MZS123 NJO122:NJO123 NTK122:NTK123 ODG122:ODG123 ONC122:ONC123 OWY122:OWY123 PGU122:PGU123 PQQ122:PQQ123 QAM122:QAM123 QKI122:QKI123 QUE122:QUE123 REA122:REA123 RNW122:RNW123 RXS122:RXS123 SHO122:SHO123 SRK122:SRK123 TBG122:TBG123 TLC122:TLC123 TUY122:TUY123 UEU122:UEU123 UOQ122:UOQ123 UYM122:UYM123 VII122:VII123 VSE122:VSE123 WCA122:WCA123 WLW122:WLW123 WVS122:WVS123" xr:uid="{289A45D9-5AD5-4CCB-9BF6-65E10661373C}">
      <formula1>1</formula1>
      <formula2>12</formula2>
    </dataValidation>
    <dataValidation allowBlank="1" showInputMessage="1" showErrorMessage="1" prompt="Sicris šifra, vpišite samo enega skrbnika" sqref="F11:F29 IM11:IM29 SI11:SI29 ACE11:ACE29 AMA11:AMA29 AVW11:AVW29 BFS11:BFS29 BPO11:BPO29 BZK11:BZK29 CJG11:CJG29 CTC11:CTC29 DCY11:DCY29 DMU11:DMU29 DWQ11:DWQ29 EGM11:EGM29 EQI11:EQI29 FAE11:FAE29 FKA11:FKA29 FTW11:FTW29 GDS11:GDS29 GNO11:GNO29 GXK11:GXK29 HHG11:HHG29 HRC11:HRC29 IAY11:IAY29 IKU11:IKU29 IUQ11:IUQ29 JEM11:JEM29 JOI11:JOI29 JYE11:JYE29 KIA11:KIA29 KRW11:KRW29 LBS11:LBS29 LLO11:LLO29 LVK11:LVK29 MFG11:MFG29 MPC11:MPC29 MYY11:MYY29 NIU11:NIU29 NSQ11:NSQ29 OCM11:OCM29 OMI11:OMI29 OWE11:OWE29 PGA11:PGA29 PPW11:PPW29 PZS11:PZS29 QJO11:QJO29 QTK11:QTK29 RDG11:RDG29 RNC11:RNC29 RWY11:RWY29 SGU11:SGU29 SQQ11:SQQ29 TAM11:TAM29 TKI11:TKI29 TUE11:TUE29 UEA11:UEA29 UNW11:UNW29 UXS11:UXS29 VHO11:VHO29 VRK11:VRK29 WBG11:WBG29 WLC11:WLC29 WUY11:WUY29 F355:F356 IM355:IM356 SI355:SI356 ACE355:ACE356 AMA355:AMA356 AVW355:AVW356 BFS355:BFS356 BPO355:BPO356 BZK355:BZK356 CJG355:CJG356 CTC355:CTC356 DCY355:DCY356 DMU355:DMU356 DWQ355:DWQ356 EGM355:EGM356 EQI355:EQI356 FAE355:FAE356 FKA355:FKA356 FTW355:FTW356 GDS355:GDS356 GNO355:GNO356 GXK355:GXK356 HHG355:HHG356 HRC355:HRC356 IAY355:IAY356 IKU355:IKU356 IUQ355:IUQ356 JEM355:JEM356 JOI355:JOI356 JYE355:JYE356 KIA355:KIA356 KRW355:KRW356 LBS355:LBS356 LLO355:LLO356 LVK355:LVK356 MFG355:MFG356 MPC355:MPC356 MYY355:MYY356 NIU355:NIU356 NSQ355:NSQ356 OCM355:OCM356 OMI355:OMI356 OWE355:OWE356 PGA355:PGA356 PPW355:PPW356 PZS355:PZS356 QJO355:QJO356 QTK355:QTK356 RDG355:RDG356 RNC355:RNC356 RWY355:RWY356 SGU355:SGU356 SQQ355:SQQ356 TAM355:TAM356 TKI355:TKI356 TUE355:TUE356 UEA355:UEA356 UNW355:UNW356 UXS355:UXS356 VHO355:VHO356 VRK355:VRK356 WBG355:WBG356 WLC355:WLC356 WUY355:WUY356 F359:F360 IM359:IM360 SI359:SI360 ACE359:ACE360 AMA359:AMA360 AVW359:AVW360 BFS359:BFS360 BPO359:BPO360 BZK359:BZK360 CJG359:CJG360 CTC359:CTC360 DCY359:DCY360 DMU359:DMU360 DWQ359:DWQ360 EGM359:EGM360 EQI359:EQI360 FAE359:FAE360 FKA359:FKA360 FTW359:FTW360 GDS359:GDS360 GNO359:GNO360 GXK359:GXK360 HHG359:HHG360 HRC359:HRC360 IAY359:IAY360 IKU359:IKU360 IUQ359:IUQ360 JEM359:JEM360 JOI359:JOI360 JYE359:JYE360 KIA359:KIA360 KRW359:KRW360 LBS359:LBS360 LLO359:LLO360 LVK359:LVK360 MFG359:MFG360 MPC359:MPC360 MYY359:MYY360 NIU359:NIU360 NSQ359:NSQ360 OCM359:OCM360 OMI359:OMI360 OWE359:OWE360 PGA359:PGA360 PPW359:PPW360 PZS359:PZS360 QJO359:QJO360 QTK359:QTK360 RDG359:RDG360 RNC359:RNC360 RWY359:RWY360 SGU359:SGU360 SQQ359:SQQ360 TAM359:TAM360 TKI359:TKI360 TUE359:TUE360 UEA359:UEA360 UNW359:UNW360 UXS359:UXS360 VHO359:VHO360 VRK359:VRK360 WBG359:WBG360 WLC359:WLC360 WUY359:WUY360 F335:F353 IM335:IM353 SI335:SI353 ACE335:ACE353 AMA335:AMA353 AVW335:AVW353 BFS335:BFS353 BPO335:BPO353 BZK335:BZK353 CJG335:CJG353 CTC335:CTC353 DCY335:DCY353 DMU335:DMU353 DWQ335:DWQ353 EGM335:EGM353 EQI335:EQI353 FAE335:FAE353 FKA335:FKA353 FTW335:FTW353 GDS335:GDS353 GNO335:GNO353 GXK335:GXK353 HHG335:HHG353 HRC335:HRC353 IAY335:IAY353 IKU335:IKU353 IUQ335:IUQ353 JEM335:JEM353 JOI335:JOI353 JYE335:JYE353 KIA335:KIA353 KRW335:KRW353 LBS335:LBS353 LLO335:LLO353 LVK335:LVK353 MFG335:MFG353 MPC335:MPC353 MYY335:MYY353 NIU335:NIU353 NSQ335:NSQ353 OCM335:OCM353 OMI335:OMI353 OWE335:OWE353 PGA335:PGA353 PPW335:PPW353 PZS335:PZS353 QJO335:QJO353 QTK335:QTK353 RDG335:RDG353 RNC335:RNC353 RWY335:RWY353 SGU335:SGU353 SQQ335:SQQ353 TAM335:TAM353 TKI335:TKI353 TUE335:TUE353 UEA335:UEA353 UNW335:UNW353 UXS335:UXS353 VHO335:VHO353 VRK335:VRK353 WBG335:WBG353 WLC335:WLC353 WUY335:WUY353 F673:F676 IM673:IM676 SI673:SI676 ACE673:ACE676 AMA673:AMA676 AVW673:AVW676 BFS673:BFS676 BPO673:BPO676 BZK673:BZK676 CJG673:CJG676 CTC673:CTC676 DCY673:DCY676 DMU673:DMU676 DWQ673:DWQ676 EGM673:EGM676 EQI673:EQI676 FAE673:FAE676 FKA673:FKA676 FTW673:FTW676 GDS673:GDS676 GNO673:GNO676 GXK673:GXK676 HHG673:HHG676 HRC673:HRC676 IAY673:IAY676 IKU673:IKU676 IUQ673:IUQ676 JEM673:JEM676 JOI673:JOI676 JYE673:JYE676 KIA673:KIA676 KRW673:KRW676 LBS673:LBS676 LLO673:LLO676 LVK673:LVK676 MFG673:MFG676 MPC673:MPC676 MYY673:MYY676 NIU673:NIU676 NSQ673:NSQ676 OCM673:OCM676 OMI673:OMI676 OWE673:OWE676 PGA673:PGA676 PPW673:PPW676 PZS673:PZS676 QJO673:QJO676 QTK673:QTK676 RDG673:RDG676 RNC673:RNC676 RWY673:RWY676 SGU673:SGU676 SQQ673:SQQ676 TAM673:TAM676 TKI673:TKI676 TUE673:TUE676 UEA673:UEA676 UNW673:UNW676 UXS673:UXS676 VHO673:VHO676 VRK673:VRK676 WBG673:WBG676 WLC673:WLC676 WUY673:WUY676 F575 IM575 SI575 ACE575 AMA575 AVW575 BFS575 BPO575 BZK575 CJG575 CTC575 DCY575 DMU575 DWQ575 EGM575 EQI575 FAE575 FKA575 FTW575 GDS575 GNO575 GXK575 HHG575 HRC575 IAY575 IKU575 IUQ575 JEM575 JOI575 JYE575 KIA575 KRW575 LBS575 LLO575 LVK575 MFG575 MPC575 MYY575 NIU575 NSQ575 OCM575 OMI575 OWE575 PGA575 PPW575 PZS575 QJO575 QTK575 RDG575 RNC575 RWY575 SGU575 SQQ575 TAM575 TKI575 TUE575 UEA575 UNW575 UXS575 VHO575 VRK575 WBG575 WLC575 WUY575 F738:F742 IM738:IM742 SI738:SI742 ACE738:ACE742 AMA738:AMA742 AVW738:AVW742 BFS738:BFS742 BPO738:BPO742 BZK738:BZK742 CJG738:CJG742 CTC738:CTC742 DCY738:DCY742 DMU738:DMU742 DWQ738:DWQ742 EGM738:EGM742 EQI738:EQI742 FAE738:FAE742 FKA738:FKA742 FTW738:FTW742 GDS738:GDS742 GNO738:GNO742 GXK738:GXK742 HHG738:HHG742 HRC738:HRC742 IAY738:IAY742 IKU738:IKU742 IUQ738:IUQ742 JEM738:JEM742 JOI738:JOI742 JYE738:JYE742 KIA738:KIA742 KRW738:KRW742 LBS738:LBS742 LLO738:LLO742 LVK738:LVK742 MFG738:MFG742 MPC738:MPC742 MYY738:MYY742 NIU738:NIU742 NSQ738:NSQ742 OCM738:OCM742 OMI738:OMI742 OWE738:OWE742 PGA738:PGA742 PPW738:PPW742 PZS738:PZS742 QJO738:QJO742 QTK738:QTK742 RDG738:RDG742 RNC738:RNC742 RWY738:RWY742 SGU738:SGU742 SQQ738:SQQ742 TAM738:TAM742 TKI738:TKI742 TUE738:TUE742 UEA738:UEA742 UNW738:UNW742 UXS738:UXS742 VHO738:VHO742 VRK738:VRK742 WBG738:WBG742 WLC738:WLC742 WUY738:WUY742 F744:F745 IM744:IM745 SI744:SI745 ACE744:ACE745 AMA744:AMA745 AVW744:AVW745 BFS744:BFS745 BPO744:BPO745 BZK744:BZK745 CJG744:CJG745 CTC744:CTC745 DCY744:DCY745 DMU744:DMU745 DWQ744:DWQ745 EGM744:EGM745 EQI744:EQI745 FAE744:FAE745 FKA744:FKA745 FTW744:FTW745 GDS744:GDS745 GNO744:GNO745 GXK744:GXK745 HHG744:HHG745 HRC744:HRC745 IAY744:IAY745 IKU744:IKU745 IUQ744:IUQ745 JEM744:JEM745 JOI744:JOI745 JYE744:JYE745 KIA744:KIA745 KRW744:KRW745 LBS744:LBS745 LLO744:LLO745 LVK744:LVK745 MFG744:MFG745 MPC744:MPC745 MYY744:MYY745 NIU744:NIU745 NSQ744:NSQ745 OCM744:OCM745 OMI744:OMI745 OWE744:OWE745 PGA744:PGA745 PPW744:PPW745 PZS744:PZS745 QJO744:QJO745 QTK744:QTK745 RDG744:RDG745 RNC744:RNC745 RWY744:RWY745 SGU744:SGU745 SQQ744:SQQ745 TAM744:TAM745 TKI744:TKI745 TUE744:TUE745 UEA744:UEA745 UNW744:UNW745 UXS744:UXS745 VHO744:VHO745 VRK744:VRK745 WBG744:WBG745 WLC744:WLC745 WUY744:WUY745 F747:F756 IM747:IM756 SI747:SI756 ACE747:ACE756 AMA747:AMA756 AVW747:AVW756 BFS747:BFS756 BPO747:BPO756 BZK747:BZK756 CJG747:CJG756 CTC747:CTC756 DCY747:DCY756 DMU747:DMU756 DWQ747:DWQ756 EGM747:EGM756 EQI747:EQI756 FAE747:FAE756 FKA747:FKA756 FTW747:FTW756 GDS747:GDS756 GNO747:GNO756 GXK747:GXK756 HHG747:HHG756 HRC747:HRC756 IAY747:IAY756 IKU747:IKU756 IUQ747:IUQ756 JEM747:JEM756 JOI747:JOI756 JYE747:JYE756 KIA747:KIA756 KRW747:KRW756 LBS747:LBS756 LLO747:LLO756 LVK747:LVK756 MFG747:MFG756 MPC747:MPC756 MYY747:MYY756 NIU747:NIU756 NSQ747:NSQ756 OCM747:OCM756 OMI747:OMI756 OWE747:OWE756 PGA747:PGA756 PPW747:PPW756 PZS747:PZS756 QJO747:QJO756 QTK747:QTK756 RDG747:RDG756 RNC747:RNC756 RWY747:RWY756 SGU747:SGU756 SQQ747:SQQ756 TAM747:TAM756 TKI747:TKI756 TUE747:TUE756 UEA747:UEA756 UNW747:UNW756 UXS747:UXS756 VHO747:VHO756 VRK747:VRK756 WBG747:WBG756 WLC747:WLC756 WUY747:WUY756 D750:D756 IK750:IK756 SG750:SG756 ACC750:ACC756 ALY750:ALY756 AVU750:AVU756 BFQ750:BFQ756 BPM750:BPM756 BZI750:BZI756 CJE750:CJE756 CTA750:CTA756 DCW750:DCW756 DMS750:DMS756 DWO750:DWO756 EGK750:EGK756 EQG750:EQG756 FAC750:FAC756 FJY750:FJY756 FTU750:FTU756 GDQ750:GDQ756 GNM750:GNM756 GXI750:GXI756 HHE750:HHE756 HRA750:HRA756 IAW750:IAW756 IKS750:IKS756 IUO750:IUO756 JEK750:JEK756 JOG750:JOG756 JYC750:JYC756 KHY750:KHY756 KRU750:KRU756 LBQ750:LBQ756 LLM750:LLM756 LVI750:LVI756 MFE750:MFE756 MPA750:MPA756 MYW750:MYW756 NIS750:NIS756 NSO750:NSO756 OCK750:OCK756 OMG750:OMG756 OWC750:OWC756 PFY750:PFY756 PPU750:PPU756 PZQ750:PZQ756 QJM750:QJM756 QTI750:QTI756 RDE750:RDE756 RNA750:RNA756 RWW750:RWW756 SGS750:SGS756 SQO750:SQO756 TAK750:TAK756 TKG750:TKG756 TUC750:TUC756 UDY750:UDY756 UNU750:UNU756 UXQ750:UXQ756 VHM750:VHM756 VRI750:VRI756 WBE750:WBE756 WLA750:WLA756 WUW750:WUW756 F778 IM778 SI778 ACE778 AMA778 AVW778 BFS778 BPO778 BZK778 CJG778 CTC778 DCY778 DMU778 DWQ778 EGM778 EQI778 FAE778 FKA778 FTW778 GDS778 GNO778 GXK778 HHG778 HRC778 IAY778 IKU778 IUQ778 JEM778 JOI778 JYE778 KIA778 KRW778 LBS778 LLO778 LVK778 MFG778 MPC778 MYY778 NIU778 NSQ778 OCM778 OMI778 OWE778 PGA778 PPW778 PZS778 QJO778 QTK778 RDG778 RNC778 RWY778 SGU778 SQQ778 TAM778 TKI778 TUE778 UEA778 UNW778 UXS778 VHO778 VRK778 WBG778 WLC778 WUY778 F882 IM882 SI882 ACE882 AMA882 AVW882 BFS882 BPO882 BZK882 CJG882 CTC882 DCY882 DMU882 DWQ882 EGM882 EQI882 FAE882 FKA882 FTW882 GDS882 GNO882 GXK882 HHG882 HRC882 IAY882 IKU882 IUQ882 JEM882 JOI882 JYE882 KIA882 KRW882 LBS882 LLO882 LVK882 MFG882 MPC882 MYY882 NIU882 NSQ882 OCM882 OMI882 OWE882 PGA882 PPW882 PZS882 QJO882 QTK882 RDG882 RNC882 RWY882 SGU882 SQQ882 TAM882 TKI882 TUE882 UEA882 UNW882 UXS882 VHO882 VRK882 WBG882 WLC882 WUY882 F893 IM893 SI893 ACE893 AMA893 AVW893 BFS893 BPO893 BZK893 CJG893 CTC893 DCY893 DMU893 DWQ893 EGM893 EQI893 FAE893 FKA893 FTW893 GDS893 GNO893 GXK893 HHG893 HRC893 IAY893 IKU893 IUQ893 JEM893 JOI893 JYE893 KIA893 KRW893 LBS893 LLO893 LVK893 MFG893 MPC893 MYY893 NIU893 NSQ893 OCM893 OMI893 OWE893 PGA893 PPW893 PZS893 QJO893 QTK893 RDG893 RNC893 RWY893 SGU893 SQQ893 TAM893 TKI893 TUE893 UEA893 UNW893 UXS893 VHO893 VRK893 WBG893 WLC893 WUY893 F944:F954 IM944:IM954 SI944:SI954 ACE944:ACE954 AMA944:AMA954 AVW944:AVW954 BFS944:BFS954 BPO944:BPO954 BZK944:BZK954 CJG944:CJG954 CTC944:CTC954 DCY944:DCY954 DMU944:DMU954 DWQ944:DWQ954 EGM944:EGM954 EQI944:EQI954 FAE944:FAE954 FKA944:FKA954 FTW944:FTW954 GDS944:GDS954 GNO944:GNO954 GXK944:GXK954 HHG944:HHG954 HRC944:HRC954 IAY944:IAY954 IKU944:IKU954 IUQ944:IUQ954 JEM944:JEM954 JOI944:JOI954 JYE944:JYE954 KIA944:KIA954 KRW944:KRW954 LBS944:LBS954 LLO944:LLO954 LVK944:LVK954 MFG944:MFG954 MPC944:MPC954 MYY944:MYY954 NIU944:NIU954 NSQ944:NSQ954 OCM944:OCM954 OMI944:OMI954 OWE944:OWE954 PGA944:PGA954 PPW944:PPW954 PZS944:PZS954 QJO944:QJO954 QTK944:QTK954 RDG944:RDG954 RNC944:RNC954 RWY944:RWY954 SGU944:SGU954 SQQ944:SQQ954 TAM944:TAM954 TKI944:TKI954 TUE944:TUE954 UEA944:UEA954 UNW944:UNW954 UXS944:UXS954 VHO944:VHO954 VRK944:VRK954 WBG944:WBG954 WLC944:WLC954 WUY944:WUY954 F959:F960 IM959:IM960 SI959:SI960 ACE959:ACE960 AMA959:AMA960 AVW959:AVW960 BFS959:BFS960 BPO959:BPO960 BZK959:BZK960 CJG959:CJG960 CTC959:CTC960 DCY959:DCY960 DMU959:DMU960 DWQ959:DWQ960 EGM959:EGM960 EQI959:EQI960 FAE959:FAE960 FKA959:FKA960 FTW959:FTW960 GDS959:GDS960 GNO959:GNO960 GXK959:GXK960 HHG959:HHG960 HRC959:HRC960 IAY959:IAY960 IKU959:IKU960 IUQ959:IUQ960 JEM959:JEM960 JOI959:JOI960 JYE959:JYE960 KIA959:KIA960 KRW959:KRW960 LBS959:LBS960 LLO959:LLO960 LVK959:LVK960 MFG959:MFG960 MPC959:MPC960 MYY959:MYY960 NIU959:NIU960 NSQ959:NSQ960 OCM959:OCM960 OMI959:OMI960 OWE959:OWE960 PGA959:PGA960 PPW959:PPW960 PZS959:PZS960 QJO959:QJO960 QTK959:QTK960 RDG959:RDG960 RNC959:RNC960 RWY959:RWY960 SGU959:SGU960 SQQ959:SQQ960 TAM959:TAM960 TKI959:TKI960 TUE959:TUE960 UEA959:UEA960 UNW959:UNW960 UXS959:UXS960 VHO959:VHO960 VRK959:VRK960 WBG959:WBG960 WLC959:WLC960 WUY959:WUY960 F1179 IM1177 SI1177 ACE1177 AMA1177 AVW1177 BFS1177 BPO1177 BZK1177 CJG1177 CTC1177 DCY1177 DMU1177 DWQ1177 EGM1177 EQI1177 FAE1177 FKA1177 FTW1177 GDS1177 GNO1177 GXK1177 HHG1177 HRC1177 IAY1177 IKU1177 IUQ1177 JEM1177 JOI1177 JYE1177 KIA1177 KRW1177 LBS1177 LLO1177 LVK1177 MFG1177 MPC1177 MYY1177 NIU1177 NSQ1177 OCM1177 OMI1177 OWE1177 PGA1177 PPW1177 PZS1177 QJO1177 QTK1177 RDG1177 RNC1177 RWY1177 SGU1177 SQQ1177 TAM1177 TKI1177 TUE1177 UEA1177 UNW1177 UXS1177 VHO1177 VRK1177 WBG1177 WLC1177 WUY1177 F1181:F1182 IM1179:IM1180 SI1179:SI1180 ACE1179:ACE1180 AMA1179:AMA1180 AVW1179:AVW1180 BFS1179:BFS1180 BPO1179:BPO1180 BZK1179:BZK1180 CJG1179:CJG1180 CTC1179:CTC1180 DCY1179:DCY1180 DMU1179:DMU1180 DWQ1179:DWQ1180 EGM1179:EGM1180 EQI1179:EQI1180 FAE1179:FAE1180 FKA1179:FKA1180 FTW1179:FTW1180 GDS1179:GDS1180 GNO1179:GNO1180 GXK1179:GXK1180 HHG1179:HHG1180 HRC1179:HRC1180 IAY1179:IAY1180 IKU1179:IKU1180 IUQ1179:IUQ1180 JEM1179:JEM1180 JOI1179:JOI1180 JYE1179:JYE1180 KIA1179:KIA1180 KRW1179:KRW1180 LBS1179:LBS1180 LLO1179:LLO1180 LVK1179:LVK1180 MFG1179:MFG1180 MPC1179:MPC1180 MYY1179:MYY1180 NIU1179:NIU1180 NSQ1179:NSQ1180 OCM1179:OCM1180 OMI1179:OMI1180 OWE1179:OWE1180 PGA1179:PGA1180 PPW1179:PPW1180 PZS1179:PZS1180 QJO1179:QJO1180 QTK1179:QTK1180 RDG1179:RDG1180 RNC1179:RNC1180 RWY1179:RWY1180 SGU1179:SGU1180 SQQ1179:SQQ1180 TAM1179:TAM1180 TKI1179:TKI1180 TUE1179:TUE1180 UEA1179:UEA1180 UNW1179:UNW1180 UXS1179:UXS1180 VHO1179:VHO1180 VRK1179:VRK1180 WBG1179:WBG1180 WLC1179:WLC1180 WUY1179:WUY1180 F1227:F1229 IM1225:IM1227 SI1225:SI1227 ACE1225:ACE1227 AMA1225:AMA1227 AVW1225:AVW1227 BFS1225:BFS1227 BPO1225:BPO1227 BZK1225:BZK1227 CJG1225:CJG1227 CTC1225:CTC1227 DCY1225:DCY1227 DMU1225:DMU1227 DWQ1225:DWQ1227 EGM1225:EGM1227 EQI1225:EQI1227 FAE1225:FAE1227 FKA1225:FKA1227 FTW1225:FTW1227 GDS1225:GDS1227 GNO1225:GNO1227 GXK1225:GXK1227 HHG1225:HHG1227 HRC1225:HRC1227 IAY1225:IAY1227 IKU1225:IKU1227 IUQ1225:IUQ1227 JEM1225:JEM1227 JOI1225:JOI1227 JYE1225:JYE1227 KIA1225:KIA1227 KRW1225:KRW1227 LBS1225:LBS1227 LLO1225:LLO1227 LVK1225:LVK1227 MFG1225:MFG1227 MPC1225:MPC1227 MYY1225:MYY1227 NIU1225:NIU1227 NSQ1225:NSQ1227 OCM1225:OCM1227 OMI1225:OMI1227 OWE1225:OWE1227 PGA1225:PGA1227 PPW1225:PPW1227 PZS1225:PZS1227 QJO1225:QJO1227 QTK1225:QTK1227 RDG1225:RDG1227 RNC1225:RNC1227 RWY1225:RWY1227 SGU1225:SGU1227 SQQ1225:SQQ1227 TAM1225:TAM1227 TKI1225:TKI1227 TUE1225:TUE1227 UEA1225:UEA1227 UNW1225:UNW1227 UXS1225:UXS1227 VHO1225:VHO1227 VRK1225:VRK1227 WBG1225:WBG1227 WLC1225:WLC1227 WUY1225:WUY1227 F1234:F1236 IM1232:IM1234 SI1232:SI1234 ACE1232:ACE1234 AMA1232:AMA1234 AVW1232:AVW1234 BFS1232:BFS1234 BPO1232:BPO1234 BZK1232:BZK1234 CJG1232:CJG1234 CTC1232:CTC1234 DCY1232:DCY1234 DMU1232:DMU1234 DWQ1232:DWQ1234 EGM1232:EGM1234 EQI1232:EQI1234 FAE1232:FAE1234 FKA1232:FKA1234 FTW1232:FTW1234 GDS1232:GDS1234 GNO1232:GNO1234 GXK1232:GXK1234 HHG1232:HHG1234 HRC1232:HRC1234 IAY1232:IAY1234 IKU1232:IKU1234 IUQ1232:IUQ1234 JEM1232:JEM1234 JOI1232:JOI1234 JYE1232:JYE1234 KIA1232:KIA1234 KRW1232:KRW1234 LBS1232:LBS1234 LLO1232:LLO1234 LVK1232:LVK1234 MFG1232:MFG1234 MPC1232:MPC1234 MYY1232:MYY1234 NIU1232:NIU1234 NSQ1232:NSQ1234 OCM1232:OCM1234 OMI1232:OMI1234 OWE1232:OWE1234 PGA1232:PGA1234 PPW1232:PPW1234 PZS1232:PZS1234 QJO1232:QJO1234 QTK1232:QTK1234 RDG1232:RDG1234 RNC1232:RNC1234 RWY1232:RWY1234 SGU1232:SGU1234 SQQ1232:SQQ1234 TAM1232:TAM1234 TKI1232:TKI1234 TUE1232:TUE1234 UEA1232:UEA1234 UNW1232:UNW1234 UXS1232:UXS1234 VHO1232:VHO1234 VRK1232:VRK1234 WBG1232:WBG1234 WLC1232:WLC1234 WUY1232:WUY1234 F1238 IM1236 SI1236 ACE1236 AMA1236 AVW1236 BFS1236 BPO1236 BZK1236 CJG1236 CTC1236 DCY1236 DMU1236 DWQ1236 EGM1236 EQI1236 FAE1236 FKA1236 FTW1236 GDS1236 GNO1236 GXK1236 HHG1236 HRC1236 IAY1236 IKU1236 IUQ1236 JEM1236 JOI1236 JYE1236 KIA1236 KRW1236 LBS1236 LLO1236 LVK1236 MFG1236 MPC1236 MYY1236 NIU1236 NSQ1236 OCM1236 OMI1236 OWE1236 PGA1236 PPW1236 PZS1236 QJO1236 QTK1236 RDG1236 RNC1236 RWY1236 SGU1236 SQQ1236 TAM1236 TKI1236 TUE1236 UEA1236 UNW1236 UXS1236 VHO1236 VRK1236 WBG1236 WLC1236 WUY1236 F163 IM163 SI163 ACE163 AMA163 AVW163 BFS163 BPO163 BZK163 CJG163 CTC163 DCY163 DMU163 DWQ163 EGM163 EQI163 FAE163 FKA163 FTW163 GDS163 GNO163 GXK163 HHG163 HRC163 IAY163 IKU163 IUQ163 JEM163 JOI163 JYE163 KIA163 KRW163 LBS163 LLO163 LVK163 MFG163 MPC163 MYY163 NIU163 NSQ163 OCM163 OMI163 OWE163 PGA163 PPW163 PZS163 QJO163 QTK163 RDG163 RNC163 RWY163 SGU163 SQQ163 TAM163 TKI163 TUE163 UEA163 UNW163 UXS163 VHO163 VRK163 WBG163 WLC163 WUY163 F381 IM381 SI381 ACE381 AMA381 AVW381 BFS381 BPO381 BZK381 CJG381 CTC381 DCY381 DMU381 DWQ381 EGM381 EQI381 FAE381 FKA381 FTW381 GDS381 GNO381 GXK381 HHG381 HRC381 IAY381 IKU381 IUQ381 JEM381 JOI381 JYE381 KIA381 KRW381 LBS381 LLO381 LVK381 MFG381 MPC381 MYY381 NIU381 NSQ381 OCM381 OMI381 OWE381 PGA381 PPW381 PZS381 QJO381 QTK381 RDG381 RNC381 RWY381 SGU381 SQQ381 TAM381 TKI381 TUE381 UEA381 UNW381 UXS381 VHO381 VRK381 WBG381 WLC381 WUY381 F389 IM389 SI389 ACE389 AMA389 AVW389 BFS389 BPO389 BZK389 CJG389 CTC389 DCY389 DMU389 DWQ389 EGM389 EQI389 FAE389 FKA389 FTW389 GDS389 GNO389 GXK389 HHG389 HRC389 IAY389 IKU389 IUQ389 JEM389 JOI389 JYE389 KIA389 KRW389 LBS389 LLO389 LVK389 MFG389 MPC389 MYY389 NIU389 NSQ389 OCM389 OMI389 OWE389 PGA389 PPW389 PZS389 QJO389 QTK389 RDG389 RNC389 RWY389 SGU389 SQQ389 TAM389 TKI389 TUE389 UEA389 UNW389 UXS389 VHO389 VRK389 WBG389 WLC389 WUY389 F540 IM540 SI540 ACE540 AMA540 AVW540 BFS540 BPO540 BZK540 CJG540 CTC540 DCY540 DMU540 DWQ540 EGM540 EQI540 FAE540 FKA540 FTW540 GDS540 GNO540 GXK540 HHG540 HRC540 IAY540 IKU540 IUQ540 JEM540 JOI540 JYE540 KIA540 KRW540 LBS540 LLO540 LVK540 MFG540 MPC540 MYY540 NIU540 NSQ540 OCM540 OMI540 OWE540 PGA540 PPW540 PZS540 QJO540 QTK540 RDG540 RNC540 RWY540 SGU540 SQQ540 TAM540 TKI540 TUE540 UEA540 UNW540 UXS540 VHO540 VRK540 WBG540 WLC540 WUY540 F679 IM679 SI679 ACE679 AMA679 AVW679 BFS679 BPO679 BZK679 CJG679 CTC679 DCY679 DMU679 DWQ679 EGM679 EQI679 FAE679 FKA679 FTW679 GDS679 GNO679 GXK679 HHG679 HRC679 IAY679 IKU679 IUQ679 JEM679 JOI679 JYE679 KIA679 KRW679 LBS679 LLO679 LVK679 MFG679 MPC679 MYY679 NIU679 NSQ679 OCM679 OMI679 OWE679 PGA679 PPW679 PZS679 QJO679 QTK679 RDG679 RNC679 RWY679 SGU679 SQQ679 TAM679 TKI679 TUE679 UEA679 UNW679 UXS679 VHO679 VRK679 WBG679 WLC679 WUY679 F397 IM397 SI397 ACE397 AMA397 AVW397 BFS397 BPO397 BZK397 CJG397 CTC397 DCY397 DMU397 DWQ397 EGM397 EQI397 FAE397 FKA397 FTW397 GDS397 GNO397 GXK397 HHG397 HRC397 IAY397 IKU397 IUQ397 JEM397 JOI397 JYE397 KIA397 KRW397 LBS397 LLO397 LVK397 MFG397 MPC397 MYY397 NIU397 NSQ397 OCM397 OMI397 OWE397 PGA397 PPW397 PZS397 QJO397 QTK397 RDG397 RNC397 RWY397 SGU397 SQQ397 TAM397 TKI397 TUE397 UEA397 UNW397 UXS397 VHO397 VRK397 WBG397 WLC397 WUY397 F839 IM839 SI839 ACE839 AMA839 AVW839 BFS839 BPO839 BZK839 CJG839 CTC839 DCY839 DMU839 DWQ839 EGM839 EQI839 FAE839 FKA839 FTW839 GDS839 GNO839 GXK839 HHG839 HRC839 IAY839 IKU839 IUQ839 JEM839 JOI839 JYE839 KIA839 KRW839 LBS839 LLO839 LVK839 MFG839 MPC839 MYY839 NIU839 NSQ839 OCM839 OMI839 OWE839 PGA839 PPW839 PZS839 QJO839 QTK839 RDG839 RNC839 RWY839 SGU839 SQQ839 TAM839 TKI839 TUE839 UEA839 UNW839 UXS839 VHO839 VRK839 WBG839 WLC839 WUY839 F964 IM964 SI964 ACE964 AMA964 AVW964 BFS964 BPO964 BZK964 CJG964 CTC964 DCY964 DMU964 DWQ964 EGM964 EQI964 FAE964 FKA964 FTW964 GDS964 GNO964 GXK964 HHG964 HRC964 IAY964 IKU964 IUQ964 JEM964 JOI964 JYE964 KIA964 KRW964 LBS964 LLO964 LVK964 MFG964 MPC964 MYY964 NIU964 NSQ964 OCM964 OMI964 OWE964 PGA964 PPW964 PZS964 QJO964 QTK964 RDG964 RNC964 RWY964 SGU964 SQQ964 TAM964 TKI964 TUE964 UEA964 UNW964 UXS964 VHO964 VRK964 WBG964 WLC964 WUY964 F681 IM681 SI681 ACE681 AMA681 AVW681 BFS681 BPO681 BZK681 CJG681 CTC681 DCY681 DMU681 DWQ681 EGM681 EQI681 FAE681 FKA681 FTW681 GDS681 GNO681 GXK681 HHG681 HRC681 IAY681 IKU681 IUQ681 JEM681 JOI681 JYE681 KIA681 KRW681 LBS681 LLO681 LVK681 MFG681 MPC681 MYY681 NIU681 NSQ681 OCM681 OMI681 OWE681 PGA681 PPW681 PZS681 QJO681 QTK681 RDG681 RNC681 RWY681 SGU681 SQQ681 TAM681 TKI681 TUE681 UEA681 UNW681 UXS681 VHO681 VRK681 WBG681 WLC681 WUY681 F1086:F1088 IM1086:IM1088 SI1086:SI1088 ACE1086:ACE1088 AMA1086:AMA1088 AVW1086:AVW1088 BFS1086:BFS1088 BPO1086:BPO1088 BZK1086:BZK1088 CJG1086:CJG1088 CTC1086:CTC1088 DCY1086:DCY1088 DMU1086:DMU1088 DWQ1086:DWQ1088 EGM1086:EGM1088 EQI1086:EQI1088 FAE1086:FAE1088 FKA1086:FKA1088 FTW1086:FTW1088 GDS1086:GDS1088 GNO1086:GNO1088 GXK1086:GXK1088 HHG1086:HHG1088 HRC1086:HRC1088 IAY1086:IAY1088 IKU1086:IKU1088 IUQ1086:IUQ1088 JEM1086:JEM1088 JOI1086:JOI1088 JYE1086:JYE1088 KIA1086:KIA1088 KRW1086:KRW1088 LBS1086:LBS1088 LLO1086:LLO1088 LVK1086:LVK1088 MFG1086:MFG1088 MPC1086:MPC1088 MYY1086:MYY1088 NIU1086:NIU1088 NSQ1086:NSQ1088 OCM1086:OCM1088 OMI1086:OMI1088 OWE1086:OWE1088 PGA1086:PGA1088 PPW1086:PPW1088 PZS1086:PZS1088 QJO1086:QJO1088 QTK1086:QTK1088 RDG1086:RDG1088 RNC1086:RNC1088 RWY1086:RWY1088 SGU1086:SGU1088 SQQ1086:SQQ1088 TAM1086:TAM1088 TKI1086:TKI1088 TUE1086:TUE1088 UEA1086:UEA1088 UNW1086:UNW1088 UXS1086:UXS1088 VHO1086:VHO1088 VRK1086:VRK1088 WBG1086:WBG1088 WLC1086:WLC1088 WUY1086:WUY1088 F1071:F1084 IM1071:IM1084 SI1071:SI1084 ACE1071:ACE1084 AMA1071:AMA1084 AVW1071:AVW1084 BFS1071:BFS1084 BPO1071:BPO1084 BZK1071:BZK1084 CJG1071:CJG1084 CTC1071:CTC1084 DCY1071:DCY1084 DMU1071:DMU1084 DWQ1071:DWQ1084 EGM1071:EGM1084 EQI1071:EQI1084 FAE1071:FAE1084 FKA1071:FKA1084 FTW1071:FTW1084 GDS1071:GDS1084 GNO1071:GNO1084 GXK1071:GXK1084 HHG1071:HHG1084 HRC1071:HRC1084 IAY1071:IAY1084 IKU1071:IKU1084 IUQ1071:IUQ1084 JEM1071:JEM1084 JOI1071:JOI1084 JYE1071:JYE1084 KIA1071:KIA1084 KRW1071:KRW1084 LBS1071:LBS1084 LLO1071:LLO1084 LVK1071:LVK1084 MFG1071:MFG1084 MPC1071:MPC1084 MYY1071:MYY1084 NIU1071:NIU1084 NSQ1071:NSQ1084 OCM1071:OCM1084 OMI1071:OMI1084 OWE1071:OWE1084 PGA1071:PGA1084 PPW1071:PPW1084 PZS1071:PZS1084 QJO1071:QJO1084 QTK1071:QTK1084 RDG1071:RDG1084 RNC1071:RNC1084 RWY1071:RWY1084 SGU1071:SGU1084 SQQ1071:SQQ1084 TAM1071:TAM1084 TKI1071:TKI1084 TUE1071:TUE1084 UEA1071:UEA1084 UNW1071:UNW1084 UXS1071:UXS1084 VHO1071:VHO1084 VRK1071:VRK1084 WBG1071:WBG1084 WLC1071:WLC1084 WUY1071:WUY1084 F513:F519 IM513:IM519 SI513:SI519 ACE513:ACE519 AMA513:AMA519 AVW513:AVW519 BFS513:BFS519 BPO513:BPO519 BZK513:BZK519 CJG513:CJG519 CTC513:CTC519 DCY513:DCY519 DMU513:DMU519 DWQ513:DWQ519 EGM513:EGM519 EQI513:EQI519 FAE513:FAE519 FKA513:FKA519 FTW513:FTW519 GDS513:GDS519 GNO513:GNO519 GXK513:GXK519 HHG513:HHG519 HRC513:HRC519 IAY513:IAY519 IKU513:IKU519 IUQ513:IUQ519 JEM513:JEM519 JOI513:JOI519 JYE513:JYE519 KIA513:KIA519 KRW513:KRW519 LBS513:LBS519 LLO513:LLO519 LVK513:LVK519 MFG513:MFG519 MPC513:MPC519 MYY513:MYY519 NIU513:NIU519 NSQ513:NSQ519 OCM513:OCM519 OMI513:OMI519 OWE513:OWE519 PGA513:PGA519 PPW513:PPW519 PZS513:PZS519 QJO513:QJO519 QTK513:QTK519 RDG513:RDG519 RNC513:RNC519 RWY513:RWY519 SGU513:SGU519 SQQ513:SQQ519 TAM513:TAM519 TKI513:TKI519 TUE513:TUE519 UEA513:UEA519 UNW513:UNW519 UXS513:UXS519 VHO513:VHO519 VRK513:VRK519 WBG513:WBG519 WLC513:WLC519 WUY513:WUY519 WUY31:WUY39 WLC31:WLC39 WBG31:WBG39 VRK31:VRK39 VHO31:VHO39 UXS31:UXS39 UNW31:UNW39 UEA31:UEA39 TUE31:TUE39 TKI31:TKI39 TAM31:TAM39 SQQ31:SQQ39 SGU31:SGU39 RWY31:RWY39 RNC31:RNC39 RDG31:RDG39 QTK31:QTK39 QJO31:QJO39 PZS31:PZS39 PPW31:PPW39 PGA31:PGA39 OWE31:OWE39 OMI31:OMI39 OCM31:OCM39 NSQ31:NSQ39 NIU31:NIU39 MYY31:MYY39 MPC31:MPC39 MFG31:MFG39 LVK31:LVK39 LLO31:LLO39 LBS31:LBS39 KRW31:KRW39 KIA31:KIA39 JYE31:JYE39 JOI31:JOI39 JEM31:JEM39 IUQ31:IUQ39 IKU31:IKU39 IAY31:IAY39 HRC31:HRC39 HHG31:HHG39 GXK31:GXK39 GNO31:GNO39 GDS31:GDS39 FTW31:FTW39 FKA31:FKA39 FAE31:FAE39 EQI31:EQI39 EGM31:EGM39 DWQ31:DWQ39 DMU31:DMU39 DCY31:DCY39 CTC31:CTC39 CJG31:CJG39 BZK31:BZK39 BPO31:BPO39 BFS31:BFS39 AVW31:AVW39 AMA31:AMA39 ACE31:ACE39 SI31:SI39 IM31:IM39 F31:F39 F833 IM833 SI833 ACE833 AMA833 AVW833 BFS833 BPO833 BZK833 CJG833 CTC833 DCY833 DMU833 DWQ833 EGM833 EQI833 FAE833 FKA833 FTW833 GDS833 GNO833 GXK833 HHG833 HRC833 IAY833 IKU833 IUQ833 JEM833 JOI833 JYE833 KIA833 KRW833 LBS833 LLO833 LVK833 MFG833 MPC833 MYY833 NIU833 NSQ833 OCM833 OMI833 OWE833 PGA833 PPW833 PZS833 QJO833 QTK833 RDG833 RNC833 RWY833 SGU833 SQQ833 TAM833 TKI833 TUE833 UEA833 UNW833 UXS833 VHO833 VRK833 WBG833 WLC833 WUY833 H1093" xr:uid="{1FBCB2C0-EF41-4F22-A25D-A0890EA6D215}"/>
    <dataValidation type="decimal" operator="greaterThanOrEqual" allowBlank="1" showInputMessage="1" showErrorMessage="1" sqref="H38 IO38 SK38 ACG38 AMC38 AVY38 BFU38 BPQ38 BZM38 CJI38 CTE38 DDA38 DMW38 DWS38 EGO38 EQK38 FAG38 FKC38 FTY38 GDU38 GNQ38 GXM38 HHI38 HRE38 IBA38 IKW38 IUS38 JEO38 JOK38 JYG38 KIC38 KRY38 LBU38 LLQ38 LVM38 MFI38 MPE38 MZA38 NIW38 NSS38 OCO38 OMK38 OWG38 PGC38 PPY38 PZU38 QJQ38 QTM38 RDI38 RNE38 RXA38 SGW38 SQS38 TAO38 TKK38 TUG38 UEC38 UNY38 UXU38 VHQ38 VRM38 WBI38 WLE38 WVA38 J335:J353 IQ335:IQ353 SM335:SM353 ACI335:ACI353 AME335:AME353 AWA335:AWA353 BFW335:BFW353 BPS335:BPS353 BZO335:BZO353 CJK335:CJK353 CTG335:CTG353 DDC335:DDC353 DMY335:DMY353 DWU335:DWU353 EGQ335:EGQ353 EQM335:EQM353 FAI335:FAI353 FKE335:FKE353 FUA335:FUA353 GDW335:GDW353 GNS335:GNS353 GXO335:GXO353 HHK335:HHK353 HRG335:HRG353 IBC335:IBC353 IKY335:IKY353 IUU335:IUU353 JEQ335:JEQ353 JOM335:JOM353 JYI335:JYI353 KIE335:KIE353 KSA335:KSA353 LBW335:LBW353 LLS335:LLS353 LVO335:LVO353 MFK335:MFK353 MPG335:MPG353 MZC335:MZC353 NIY335:NIY353 NSU335:NSU353 OCQ335:OCQ353 OMM335:OMM353 OWI335:OWI353 PGE335:PGE353 PQA335:PQA353 PZW335:PZW353 QJS335:QJS353 QTO335:QTO353 RDK335:RDK353 RNG335:RNG353 RXC335:RXC353 SGY335:SGY353 SQU335:SQU353 TAQ335:TAQ353 TKM335:TKM353 TUI335:TUI353 UEE335:UEE353 UOA335:UOA353 UXW335:UXW353 VHS335:VHS353 VRO335:VRO353 WBK335:WBK353 WLG335:WLG353 WVC335:WVC353 J673:J676 IQ673:IQ676 SM673:SM676 ACI673:ACI676 AME673:AME676 AWA673:AWA676 BFW673:BFW676 BPS673:BPS676 BZO673:BZO676 CJK673:CJK676 CTG673:CTG676 DDC673:DDC676 DMY673:DMY676 DWU673:DWU676 EGQ673:EGQ676 EQM673:EQM676 FAI673:FAI676 FKE673:FKE676 FUA673:FUA676 GDW673:GDW676 GNS673:GNS676 GXO673:GXO676 HHK673:HHK676 HRG673:HRG676 IBC673:IBC676 IKY673:IKY676 IUU673:IUU676 JEQ673:JEQ676 JOM673:JOM676 JYI673:JYI676 KIE673:KIE676 KSA673:KSA676 LBW673:LBW676 LLS673:LLS676 LVO673:LVO676 MFK673:MFK676 MPG673:MPG676 MZC673:MZC676 NIY673:NIY676 NSU673:NSU676 OCQ673:OCQ676 OMM673:OMM676 OWI673:OWI676 PGE673:PGE676 PQA673:PQA676 PZW673:PZW676 QJS673:QJS676 QTO673:QTO676 RDK673:RDK676 RNG673:RNG676 RXC673:RXC676 SGY673:SGY676 SQU673:SQU676 TAQ673:TAQ676 TKM673:TKM676 TUI673:TUI676 UEE673:UEE676 UOA673:UOA676 UXW673:UXW676 VHS673:VHS676 VRO673:VRO676 WBK673:WBK676 WLG673:WLG676 WVC673:WVC676 J575 IQ575 SM575 ACI575 AME575 AWA575 BFW575 BPS575 BZO575 CJK575 CTG575 DDC575 DMY575 DWU575 EGQ575 EQM575 FAI575 FKE575 FUA575 GDW575 GNS575 GXO575 HHK575 HRG575 IBC575 IKY575 IUU575 JEQ575 JOM575 JYI575 KIE575 KSA575 LBW575 LLS575 LVO575 MFK575 MPG575 MZC575 NIY575 NSU575 OCQ575 OMM575 OWI575 PGE575 PQA575 PZW575 QJS575 QTO575 RDK575 RNG575 RXC575 SGY575 SQU575 TAQ575 TKM575 TUI575 UEE575 UOA575 UXW575 VHS575 VRO575 WBK575 WLG575 WVC575 J778 IQ778 SM778 ACI778 AME778 AWA778 BFW778 BPS778 BZO778 CJK778 CTG778 DDC778 DMY778 DWU778 EGQ778 EQM778 FAI778 FKE778 FUA778 GDW778 GNS778 GXO778 HHK778 HRG778 IBC778 IKY778 IUU778 JEQ778 JOM778 JYI778 KIE778 KSA778 LBW778 LLS778 LVO778 MFK778 MPG778 MZC778 NIY778 NSU778 OCQ778 OMM778 OWI778 PGE778 PQA778 PZW778 QJS778 QTO778 RDK778 RNG778 RXC778 SGY778 SQU778 TAQ778 TKM778 TUI778 UEE778 UOA778 UXW778 VHS778 VRO778 WBK778 WLG778 WVC778 J882 IQ882 SM882 ACI882 AME882 AWA882 BFW882 BPS882 BZO882 CJK882 CTG882 DDC882 DMY882 DWU882 EGQ882 EQM882 FAI882 FKE882 FUA882 GDW882 GNS882 GXO882 HHK882 HRG882 IBC882 IKY882 IUU882 JEQ882 JOM882 JYI882 KIE882 KSA882 LBW882 LLS882 LVO882 MFK882 MPG882 MZC882 NIY882 NSU882 OCQ882 OMM882 OWI882 PGE882 PQA882 PZW882 QJS882 QTO882 RDK882 RNG882 RXC882 SGY882 SQU882 TAQ882 TKM882 TUI882 UEE882 UOA882 UXW882 VHS882 VRO882 WBK882 WLG882 WVC882 J893 IQ893 SM893 ACI893 AME893 AWA893 BFW893 BPS893 BZO893 CJK893 CTG893 DDC893 DMY893 DWU893 EGQ893 EQM893 FAI893 FKE893 FUA893 GDW893 GNS893 GXO893 HHK893 HRG893 IBC893 IKY893 IUU893 JEQ893 JOM893 JYI893 KIE893 KSA893 LBW893 LLS893 LVO893 MFK893 MPG893 MZC893 NIY893 NSU893 OCQ893 OMM893 OWI893 PGE893 PQA893 PZW893 QJS893 QTO893 RDK893 RNG893 RXC893 SGY893 SQU893 TAQ893 TKM893 TUI893 UEE893 UOA893 UXW893 VHS893 VRO893 WBK893 WLG893 WVC893 J944:J954 IQ944:IQ954 SM944:SM954 ACI944:ACI954 AME944:AME954 AWA944:AWA954 BFW944:BFW954 BPS944:BPS954 BZO944:BZO954 CJK944:CJK954 CTG944:CTG954 DDC944:DDC954 DMY944:DMY954 DWU944:DWU954 EGQ944:EGQ954 EQM944:EQM954 FAI944:FAI954 FKE944:FKE954 FUA944:FUA954 GDW944:GDW954 GNS944:GNS954 GXO944:GXO954 HHK944:HHK954 HRG944:HRG954 IBC944:IBC954 IKY944:IKY954 IUU944:IUU954 JEQ944:JEQ954 JOM944:JOM954 JYI944:JYI954 KIE944:KIE954 KSA944:KSA954 LBW944:LBW954 LLS944:LLS954 LVO944:LVO954 MFK944:MFK954 MPG944:MPG954 MZC944:MZC954 NIY944:NIY954 NSU944:NSU954 OCQ944:OCQ954 OMM944:OMM954 OWI944:OWI954 PGE944:PGE954 PQA944:PQA954 PZW944:PZW954 QJS944:QJS954 QTO944:QTO954 RDK944:RDK954 RNG944:RNG954 RXC944:RXC954 SGY944:SGY954 SQU944:SQU954 TAQ944:TAQ954 TKM944:TKM954 TUI944:TUI954 UEE944:UEE954 UOA944:UOA954 UXW944:UXW954 VHS944:VHS954 VRO944:VRO954 WBK944:WBK954 WLG944:WLG954 WVC944:WVC954 J1038:J1057 IQ1038:IQ1057 SM1038:SM1057 ACI1038:ACI1057 AME1038:AME1057 AWA1038:AWA1057 BFW1038:BFW1057 BPS1038:BPS1057 BZO1038:BZO1057 CJK1038:CJK1057 CTG1038:CTG1057 DDC1038:DDC1057 DMY1038:DMY1057 DWU1038:DWU1057 EGQ1038:EGQ1057 EQM1038:EQM1057 FAI1038:FAI1057 FKE1038:FKE1057 FUA1038:FUA1057 GDW1038:GDW1057 GNS1038:GNS1057 GXO1038:GXO1057 HHK1038:HHK1057 HRG1038:HRG1057 IBC1038:IBC1057 IKY1038:IKY1057 IUU1038:IUU1057 JEQ1038:JEQ1057 JOM1038:JOM1057 JYI1038:JYI1057 KIE1038:KIE1057 KSA1038:KSA1057 LBW1038:LBW1057 LLS1038:LLS1057 LVO1038:LVO1057 MFK1038:MFK1057 MPG1038:MPG1057 MZC1038:MZC1057 NIY1038:NIY1057 NSU1038:NSU1057 OCQ1038:OCQ1057 OMM1038:OMM1057 OWI1038:OWI1057 PGE1038:PGE1057 PQA1038:PQA1057 PZW1038:PZW1057 QJS1038:QJS1057 QTO1038:QTO1057 RDK1038:RDK1057 RNG1038:RNG1057 RXC1038:RXC1057 SGY1038:SGY1057 SQU1038:SQU1057 TAQ1038:TAQ1057 TKM1038:TKM1057 TUI1038:TUI1057 UEE1038:UEE1057 UOA1038:UOA1057 UXW1038:UXW1057 VHS1038:VHS1057 VRO1038:VRO1057 WBK1038:WBK1057 WLG1038:WLG1057 WVC1038:WVC1057 J1088 IQ1088 SM1088 ACI1088 AME1088 AWA1088 BFW1088 BPS1088 BZO1088 CJK1088 CTG1088 DDC1088 DMY1088 DWU1088 EGQ1088 EQM1088 FAI1088 FKE1088 FUA1088 GDW1088 GNS1088 GXO1088 HHK1088 HRG1088 IBC1088 IKY1088 IUU1088 JEQ1088 JOM1088 JYI1088 KIE1088 KSA1088 LBW1088 LLS1088 LVO1088 MFK1088 MPG1088 MZC1088 NIY1088 NSU1088 OCQ1088 OMM1088 OWI1088 PGE1088 PQA1088 PZW1088 QJS1088 QTO1088 RDK1088 RNG1088 RXC1088 SGY1088 SQU1088 TAQ1088 TKM1088 TUI1088 UEE1088 UOA1088 UXW1088 VHS1088 VRO1088 WBK1088 WLG1088 WVC1088 J1177:J1182 IQ1175:IQ1180 SM1175:SM1180 ACI1175:ACI1180 AME1175:AME1180 AWA1175:AWA1180 BFW1175:BFW1180 BPS1175:BPS1180 BZO1175:BZO1180 CJK1175:CJK1180 CTG1175:CTG1180 DDC1175:DDC1180 DMY1175:DMY1180 DWU1175:DWU1180 EGQ1175:EGQ1180 EQM1175:EQM1180 FAI1175:FAI1180 FKE1175:FKE1180 FUA1175:FUA1180 GDW1175:GDW1180 GNS1175:GNS1180 GXO1175:GXO1180 HHK1175:HHK1180 HRG1175:HRG1180 IBC1175:IBC1180 IKY1175:IKY1180 IUU1175:IUU1180 JEQ1175:JEQ1180 JOM1175:JOM1180 JYI1175:JYI1180 KIE1175:KIE1180 KSA1175:KSA1180 LBW1175:LBW1180 LLS1175:LLS1180 LVO1175:LVO1180 MFK1175:MFK1180 MPG1175:MPG1180 MZC1175:MZC1180 NIY1175:NIY1180 NSU1175:NSU1180 OCQ1175:OCQ1180 OMM1175:OMM1180 OWI1175:OWI1180 PGE1175:PGE1180 PQA1175:PQA1180 PZW1175:PZW1180 QJS1175:QJS1180 QTO1175:QTO1180 RDK1175:RDK1180 RNG1175:RNG1180 RXC1175:RXC1180 SGY1175:SGY1180 SQU1175:SQU1180 TAQ1175:TAQ1180 TKM1175:TKM1180 TUI1175:TUI1180 UEE1175:UEE1180 UOA1175:UOA1180 UXW1175:UXW1180 VHS1175:VHS1180 VRO1175:VRO1180 WBK1175:WBK1180 WLG1175:WLG1180 WVC1175:WVC1180 J1227:J1228 IQ1225:IQ1226 SM1225:SM1226 ACI1225:ACI1226 AME1225:AME1226 AWA1225:AWA1226 BFW1225:BFW1226 BPS1225:BPS1226 BZO1225:BZO1226 CJK1225:CJK1226 CTG1225:CTG1226 DDC1225:DDC1226 DMY1225:DMY1226 DWU1225:DWU1226 EGQ1225:EGQ1226 EQM1225:EQM1226 FAI1225:FAI1226 FKE1225:FKE1226 FUA1225:FUA1226 GDW1225:GDW1226 GNS1225:GNS1226 GXO1225:GXO1226 HHK1225:HHK1226 HRG1225:HRG1226 IBC1225:IBC1226 IKY1225:IKY1226 IUU1225:IUU1226 JEQ1225:JEQ1226 JOM1225:JOM1226 JYI1225:JYI1226 KIE1225:KIE1226 KSA1225:KSA1226 LBW1225:LBW1226 LLS1225:LLS1226 LVO1225:LVO1226 MFK1225:MFK1226 MPG1225:MPG1226 MZC1225:MZC1226 NIY1225:NIY1226 NSU1225:NSU1226 OCQ1225:OCQ1226 OMM1225:OMM1226 OWI1225:OWI1226 PGE1225:PGE1226 PQA1225:PQA1226 PZW1225:PZW1226 QJS1225:QJS1226 QTO1225:QTO1226 RDK1225:RDK1226 RNG1225:RNG1226 RXC1225:RXC1226 SGY1225:SGY1226 SQU1225:SQU1226 TAQ1225:TAQ1226 TKM1225:TKM1226 TUI1225:TUI1226 UEE1225:UEE1226 UOA1225:UOA1226 UXW1225:UXW1226 VHS1225:VHS1226 VRO1225:VRO1226 WBK1225:WBK1226 WLG1225:WLG1226 WVC1225:WVC1226 J1234:J1235 IQ1232:IQ1233 SM1232:SM1233 ACI1232:ACI1233 AME1232:AME1233 AWA1232:AWA1233 BFW1232:BFW1233 BPS1232:BPS1233 BZO1232:BZO1233 CJK1232:CJK1233 CTG1232:CTG1233 DDC1232:DDC1233 DMY1232:DMY1233 DWU1232:DWU1233 EGQ1232:EGQ1233 EQM1232:EQM1233 FAI1232:FAI1233 FKE1232:FKE1233 FUA1232:FUA1233 GDW1232:GDW1233 GNS1232:GNS1233 GXO1232:GXO1233 HHK1232:HHK1233 HRG1232:HRG1233 IBC1232:IBC1233 IKY1232:IKY1233 IUU1232:IUU1233 JEQ1232:JEQ1233 JOM1232:JOM1233 JYI1232:JYI1233 KIE1232:KIE1233 KSA1232:KSA1233 LBW1232:LBW1233 LLS1232:LLS1233 LVO1232:LVO1233 MFK1232:MFK1233 MPG1232:MPG1233 MZC1232:MZC1233 NIY1232:NIY1233 NSU1232:NSU1233 OCQ1232:OCQ1233 OMM1232:OMM1233 OWI1232:OWI1233 PGE1232:PGE1233 PQA1232:PQA1233 PZW1232:PZW1233 QJS1232:QJS1233 QTO1232:QTO1233 RDK1232:RDK1233 RNG1232:RNG1233 RXC1232:RXC1233 SGY1232:SGY1233 SQU1232:SQU1233 TAQ1232:TAQ1233 TKM1232:TKM1233 TUI1232:TUI1233 UEE1232:UEE1233 UOA1232:UOA1233 UXW1232:UXW1233 VHS1232:VHS1233 VRO1232:VRO1233 WBK1232:WBK1233 WLG1232:WLG1233 WVC1232:WVC1233 J163 IQ163 SM163 ACI163 AME163 AWA163 BFW163 BPS163 BZO163 CJK163 CTG163 DDC163 DMY163 DWU163 EGQ163 EQM163 FAI163 FKE163 FUA163 GDW163 GNS163 GXO163 HHK163 HRG163 IBC163 IKY163 IUU163 JEQ163 JOM163 JYI163 KIE163 KSA163 LBW163 LLS163 LVO163 MFK163 MPG163 MZC163 NIY163 NSU163 OCQ163 OMM163 OWI163 PGE163 PQA163 PZW163 QJS163 QTO163 RDK163 RNG163 RXC163 SGY163 SQU163 TAQ163 TKM163 TUI163 UEE163 UOA163 UXW163 VHS163 VRO163 WBK163 WLG163 WVC163 J381 IQ381 SM381 ACI381 AME381 AWA381 BFW381 BPS381 BZO381 CJK381 CTG381 DDC381 DMY381 DWU381 EGQ381 EQM381 FAI381 FKE381 FUA381 GDW381 GNS381 GXO381 HHK381 HRG381 IBC381 IKY381 IUU381 JEQ381 JOM381 JYI381 KIE381 KSA381 LBW381 LLS381 LVO381 MFK381 MPG381 MZC381 NIY381 NSU381 OCQ381 OMM381 OWI381 PGE381 PQA381 PZW381 QJS381 QTO381 RDK381 RNG381 RXC381 SGY381 SQU381 TAQ381 TKM381 TUI381 UEE381 UOA381 UXW381 VHS381 VRO381 WBK381 WLG381 WVC381 J540 IQ540 SM540 ACI540 AME540 AWA540 BFW540 BPS540 BZO540 CJK540 CTG540 DDC540 DMY540 DWU540 EGQ540 EQM540 FAI540 FKE540 FUA540 GDW540 GNS540 GXO540 HHK540 HRG540 IBC540 IKY540 IUU540 JEQ540 JOM540 JYI540 KIE540 KSA540 LBW540 LLS540 LVO540 MFK540 MPG540 MZC540 NIY540 NSU540 OCQ540 OMM540 OWI540 PGE540 PQA540 PZW540 QJS540 QTO540 RDK540 RNG540 RXC540 SGY540 SQU540 TAQ540 TKM540 TUI540 UEE540 UOA540 UXW540 VHS540 VRO540 WBK540 WLG540 WVC540 J679 IQ679 SM679 ACI679 AME679 AWA679 BFW679 BPS679 BZO679 CJK679 CTG679 DDC679 DMY679 DWU679 EGQ679 EQM679 FAI679 FKE679 FUA679 GDW679 GNS679 GXO679 HHK679 HRG679 IBC679 IKY679 IUU679 JEQ679 JOM679 JYI679 KIE679 KSA679 LBW679 LLS679 LVO679 MFK679 MPG679 MZC679 NIY679 NSU679 OCQ679 OMM679 OWI679 PGE679 PQA679 PZW679 QJS679 QTO679 RDK679 RNG679 RXC679 SGY679 SQU679 TAQ679 TKM679 TUI679 UEE679 UOA679 UXW679 VHS679 VRO679 WBK679 WLG679 WVC679 J397 IQ397 SM397 ACI397 AME397 AWA397 BFW397 BPS397 BZO397 CJK397 CTG397 DDC397 DMY397 DWU397 EGQ397 EQM397 FAI397 FKE397 FUA397 GDW397 GNS397 GXO397 HHK397 HRG397 IBC397 IKY397 IUU397 JEQ397 JOM397 JYI397 KIE397 KSA397 LBW397 LLS397 LVO397 MFK397 MPG397 MZC397 NIY397 NSU397 OCQ397 OMM397 OWI397 PGE397 PQA397 PZW397 QJS397 QTO397 RDK397 RNG397 RXC397 SGY397 SQU397 TAQ397 TKM397 TUI397 UEE397 UOA397 UXW397 VHS397 VRO397 WBK397 WLG397 WVC397 J839 IQ839 SM839 ACI839 AME839 AWA839 BFW839 BPS839 BZO839 CJK839 CTG839 DDC839 DMY839 DWU839 EGQ839 EQM839 FAI839 FKE839 FUA839 GDW839 GNS839 GXO839 HHK839 HRG839 IBC839 IKY839 IUU839 JEQ839 JOM839 JYI839 KIE839 KSA839 LBW839 LLS839 LVO839 MFK839 MPG839 MZC839 NIY839 NSU839 OCQ839 OMM839 OWI839 PGE839 PQA839 PZW839 QJS839 QTO839 RDK839 RNG839 RXC839 SGY839 SQU839 TAQ839 TKM839 TUI839 UEE839 UOA839 UXW839 VHS839 VRO839 WBK839 WLG839 WVC839 J964 IQ964 SM964 ACI964 AME964 AWA964 BFW964 BPS964 BZO964 CJK964 CTG964 DDC964 DMY964 DWU964 EGQ964 EQM964 FAI964 FKE964 FUA964 GDW964 GNS964 GXO964 HHK964 HRG964 IBC964 IKY964 IUU964 JEQ964 JOM964 JYI964 KIE964 KSA964 LBW964 LLS964 LVO964 MFK964 MPG964 MZC964 NIY964 NSU964 OCQ964 OMM964 OWI964 PGE964 PQA964 PZW964 QJS964 QTO964 RDK964 RNG964 RXC964 SGY964 SQU964 TAQ964 TKM964 TUI964 UEE964 UOA964 UXW964 VHS964 VRO964 WBK964 WLG964 WVC964 J681 IQ681 SM681 ACI681 AME681 AWA681 BFW681 BPS681 BZO681 CJK681 CTG681 DDC681 DMY681 DWU681 EGQ681 EQM681 FAI681 FKE681 FUA681 GDW681 GNS681 GXO681 HHK681 HRG681 IBC681 IKY681 IUU681 JEQ681 JOM681 JYI681 KIE681 KSA681 LBW681 LLS681 LVO681 MFK681 MPG681 MZC681 NIY681 NSU681 OCQ681 OMM681 OWI681 PGE681 PQA681 PZW681 QJS681 QTO681 RDK681 RNG681 RXC681 SGY681 SQU681 TAQ681 TKM681 TUI681 UEE681 UOA681 UXW681 VHS681 VRO681 WBK681 WLG681 WVC681 J1071:J1082 IQ1071:IQ1082 SM1071:SM1082 ACI1071:ACI1082 AME1071:AME1082 AWA1071:AWA1082 BFW1071:BFW1082 BPS1071:BPS1082 BZO1071:BZO1082 CJK1071:CJK1082 CTG1071:CTG1082 DDC1071:DDC1082 DMY1071:DMY1082 DWU1071:DWU1082 EGQ1071:EGQ1082 EQM1071:EQM1082 FAI1071:FAI1082 FKE1071:FKE1082 FUA1071:FUA1082 GDW1071:GDW1082 GNS1071:GNS1082 GXO1071:GXO1082 HHK1071:HHK1082 HRG1071:HRG1082 IBC1071:IBC1082 IKY1071:IKY1082 IUU1071:IUU1082 JEQ1071:JEQ1082 JOM1071:JOM1082 JYI1071:JYI1082 KIE1071:KIE1082 KSA1071:KSA1082 LBW1071:LBW1082 LLS1071:LLS1082 LVO1071:LVO1082 MFK1071:MFK1082 MPG1071:MPG1082 MZC1071:MZC1082 NIY1071:NIY1082 NSU1071:NSU1082 OCQ1071:OCQ1082 OMM1071:OMM1082 OWI1071:OWI1082 PGE1071:PGE1082 PQA1071:PQA1082 PZW1071:PZW1082 QJS1071:QJS1082 QTO1071:QTO1082 RDK1071:RDK1082 RNG1071:RNG1082 RXC1071:RXC1082 SGY1071:SGY1082 SQU1071:SQU1082 TAQ1071:TAQ1082 TKM1071:TKM1082 TUI1071:TUI1082 UEE1071:UEE1082 UOA1071:UOA1082 UXW1071:UXW1082 VHS1071:VHS1082 VRO1071:VRO1082 WBK1071:WBK1082 WLG1071:WLG1082 WVC1071:WVC1082 J1084 IQ1084 SM1084 ACI1084 AME1084 AWA1084 BFW1084 BPS1084 BZO1084 CJK1084 CTG1084 DDC1084 DMY1084 DWU1084 EGQ1084 EQM1084 FAI1084 FKE1084 FUA1084 GDW1084 GNS1084 GXO1084 HHK1084 HRG1084 IBC1084 IKY1084 IUU1084 JEQ1084 JOM1084 JYI1084 KIE1084 KSA1084 LBW1084 LLS1084 LVO1084 MFK1084 MPG1084 MZC1084 NIY1084 NSU1084 OCQ1084 OMM1084 OWI1084 PGE1084 PQA1084 PZW1084 QJS1084 QTO1084 RDK1084 RNG1084 RXC1084 SGY1084 SQU1084 TAQ1084 TKM1084 TUI1084 UEE1084 UOA1084 UXW1084 VHS1084 VRO1084 WBK1084 WLG1084 WVC1084 J513:J519 IQ513:IQ519 SM513:SM519 ACI513:ACI519 AME513:AME519 AWA513:AWA519 BFW513:BFW519 BPS513:BPS519 BZO513:BZO519 CJK513:CJK519 CTG513:CTG519 DDC513:DDC519 DMY513:DMY519 DWU513:DWU519 EGQ513:EGQ519 EQM513:EQM519 FAI513:FAI519 FKE513:FKE519 FUA513:FUA519 GDW513:GDW519 GNS513:GNS519 GXO513:GXO519 HHK513:HHK519 HRG513:HRG519 IBC513:IBC519 IKY513:IKY519 IUU513:IUU519 JEQ513:JEQ519 JOM513:JOM519 JYI513:JYI519 KIE513:KIE519 KSA513:KSA519 LBW513:LBW519 LLS513:LLS519 LVO513:LVO519 MFK513:MFK519 MPG513:MPG519 MZC513:MZC519 NIY513:NIY519 NSU513:NSU519 OCQ513:OCQ519 OMM513:OMM519 OWI513:OWI519 PGE513:PGE519 PQA513:PQA519 PZW513:PZW519 QJS513:QJS519 QTO513:QTO519 RDK513:RDK519 RNG513:RNG519 RXC513:RXC519 SGY513:SGY519 SQU513:SQU519 TAQ513:TAQ519 TKM513:TKM519 TUI513:TUI519 UEE513:UEE519 UOA513:UOA519 UXW513:UXW519 VHS513:VHS519 VRO513:VRO519 WBK513:WBK519 WLG513:WLG519 WVC513:WVC519 WVC11:WVC38 WLG11:WLG38 WBK11:WBK38 VRO11:VRO38 VHS11:VHS38 UXW11:UXW38 UOA11:UOA38 UEE11:UEE38 TUI11:TUI38 TKM11:TKM38 TAQ11:TAQ38 SQU11:SQU38 SGY11:SGY38 RXC11:RXC38 RNG11:RNG38 RDK11:RDK38 QTO11:QTO38 QJS11:QJS38 PZW11:PZW38 PQA11:PQA38 PGE11:PGE38 OWI11:OWI38 OMM11:OMM38 OCQ11:OCQ38 NSU11:NSU38 NIY11:NIY38 MZC11:MZC38 MPG11:MPG38 MFK11:MFK38 LVO11:LVO38 LLS11:LLS38 LBW11:LBW38 KSA11:KSA38 KIE11:KIE38 JYI11:JYI38 JOM11:JOM38 JEQ11:JEQ38 IUU11:IUU38 IKY11:IKY38 IBC11:IBC38 HRG11:HRG38 HHK11:HHK38 GXO11:GXO38 GNS11:GNS38 GDW11:GDW38 FUA11:FUA38 FKE11:FKE38 FAI11:FAI38 EQM11:EQM38 EGQ11:EGQ38 DWU11:DWU38 DMY11:DMY38 DDC11:DDC38 CTG11:CTG38 CJK11:CJK38 BZO11:BZO38 BPS11:BPS38 BFW11:BFW38 AWA11:AWA38 AME11:AME38 ACI11:ACI38 SM11:SM38 IQ11:IQ38 J11:J38 J833 IQ833 SM833 ACI833 AME833 AWA833 BFW833 BPS833 BZO833 CJK833 CTG833 DDC833 DMY833 DWU833 EGQ833 EQM833 FAI833 FKE833 FUA833 GDW833 GNS833 GXO833 HHK833 HRG833 IBC833 IKY833 IUU833 JEQ833 JOM833 JYI833 KIE833 KSA833 LBW833 LLS833 LVO833 MFK833 MPG833 MZC833 NIY833 NSU833 OCQ833 OMM833 OWI833 PGE833 PQA833 PZW833 QJS833 QTO833 RDK833 RNG833 RXC833 SGY833 SQU833 TAQ833 TKM833 TUI833 UEE833 UOA833 UXW833 VHS833 VRO833 WBK833 WLG833 WVC833" xr:uid="{859CCC43-732F-4697-A27B-660D4E4827D8}">
      <formula1>0</formula1>
    </dataValidation>
    <dataValidation allowBlank="1" showInputMessage="1" showErrorMessage="1" errorTitle="Klasifikacija" error="Obvezen podatek_x000a_" sqref="Y38:Y39 JF38:JF39 TB38:TB39 ACX38:ACX39 AMT38:AMT39 AWP38:AWP39 BGL38:BGL39 BQH38:BQH39 CAD38:CAD39 CJZ38:CJZ39 CTV38:CTV39 DDR38:DDR39 DNN38:DNN39 DXJ38:DXJ39 EHF38:EHF39 ERB38:ERB39 FAX38:FAX39 FKT38:FKT39 FUP38:FUP39 GEL38:GEL39 GOH38:GOH39 GYD38:GYD39 HHZ38:HHZ39 HRV38:HRV39 IBR38:IBR39 ILN38:ILN39 IVJ38:IVJ39 JFF38:JFF39 JPB38:JPB39 JYX38:JYX39 KIT38:KIT39 KSP38:KSP39 LCL38:LCL39 LMH38:LMH39 LWD38:LWD39 MFZ38:MFZ39 MPV38:MPV39 MZR38:MZR39 NJN38:NJN39 NTJ38:NTJ39 ODF38:ODF39 ONB38:ONB39 OWX38:OWX39 PGT38:PGT39 PQP38:PQP39 QAL38:QAL39 QKH38:QKH39 QUD38:QUD39 RDZ38:RDZ39 RNV38:RNV39 RXR38:RXR39 SHN38:SHN39 SRJ38:SRJ39 TBF38:TBF39 TLB38:TLB39 TUX38:TUX39 UET38:UET39 UOP38:UOP39 UYL38:UYL39 VIH38:VIH39 VSD38:VSD39 WBZ38:WBZ39 WLV38:WLV39 WVR38:WVR39 Y335:Y353 JF335:JF353 TB335:TB353 ACX335:ACX353 AMT335:AMT353 AWP335:AWP353 BGL335:BGL353 BQH335:BQH353 CAD335:CAD353 CJZ335:CJZ353 CTV335:CTV353 DDR335:DDR353 DNN335:DNN353 DXJ335:DXJ353 EHF335:EHF353 ERB335:ERB353 FAX335:FAX353 FKT335:FKT353 FUP335:FUP353 GEL335:GEL353 GOH335:GOH353 GYD335:GYD353 HHZ335:HHZ353 HRV335:HRV353 IBR335:IBR353 ILN335:ILN353 IVJ335:IVJ353 JFF335:JFF353 JPB335:JPB353 JYX335:JYX353 KIT335:KIT353 KSP335:KSP353 LCL335:LCL353 LMH335:LMH353 LWD335:LWD353 MFZ335:MFZ353 MPV335:MPV353 MZR335:MZR353 NJN335:NJN353 NTJ335:NTJ353 ODF335:ODF353 ONB335:ONB353 OWX335:OWX353 PGT335:PGT353 PQP335:PQP353 QAL335:QAL353 QKH335:QKH353 QUD335:QUD353 RDZ335:RDZ353 RNV335:RNV353 RXR335:RXR353 SHN335:SHN353 SRJ335:SRJ353 TBF335:TBF353 TLB335:TLB353 TUX335:TUX353 UET335:UET353 UOP335:UOP353 UYL335:UYL353 VIH335:VIH353 VSD335:VSD353 WBZ335:WBZ353 WLV335:WLV353 WVR335:WVR353 O376:O377 IV376:IV377 SR376:SR377 ACN376:ACN377 AMJ376:AMJ377 AWF376:AWF377 BGB376:BGB377 BPX376:BPX377 BZT376:BZT377 CJP376:CJP377 CTL376:CTL377 DDH376:DDH377 DND376:DND377 DWZ376:DWZ377 EGV376:EGV377 EQR376:EQR377 FAN376:FAN377 FKJ376:FKJ377 FUF376:FUF377 GEB376:GEB377 GNX376:GNX377 GXT376:GXT377 HHP376:HHP377 HRL376:HRL377 IBH376:IBH377 ILD376:ILD377 IUZ376:IUZ377 JEV376:JEV377 JOR376:JOR377 JYN376:JYN377 KIJ376:KIJ377 KSF376:KSF377 LCB376:LCB377 LLX376:LLX377 LVT376:LVT377 MFP376:MFP377 MPL376:MPL377 MZH376:MZH377 NJD376:NJD377 NSZ376:NSZ377 OCV376:OCV377 OMR376:OMR377 OWN376:OWN377 PGJ376:PGJ377 PQF376:PQF377 QAB376:QAB377 QJX376:QJX377 QTT376:QTT377 RDP376:RDP377 RNL376:RNL377 RXH376:RXH377 SHD376:SHD377 SQZ376:SQZ377 TAV376:TAV377 TKR376:TKR377 TUN376:TUN377 UEJ376:UEJ377 UOF376:UOF377 UYB376:UYB377 VHX376:VHX377 VRT376:VRT377 WBP376:WBP377 WLL376:WLL377 WVH376:WVH377 Y372:Y375 JF372:JF375 TB372:TB375 ACX372:ACX375 AMT372:AMT375 AWP372:AWP375 BGL372:BGL375 BQH372:BQH375 CAD372:CAD375 CJZ372:CJZ375 CTV372:CTV375 DDR372:DDR375 DNN372:DNN375 DXJ372:DXJ375 EHF372:EHF375 ERB372:ERB375 FAX372:FAX375 FKT372:FKT375 FUP372:FUP375 GEL372:GEL375 GOH372:GOH375 GYD372:GYD375 HHZ372:HHZ375 HRV372:HRV375 IBR372:IBR375 ILN372:ILN375 IVJ372:IVJ375 JFF372:JFF375 JPB372:JPB375 JYX372:JYX375 KIT372:KIT375 KSP372:KSP375 LCL372:LCL375 LMH372:LMH375 LWD372:LWD375 MFZ372:MFZ375 MPV372:MPV375 MZR372:MZR375 NJN372:NJN375 NTJ372:NTJ375 ODF372:ODF375 ONB372:ONB375 OWX372:OWX375 PGT372:PGT375 PQP372:PQP375 QAL372:QAL375 QKH372:QKH375 QUD372:QUD375 RDZ372:RDZ375 RNV372:RNV375 RXR372:RXR375 SHN372:SHN375 SRJ372:SRJ375 TBF372:TBF375 TLB372:TLB375 TUX372:TUX375 UET372:UET375 UOP372:UOP375 UYL372:UYL375 VIH372:VIH375 VSD372:VSD375 WBZ372:WBZ375 WLV372:WLV375 WVR372:WVR375 Y364:Y370 JF364:JF370 TB364:TB370 ACX364:ACX370 AMT364:AMT370 AWP364:AWP370 BGL364:BGL370 BQH364:BQH370 CAD364:CAD370 CJZ364:CJZ370 CTV364:CTV370 DDR364:DDR370 DNN364:DNN370 DXJ364:DXJ370 EHF364:EHF370 ERB364:ERB370 FAX364:FAX370 FKT364:FKT370 FUP364:FUP370 GEL364:GEL370 GOH364:GOH370 GYD364:GYD370 HHZ364:HHZ370 HRV364:HRV370 IBR364:IBR370 ILN364:ILN370 IVJ364:IVJ370 JFF364:JFF370 JPB364:JPB370 JYX364:JYX370 KIT364:KIT370 KSP364:KSP370 LCL364:LCL370 LMH364:LMH370 LWD364:LWD370 MFZ364:MFZ370 MPV364:MPV370 MZR364:MZR370 NJN364:NJN370 NTJ364:NTJ370 ODF364:ODF370 ONB364:ONB370 OWX364:OWX370 PGT364:PGT370 PQP364:PQP370 QAL364:QAL370 QKH364:QKH370 QUD364:QUD370 RDZ364:RDZ370 RNV364:RNV370 RXR364:RXR370 SHN364:SHN370 SRJ364:SRJ370 TBF364:TBF370 TLB364:TLB370 TUX364:TUX370 UET364:UET370 UOP364:UOP370 UYL364:UYL370 VIH364:VIH370 VSD364:VSD370 WBZ364:WBZ370 WLV364:WLV370 WVR364:WVR370 Y673:Y676 JF673:JF676 TB673:TB676 ACX673:ACX676 AMT673:AMT676 AWP673:AWP676 BGL673:BGL676 BQH673:BQH676 CAD673:CAD676 CJZ673:CJZ676 CTV673:CTV676 DDR673:DDR676 DNN673:DNN676 DXJ673:DXJ676 EHF673:EHF676 ERB673:ERB676 FAX673:FAX676 FKT673:FKT676 FUP673:FUP676 GEL673:GEL676 GOH673:GOH676 GYD673:GYD676 HHZ673:HHZ676 HRV673:HRV676 IBR673:IBR676 ILN673:ILN676 IVJ673:IVJ676 JFF673:JFF676 JPB673:JPB676 JYX673:JYX676 KIT673:KIT676 KSP673:KSP676 LCL673:LCL676 LMH673:LMH676 LWD673:LWD676 MFZ673:MFZ676 MPV673:MPV676 MZR673:MZR676 NJN673:NJN676 NTJ673:NTJ676 ODF673:ODF676 ONB673:ONB676 OWX673:OWX676 PGT673:PGT676 PQP673:PQP676 QAL673:QAL676 QKH673:QKH676 QUD673:QUD676 RDZ673:RDZ676 RNV673:RNV676 RXR673:RXR676 SHN673:SHN676 SRJ673:SRJ676 TBF673:TBF676 TLB673:TLB676 TUX673:TUX676 UET673:UET676 UOP673:UOP676 UYL673:UYL676 VIH673:VIH676 VSD673:VSD676 WBZ673:WBZ676 WLV673:WLV676 WVR673:WVR676 Y575 JF575 TB575 ACX575 AMT575 AWP575 BGL575 BQH575 CAD575 CJZ575 CTV575 DDR575 DNN575 DXJ575 EHF575 ERB575 FAX575 FKT575 FUP575 GEL575 GOH575 GYD575 HHZ575 HRV575 IBR575 ILN575 IVJ575 JFF575 JPB575 JYX575 KIT575 KSP575 LCL575 LMH575 LWD575 MFZ575 MPV575 MZR575 NJN575 NTJ575 ODF575 ONB575 OWX575 PGT575 PQP575 QAL575 QKH575 QUD575 RDZ575 RNV575 RXR575 SHN575 SRJ575 TBF575 TLB575 TUX575 UET575 UOP575 UYL575 VIH575 VSD575 WBZ575 WLV575 WVR575 Y738:Y742 JF738:JF742 TB738:TB742 ACX738:ACX742 AMT738:AMT742 AWP738:AWP742 BGL738:BGL742 BQH738:BQH742 CAD738:CAD742 CJZ738:CJZ742 CTV738:CTV742 DDR738:DDR742 DNN738:DNN742 DXJ738:DXJ742 EHF738:EHF742 ERB738:ERB742 FAX738:FAX742 FKT738:FKT742 FUP738:FUP742 GEL738:GEL742 GOH738:GOH742 GYD738:GYD742 HHZ738:HHZ742 HRV738:HRV742 IBR738:IBR742 ILN738:ILN742 IVJ738:IVJ742 JFF738:JFF742 JPB738:JPB742 JYX738:JYX742 KIT738:KIT742 KSP738:KSP742 LCL738:LCL742 LMH738:LMH742 LWD738:LWD742 MFZ738:MFZ742 MPV738:MPV742 MZR738:MZR742 NJN738:NJN742 NTJ738:NTJ742 ODF738:ODF742 ONB738:ONB742 OWX738:OWX742 PGT738:PGT742 PQP738:PQP742 QAL738:QAL742 QKH738:QKH742 QUD738:QUD742 RDZ738:RDZ742 RNV738:RNV742 RXR738:RXR742 SHN738:SHN742 SRJ738:SRJ742 TBF738:TBF742 TLB738:TLB742 TUX738:TUX742 UET738:UET742 UOP738:UOP742 UYL738:UYL742 VIH738:VIH742 VSD738:VSD742 WBZ738:WBZ742 WLV738:WLV742 WVR738:WVR742 Y744:Y745 JF744:JF745 TB744:TB745 ACX744:ACX745 AMT744:AMT745 AWP744:AWP745 BGL744:BGL745 BQH744:BQH745 CAD744:CAD745 CJZ744:CJZ745 CTV744:CTV745 DDR744:DDR745 DNN744:DNN745 DXJ744:DXJ745 EHF744:EHF745 ERB744:ERB745 FAX744:FAX745 FKT744:FKT745 FUP744:FUP745 GEL744:GEL745 GOH744:GOH745 GYD744:GYD745 HHZ744:HHZ745 HRV744:HRV745 IBR744:IBR745 ILN744:ILN745 IVJ744:IVJ745 JFF744:JFF745 JPB744:JPB745 JYX744:JYX745 KIT744:KIT745 KSP744:KSP745 LCL744:LCL745 LMH744:LMH745 LWD744:LWD745 MFZ744:MFZ745 MPV744:MPV745 MZR744:MZR745 NJN744:NJN745 NTJ744:NTJ745 ODF744:ODF745 ONB744:ONB745 OWX744:OWX745 PGT744:PGT745 PQP744:PQP745 QAL744:QAL745 QKH744:QKH745 QUD744:QUD745 RDZ744:RDZ745 RNV744:RNV745 RXR744:RXR745 SHN744:SHN745 SRJ744:SRJ745 TBF744:TBF745 TLB744:TLB745 TUX744:TUX745 UET744:UET745 UOP744:UOP745 UYL744:UYL745 VIH744:VIH745 VSD744:VSD745 WBZ744:WBZ745 WLV744:WLV745 WVR744:WVR745 Y747 JF747 TB747 ACX747 AMT747 AWP747 BGL747 BQH747 CAD747 CJZ747 CTV747 DDR747 DNN747 DXJ747 EHF747 ERB747 FAX747 FKT747 FUP747 GEL747 GOH747 GYD747 HHZ747 HRV747 IBR747 ILN747 IVJ747 JFF747 JPB747 JYX747 KIT747 KSP747 LCL747 LMH747 LWD747 MFZ747 MPV747 MZR747 NJN747 NTJ747 ODF747 ONB747 OWX747 PGT747 PQP747 QAL747 QKH747 QUD747 RDZ747 RNV747 RXR747 SHN747 SRJ747 TBF747 TLB747 TUX747 UET747 UOP747 UYL747 VIH747 VSD747 WBZ747 WLV747 WVR747 Y749:Y754 JF749:JF754 TB749:TB754 ACX749:ACX754 AMT749:AMT754 AWP749:AWP754 BGL749:BGL754 BQH749:BQH754 CAD749:CAD754 CJZ749:CJZ754 CTV749:CTV754 DDR749:DDR754 DNN749:DNN754 DXJ749:DXJ754 EHF749:EHF754 ERB749:ERB754 FAX749:FAX754 FKT749:FKT754 FUP749:FUP754 GEL749:GEL754 GOH749:GOH754 GYD749:GYD754 HHZ749:HHZ754 HRV749:HRV754 IBR749:IBR754 ILN749:ILN754 IVJ749:IVJ754 JFF749:JFF754 JPB749:JPB754 JYX749:JYX754 KIT749:KIT754 KSP749:KSP754 LCL749:LCL754 LMH749:LMH754 LWD749:LWD754 MFZ749:MFZ754 MPV749:MPV754 MZR749:MZR754 NJN749:NJN754 NTJ749:NTJ754 ODF749:ODF754 ONB749:ONB754 OWX749:OWX754 PGT749:PGT754 PQP749:PQP754 QAL749:QAL754 QKH749:QKH754 QUD749:QUD754 RDZ749:RDZ754 RNV749:RNV754 RXR749:RXR754 SHN749:SHN754 SRJ749:SRJ754 TBF749:TBF754 TLB749:TLB754 TUX749:TUX754 UET749:UET754 UOP749:UOP754 UYL749:UYL754 VIH749:VIH754 VSD749:VSD754 WBZ749:WBZ754 WLV749:WLV754 WVR749:WVR754 Y882 JF882 TB882 ACX882 AMT882 AWP882 BGL882 BQH882 CAD882 CJZ882 CTV882 DDR882 DNN882 DXJ882 EHF882 ERB882 FAX882 FKT882 FUP882 GEL882 GOH882 GYD882 HHZ882 HRV882 IBR882 ILN882 IVJ882 JFF882 JPB882 JYX882 KIT882 KSP882 LCL882 LMH882 LWD882 MFZ882 MPV882 MZR882 NJN882 NTJ882 ODF882 ONB882 OWX882 PGT882 PQP882 QAL882 QKH882 QUD882 RDZ882 RNV882 RXR882 SHN882 SRJ882 TBF882 TLB882 TUX882 UET882 UOP882 UYL882 VIH882 VSD882 WBZ882 WLV882 WVR882 Y893 JF893 TB893 ACX893 AMT893 AWP893 BGL893 BQH893 CAD893 CJZ893 CTV893 DDR893 DNN893 DXJ893 EHF893 ERB893 FAX893 FKT893 FUP893 GEL893 GOH893 GYD893 HHZ893 HRV893 IBR893 ILN893 IVJ893 JFF893 JPB893 JYX893 KIT893 KSP893 LCL893 LMH893 LWD893 MFZ893 MPV893 MZR893 NJN893 NTJ893 ODF893 ONB893 OWX893 PGT893 PQP893 QAL893 QKH893 QUD893 RDZ893 RNV893 RXR893 SHN893 SRJ893 TBF893 TLB893 TUX893 UET893 UOP893 UYL893 VIH893 VSD893 WBZ893 WLV893 WVR893 Y944:Y954 JF944:JF954 TB944:TB954 ACX944:ACX954 AMT944:AMT954 AWP944:AWP954 BGL944:BGL954 BQH944:BQH954 CAD944:CAD954 CJZ944:CJZ954 CTV944:CTV954 DDR944:DDR954 DNN944:DNN954 DXJ944:DXJ954 EHF944:EHF954 ERB944:ERB954 FAX944:FAX954 FKT944:FKT954 FUP944:FUP954 GEL944:GEL954 GOH944:GOH954 GYD944:GYD954 HHZ944:HHZ954 HRV944:HRV954 IBR944:IBR954 ILN944:ILN954 IVJ944:IVJ954 JFF944:JFF954 JPB944:JPB954 JYX944:JYX954 KIT944:KIT954 KSP944:KSP954 LCL944:LCL954 LMH944:LMH954 LWD944:LWD954 MFZ944:MFZ954 MPV944:MPV954 MZR944:MZR954 NJN944:NJN954 NTJ944:NTJ954 ODF944:ODF954 ONB944:ONB954 OWX944:OWX954 PGT944:PGT954 PQP944:PQP954 QAL944:QAL954 QKH944:QKH954 QUD944:QUD954 RDZ944:RDZ954 RNV944:RNV954 RXR944:RXR954 SHN944:SHN954 SRJ944:SRJ954 TBF944:TBF954 TLB944:TLB954 TUX944:TUX954 UET944:UET954 UOP944:UOP954 UYL944:UYL954 VIH944:VIH954 VSD944:VSD954 WBZ944:WBZ954 WLV944:WLV954 WVR944:WVR954 Y1088 JF1088 TB1088 ACX1088 AMT1088 AWP1088 BGL1088 BQH1088 CAD1088 CJZ1088 CTV1088 DDR1088 DNN1088 DXJ1088 EHF1088 ERB1088 FAX1088 FKT1088 FUP1088 GEL1088 GOH1088 GYD1088 HHZ1088 HRV1088 IBR1088 ILN1088 IVJ1088 JFF1088 JPB1088 JYX1088 KIT1088 KSP1088 LCL1088 LMH1088 LWD1088 MFZ1088 MPV1088 MZR1088 NJN1088 NTJ1088 ODF1088 ONB1088 OWX1088 PGT1088 PQP1088 QAL1088 QKH1088 QUD1088 RDZ1088 RNV1088 RXR1088 SHN1088 SRJ1088 TBF1088 TLB1088 TUX1088 UET1088 UOP1088 UYL1088 VIH1088 VSD1088 WBZ1088 WLV1088 WVR1088 Y1179:Y1182 JF1177:JF1180 TB1177:TB1180 ACX1177:ACX1180 AMT1177:AMT1180 AWP1177:AWP1180 BGL1177:BGL1180 BQH1177:BQH1180 CAD1177:CAD1180 CJZ1177:CJZ1180 CTV1177:CTV1180 DDR1177:DDR1180 DNN1177:DNN1180 DXJ1177:DXJ1180 EHF1177:EHF1180 ERB1177:ERB1180 FAX1177:FAX1180 FKT1177:FKT1180 FUP1177:FUP1180 GEL1177:GEL1180 GOH1177:GOH1180 GYD1177:GYD1180 HHZ1177:HHZ1180 HRV1177:HRV1180 IBR1177:IBR1180 ILN1177:ILN1180 IVJ1177:IVJ1180 JFF1177:JFF1180 JPB1177:JPB1180 JYX1177:JYX1180 KIT1177:KIT1180 KSP1177:KSP1180 LCL1177:LCL1180 LMH1177:LMH1180 LWD1177:LWD1180 MFZ1177:MFZ1180 MPV1177:MPV1180 MZR1177:MZR1180 NJN1177:NJN1180 NTJ1177:NTJ1180 ODF1177:ODF1180 ONB1177:ONB1180 OWX1177:OWX1180 PGT1177:PGT1180 PQP1177:PQP1180 QAL1177:QAL1180 QKH1177:QKH1180 QUD1177:QUD1180 RDZ1177:RDZ1180 RNV1177:RNV1180 RXR1177:RXR1180 SHN1177:SHN1180 SRJ1177:SRJ1180 TBF1177:TBF1180 TLB1177:TLB1180 TUX1177:TUX1180 UET1177:UET1180 UOP1177:UOP1180 UYL1177:UYL1180 VIH1177:VIH1180 VSD1177:VSD1180 WBZ1177:WBZ1180 WLV1177:WLV1180 WVR1177:WVR1180 Y1196:Y1228 JF1194:JF1226 TB1194:TB1226 ACX1194:ACX1226 AMT1194:AMT1226 AWP1194:AWP1226 BGL1194:BGL1226 BQH1194:BQH1226 CAD1194:CAD1226 CJZ1194:CJZ1226 CTV1194:CTV1226 DDR1194:DDR1226 DNN1194:DNN1226 DXJ1194:DXJ1226 EHF1194:EHF1226 ERB1194:ERB1226 FAX1194:FAX1226 FKT1194:FKT1226 FUP1194:FUP1226 GEL1194:GEL1226 GOH1194:GOH1226 GYD1194:GYD1226 HHZ1194:HHZ1226 HRV1194:HRV1226 IBR1194:IBR1226 ILN1194:ILN1226 IVJ1194:IVJ1226 JFF1194:JFF1226 JPB1194:JPB1226 JYX1194:JYX1226 KIT1194:KIT1226 KSP1194:KSP1226 LCL1194:LCL1226 LMH1194:LMH1226 LWD1194:LWD1226 MFZ1194:MFZ1226 MPV1194:MPV1226 MZR1194:MZR1226 NJN1194:NJN1226 NTJ1194:NTJ1226 ODF1194:ODF1226 ONB1194:ONB1226 OWX1194:OWX1226 PGT1194:PGT1226 PQP1194:PQP1226 QAL1194:QAL1226 QKH1194:QKH1226 QUD1194:QUD1226 RDZ1194:RDZ1226 RNV1194:RNV1226 RXR1194:RXR1226 SHN1194:SHN1226 SRJ1194:SRJ1226 TBF1194:TBF1226 TLB1194:TLB1226 TUX1194:TUX1226 UET1194:UET1226 UOP1194:UOP1226 UYL1194:UYL1226 VIH1194:VIH1226 VSD1194:VSD1226 WBZ1194:WBZ1226 WLV1194:WLV1226 WVR1194:WVR1226 Y163 JF163 TB163 ACX163 AMT163 AWP163 BGL163 BQH163 CAD163 CJZ163 CTV163 DDR163 DNN163 DXJ163 EHF163 ERB163 FAX163 FKT163 FUP163 GEL163 GOH163 GYD163 HHZ163 HRV163 IBR163 ILN163 IVJ163 JFF163 JPB163 JYX163 KIT163 KSP163 LCL163 LMH163 LWD163 MFZ163 MPV163 MZR163 NJN163 NTJ163 ODF163 ONB163 OWX163 PGT163 PQP163 QAL163 QKH163 QUD163 RDZ163 RNV163 RXR163 SHN163 SRJ163 TBF163 TLB163 TUX163 UET163 UOP163 UYL163 VIH163 VSD163 WBZ163 WLV163 WVR163 Y381 JF381 TB381 ACX381 AMT381 AWP381 BGL381 BQH381 CAD381 CJZ381 CTV381 DDR381 DNN381 DXJ381 EHF381 ERB381 FAX381 FKT381 FUP381 GEL381 GOH381 GYD381 HHZ381 HRV381 IBR381 ILN381 IVJ381 JFF381 JPB381 JYX381 KIT381 KSP381 LCL381 LMH381 LWD381 MFZ381 MPV381 MZR381 NJN381 NTJ381 ODF381 ONB381 OWX381 PGT381 PQP381 QAL381 QKH381 QUD381 RDZ381 RNV381 RXR381 SHN381 SRJ381 TBF381 TLB381 TUX381 UET381 UOP381 UYL381 VIH381 VSD381 WBZ381 WLV381 WVR381 Y540 JF540 TB540 ACX540 AMT540 AWP540 BGL540 BQH540 CAD540 CJZ540 CTV540 DDR540 DNN540 DXJ540 EHF540 ERB540 FAX540 FKT540 FUP540 GEL540 GOH540 GYD540 HHZ540 HRV540 IBR540 ILN540 IVJ540 JFF540 JPB540 JYX540 KIT540 KSP540 LCL540 LMH540 LWD540 MFZ540 MPV540 MZR540 NJN540 NTJ540 ODF540 ONB540 OWX540 PGT540 PQP540 QAL540 QKH540 QUD540 RDZ540 RNV540 RXR540 SHN540 SRJ540 TBF540 TLB540 TUX540 UET540 UOP540 UYL540 VIH540 VSD540 WBZ540 WLV540 WVR540 Y679 JF679 TB679 ACX679 AMT679 AWP679 BGL679 BQH679 CAD679 CJZ679 CTV679 DDR679 DNN679 DXJ679 EHF679 ERB679 FAX679 FKT679 FUP679 GEL679 GOH679 GYD679 HHZ679 HRV679 IBR679 ILN679 IVJ679 JFF679 JPB679 JYX679 KIT679 KSP679 LCL679 LMH679 LWD679 MFZ679 MPV679 MZR679 NJN679 NTJ679 ODF679 ONB679 OWX679 PGT679 PQP679 QAL679 QKH679 QUD679 RDZ679 RNV679 RXR679 SHN679 SRJ679 TBF679 TLB679 TUX679 UET679 UOP679 UYL679 VIH679 VSD679 WBZ679 WLV679 WVR679 Y397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Y839 JF839 TB839 ACX839 AMT839 AWP839 BGL839 BQH839 CAD839 CJZ839 CTV839 DDR839 DNN839 DXJ839 EHF839 ERB839 FAX839 FKT839 FUP839 GEL839 GOH839 GYD839 HHZ839 HRV839 IBR839 ILN839 IVJ839 JFF839 JPB839 JYX839 KIT839 KSP839 LCL839 LMH839 LWD839 MFZ839 MPV839 MZR839 NJN839 NTJ839 ODF839 ONB839 OWX839 PGT839 PQP839 QAL839 QKH839 QUD839 RDZ839 RNV839 RXR839 SHN839 SRJ839 TBF839 TLB839 TUX839 UET839 UOP839 UYL839 VIH839 VSD839 WBZ839 WLV839 WVR839 Y964:Y994 JF964:JF994 TB964:TB994 ACX964:ACX994 AMT964:AMT994 AWP964:AWP994 BGL964:BGL994 BQH964:BQH994 CAD964:CAD994 CJZ964:CJZ994 CTV964:CTV994 DDR964:DDR994 DNN964:DNN994 DXJ964:DXJ994 EHF964:EHF994 ERB964:ERB994 FAX964:FAX994 FKT964:FKT994 FUP964:FUP994 GEL964:GEL994 GOH964:GOH994 GYD964:GYD994 HHZ964:HHZ994 HRV964:HRV994 IBR964:IBR994 ILN964:ILN994 IVJ964:IVJ994 JFF964:JFF994 JPB964:JPB994 JYX964:JYX994 KIT964:KIT994 KSP964:KSP994 LCL964:LCL994 LMH964:LMH994 LWD964:LWD994 MFZ964:MFZ994 MPV964:MPV994 MZR964:MZR994 NJN964:NJN994 NTJ964:NTJ994 ODF964:ODF994 ONB964:ONB994 OWX964:OWX994 PGT964:PGT994 PQP964:PQP994 QAL964:QAL994 QKH964:QKH994 QUD964:QUD994 RDZ964:RDZ994 RNV964:RNV994 RXR964:RXR994 SHN964:SHN994 SRJ964:SRJ994 TBF964:TBF994 TLB964:TLB994 TUX964:TUX994 UET964:UET994 UOP964:UOP994 UYL964:UYL994 VIH964:VIH994 VSD964:VSD994 WBZ964:WBZ994 WLV964:WLV994 WVR964:WVR994 Y681 JF681 TB681 ACX681 AMT681 AWP681 BGL681 BQH681 CAD681 CJZ681 CTV681 DDR681 DNN681 DXJ681 EHF681 ERB681 FAX681 FKT681 FUP681 GEL681 GOH681 GYD681 HHZ681 HRV681 IBR681 ILN681 IVJ681 JFF681 JPB681 JYX681 KIT681 KSP681 LCL681 LMH681 LWD681 MFZ681 MPV681 MZR681 NJN681 NTJ681 ODF681 ONB681 OWX681 PGT681 PQP681 QAL681 QKH681 QUD681 RDZ681 RNV681 RXR681 SHN681 SRJ681 TBF681 TLB681 TUX681 UET681 UOP681 UYL681 VIH681 VSD681 WBZ681 WLV681 WVR681 Y1071:Y1084 JF1071:JF1084 TB1071:TB1084 ACX1071:ACX1084 AMT1071:AMT1084 AWP1071:AWP1084 BGL1071:BGL1084 BQH1071:BQH1084 CAD1071:CAD1084 CJZ1071:CJZ1084 CTV1071:CTV1084 DDR1071:DDR1084 DNN1071:DNN1084 DXJ1071:DXJ1084 EHF1071:EHF1084 ERB1071:ERB1084 FAX1071:FAX1084 FKT1071:FKT1084 FUP1071:FUP1084 GEL1071:GEL1084 GOH1071:GOH1084 GYD1071:GYD1084 HHZ1071:HHZ1084 HRV1071:HRV1084 IBR1071:IBR1084 ILN1071:ILN1084 IVJ1071:IVJ1084 JFF1071:JFF1084 JPB1071:JPB1084 JYX1071:JYX1084 KIT1071:KIT1084 KSP1071:KSP1084 LCL1071:LCL1084 LMH1071:LMH1084 LWD1071:LWD1084 MFZ1071:MFZ1084 MPV1071:MPV1084 MZR1071:MZR1084 NJN1071:NJN1084 NTJ1071:NTJ1084 ODF1071:ODF1084 ONB1071:ONB1084 OWX1071:OWX1084 PGT1071:PGT1084 PQP1071:PQP1084 QAL1071:QAL1084 QKH1071:QKH1084 QUD1071:QUD1084 RDZ1071:RDZ1084 RNV1071:RNV1084 RXR1071:RXR1084 SHN1071:SHN1084 SRJ1071:SRJ1084 TBF1071:TBF1084 TLB1071:TLB1084 TUX1071:TUX1084 UET1071:UET1084 UOP1071:UOP1084 UYL1071:UYL1084 VIH1071:VIH1084 VSD1071:VSD1084 WBZ1071:WBZ1084 WLV1071:WLV1084 WVR1071:WVR1084 Y513:Y519 JF513:JF519 TB513:TB519 ACX513:ACX519 AMT513:AMT519 AWP513:AWP519 BGL513:BGL519 BQH513:BQH519 CAD513:CAD519 CJZ513:CJZ519 CTV513:CTV519 DDR513:DDR519 DNN513:DNN519 DXJ513:DXJ519 EHF513:EHF519 ERB513:ERB519 FAX513:FAX519 FKT513:FKT519 FUP513:FUP519 GEL513:GEL519 GOH513:GOH519 GYD513:GYD519 HHZ513:HHZ519 HRV513:HRV519 IBR513:IBR519 ILN513:ILN519 IVJ513:IVJ519 JFF513:JFF519 JPB513:JPB519 JYX513:JYX519 KIT513:KIT519 KSP513:KSP519 LCL513:LCL519 LMH513:LMH519 LWD513:LWD519 MFZ513:MFZ519 MPV513:MPV519 MZR513:MZR519 NJN513:NJN519 NTJ513:NTJ519 ODF513:ODF519 ONB513:ONB519 OWX513:OWX519 PGT513:PGT519 PQP513:PQP519 QAL513:QAL519 QKH513:QKH519 QUD513:QUD519 RDZ513:RDZ519 RNV513:RNV519 RXR513:RXR519 SHN513:SHN519 SRJ513:SRJ519 TBF513:TBF519 TLB513:TLB519 TUX513:TUX519 UET513:UET519 UOP513:UOP519 UYL513:UYL519 VIH513:VIH519 VSD513:VSD519 WBZ513:WBZ519 WLV513:WLV519 WVR513:WVR519 WVR11:WVR36 WLV11:WLV36 WBZ11:WBZ36 VSD11:VSD36 VIH11:VIH36 UYL11:UYL36 UOP11:UOP36 UET11:UET36 TUX11:TUX36 TLB11:TLB36 TBF11:TBF36 SRJ11:SRJ36 SHN11:SHN36 RXR11:RXR36 RNV11:RNV36 RDZ11:RDZ36 QUD11:QUD36 QKH11:QKH36 QAL11:QAL36 PQP11:PQP36 PGT11:PGT36 OWX11:OWX36 ONB11:ONB36 ODF11:ODF36 NTJ11:NTJ36 NJN11:NJN36 MZR11:MZR36 MPV11:MPV36 MFZ11:MFZ36 LWD11:LWD36 LMH11:LMH36 LCL11:LCL36 KSP11:KSP36 KIT11:KIT36 JYX11:JYX36 JPB11:JPB36 JFF11:JFF36 IVJ11:IVJ36 ILN11:ILN36 IBR11:IBR36 HRV11:HRV36 HHZ11:HHZ36 GYD11:GYD36 GOH11:GOH36 GEL11:GEL36 FUP11:FUP36 FKT11:FKT36 FAX11:FAX36 ERB11:ERB36 EHF11:EHF36 DXJ11:DXJ36 DNN11:DNN36 DDR11:DDR36 CTV11:CTV36 CJZ11:CJZ36 CAD11:CAD36 BQH11:BQH36 BGL11:BGL36 AWP11:AWP36 AMT11:AMT36 ACX11:ACX36 TB11:TB36 JF11:JF36 Y11:Y36 Y830 JF830 TB830 ACX830 AMT830 AWP830 BGL830 BQH830 CAD830 CJZ830 CTV830 DDR830 DNN830 DXJ830 EHF830 ERB830 FAX830 FKT830 FUP830 GEL830 GOH830 GYD830 HHZ830 HRV830 IBR830 ILN830 IVJ830 JFF830 JPB830 JYX830 KIT830 KSP830 LCL830 LMH830 LWD830 MFZ830 MPV830 MZR830 NJN830 NTJ830 ODF830 ONB830 OWX830 PGT830 PQP830 QAL830 QKH830 QUD830 RDZ830 RNV830 RXR830 SHN830 SRJ830 TBF830 TLB830 TUX830 UET830 UOP830 UYL830 VIH830 VSD830 WBZ830 WLV830 WVR830 Y833 JF833 TB833 ACX833 AMT833 AWP833 BGL833 BQH833 CAD833 CJZ833 CTV833 DDR833 DNN833 DXJ833 EHF833 ERB833 FAX833 FKT833 FUP833 GEL833 GOH833 GYD833 HHZ833 HRV833 IBR833 ILN833 IVJ833 JFF833 JPB833 JYX833 KIT833 KSP833 LCL833 LMH833 LWD833 MFZ833 MPV833 MZR833 NJN833 NTJ833 ODF833 ONB833 OWX833 PGT833 PQP833 QAL833 QKH833 QUD833 RDZ833 RNV833 RXR833 SHN833 SRJ833 TBF833 TLB833 TUX833 UET833 UOP833 UYL833 VIH833 VSD833 WBZ833 WLV833 WVR833 Y1093" xr:uid="{AEBD2D9F-F646-4335-AC83-E5845B85A566}"/>
    <dataValidation allowBlank="1" showInputMessage="1" showErrorMessage="1" errorTitle="purpose " error="Obvezen podatek - v angleškem jeziku!" prompt="Obvezen podatek" sqref="O11:O32 IV11:IV32 SR11:SR32 ACN11:ACN32 AMJ11:AMJ32 AWF11:AWF32 BGB11:BGB32 BPX11:BPX32 BZT11:BZT32 CJP11:CJP32 CTL11:CTL32 DDH11:DDH32 DND11:DND32 DWZ11:DWZ32 EGV11:EGV32 EQR11:EQR32 FAN11:FAN32 FKJ11:FKJ32 FUF11:FUF32 GEB11:GEB32 GNX11:GNX32 GXT11:GXT32 HHP11:HHP32 HRL11:HRL32 IBH11:IBH32 ILD11:ILD32 IUZ11:IUZ32 JEV11:JEV32 JOR11:JOR32 JYN11:JYN32 KIJ11:KIJ32 KSF11:KSF32 LCB11:LCB32 LLX11:LLX32 LVT11:LVT32 MFP11:MFP32 MPL11:MPL32 MZH11:MZH32 NJD11:NJD32 NSZ11:NSZ32 OCV11:OCV32 OMR11:OMR32 OWN11:OWN32 PGJ11:PGJ32 PQF11:PQF32 QAB11:QAB32 QJX11:QJX32 QTT11:QTT32 RDP11:RDP32 RNL11:RNL32 RXH11:RXH32 SHD11:SHD32 SQZ11:SQZ32 TAV11:TAV32 TKR11:TKR32 TUN11:TUN32 UEJ11:UEJ32 UOF11:UOF32 UYB11:UYB32 VHX11:VHX32 VRT11:VRT32 WBP11:WBP32 WLL11:WLL32 WVH11:WVH32 O335:O353 IV335:IV353 SR335:SR353 ACN335:ACN353 AMJ335:AMJ353 AWF335:AWF353 BGB335:BGB353 BPX335:BPX353 BZT335:BZT353 CJP335:CJP353 CTL335:CTL353 DDH335:DDH353 DND335:DND353 DWZ335:DWZ353 EGV335:EGV353 EQR335:EQR353 FAN335:FAN353 FKJ335:FKJ353 FUF335:FUF353 GEB335:GEB353 GNX335:GNX353 GXT335:GXT353 HHP335:HHP353 HRL335:HRL353 IBH335:IBH353 ILD335:ILD353 IUZ335:IUZ353 JEV335:JEV353 JOR335:JOR353 JYN335:JYN353 KIJ335:KIJ353 KSF335:KSF353 LCB335:LCB353 LLX335:LLX353 LVT335:LVT353 MFP335:MFP353 MPL335:MPL353 MZH335:MZH353 NJD335:NJD353 NSZ335:NSZ353 OCV335:OCV353 OMR335:OMR353 OWN335:OWN353 PGJ335:PGJ353 PQF335:PQF353 QAB335:QAB353 QJX335:QJX353 QTT335:QTT353 RDP335:RDP353 RNL335:RNL353 RXH335:RXH353 SHD335:SHD353 SQZ335:SQZ353 TAV335:TAV353 TKR335:TKR353 TUN335:TUN353 UEJ335:UEJ353 UOF335:UOF353 UYB335:UYB353 VHX335:VHX353 VRT335:VRT353 WBP335:WBP353 WLL335:WLL353 WVH335:WVH353 O363:O364 IV363:IV364 SR363:SR364 ACN363:ACN364 AMJ363:AMJ364 AWF363:AWF364 BGB363:BGB364 BPX363:BPX364 BZT363:BZT364 CJP363:CJP364 CTL363:CTL364 DDH363:DDH364 DND363:DND364 DWZ363:DWZ364 EGV363:EGV364 EQR363:EQR364 FAN363:FAN364 FKJ363:FKJ364 FUF363:FUF364 GEB363:GEB364 GNX363:GNX364 GXT363:GXT364 HHP363:HHP364 HRL363:HRL364 IBH363:IBH364 ILD363:ILD364 IUZ363:IUZ364 JEV363:JEV364 JOR363:JOR364 JYN363:JYN364 KIJ363:KIJ364 KSF363:KSF364 LCB363:LCB364 LLX363:LLX364 LVT363:LVT364 MFP363:MFP364 MPL363:MPL364 MZH363:MZH364 NJD363:NJD364 NSZ363:NSZ364 OCV363:OCV364 OMR363:OMR364 OWN363:OWN364 PGJ363:PGJ364 PQF363:PQF364 QAB363:QAB364 QJX363:QJX364 QTT363:QTT364 RDP363:RDP364 RNL363:RNL364 RXH363:RXH364 SHD363:SHD364 SQZ363:SQZ364 TAV363:TAV364 TKR363:TKR364 TUN363:TUN364 UEJ363:UEJ364 UOF363:UOF364 UYB363:UYB364 VHX363:VHX364 VRT363:VRT364 WBP363:WBP364 WLL363:WLL364 WVH363:WVH364 O366:O371 IV366:IV371 SR366:SR371 ACN366:ACN371 AMJ366:AMJ371 AWF366:AWF371 BGB366:BGB371 BPX366:BPX371 BZT366:BZT371 CJP366:CJP371 CTL366:CTL371 DDH366:DDH371 DND366:DND371 DWZ366:DWZ371 EGV366:EGV371 EQR366:EQR371 FAN366:FAN371 FKJ366:FKJ371 FUF366:FUF371 GEB366:GEB371 GNX366:GNX371 GXT366:GXT371 HHP366:HHP371 HRL366:HRL371 IBH366:IBH371 ILD366:ILD371 IUZ366:IUZ371 JEV366:JEV371 JOR366:JOR371 JYN366:JYN371 KIJ366:KIJ371 KSF366:KSF371 LCB366:LCB371 LLX366:LLX371 LVT366:LVT371 MFP366:MFP371 MPL366:MPL371 MZH366:MZH371 NJD366:NJD371 NSZ366:NSZ371 OCV366:OCV371 OMR366:OMR371 OWN366:OWN371 PGJ366:PGJ371 PQF366:PQF371 QAB366:QAB371 QJX366:QJX371 QTT366:QTT371 RDP366:RDP371 RNL366:RNL371 RXH366:RXH371 SHD366:SHD371 SQZ366:SQZ371 TAV366:TAV371 TKR366:TKR371 TUN366:TUN371 UEJ366:UEJ371 UOF366:UOF371 UYB366:UYB371 VHX366:VHX371 VRT366:VRT371 WBP366:WBP371 WLL366:WLL371 WVH366:WVH371 O673:O676 IV673:IV676 SR673:SR676 ACN673:ACN676 AMJ673:AMJ676 AWF673:AWF676 BGB673:BGB676 BPX673:BPX676 BZT673:BZT676 CJP673:CJP676 CTL673:CTL676 DDH673:DDH676 DND673:DND676 DWZ673:DWZ676 EGV673:EGV676 EQR673:EQR676 FAN673:FAN676 FKJ673:FKJ676 FUF673:FUF676 GEB673:GEB676 GNX673:GNX676 GXT673:GXT676 HHP673:HHP676 HRL673:HRL676 IBH673:IBH676 ILD673:ILD676 IUZ673:IUZ676 JEV673:JEV676 JOR673:JOR676 JYN673:JYN676 KIJ673:KIJ676 KSF673:KSF676 LCB673:LCB676 LLX673:LLX676 LVT673:LVT676 MFP673:MFP676 MPL673:MPL676 MZH673:MZH676 NJD673:NJD676 NSZ673:NSZ676 OCV673:OCV676 OMR673:OMR676 OWN673:OWN676 PGJ673:PGJ676 PQF673:PQF676 QAB673:QAB676 QJX673:QJX676 QTT673:QTT676 RDP673:RDP676 RNL673:RNL676 RXH673:RXH676 SHD673:SHD676 SQZ673:SQZ676 TAV673:TAV676 TKR673:TKR676 TUN673:TUN676 UEJ673:UEJ676 UOF673:UOF676 UYB673:UYB676 VHX673:VHX676 VRT673:VRT676 WBP673:WBP676 WLL673:WLL676 WVH673:WVH676 O575 IV575 SR575 ACN575 AMJ575 AWF575 BGB575 BPX575 BZT575 CJP575 CTL575 DDH575 DND575 DWZ575 EGV575 EQR575 FAN575 FKJ575 FUF575 GEB575 GNX575 GXT575 HHP575 HRL575 IBH575 ILD575 IUZ575 JEV575 JOR575 JYN575 KIJ575 KSF575 LCB575 LLX575 LVT575 MFP575 MPL575 MZH575 NJD575 NSZ575 OCV575 OMR575 OWN575 PGJ575 PQF575 QAB575 QJX575 QTT575 RDP575 RNL575 RXH575 SHD575 SQZ575 TAV575 TKR575 TUN575 UEJ575 UOF575 UYB575 VHX575 VRT575 WBP575 WLL575 WVH575 O739:O742 IV739:IV742 SR739:SR742 ACN739:ACN742 AMJ739:AMJ742 AWF739:AWF742 BGB739:BGB742 BPX739:BPX742 BZT739:BZT742 CJP739:CJP742 CTL739:CTL742 DDH739:DDH742 DND739:DND742 DWZ739:DWZ742 EGV739:EGV742 EQR739:EQR742 FAN739:FAN742 FKJ739:FKJ742 FUF739:FUF742 GEB739:GEB742 GNX739:GNX742 GXT739:GXT742 HHP739:HHP742 HRL739:HRL742 IBH739:IBH742 ILD739:ILD742 IUZ739:IUZ742 JEV739:JEV742 JOR739:JOR742 JYN739:JYN742 KIJ739:KIJ742 KSF739:KSF742 LCB739:LCB742 LLX739:LLX742 LVT739:LVT742 MFP739:MFP742 MPL739:MPL742 MZH739:MZH742 NJD739:NJD742 NSZ739:NSZ742 OCV739:OCV742 OMR739:OMR742 OWN739:OWN742 PGJ739:PGJ742 PQF739:PQF742 QAB739:QAB742 QJX739:QJX742 QTT739:QTT742 RDP739:RDP742 RNL739:RNL742 RXH739:RXH742 SHD739:SHD742 SQZ739:SQZ742 TAV739:TAV742 TKR739:TKR742 TUN739:TUN742 UEJ739:UEJ742 UOF739:UOF742 UYB739:UYB742 VHX739:VHX742 VRT739:VRT742 WBP739:WBP742 WLL739:WLL742 WVH739:WVH742 O744:O745 IV744:IV745 SR744:SR745 ACN744:ACN745 AMJ744:AMJ745 AWF744:AWF745 BGB744:BGB745 BPX744:BPX745 BZT744:BZT745 CJP744:CJP745 CTL744:CTL745 DDH744:DDH745 DND744:DND745 DWZ744:DWZ745 EGV744:EGV745 EQR744:EQR745 FAN744:FAN745 FKJ744:FKJ745 FUF744:FUF745 GEB744:GEB745 GNX744:GNX745 GXT744:GXT745 HHP744:HHP745 HRL744:HRL745 IBH744:IBH745 ILD744:ILD745 IUZ744:IUZ745 JEV744:JEV745 JOR744:JOR745 JYN744:JYN745 KIJ744:KIJ745 KSF744:KSF745 LCB744:LCB745 LLX744:LLX745 LVT744:LVT745 MFP744:MFP745 MPL744:MPL745 MZH744:MZH745 NJD744:NJD745 NSZ744:NSZ745 OCV744:OCV745 OMR744:OMR745 OWN744:OWN745 PGJ744:PGJ745 PQF744:PQF745 QAB744:QAB745 QJX744:QJX745 QTT744:QTT745 RDP744:RDP745 RNL744:RNL745 RXH744:RXH745 SHD744:SHD745 SQZ744:SQZ745 TAV744:TAV745 TKR744:TKR745 TUN744:TUN745 UEJ744:UEJ745 UOF744:UOF745 UYB744:UYB745 VHX744:VHX745 VRT744:VRT745 WBP744:WBP745 WLL744:WLL745 WVH744:WVH745 O747:O751 IV747:IV751 SR747:SR751 ACN747:ACN751 AMJ747:AMJ751 AWF747:AWF751 BGB747:BGB751 BPX747:BPX751 BZT747:BZT751 CJP747:CJP751 CTL747:CTL751 DDH747:DDH751 DND747:DND751 DWZ747:DWZ751 EGV747:EGV751 EQR747:EQR751 FAN747:FAN751 FKJ747:FKJ751 FUF747:FUF751 GEB747:GEB751 GNX747:GNX751 GXT747:GXT751 HHP747:HHP751 HRL747:HRL751 IBH747:IBH751 ILD747:ILD751 IUZ747:IUZ751 JEV747:JEV751 JOR747:JOR751 JYN747:JYN751 KIJ747:KIJ751 KSF747:KSF751 LCB747:LCB751 LLX747:LLX751 LVT747:LVT751 MFP747:MFP751 MPL747:MPL751 MZH747:MZH751 NJD747:NJD751 NSZ747:NSZ751 OCV747:OCV751 OMR747:OMR751 OWN747:OWN751 PGJ747:PGJ751 PQF747:PQF751 QAB747:QAB751 QJX747:QJX751 QTT747:QTT751 RDP747:RDP751 RNL747:RNL751 RXH747:RXH751 SHD747:SHD751 SQZ747:SQZ751 TAV747:TAV751 TKR747:TKR751 TUN747:TUN751 UEJ747:UEJ751 UOF747:UOF751 UYB747:UYB751 VHX747:VHX751 VRT747:VRT751 WBP747:WBP751 WLL747:WLL751 WVH747:WVH751 O753:O754 IV753:IV754 SR753:SR754 ACN753:ACN754 AMJ753:AMJ754 AWF753:AWF754 BGB753:BGB754 BPX753:BPX754 BZT753:BZT754 CJP753:CJP754 CTL753:CTL754 DDH753:DDH754 DND753:DND754 DWZ753:DWZ754 EGV753:EGV754 EQR753:EQR754 FAN753:FAN754 FKJ753:FKJ754 FUF753:FUF754 GEB753:GEB754 GNX753:GNX754 GXT753:GXT754 HHP753:HHP754 HRL753:HRL754 IBH753:IBH754 ILD753:ILD754 IUZ753:IUZ754 JEV753:JEV754 JOR753:JOR754 JYN753:JYN754 KIJ753:KIJ754 KSF753:KSF754 LCB753:LCB754 LLX753:LLX754 LVT753:LVT754 MFP753:MFP754 MPL753:MPL754 MZH753:MZH754 NJD753:NJD754 NSZ753:NSZ754 OCV753:OCV754 OMR753:OMR754 OWN753:OWN754 PGJ753:PGJ754 PQF753:PQF754 QAB753:QAB754 QJX753:QJX754 QTT753:QTT754 RDP753:RDP754 RNL753:RNL754 RXH753:RXH754 SHD753:SHD754 SQZ753:SQZ754 TAV753:TAV754 TKR753:TKR754 TUN753:TUN754 UEJ753:UEJ754 UOF753:UOF754 UYB753:UYB754 VHX753:VHX754 VRT753:VRT754 WBP753:WBP754 WLL753:WLL754 WVH753:WVH754 O882 IV882 SR882 ACN882 AMJ882 AWF882 BGB882 BPX882 BZT882 CJP882 CTL882 DDH882 DND882 DWZ882 EGV882 EQR882 FAN882 FKJ882 FUF882 GEB882 GNX882 GXT882 HHP882 HRL882 IBH882 ILD882 IUZ882 JEV882 JOR882 JYN882 KIJ882 KSF882 LCB882 LLX882 LVT882 MFP882 MPL882 MZH882 NJD882 NSZ882 OCV882 OMR882 OWN882 PGJ882 PQF882 QAB882 QJX882 QTT882 RDP882 RNL882 RXH882 SHD882 SQZ882 TAV882 TKR882 TUN882 UEJ882 UOF882 UYB882 VHX882 VRT882 WBP882 WLL882 WVH882 O893 IV893 SR893 ACN893 AMJ893 AWF893 BGB893 BPX893 BZT893 CJP893 CTL893 DDH893 DND893 DWZ893 EGV893 EQR893 FAN893 FKJ893 FUF893 GEB893 GNX893 GXT893 HHP893 HRL893 IBH893 ILD893 IUZ893 JEV893 JOR893 JYN893 KIJ893 KSF893 LCB893 LLX893 LVT893 MFP893 MPL893 MZH893 NJD893 NSZ893 OCV893 OMR893 OWN893 PGJ893 PQF893 QAB893 QJX893 QTT893 RDP893 RNL893 RXH893 SHD893 SQZ893 TAV893 TKR893 TUN893 UEJ893 UOF893 UYB893 VHX893 VRT893 WBP893 WLL893 WVH893 O944:O954 IV944:IV954 SR944:SR954 ACN944:ACN954 AMJ944:AMJ954 AWF944:AWF954 BGB944:BGB954 BPX944:BPX954 BZT944:BZT954 CJP944:CJP954 CTL944:CTL954 DDH944:DDH954 DND944:DND954 DWZ944:DWZ954 EGV944:EGV954 EQR944:EQR954 FAN944:FAN954 FKJ944:FKJ954 FUF944:FUF954 GEB944:GEB954 GNX944:GNX954 GXT944:GXT954 HHP944:HHP954 HRL944:HRL954 IBH944:IBH954 ILD944:ILD954 IUZ944:IUZ954 JEV944:JEV954 JOR944:JOR954 JYN944:JYN954 KIJ944:KIJ954 KSF944:KSF954 LCB944:LCB954 LLX944:LLX954 LVT944:LVT954 MFP944:MFP954 MPL944:MPL954 MZH944:MZH954 NJD944:NJD954 NSZ944:NSZ954 OCV944:OCV954 OMR944:OMR954 OWN944:OWN954 PGJ944:PGJ954 PQF944:PQF954 QAB944:QAB954 QJX944:QJX954 QTT944:QTT954 RDP944:RDP954 RNL944:RNL954 RXH944:RXH954 SHD944:SHD954 SQZ944:SQZ954 TAV944:TAV954 TKR944:TKR954 TUN944:TUN954 UEJ944:UEJ954 UOF944:UOF954 UYB944:UYB954 VHX944:VHX954 VRT944:VRT954 WBP944:WBP954 WLL944:WLL954 WVH944:WVH954 O957:O959 IV957:IV959 SR957:SR959 ACN957:ACN959 AMJ957:AMJ959 AWF957:AWF959 BGB957:BGB959 BPX957:BPX959 BZT957:BZT959 CJP957:CJP959 CTL957:CTL959 DDH957:DDH959 DND957:DND959 DWZ957:DWZ959 EGV957:EGV959 EQR957:EQR959 FAN957:FAN959 FKJ957:FKJ959 FUF957:FUF959 GEB957:GEB959 GNX957:GNX959 GXT957:GXT959 HHP957:HHP959 HRL957:HRL959 IBH957:IBH959 ILD957:ILD959 IUZ957:IUZ959 JEV957:JEV959 JOR957:JOR959 JYN957:JYN959 KIJ957:KIJ959 KSF957:KSF959 LCB957:LCB959 LLX957:LLX959 LVT957:LVT959 MFP957:MFP959 MPL957:MPL959 MZH957:MZH959 NJD957:NJD959 NSZ957:NSZ959 OCV957:OCV959 OMR957:OMR959 OWN957:OWN959 PGJ957:PGJ959 PQF957:PQF959 QAB957:QAB959 QJX957:QJX959 QTT957:QTT959 RDP957:RDP959 RNL957:RNL959 RXH957:RXH959 SHD957:SHD959 SQZ957:SQZ959 TAV957:TAV959 TKR957:TKR959 TUN957:TUN959 UEJ957:UEJ959 UOF957:UOF959 UYB957:UYB959 VHX957:VHX959 VRT957:VRT959 WBP957:WBP959 WLL957:WLL959 WVH957:WVH959 O1038:O1056 IV1038:IV1056 SR1038:SR1056 ACN1038:ACN1056 AMJ1038:AMJ1056 AWF1038:AWF1056 BGB1038:BGB1056 BPX1038:BPX1056 BZT1038:BZT1056 CJP1038:CJP1056 CTL1038:CTL1056 DDH1038:DDH1056 DND1038:DND1056 DWZ1038:DWZ1056 EGV1038:EGV1056 EQR1038:EQR1056 FAN1038:FAN1056 FKJ1038:FKJ1056 FUF1038:FUF1056 GEB1038:GEB1056 GNX1038:GNX1056 GXT1038:GXT1056 HHP1038:HHP1056 HRL1038:HRL1056 IBH1038:IBH1056 ILD1038:ILD1056 IUZ1038:IUZ1056 JEV1038:JEV1056 JOR1038:JOR1056 JYN1038:JYN1056 KIJ1038:KIJ1056 KSF1038:KSF1056 LCB1038:LCB1056 LLX1038:LLX1056 LVT1038:LVT1056 MFP1038:MFP1056 MPL1038:MPL1056 MZH1038:MZH1056 NJD1038:NJD1056 NSZ1038:NSZ1056 OCV1038:OCV1056 OMR1038:OMR1056 OWN1038:OWN1056 PGJ1038:PGJ1056 PQF1038:PQF1056 QAB1038:QAB1056 QJX1038:QJX1056 QTT1038:QTT1056 RDP1038:RDP1056 RNL1038:RNL1056 RXH1038:RXH1056 SHD1038:SHD1056 SQZ1038:SQZ1056 TAV1038:TAV1056 TKR1038:TKR1056 TUN1038:TUN1056 UEJ1038:UEJ1056 UOF1038:UOF1056 UYB1038:UYB1056 VHX1038:VHX1056 VRT1038:VRT1056 WBP1038:WBP1056 WLL1038:WLL1056 WVH1038:WVH1056 O1065 IV1065 SR1065 ACN1065 AMJ1065 AWF1065 BGB1065 BPX1065 BZT1065 CJP1065 CTL1065 DDH1065 DND1065 DWZ1065 EGV1065 EQR1065 FAN1065 FKJ1065 FUF1065 GEB1065 GNX1065 GXT1065 HHP1065 HRL1065 IBH1065 ILD1065 IUZ1065 JEV1065 JOR1065 JYN1065 KIJ1065 KSF1065 LCB1065 LLX1065 LVT1065 MFP1065 MPL1065 MZH1065 NJD1065 NSZ1065 OCV1065 OMR1065 OWN1065 PGJ1065 PQF1065 QAB1065 QJX1065 QTT1065 RDP1065 RNL1065 RXH1065 SHD1065 SQZ1065 TAV1065 TKR1065 TUN1065 UEJ1065 UOF1065 UYB1065 VHX1065 VRT1065 WBP1065 WLL1065 WVH1065 O1088 IV1088 SR1088 ACN1088 AMJ1088 AWF1088 BGB1088 BPX1088 BZT1088 CJP1088 CTL1088 DDH1088 DND1088 DWZ1088 EGV1088 EQR1088 FAN1088 FKJ1088 FUF1088 GEB1088 GNX1088 GXT1088 HHP1088 HRL1088 IBH1088 ILD1088 IUZ1088 JEV1088 JOR1088 JYN1088 KIJ1088 KSF1088 LCB1088 LLX1088 LVT1088 MFP1088 MPL1088 MZH1088 NJD1088 NSZ1088 OCV1088 OMR1088 OWN1088 PGJ1088 PQF1088 QAB1088 QJX1088 QTT1088 RDP1088 RNL1088 RXH1088 SHD1088 SQZ1088 TAV1088 TKR1088 TUN1088 UEJ1088 UOF1088 UYB1088 VHX1088 VRT1088 WBP1088 WLL1088 WVH1088 O1179:O1182 IV1177:IV1180 SR1177:SR1180 ACN1177:ACN1180 AMJ1177:AMJ1180 AWF1177:AWF1180 BGB1177:BGB1180 BPX1177:BPX1180 BZT1177:BZT1180 CJP1177:CJP1180 CTL1177:CTL1180 DDH1177:DDH1180 DND1177:DND1180 DWZ1177:DWZ1180 EGV1177:EGV1180 EQR1177:EQR1180 FAN1177:FAN1180 FKJ1177:FKJ1180 FUF1177:FUF1180 GEB1177:GEB1180 GNX1177:GNX1180 GXT1177:GXT1180 HHP1177:HHP1180 HRL1177:HRL1180 IBH1177:IBH1180 ILD1177:ILD1180 IUZ1177:IUZ1180 JEV1177:JEV1180 JOR1177:JOR1180 JYN1177:JYN1180 KIJ1177:KIJ1180 KSF1177:KSF1180 LCB1177:LCB1180 LLX1177:LLX1180 LVT1177:LVT1180 MFP1177:MFP1180 MPL1177:MPL1180 MZH1177:MZH1180 NJD1177:NJD1180 NSZ1177:NSZ1180 OCV1177:OCV1180 OMR1177:OMR1180 OWN1177:OWN1180 PGJ1177:PGJ1180 PQF1177:PQF1180 QAB1177:QAB1180 QJX1177:QJX1180 QTT1177:QTT1180 RDP1177:RDP1180 RNL1177:RNL1180 RXH1177:RXH1180 SHD1177:SHD1180 SQZ1177:SQZ1180 TAV1177:TAV1180 TKR1177:TKR1180 TUN1177:TUN1180 UEJ1177:UEJ1180 UOF1177:UOF1180 UYB1177:UYB1180 VHX1177:VHX1180 VRT1177:VRT1180 WBP1177:WBP1180 WLL1177:WLL1180 WVH1177:WVH1180 O1234:O1238 IV1232:IV1236 SR1232:SR1236 ACN1232:ACN1236 AMJ1232:AMJ1236 AWF1232:AWF1236 BGB1232:BGB1236 BPX1232:BPX1236 BZT1232:BZT1236 CJP1232:CJP1236 CTL1232:CTL1236 DDH1232:DDH1236 DND1232:DND1236 DWZ1232:DWZ1236 EGV1232:EGV1236 EQR1232:EQR1236 FAN1232:FAN1236 FKJ1232:FKJ1236 FUF1232:FUF1236 GEB1232:GEB1236 GNX1232:GNX1236 GXT1232:GXT1236 HHP1232:HHP1236 HRL1232:HRL1236 IBH1232:IBH1236 ILD1232:ILD1236 IUZ1232:IUZ1236 JEV1232:JEV1236 JOR1232:JOR1236 JYN1232:JYN1236 KIJ1232:KIJ1236 KSF1232:KSF1236 LCB1232:LCB1236 LLX1232:LLX1236 LVT1232:LVT1236 MFP1232:MFP1236 MPL1232:MPL1236 MZH1232:MZH1236 NJD1232:NJD1236 NSZ1232:NSZ1236 OCV1232:OCV1236 OMR1232:OMR1236 OWN1232:OWN1236 PGJ1232:PGJ1236 PQF1232:PQF1236 QAB1232:QAB1236 QJX1232:QJX1236 QTT1232:QTT1236 RDP1232:RDP1236 RNL1232:RNL1236 RXH1232:RXH1236 SHD1232:SHD1236 SQZ1232:SQZ1236 TAV1232:TAV1236 TKR1232:TKR1236 TUN1232:TUN1236 UEJ1232:UEJ1236 UOF1232:UOF1236 UYB1232:UYB1236 VHX1232:VHX1236 VRT1232:VRT1236 WBP1232:WBP1236 WLL1232:WLL1236 WVH1232:WVH1236 O1228 IV1226 SR1226 ACN1226 AMJ1226 AWF1226 BGB1226 BPX1226 BZT1226 CJP1226 CTL1226 DDH1226 DND1226 DWZ1226 EGV1226 EQR1226 FAN1226 FKJ1226 FUF1226 GEB1226 GNX1226 GXT1226 HHP1226 HRL1226 IBH1226 ILD1226 IUZ1226 JEV1226 JOR1226 JYN1226 KIJ1226 KSF1226 LCB1226 LLX1226 LVT1226 MFP1226 MPL1226 MZH1226 NJD1226 NSZ1226 OCV1226 OMR1226 OWN1226 PGJ1226 PQF1226 QAB1226 QJX1226 QTT1226 RDP1226 RNL1226 RXH1226 SHD1226 SQZ1226 TAV1226 TKR1226 TUN1226 UEJ1226 UOF1226 UYB1226 VHX1226 VRT1226 WBP1226 WLL1226 WVH1226 O163 IV163 SR163 ACN163 AMJ163 AWF163 BGB163 BPX163 BZT163 CJP163 CTL163 DDH163 DND163 DWZ163 EGV163 EQR163 FAN163 FKJ163 FUF163 GEB163 GNX163 GXT163 HHP163 HRL163 IBH163 ILD163 IUZ163 JEV163 JOR163 JYN163 KIJ163 KSF163 LCB163 LLX163 LVT163 MFP163 MPL163 MZH163 NJD163 NSZ163 OCV163 OMR163 OWN163 PGJ163 PQF163 QAB163 QJX163 QTT163 RDP163 RNL163 RXH163 SHD163 SQZ163 TAV163 TKR163 TUN163 UEJ163 UOF163 UYB163 VHX163 VRT163 WBP163 WLL163 WVH163 O381 IV381 SR381 ACN381 AMJ381 AWF381 BGB381 BPX381 BZT381 CJP381 CTL381 DDH381 DND381 DWZ381 EGV381 EQR381 FAN381 FKJ381 FUF381 GEB381 GNX381 GXT381 HHP381 HRL381 IBH381 ILD381 IUZ381 JEV381 JOR381 JYN381 KIJ381 KSF381 LCB381 LLX381 LVT381 MFP381 MPL381 MZH381 NJD381 NSZ381 OCV381 OMR381 OWN381 PGJ381 PQF381 QAB381 QJX381 QTT381 RDP381 RNL381 RXH381 SHD381 SQZ381 TAV381 TKR381 TUN381 UEJ381 UOF381 UYB381 VHX381 VRT381 WBP381 WLL381 WVH381 O540 IV540 SR540 ACN540 AMJ540 AWF540 BGB540 BPX540 BZT540 CJP540 CTL540 DDH540 DND540 DWZ540 EGV540 EQR540 FAN540 FKJ540 FUF540 GEB540 GNX540 GXT540 HHP540 HRL540 IBH540 ILD540 IUZ540 JEV540 JOR540 JYN540 KIJ540 KSF540 LCB540 LLX540 LVT540 MFP540 MPL540 MZH540 NJD540 NSZ540 OCV540 OMR540 OWN540 PGJ540 PQF540 QAB540 QJX540 QTT540 RDP540 RNL540 RXH540 SHD540 SQZ540 TAV540 TKR540 TUN540 UEJ540 UOF540 UYB540 VHX540 VRT540 WBP540 WLL540 WVH540 O679 IV679 SR679 ACN679 AMJ679 AWF679 BGB679 BPX679 BZT679 CJP679 CTL679 DDH679 DND679 DWZ679 EGV679 EQR679 FAN679 FKJ679 FUF679 GEB679 GNX679 GXT679 HHP679 HRL679 IBH679 ILD679 IUZ679 JEV679 JOR679 JYN679 KIJ679 KSF679 LCB679 LLX679 LVT679 MFP679 MPL679 MZH679 NJD679 NSZ679 OCV679 OMR679 OWN679 PGJ679 PQF679 QAB679 QJX679 QTT679 RDP679 RNL679 RXH679 SHD679 SQZ679 TAV679 TKR679 TUN679 UEJ679 UOF679 UYB679 VHX679 VRT679 WBP679 WLL679 WVH679 O397 IV397 SR397 ACN397 AMJ397 AWF397 BGB397 BPX397 BZT397 CJP397 CTL397 DDH397 DND397 DWZ397 EGV397 EQR397 FAN397 FKJ397 FUF397 GEB397 GNX397 GXT397 HHP397 HRL397 IBH397 ILD397 IUZ397 JEV397 JOR397 JYN397 KIJ397 KSF397 LCB397 LLX397 LVT397 MFP397 MPL397 MZH397 NJD397 NSZ397 OCV397 OMR397 OWN397 PGJ397 PQF397 QAB397 QJX397 QTT397 RDP397 RNL397 RXH397 SHD397 SQZ397 TAV397 TKR397 TUN397 UEJ397 UOF397 UYB397 VHX397 VRT397 WBP397 WLL397 WVH397 O511 IV511 SR511 ACN511 AMJ511 AWF511 BGB511 BPX511 BZT511 CJP511 CTL511 DDH511 DND511 DWZ511 EGV511 EQR511 FAN511 FKJ511 FUF511 GEB511 GNX511 GXT511 HHP511 HRL511 IBH511 ILD511 IUZ511 JEV511 JOR511 JYN511 KIJ511 KSF511 LCB511 LLX511 LVT511 MFP511 MPL511 MZH511 NJD511 NSZ511 OCV511 OMR511 OWN511 PGJ511 PQF511 QAB511 QJX511 QTT511 RDP511 RNL511 RXH511 SHD511 SQZ511 TAV511 TKR511 TUN511 UEJ511 UOF511 UYB511 VHX511 VRT511 WBP511 WLL511 WVH511 O839 IV839 SR839 ACN839 AMJ839 AWF839 BGB839 BPX839 BZT839 CJP839 CTL839 DDH839 DND839 DWZ839 EGV839 EQR839 FAN839 FKJ839 FUF839 GEB839 GNX839 GXT839 HHP839 HRL839 IBH839 ILD839 IUZ839 JEV839 JOR839 JYN839 KIJ839 KSF839 LCB839 LLX839 LVT839 MFP839 MPL839 MZH839 NJD839 NSZ839 OCV839 OMR839 OWN839 PGJ839 PQF839 QAB839 QJX839 QTT839 RDP839 RNL839 RXH839 SHD839 SQZ839 TAV839 TKR839 TUN839 UEJ839 UOF839 UYB839 VHX839 VRT839 WBP839 WLL839 WVH839 O964 IV964 SR964 ACN964 AMJ964 AWF964 BGB964 BPX964 BZT964 CJP964 CTL964 DDH964 DND964 DWZ964 EGV964 EQR964 FAN964 FKJ964 FUF964 GEB964 GNX964 GXT964 HHP964 HRL964 IBH964 ILD964 IUZ964 JEV964 JOR964 JYN964 KIJ964 KSF964 LCB964 LLX964 LVT964 MFP964 MPL964 MZH964 NJD964 NSZ964 OCV964 OMR964 OWN964 PGJ964 PQF964 QAB964 QJX964 QTT964 RDP964 RNL964 RXH964 SHD964 SQZ964 TAV964 TKR964 TUN964 UEJ964 UOF964 UYB964 VHX964 VRT964 WBP964 WLL964 WVH964 O681 IV681 SR681 ACN681 AMJ681 AWF681 BGB681 BPX681 BZT681 CJP681 CTL681 DDH681 DND681 DWZ681 EGV681 EQR681 FAN681 FKJ681 FUF681 GEB681 GNX681 GXT681 HHP681 HRL681 IBH681 ILD681 IUZ681 JEV681 JOR681 JYN681 KIJ681 KSF681 LCB681 LLX681 LVT681 MFP681 MPL681 MZH681 NJD681 NSZ681 OCV681 OMR681 OWN681 PGJ681 PQF681 QAB681 QJX681 QTT681 RDP681 RNL681 RXH681 SHD681 SQZ681 TAV681 TKR681 TUN681 UEJ681 UOF681 UYB681 VHX681 VRT681 WBP681 WLL681 WVH681 O1068:O1084 IV1068:IV1084 SR1068:SR1084 ACN1068:ACN1084 AMJ1068:AMJ1084 AWF1068:AWF1084 BGB1068:BGB1084 BPX1068:BPX1084 BZT1068:BZT1084 CJP1068:CJP1084 CTL1068:CTL1084 DDH1068:DDH1084 DND1068:DND1084 DWZ1068:DWZ1084 EGV1068:EGV1084 EQR1068:EQR1084 FAN1068:FAN1084 FKJ1068:FKJ1084 FUF1068:FUF1084 GEB1068:GEB1084 GNX1068:GNX1084 GXT1068:GXT1084 HHP1068:HHP1084 HRL1068:HRL1084 IBH1068:IBH1084 ILD1068:ILD1084 IUZ1068:IUZ1084 JEV1068:JEV1084 JOR1068:JOR1084 JYN1068:JYN1084 KIJ1068:KIJ1084 KSF1068:KSF1084 LCB1068:LCB1084 LLX1068:LLX1084 LVT1068:LVT1084 MFP1068:MFP1084 MPL1068:MPL1084 MZH1068:MZH1084 NJD1068:NJD1084 NSZ1068:NSZ1084 OCV1068:OCV1084 OMR1068:OMR1084 OWN1068:OWN1084 PGJ1068:PGJ1084 PQF1068:PQF1084 QAB1068:QAB1084 QJX1068:QJX1084 QTT1068:QTT1084 RDP1068:RDP1084 RNL1068:RNL1084 RXH1068:RXH1084 SHD1068:SHD1084 SQZ1068:SQZ1084 TAV1068:TAV1084 TKR1068:TKR1084 TUN1068:TUN1084 UEJ1068:UEJ1084 UOF1068:UOF1084 UYB1068:UYB1084 VHX1068:VHX1084 VRT1068:VRT1084 WBP1068:WBP1084 WLL1068:WLL1084 WVH1068:WVH1084 O513:O519 IV513:IV519 SR513:SR519 ACN513:ACN519 AMJ513:AMJ519 AWF513:AWF519 BGB513:BGB519 BPX513:BPX519 BZT513:BZT519 CJP513:CJP519 CTL513:CTL519 DDH513:DDH519 DND513:DND519 DWZ513:DWZ519 EGV513:EGV519 EQR513:EQR519 FAN513:FAN519 FKJ513:FKJ519 FUF513:FUF519 GEB513:GEB519 GNX513:GNX519 GXT513:GXT519 HHP513:HHP519 HRL513:HRL519 IBH513:IBH519 ILD513:ILD519 IUZ513:IUZ519 JEV513:JEV519 JOR513:JOR519 JYN513:JYN519 KIJ513:KIJ519 KSF513:KSF519 LCB513:LCB519 LLX513:LLX519 LVT513:LVT519 MFP513:MFP519 MPL513:MPL519 MZH513:MZH519 NJD513:NJD519 NSZ513:NSZ519 OCV513:OCV519 OMR513:OMR519 OWN513:OWN519 PGJ513:PGJ519 PQF513:PQF519 QAB513:QAB519 QJX513:QJX519 QTT513:QTT519 RDP513:RDP519 RNL513:RNL519 RXH513:RXH519 SHD513:SHD519 SQZ513:SQZ519 TAV513:TAV519 TKR513:TKR519 TUN513:TUN519 UEJ513:UEJ519 UOF513:UOF519 UYB513:UYB519 VHX513:VHX519 VRT513:VRT519 WBP513:WBP519 WLL513:WLL519 WVH513:WVH519 WVH34:WVH36 WLL34:WLL36 WBP34:WBP36 VRT34:VRT36 VHX34:VHX36 UYB34:UYB36 UOF34:UOF36 UEJ34:UEJ36 TUN34:TUN36 TKR34:TKR36 TAV34:TAV36 SQZ34:SQZ36 SHD34:SHD36 RXH34:RXH36 RNL34:RNL36 RDP34:RDP36 QTT34:QTT36 QJX34:QJX36 QAB34:QAB36 PQF34:PQF36 PGJ34:PGJ36 OWN34:OWN36 OMR34:OMR36 OCV34:OCV36 NSZ34:NSZ36 NJD34:NJD36 MZH34:MZH36 MPL34:MPL36 MFP34:MFP36 LVT34:LVT36 LLX34:LLX36 LCB34:LCB36 KSF34:KSF36 KIJ34:KIJ36 JYN34:JYN36 JOR34:JOR36 JEV34:JEV36 IUZ34:IUZ36 ILD34:ILD36 IBH34:IBH36 HRL34:HRL36 HHP34:HHP36 GXT34:GXT36 GNX34:GNX36 GEB34:GEB36 FUF34:FUF36 FKJ34:FKJ36 FAN34:FAN36 EQR34:EQR36 EGV34:EGV36 DWZ34:DWZ36 DND34:DND36 DDH34:DDH36 CTL34:CTL36 CJP34:CJP36 BZT34:BZT36 BPX34:BPX36 BGB34:BGB36 AWF34:AWF36 AMJ34:AMJ36 ACN34:ACN36 SR34:SR36 IV34:IV36 O34:O36 O833 IV833 SR833 ACN833 AMJ833 AWF833 BGB833 BPX833 BZT833 CJP833 CTL833 DDH833 DND833 DWZ833 EGV833 EQR833 FAN833 FKJ833 FUF833 GEB833 GNX833 GXT833 HHP833 HRL833 IBH833 ILD833 IUZ833 JEV833 JOR833 JYN833 KIJ833 KSF833 LCB833 LLX833 LVT833 MFP833 MPL833 MZH833 NJD833 NSZ833 OCV833 OMR833 OWN833 PGJ833 PQF833 QAB833 QJX833 QTT833 RDP833 RNL833 RXH833 SHD833 SQZ833 TAV833 TKR833 TUN833 UEJ833 UOF833 UYB833 VHX833 VRT833 WBP833 WLL833 WVH833" xr:uid="{9E336867-1289-4DA9-A9AD-20F72351E5D5}"/>
    <dataValidation allowBlank="1" showInputMessage="1" promptTitle="Šifra programa oz. projekta" prompt="Vpišite šifro programa oz. projekta, ki je opremo uporabljal, npr. P1-0000_x000a_" sqref="AG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xr:uid="{EC9F4E66-C4D4-43B9-AEBB-20EBE77DCDAB}"/>
    <dataValidation allowBlank="1" showInputMessage="1" showErrorMessage="1" prompt="Vpišite šifro raziskovalnega oz. infrastrukturnega programa, ne navajajte dveh programov_x000a_ " sqref="D352:D353 IK352:IK353 SG352:SG353 ACC352:ACC353 ALY352:ALY353 AVU352:AVU353 BFQ352:BFQ353 BPM352:BPM353 BZI352:BZI353 CJE352:CJE353 CTA352:CTA353 DCW352:DCW353 DMS352:DMS353 DWO352:DWO353 EGK352:EGK353 EQG352:EQG353 FAC352:FAC353 FJY352:FJY353 FTU352:FTU353 GDQ352:GDQ353 GNM352:GNM353 GXI352:GXI353 HHE352:HHE353 HRA352:HRA353 IAW352:IAW353 IKS352:IKS353 IUO352:IUO353 JEK352:JEK353 JOG352:JOG353 JYC352:JYC353 KHY352:KHY353 KRU352:KRU353 LBQ352:LBQ353 LLM352:LLM353 LVI352:LVI353 MFE352:MFE353 MPA352:MPA353 MYW352:MYW353 NIS352:NIS353 NSO352:NSO353 OCK352:OCK353 OMG352:OMG353 OWC352:OWC353 PFY352:PFY353 PPU352:PPU353 PZQ352:PZQ353 QJM352:QJM353 QTI352:QTI353 RDE352:RDE353 RNA352:RNA353 RWW352:RWW353 SGS352:SGS353 SQO352:SQO353 TAK352:TAK353 TKG352:TKG353 TUC352:TUC353 UDY352:UDY353 UNU352:UNU353 UXQ352:UXQ353 VHM352:VHM353 VRI352:VRI353 WBE352:WBE353 WLA352:WLA353 WUW352:WUW353 D343 IK343 SG343 ACC343 ALY343 AVU343 BFQ343 BPM343 BZI343 CJE343 CTA343 DCW343 DMS343 DWO343 EGK343 EQG343 FAC343 FJY343 FTU343 GDQ343 GNM343 GXI343 HHE343 HRA343 IAW343 IKS343 IUO343 JEK343 JOG343 JYC343 KHY343 KRU343 LBQ343 LLM343 LVI343 MFE343 MPA343 MYW343 NIS343 NSO343 OCK343 OMG343 OWC343 PFY343 PPU343 PZQ343 QJM343 QTI343 RDE343 RNA343 RWW343 SGS343 SQO343 TAK343 TKG343 TUC343 UDY343 UNU343 UXQ343 VHM343 VRI343 WBE343 WLA343 WUW343 D341 IK341 SG341 ACC341 ALY341 AVU341 BFQ341 BPM341 BZI341 CJE341 CTA341 DCW341 DMS341 DWO341 EGK341 EQG341 FAC341 FJY341 FTU341 GDQ341 GNM341 GXI341 HHE341 HRA341 IAW341 IKS341 IUO341 JEK341 JOG341 JYC341 KHY341 KRU341 LBQ341 LLM341 LVI341 MFE341 MPA341 MYW341 NIS341 NSO341 OCK341 OMG341 OWC341 PFY341 PPU341 PZQ341 QJM341 QTI341 RDE341 RNA341 RWW341 SGS341 SQO341 TAK341 TKG341 TUC341 UDY341 UNU341 UXQ341 VHM341 VRI341 WBE341 WLA341 WUW341 D345 IK345 SG345 ACC345 ALY345 AVU345 BFQ345 BPM345 BZI345 CJE345 CTA345 DCW345 DMS345 DWO345 EGK345 EQG345 FAC345 FJY345 FTU345 GDQ345 GNM345 GXI345 HHE345 HRA345 IAW345 IKS345 IUO345 JEK345 JOG345 JYC345 KHY345 KRU345 LBQ345 LLM345 LVI345 MFE345 MPA345 MYW345 NIS345 NSO345 OCK345 OMG345 OWC345 PFY345 PPU345 PZQ345 QJM345 QTI345 RDE345 RNA345 RWW345 SGS345 SQO345 TAK345 TKG345 TUC345 UDY345 UNU345 UXQ345 VHM345 VRI345 WBE345 WLA345 WUW345 D163 IK163 SG163 ACC163 ALY163 AVU163 BFQ163 BPM163 BZI163 CJE163 CTA163 DCW163 DMS163 DWO163 EGK163 EQG163 FAC163 FJY163 FTU163 GDQ163 GNM163 GXI163 HHE163 HRA163 IAW163 IKS163 IUO163 JEK163 JOG163 JYC163 KHY163 KRU163 LBQ163 LLM163 LVI163 MFE163 MPA163 MYW163 NIS163 NSO163 OCK163 OMG163 OWC163 PFY163 PPU163 PZQ163 QJM163 QTI163 RDE163 RNA163 RWW163 SGS163 SQO163 TAK163 TKG163 TUC163 UDY163 UNU163 UXQ163 VHM163 VRI163 WBE163 WLA163 WUW163 D588 IK588 SG588 ACC588 ALY588 AVU588 BFQ588 BPM588 BZI588 CJE588 CTA588 DCW588 DMS588 DWO588 EGK588 EQG588 FAC588 FJY588 FTU588 GDQ588 GNM588 GXI588 HHE588 HRA588 IAW588 IKS588 IUO588 JEK588 JOG588 JYC588 KHY588 KRU588 LBQ588 LLM588 LVI588 MFE588 MPA588 MYW588 NIS588 NSO588 OCK588 OMG588 OWC588 PFY588 PPU588 PZQ588 QJM588 QTI588 RDE588 RNA588 RWW588 SGS588 SQO588 TAK588 TKG588 TUC588 UDY588 UNU588 UXQ588 VHM588 VRI588 WBE588 WLA588 WUW588 D1079:D1084 IK673:IK677 SG673:SG677 ACC673:ACC677 ALY673:ALY677 AVU673:AVU677 BFQ673:BFQ677 BPM673:BPM677 BZI673:BZI677 CJE673:CJE677 CTA673:CTA677 DCW673:DCW677 DMS673:DMS677 DWO673:DWO677 EGK673:EGK677 EQG673:EQG677 FAC673:FAC677 FJY673:FJY677 FTU673:FTU677 GDQ673:GDQ677 GNM673:GNM677 GXI673:GXI677 HHE673:HHE677 HRA673:HRA677 IAW673:IAW677 IKS673:IKS677 IUO673:IUO677 JEK673:JEK677 JOG673:JOG677 JYC673:JYC677 KHY673:KHY677 KRU673:KRU677 LBQ673:LBQ677 LLM673:LLM677 LVI673:LVI677 MFE673:MFE677 MPA673:MPA677 MYW673:MYW677 NIS673:NIS677 NSO673:NSO677 OCK673:OCK677 OMG673:OMG677 OWC673:OWC677 PFY673:PFY677 PPU673:PPU677 PZQ673:PZQ677 QJM673:QJM677 QTI673:QTI677 RDE673:RDE677 RNA673:RNA677 RWW673:RWW677 SGS673:SGS677 SQO673:SQO677 TAK673:TAK677 TKG673:TKG677 TUC673:TUC677 UDY673:UDY677 UNU673:UNU677 UXQ673:UXQ677 VHM673:VHM677 VRI673:VRI677 WBE673:WBE677 WLA673:WLA677 WUW673:WUW677 D575 IK575 SG575 ACC575 ALY575 AVU575 BFQ575 BPM575 BZI575 CJE575 CTA575 DCW575 DMS575 DWO575 EGK575 EQG575 FAC575 FJY575 FTU575 GDQ575 GNM575 GXI575 HHE575 HRA575 IAW575 IKS575 IUO575 JEK575 JOG575 JYC575 KHY575 KRU575 LBQ575 LLM575 LVI575 MFE575 MPA575 MYW575 NIS575 NSO575 OCK575 OMG575 OWC575 PFY575 PPU575 PZQ575 QJM575 QTI575 RDE575 RNA575 RWW575 SGS575 SQO575 TAK575 TKG575 TUC575 UDY575 UNU575 UXQ575 VHM575 VRI575 WBE575 WLA575 WUW575 D738:D742 IK738:IK742 SG738:SG742 ACC738:ACC742 ALY738:ALY742 AVU738:AVU742 BFQ738:BFQ742 BPM738:BPM742 BZI738:BZI742 CJE738:CJE742 CTA738:CTA742 DCW738:DCW742 DMS738:DMS742 DWO738:DWO742 EGK738:EGK742 EQG738:EQG742 FAC738:FAC742 FJY738:FJY742 FTU738:FTU742 GDQ738:GDQ742 GNM738:GNM742 GXI738:GXI742 HHE738:HHE742 HRA738:HRA742 IAW738:IAW742 IKS738:IKS742 IUO738:IUO742 JEK738:JEK742 JOG738:JOG742 JYC738:JYC742 KHY738:KHY742 KRU738:KRU742 LBQ738:LBQ742 LLM738:LLM742 LVI738:LVI742 MFE738:MFE742 MPA738:MPA742 MYW738:MYW742 NIS738:NIS742 NSO738:NSO742 OCK738:OCK742 OMG738:OMG742 OWC738:OWC742 PFY738:PFY742 PPU738:PPU742 PZQ738:PZQ742 QJM738:QJM742 QTI738:QTI742 RDE738:RDE742 RNA738:RNA742 RWW738:RWW742 SGS738:SGS742 SQO738:SQO742 TAK738:TAK742 TKG738:TKG742 TUC738:TUC742 UDY738:UDY742 UNU738:UNU742 UXQ738:UXQ742 VHM738:VHM742 VRI738:VRI742 WBE738:WBE742 WLA738:WLA742 WUW738:WUW742 D744:D745 IK744:IK745 SG744:SG745 ACC744:ACC745 ALY744:ALY745 AVU744:AVU745 BFQ744:BFQ745 BPM744:BPM745 BZI744:BZI745 CJE744:CJE745 CTA744:CTA745 DCW744:DCW745 DMS744:DMS745 DWO744:DWO745 EGK744:EGK745 EQG744:EQG745 FAC744:FAC745 FJY744:FJY745 FTU744:FTU745 GDQ744:GDQ745 GNM744:GNM745 GXI744:GXI745 HHE744:HHE745 HRA744:HRA745 IAW744:IAW745 IKS744:IKS745 IUO744:IUO745 JEK744:JEK745 JOG744:JOG745 JYC744:JYC745 KHY744:KHY745 KRU744:KRU745 LBQ744:LBQ745 LLM744:LLM745 LVI744:LVI745 MFE744:MFE745 MPA744:MPA745 MYW744:MYW745 NIS744:NIS745 NSO744:NSO745 OCK744:OCK745 OMG744:OMG745 OWC744:OWC745 PFY744:PFY745 PPU744:PPU745 PZQ744:PZQ745 QJM744:QJM745 QTI744:QTI745 RDE744:RDE745 RNA744:RNA745 RWW744:RWW745 SGS744:SGS745 SQO744:SQO745 TAK744:TAK745 TKG744:TKG745 TUC744:TUC745 UDY744:UDY745 UNU744:UNU745 UXQ744:UXQ745 VHM744:VHM745 VRI744:VRI745 WBE744:WBE745 WLA744:WLA745 WUW744:WUW745 D747 IK747 SG747 ACC747 ALY747 AVU747 BFQ747 BPM747 BZI747 CJE747 CTA747 DCW747 DMS747 DWO747 EGK747 EQG747 FAC747 FJY747 FTU747 GDQ747 GNM747 GXI747 HHE747 HRA747 IAW747 IKS747 IUO747 JEK747 JOG747 JYC747 KHY747 KRU747 LBQ747 LLM747 LVI747 MFE747 MPA747 MYW747 NIS747 NSO747 OCK747 OMG747 OWC747 PFY747 PPU747 PZQ747 QJM747 QTI747 RDE747 RNA747 RWW747 SGS747 SQO747 TAK747 TKG747 TUC747 UDY747 UNU747 UXQ747 VHM747 VRI747 WBE747 WLA747 WUW747 D749 IK749 SG749 ACC749 ALY749 AVU749 BFQ749 BPM749 BZI749 CJE749 CTA749 DCW749 DMS749 DWO749 EGK749 EQG749 FAC749 FJY749 FTU749 GDQ749 GNM749 GXI749 HHE749 HRA749 IAW749 IKS749 IUO749 JEK749 JOG749 JYC749 KHY749 KRU749 LBQ749 LLM749 LVI749 MFE749 MPA749 MYW749 NIS749 NSO749 OCK749 OMG749 OWC749 PFY749 PPU749 PZQ749 QJM749 QTI749 RDE749 RNA749 RWW749 SGS749 SQO749 TAK749 TKG749 TUC749 UDY749 UNU749 UXQ749 VHM749 VRI749 WBE749 WLA749 WUW749 D882 IK882 SG882 ACC882 ALY882 AVU882 BFQ882 BPM882 BZI882 CJE882 CTA882 DCW882 DMS882 DWO882 EGK882 EQG882 FAC882 FJY882 FTU882 GDQ882 GNM882 GXI882 HHE882 HRA882 IAW882 IKS882 IUO882 JEK882 JOG882 JYC882 KHY882 KRU882 LBQ882 LLM882 LVI882 MFE882 MPA882 MYW882 NIS882 NSO882 OCK882 OMG882 OWC882 PFY882 PPU882 PZQ882 QJM882 QTI882 RDE882 RNA882 RWW882 SGS882 SQO882 TAK882 TKG882 TUC882 UDY882 UNU882 UXQ882 VHM882 VRI882 WBE882 WLA882 WUW882 D893 IK893 SG893 ACC893 ALY893 AVU893 BFQ893 BPM893 BZI893 CJE893 CTA893 DCW893 DMS893 DWO893 EGK893 EQG893 FAC893 FJY893 FTU893 GDQ893 GNM893 GXI893 HHE893 HRA893 IAW893 IKS893 IUO893 JEK893 JOG893 JYC893 KHY893 KRU893 LBQ893 LLM893 LVI893 MFE893 MPA893 MYW893 NIS893 NSO893 OCK893 OMG893 OWC893 PFY893 PPU893 PZQ893 QJM893 QTI893 RDE893 RNA893 RWW893 SGS893 SQO893 TAK893 TKG893 TUC893 UDY893 UNU893 UXQ893 VHM893 VRI893 WBE893 WLA893 WUW893 D839 IK839 SG839 ACC839 ALY839 AVU839 BFQ839 BPM839 BZI839 CJE839 CTA839 DCW839 DMS839 DWO839 EGK839 EQG839 FAC839 FJY839 FTU839 GDQ839 GNM839 GXI839 HHE839 HRA839 IAW839 IKS839 IUO839 JEK839 JOG839 JYC839 KHY839 KRU839 LBQ839 LLM839 LVI839 MFE839 MPA839 MYW839 NIS839 NSO839 OCK839 OMG839 OWC839 PFY839 PPU839 PZQ839 QJM839 QTI839 RDE839 RNA839 RWW839 SGS839 SQO839 TAK839 TKG839 TUC839 UDY839 UNU839 UXQ839 VHM839 VRI839 WBE839 WLA839 WUW839 D1179 IK1177 SG1177 ACC1177 ALY1177 AVU1177 BFQ1177 BPM1177 BZI1177 CJE1177 CTA1177 DCW1177 DMS1177 DWO1177 EGK1177 EQG1177 FAC1177 FJY1177 FTU1177 GDQ1177 GNM1177 GXI1177 HHE1177 HRA1177 IAW1177 IKS1177 IUO1177 JEK1177 JOG1177 JYC1177 KHY1177 KRU1177 LBQ1177 LLM1177 LVI1177 MFE1177 MPA1177 MYW1177 NIS1177 NSO1177 OCK1177 OMG1177 OWC1177 PFY1177 PPU1177 PZQ1177 QJM1177 QTI1177 RDE1177 RNA1177 RWW1177 SGS1177 SQO1177 TAK1177 TKG1177 TUC1177 UDY1177 UNU1177 UXQ1177 VHM1177 VRI1177 WBE1177 WLA1177 WUW1177 D1196 IK1194 SG1194 ACC1194 ALY1194 AVU1194 BFQ1194 BPM1194 BZI1194 CJE1194 CTA1194 DCW1194 DMS1194 DWO1194 EGK1194 EQG1194 FAC1194 FJY1194 FTU1194 GDQ1194 GNM1194 GXI1194 HHE1194 HRA1194 IAW1194 IKS1194 IUO1194 JEK1194 JOG1194 JYC1194 KHY1194 KRU1194 LBQ1194 LLM1194 LVI1194 MFE1194 MPA1194 MYW1194 NIS1194 NSO1194 OCK1194 OMG1194 OWC1194 PFY1194 PPU1194 PZQ1194 QJM1194 QTI1194 RDE1194 RNA1194 RWW1194 SGS1194 SQO1194 TAK1194 TKG1194 TUC1194 UDY1194 UNU1194 UXQ1194 VHM1194 VRI1194 WBE1194 WLA1194 WUW1194 D1227:D1229 IK1225:IK1227 SG1225:SG1227 ACC1225:ACC1227 ALY1225:ALY1227 AVU1225:AVU1227 BFQ1225:BFQ1227 BPM1225:BPM1227 BZI1225:BZI1227 CJE1225:CJE1227 CTA1225:CTA1227 DCW1225:DCW1227 DMS1225:DMS1227 DWO1225:DWO1227 EGK1225:EGK1227 EQG1225:EQG1227 FAC1225:FAC1227 FJY1225:FJY1227 FTU1225:FTU1227 GDQ1225:GDQ1227 GNM1225:GNM1227 GXI1225:GXI1227 HHE1225:HHE1227 HRA1225:HRA1227 IAW1225:IAW1227 IKS1225:IKS1227 IUO1225:IUO1227 JEK1225:JEK1227 JOG1225:JOG1227 JYC1225:JYC1227 KHY1225:KHY1227 KRU1225:KRU1227 LBQ1225:LBQ1227 LLM1225:LLM1227 LVI1225:LVI1227 MFE1225:MFE1227 MPA1225:MPA1227 MYW1225:MYW1227 NIS1225:NIS1227 NSO1225:NSO1227 OCK1225:OCK1227 OMG1225:OMG1227 OWC1225:OWC1227 PFY1225:PFY1227 PPU1225:PPU1227 PZQ1225:PZQ1227 QJM1225:QJM1227 QTI1225:QTI1227 RDE1225:RDE1227 RNA1225:RNA1227 RWW1225:RWW1227 SGS1225:SGS1227 SQO1225:SQO1227 TAK1225:TAK1227 TKG1225:TKG1227 TUC1225:TUC1227 UDY1225:UDY1227 UNU1225:UNU1227 UXQ1225:UXQ1227 VHM1225:VHM1227 VRI1225:VRI1227 WBE1225:WBE1227 WLA1225:WLA1227 WUW1225:WUW1227 AM335:AM380 JT335:JT380 TP335:TP380 ADL335:ADL380 ANH335:ANH380 AXD335:AXD380 BGZ335:BGZ380 BQV335:BQV380 CAR335:CAR380 CKN335:CKN380 CUJ335:CUJ380 DEF335:DEF380 DOB335:DOB380 DXX335:DXX380 EHT335:EHT380 ERP335:ERP380 FBL335:FBL380 FLH335:FLH380 FVD335:FVD380 GEZ335:GEZ380 GOV335:GOV380 GYR335:GYR380 HIN335:HIN380 HSJ335:HSJ380 ICF335:ICF380 IMB335:IMB380 IVX335:IVX380 JFT335:JFT380 JPP335:JPP380 JZL335:JZL380 KJH335:KJH380 KTD335:KTD380 LCZ335:LCZ380 LMV335:LMV380 LWR335:LWR380 MGN335:MGN380 MQJ335:MQJ380 NAF335:NAF380 NKB335:NKB380 NTX335:NTX380 ODT335:ODT380 ONP335:ONP380 OXL335:OXL380 PHH335:PHH380 PRD335:PRD380 QAZ335:QAZ380 QKV335:QKV380 QUR335:QUR380 REN335:REN380 ROJ335:ROJ380 RYF335:RYF380 SIB335:SIB380 SRX335:SRX380 TBT335:TBT380 TLP335:TLP380 TVL335:TVL380 UFH335:UFH380 UPD335:UPD380 UYZ335:UYZ380 VIV335:VIV380 VSR335:VSR380 WCN335:WCN380 WMJ335:WMJ380 WWF335:WWF380 D381 IK381 SG381 ACC381 ALY381 AVU381 BFQ381 BPM381 BZI381 CJE381 CTA381 DCW381 DMS381 DWO381 EGK381 EQG381 FAC381 FJY381 FTU381 GDQ381 GNM381 GXI381 HHE381 HRA381 IAW381 IKS381 IUO381 JEK381 JOG381 JYC381 KHY381 KRU381 LBQ381 LLM381 LVI381 MFE381 MPA381 MYW381 NIS381 NSO381 OCK381 OMG381 OWC381 PFY381 PPU381 PZQ381 QJM381 QTI381 RDE381 RNA381 RWW381 SGS381 SQO381 TAK381 TKG381 TUC381 UDY381 UNU381 UXQ381 VHM381 VRI381 WBE381 WLA381 WUW381 D389 IK389 SG389 ACC389 ALY389 AVU389 BFQ389 BPM389 BZI389 CJE389 CTA389 DCW389 DMS389 DWO389 EGK389 EQG389 FAC389 FJY389 FTU389 GDQ389 GNM389 GXI389 HHE389 HRA389 IAW389 IKS389 IUO389 JEK389 JOG389 JYC389 KHY389 KRU389 LBQ389 LLM389 LVI389 MFE389 MPA389 MYW389 NIS389 NSO389 OCK389 OMG389 OWC389 PFY389 PPU389 PZQ389 QJM389 QTI389 RDE389 RNA389 RWW389 SGS389 SQO389 TAK389 TKG389 TUC389 UDY389 UNU389 UXQ389 VHM389 VRI389 WBE389 WLA389 WUW389 D540:D541 IK540:IK541 SG540:SG541 ACC540:ACC541 ALY540:ALY541 AVU540:AVU541 BFQ540:BFQ541 BPM540:BPM541 BZI540:BZI541 CJE540:CJE541 CTA540:CTA541 DCW540:DCW541 DMS540:DMS541 DWO540:DWO541 EGK540:EGK541 EQG540:EQG541 FAC540:FAC541 FJY540:FJY541 FTU540:FTU541 GDQ540:GDQ541 GNM540:GNM541 GXI540:GXI541 HHE540:HHE541 HRA540:HRA541 IAW540:IAW541 IKS540:IKS541 IUO540:IUO541 JEK540:JEK541 JOG540:JOG541 JYC540:JYC541 KHY540:KHY541 KRU540:KRU541 LBQ540:LBQ541 LLM540:LLM541 LVI540:LVI541 MFE540:MFE541 MPA540:MPA541 MYW540:MYW541 NIS540:NIS541 NSO540:NSO541 OCK540:OCK541 OMG540:OMG541 OWC540:OWC541 PFY540:PFY541 PPU540:PPU541 PZQ540:PZQ541 QJM540:QJM541 QTI540:QTI541 RDE540:RDE541 RNA540:RNA541 RWW540:RWW541 SGS540:SGS541 SQO540:SQO541 TAK540:TAK541 TKG540:TKG541 TUC540:TUC541 UDY540:UDY541 UNU540:UNU541 UXQ540:UXQ541 VHM540:VHM541 VRI540:VRI541 WBE540:WBE541 WLA540:WLA541 WUW540:WUW541 D679 IK679 SG679 ACC679 ALY679 AVU679 BFQ679 BPM679 BZI679 CJE679 CTA679 DCW679 DMS679 DWO679 EGK679 EQG679 FAC679 FJY679 FTU679 GDQ679 GNM679 GXI679 HHE679 HRA679 IAW679 IKS679 IUO679 JEK679 JOG679 JYC679 KHY679 KRU679 LBQ679 LLM679 LVI679 MFE679 MPA679 MYW679 NIS679 NSO679 OCK679 OMG679 OWC679 PFY679 PPU679 PZQ679 QJM679 QTI679 RDE679 RNA679 RWW679 SGS679 SQO679 TAK679 TKG679 TUC679 UDY679 UNU679 UXQ679 VHM679 VRI679 WBE679 WLA679 WUW679 D397 IK397 SG397 ACC397 ALY397 AVU397 BFQ397 BPM397 BZI397 CJE397 CTA397 DCW397 DMS397 DWO397 EGK397 EQG397 FAC397 FJY397 FTU397 GDQ397 GNM397 GXI397 HHE397 HRA397 IAW397 IKS397 IUO397 JEK397 JOG397 JYC397 KHY397 KRU397 LBQ397 LLM397 LVI397 MFE397 MPA397 MYW397 NIS397 NSO397 OCK397 OMG397 OWC397 PFY397 PPU397 PZQ397 QJM397 QTI397 RDE397 RNA397 RWW397 SGS397 SQO397 TAK397 TKG397 TUC397 UDY397 UNU397 UXQ397 VHM397 VRI397 WBE397 WLA397 WUW397 D944:D964 IK944:IK964 SG944:SG964 ACC944:ACC964 ALY944:ALY964 AVU944:AVU964 BFQ944:BFQ964 BPM944:BPM964 BZI944:BZI964 CJE944:CJE964 CTA944:CTA964 DCW944:DCW964 DMS944:DMS964 DWO944:DWO964 EGK944:EGK964 EQG944:EQG964 FAC944:FAC964 FJY944:FJY964 FTU944:FTU964 GDQ944:GDQ964 GNM944:GNM964 GXI944:GXI964 HHE944:HHE964 HRA944:HRA964 IAW944:IAW964 IKS944:IKS964 IUO944:IUO964 JEK944:JEK964 JOG944:JOG964 JYC944:JYC964 KHY944:KHY964 KRU944:KRU964 LBQ944:LBQ964 LLM944:LLM964 LVI944:LVI964 MFE944:MFE964 MPA944:MPA964 MYW944:MYW964 NIS944:NIS964 NSO944:NSO964 OCK944:OCK964 OMG944:OMG964 OWC944:OWC964 PFY944:PFY964 PPU944:PPU964 PZQ944:PZQ964 QJM944:QJM964 QTI944:QTI964 RDE944:RDE964 RNA944:RNA964 RWW944:RWW964 SGS944:SGS964 SQO944:SQO964 TAK944:TAK964 TKG944:TKG964 TUC944:TUC964 UDY944:UDY964 UNU944:UNU964 UXQ944:UXQ964 VHM944:VHM964 VRI944:VRI964 WBE944:WBE964 WLA944:WLA964 WUW944:WUW964 D681 IK681 SG681 ACC681 ALY681 AVU681 BFQ681 BPM681 BZI681 CJE681 CTA681 DCW681 DMS681 DWO681 EGK681 EQG681 FAC681 FJY681 FTU681 GDQ681 GNM681 GXI681 HHE681 HRA681 IAW681 IKS681 IUO681 JEK681 JOG681 JYC681 KHY681 KRU681 LBQ681 LLM681 LVI681 MFE681 MPA681 MYW681 NIS681 NSO681 OCK681 OMG681 OWC681 PFY681 PPU681 PZQ681 QJM681 QTI681 RDE681 RNA681 RWW681 SGS681 SQO681 TAK681 TKG681 TUC681 UDY681 UNU681 UXQ681 VHM681 VRI681 WBE681 WLA681 WUW681 D1086:D1088 IK1086:IK1088 SG1086:SG1088 ACC1086:ACC1088 ALY1086:ALY1088 AVU1086:AVU1088 BFQ1086:BFQ1088 BPM1086:BPM1088 BZI1086:BZI1088 CJE1086:CJE1088 CTA1086:CTA1088 DCW1086:DCW1088 DMS1086:DMS1088 DWO1086:DWO1088 EGK1086:EGK1088 EQG1086:EQG1088 FAC1086:FAC1088 FJY1086:FJY1088 FTU1086:FTU1088 GDQ1086:GDQ1088 GNM1086:GNM1088 GXI1086:GXI1088 HHE1086:HHE1088 HRA1086:HRA1088 IAW1086:IAW1088 IKS1086:IKS1088 IUO1086:IUO1088 JEK1086:JEK1088 JOG1086:JOG1088 JYC1086:JYC1088 KHY1086:KHY1088 KRU1086:KRU1088 LBQ1086:LBQ1088 LLM1086:LLM1088 LVI1086:LVI1088 MFE1086:MFE1088 MPA1086:MPA1088 MYW1086:MYW1088 NIS1086:NIS1088 NSO1086:NSO1088 OCK1086:OCK1088 OMG1086:OMG1088 OWC1086:OWC1088 PFY1086:PFY1088 PPU1086:PPU1088 PZQ1086:PZQ1088 QJM1086:QJM1088 QTI1086:QTI1088 RDE1086:RDE1088 RNA1086:RNA1088 RWW1086:RWW1088 SGS1086:SGS1088 SQO1086:SQO1088 TAK1086:TAK1088 TKG1086:TKG1088 TUC1086:TUC1088 UDY1086:UDY1088 UNU1086:UNU1088 UXQ1086:UXQ1088 VHM1086:VHM1088 VRI1086:VRI1088 WBE1086:WBE1088 WLA1086:WLA1088 WUW1086:WUW1088 F1093 IK1071:IK1084 SG1071:SG1084 ACC1071:ACC1084 ALY1071:ALY1084 AVU1071:AVU1084 BFQ1071:BFQ1084 BPM1071:BPM1084 BZI1071:BZI1084 CJE1071:CJE1084 CTA1071:CTA1084 DCW1071:DCW1084 DMS1071:DMS1084 DWO1071:DWO1084 EGK1071:EGK1084 EQG1071:EQG1084 FAC1071:FAC1084 FJY1071:FJY1084 FTU1071:FTU1084 GDQ1071:GDQ1084 GNM1071:GNM1084 GXI1071:GXI1084 HHE1071:HHE1084 HRA1071:HRA1084 IAW1071:IAW1084 IKS1071:IKS1084 IUO1071:IUO1084 JEK1071:JEK1084 JOG1071:JOG1084 JYC1071:JYC1084 KHY1071:KHY1084 KRU1071:KRU1084 LBQ1071:LBQ1084 LLM1071:LLM1084 LVI1071:LVI1084 MFE1071:MFE1084 MPA1071:MPA1084 MYW1071:MYW1084 NIS1071:NIS1084 NSO1071:NSO1084 OCK1071:OCK1084 OMG1071:OMG1084 OWC1071:OWC1084 PFY1071:PFY1084 PPU1071:PPU1084 PZQ1071:PZQ1084 QJM1071:QJM1084 QTI1071:QTI1084 RDE1071:RDE1084 RNA1071:RNA1084 RWW1071:RWW1084 SGS1071:SGS1084 SQO1071:SQO1084 TAK1071:TAK1084 TKG1071:TKG1084 TUC1071:TUC1084 UDY1071:UDY1084 UNU1071:UNU1084 UXQ1071:UXQ1084 VHM1071:VHM1084 VRI1071:VRI1084 WBE1071:WBE1084 WLA1071:WLA1084 WUW1071:WUW1084 WUW11:WUW38 WLA11:WLA38 WBE11:WBE38 VRI11:VRI38 VHM11:VHM38 UXQ11:UXQ38 UNU11:UNU38 UDY11:UDY38 TUC11:TUC38 TKG11:TKG38 TAK11:TAK38 SQO11:SQO38 SGS11:SGS38 RWW11:RWW38 RNA11:RNA38 RDE11:RDE38 QTI11:QTI38 QJM11:QJM38 PZQ11:PZQ38 PPU11:PPU38 PFY11:PFY38 OWC11:OWC38 OMG11:OMG38 OCK11:OCK38 NSO11:NSO38 NIS11:NIS38 MYW11:MYW38 MPA11:MPA38 MFE11:MFE38 LVI11:LVI38 LLM11:LLM38 LBQ11:LBQ38 KRU11:KRU38 KHY11:KHY38 JYC11:JYC38 JOG11:JOG38 JEK11:JEK38 IUO11:IUO38 IKS11:IKS38 IAW11:IAW38 HRA11:HRA38 HHE11:HHE38 GXI11:GXI38 GNM11:GNM38 GDQ11:GDQ38 FTU11:FTU38 FJY11:FJY38 FAC11:FAC38 EQG11:EQG38 EGK11:EGK38 DWO11:DWO38 DMS11:DMS38 DCW11:DCW38 CTA11:CTA38 CJE11:CJE38 BZI11:BZI38 BPM11:BPM38 BFQ11:BFQ38 AVU11:AVU38 ALY11:ALY38 ACC11:ACC38 SG11:SG38 IK11:IK38 D11:D38 D677 IK833 SG833 ACC833 ALY833 AVU833 BFQ833 BPM833 BZI833 CJE833 CTA833 DCW833 DMS833 DWO833 EGK833 EQG833 FAC833 FJY833 FTU833 GDQ833 GNM833 GXI833 HHE833 HRA833 IAW833 IKS833 IUO833 JEK833 JOG833 JYC833 KHY833 KRU833 LBQ833 LLM833 LVI833 MFE833 MPA833 MYW833 NIS833 NSO833 OCK833 OMG833 OWC833 PFY833 PPU833 PZQ833 QJM833 QTI833 RDE833 RNA833 RWW833 SGS833 SQO833 TAK833 TKG833 TUC833 UDY833 UNU833 UXQ833 VHM833 VRI833 WBE833 WLA833 WUW833 D1071:D1077 D673:D675" xr:uid="{09B7C6A0-FF32-4F99-A2C4-9A61D2FFF27E}"/>
    <dataValidation allowBlank="1" showInputMessage="1" showErrorMessage="1" prompt="Vpišite samo prvo leto nakupa" sqref="H673:H676 IO673:IO676 SK673:SK676 ACG673:ACG676 AMC673:AMC676 AVY673:AVY676 BFU673:BFU676 BPQ673:BPQ676 BZM673:BZM676 CJI673:CJI676 CTE673:CTE676 DDA673:DDA676 DMW673:DMW676 DWS673:DWS676 EGO673:EGO676 EQK673:EQK676 FAG673:FAG676 FKC673:FKC676 FTY673:FTY676 GDU673:GDU676 GNQ673:GNQ676 GXM673:GXM676 HHI673:HHI676 HRE673:HRE676 IBA673:IBA676 IKW673:IKW676 IUS673:IUS676 JEO673:JEO676 JOK673:JOK676 JYG673:JYG676 KIC673:KIC676 KRY673:KRY676 LBU673:LBU676 LLQ673:LLQ676 LVM673:LVM676 MFI673:MFI676 MPE673:MPE676 MZA673:MZA676 NIW673:NIW676 NSS673:NSS676 OCO673:OCO676 OMK673:OMK676 OWG673:OWG676 PGC673:PGC676 PPY673:PPY676 PZU673:PZU676 QJQ673:QJQ676 QTM673:QTM676 RDI673:RDI676 RNE673:RNE676 RXA673:RXA676 SGW673:SGW676 SQS673:SQS676 TAO673:TAO676 TKK673:TKK676 TUG673:TUG676 UEC673:UEC676 UNY673:UNY676 UXU673:UXU676 VHQ673:VHQ676 VRM673:VRM676 WBI673:WBI676 WLE673:WLE676 WVA673:WVA676 H575 IO575 SK575 ACG575 AMC575 AVY575 BFU575 BPQ575 BZM575 CJI575 CTE575 DDA575 DMW575 DWS575 EGO575 EQK575 FAG575 FKC575 FTY575 GDU575 GNQ575 GXM575 HHI575 HRE575 IBA575 IKW575 IUS575 JEO575 JOK575 JYG575 KIC575 KRY575 LBU575 LLQ575 LVM575 MFI575 MPE575 MZA575 NIW575 NSS575 OCO575 OMK575 OWG575 PGC575 PPY575 PZU575 QJQ575 QTM575 RDI575 RNE575 RXA575 SGW575 SQS575 TAO575 TKK575 TUG575 UEC575 UNY575 UXU575 VHQ575 VRM575 WBI575 WLE575 WVA575 H738:H742 IO738:IO742 SK738:SK742 ACG738:ACG742 AMC738:AMC742 AVY738:AVY742 BFU738:BFU742 BPQ738:BPQ742 BZM738:BZM742 CJI738:CJI742 CTE738:CTE742 DDA738:DDA742 DMW738:DMW742 DWS738:DWS742 EGO738:EGO742 EQK738:EQK742 FAG738:FAG742 FKC738:FKC742 FTY738:FTY742 GDU738:GDU742 GNQ738:GNQ742 GXM738:GXM742 HHI738:HHI742 HRE738:HRE742 IBA738:IBA742 IKW738:IKW742 IUS738:IUS742 JEO738:JEO742 JOK738:JOK742 JYG738:JYG742 KIC738:KIC742 KRY738:KRY742 LBU738:LBU742 LLQ738:LLQ742 LVM738:LVM742 MFI738:MFI742 MPE738:MPE742 MZA738:MZA742 NIW738:NIW742 NSS738:NSS742 OCO738:OCO742 OMK738:OMK742 OWG738:OWG742 PGC738:PGC742 PPY738:PPY742 PZU738:PZU742 QJQ738:QJQ742 QTM738:QTM742 RDI738:RDI742 RNE738:RNE742 RXA738:RXA742 SGW738:SGW742 SQS738:SQS742 TAO738:TAO742 TKK738:TKK742 TUG738:TUG742 UEC738:UEC742 UNY738:UNY742 UXU738:UXU742 VHQ738:VHQ742 VRM738:VRM742 WBI738:WBI742 WLE738:WLE742 WVA738:WVA742 H744:H745 IO744:IO745 SK744:SK745 ACG744:ACG745 AMC744:AMC745 AVY744:AVY745 BFU744:BFU745 BPQ744:BPQ745 BZM744:BZM745 CJI744:CJI745 CTE744:CTE745 DDA744:DDA745 DMW744:DMW745 DWS744:DWS745 EGO744:EGO745 EQK744:EQK745 FAG744:FAG745 FKC744:FKC745 FTY744:FTY745 GDU744:GDU745 GNQ744:GNQ745 GXM744:GXM745 HHI744:HHI745 HRE744:HRE745 IBA744:IBA745 IKW744:IKW745 IUS744:IUS745 JEO744:JEO745 JOK744:JOK745 JYG744:JYG745 KIC744:KIC745 KRY744:KRY745 LBU744:LBU745 LLQ744:LLQ745 LVM744:LVM745 MFI744:MFI745 MPE744:MPE745 MZA744:MZA745 NIW744:NIW745 NSS744:NSS745 OCO744:OCO745 OMK744:OMK745 OWG744:OWG745 PGC744:PGC745 PPY744:PPY745 PZU744:PZU745 QJQ744:QJQ745 QTM744:QTM745 RDI744:RDI745 RNE744:RNE745 RXA744:RXA745 SGW744:SGW745 SQS744:SQS745 TAO744:TAO745 TKK744:TKK745 TUG744:TUG745 UEC744:UEC745 UNY744:UNY745 UXU744:UXU745 VHQ744:VHQ745 VRM744:VRM745 WBI744:WBI745 WLE744:WLE745 WVA744:WVA745 H747 IO747 SK747 ACG747 AMC747 AVY747 BFU747 BPQ747 BZM747 CJI747 CTE747 DDA747 DMW747 DWS747 EGO747 EQK747 FAG747 FKC747 FTY747 GDU747 GNQ747 GXM747 HHI747 HRE747 IBA747 IKW747 IUS747 JEO747 JOK747 JYG747 KIC747 KRY747 LBU747 LLQ747 LVM747 MFI747 MPE747 MZA747 NIW747 NSS747 OCO747 OMK747 OWG747 PGC747 PPY747 PZU747 QJQ747 QTM747 RDI747 RNE747 RXA747 SGW747 SQS747 TAO747 TKK747 TUG747 UEC747 UNY747 UXU747 VHQ747 VRM747 WBI747 WLE747 WVA747 H749:H756 IO749:IO756 SK749:SK756 ACG749:ACG756 AMC749:AMC756 AVY749:AVY756 BFU749:BFU756 BPQ749:BPQ756 BZM749:BZM756 CJI749:CJI756 CTE749:CTE756 DDA749:DDA756 DMW749:DMW756 DWS749:DWS756 EGO749:EGO756 EQK749:EQK756 FAG749:FAG756 FKC749:FKC756 FTY749:FTY756 GDU749:GDU756 GNQ749:GNQ756 GXM749:GXM756 HHI749:HHI756 HRE749:HRE756 IBA749:IBA756 IKW749:IKW756 IUS749:IUS756 JEO749:JEO756 JOK749:JOK756 JYG749:JYG756 KIC749:KIC756 KRY749:KRY756 LBU749:LBU756 LLQ749:LLQ756 LVM749:LVM756 MFI749:MFI756 MPE749:MPE756 MZA749:MZA756 NIW749:NIW756 NSS749:NSS756 OCO749:OCO756 OMK749:OMK756 OWG749:OWG756 PGC749:PGC756 PPY749:PPY756 PZU749:PZU756 QJQ749:QJQ756 QTM749:QTM756 RDI749:RDI756 RNE749:RNE756 RXA749:RXA756 SGW749:SGW756 SQS749:SQS756 TAO749:TAO756 TKK749:TKK756 TUG749:TUG756 UEC749:UEC756 UNY749:UNY756 UXU749:UXU756 VHQ749:VHQ756 VRM749:VRM756 WBI749:WBI756 WLE749:WLE756 WVA749:WVA756 H778 IO778 SK778 ACG778 AMC778 AVY778 BFU778 BPQ778 BZM778 CJI778 CTE778 DDA778 DMW778 DWS778 EGO778 EQK778 FAG778 FKC778 FTY778 GDU778 GNQ778 GXM778 HHI778 HRE778 IBA778 IKW778 IUS778 JEO778 JOK778 JYG778 KIC778 KRY778 LBU778 LLQ778 LVM778 MFI778 MPE778 MZA778 NIW778 NSS778 OCO778 OMK778 OWG778 PGC778 PPY778 PZU778 QJQ778 QTM778 RDI778 RNE778 RXA778 SGW778 SQS778 TAO778 TKK778 TUG778 UEC778 UNY778 UXU778 VHQ778 VRM778 WBI778 WLE778 WVA778 H882 IO882 SK882 ACG882 AMC882 AVY882 BFU882 BPQ882 BZM882 CJI882 CTE882 DDA882 DMW882 DWS882 EGO882 EQK882 FAG882 FKC882 FTY882 GDU882 GNQ882 GXM882 HHI882 HRE882 IBA882 IKW882 IUS882 JEO882 JOK882 JYG882 KIC882 KRY882 LBU882 LLQ882 LVM882 MFI882 MPE882 MZA882 NIW882 NSS882 OCO882 OMK882 OWG882 PGC882 PPY882 PZU882 QJQ882 QTM882 RDI882 RNE882 RXA882 SGW882 SQS882 TAO882 TKK882 TUG882 UEC882 UNY882 UXU882 VHQ882 VRM882 WBI882 WLE882 WVA882 H893 IO893 SK893 ACG893 AMC893 AVY893 BFU893 BPQ893 BZM893 CJI893 CTE893 DDA893 DMW893 DWS893 EGO893 EQK893 FAG893 FKC893 FTY893 GDU893 GNQ893 GXM893 HHI893 HRE893 IBA893 IKW893 IUS893 JEO893 JOK893 JYG893 KIC893 KRY893 LBU893 LLQ893 LVM893 MFI893 MPE893 MZA893 NIW893 NSS893 OCO893 OMK893 OWG893 PGC893 PPY893 PZU893 QJQ893 QTM893 RDI893 RNE893 RXA893 SGW893 SQS893 TAO893 TKK893 TUG893 UEC893 UNY893 UXU893 VHQ893 VRM893 WBI893 WLE893 WVA893 H944:H954 IO944:IO954 SK944:SK954 ACG944:ACG954 AMC944:AMC954 AVY944:AVY954 BFU944:BFU954 BPQ944:BPQ954 BZM944:BZM954 CJI944:CJI954 CTE944:CTE954 DDA944:DDA954 DMW944:DMW954 DWS944:DWS954 EGO944:EGO954 EQK944:EQK954 FAG944:FAG954 FKC944:FKC954 FTY944:FTY954 GDU944:GDU954 GNQ944:GNQ954 GXM944:GXM954 HHI944:HHI954 HRE944:HRE954 IBA944:IBA954 IKW944:IKW954 IUS944:IUS954 JEO944:JEO954 JOK944:JOK954 JYG944:JYG954 KIC944:KIC954 KRY944:KRY954 LBU944:LBU954 LLQ944:LLQ954 LVM944:LVM954 MFI944:MFI954 MPE944:MPE954 MZA944:MZA954 NIW944:NIW954 NSS944:NSS954 OCO944:OCO954 OMK944:OMK954 OWG944:OWG954 PGC944:PGC954 PPY944:PPY954 PZU944:PZU954 QJQ944:QJQ954 QTM944:QTM954 RDI944:RDI954 RNE944:RNE954 RXA944:RXA954 SGW944:SGW954 SQS944:SQS954 TAO944:TAO954 TKK944:TKK954 TUG944:TUG954 UEC944:UEC954 UNY944:UNY954 UXU944:UXU954 VHQ944:VHQ954 VRM944:VRM954 WBI944:WBI954 WLE944:WLE954 WVA944:WVA954 H1038:H1057 IO1038:IO1057 SK1038:SK1057 ACG1038:ACG1057 AMC1038:AMC1057 AVY1038:AVY1057 BFU1038:BFU1057 BPQ1038:BPQ1057 BZM1038:BZM1057 CJI1038:CJI1057 CTE1038:CTE1057 DDA1038:DDA1057 DMW1038:DMW1057 DWS1038:DWS1057 EGO1038:EGO1057 EQK1038:EQK1057 FAG1038:FAG1057 FKC1038:FKC1057 FTY1038:FTY1057 GDU1038:GDU1057 GNQ1038:GNQ1057 GXM1038:GXM1057 HHI1038:HHI1057 HRE1038:HRE1057 IBA1038:IBA1057 IKW1038:IKW1057 IUS1038:IUS1057 JEO1038:JEO1057 JOK1038:JOK1057 JYG1038:JYG1057 KIC1038:KIC1057 KRY1038:KRY1057 LBU1038:LBU1057 LLQ1038:LLQ1057 LVM1038:LVM1057 MFI1038:MFI1057 MPE1038:MPE1057 MZA1038:MZA1057 NIW1038:NIW1057 NSS1038:NSS1057 OCO1038:OCO1057 OMK1038:OMK1057 OWG1038:OWG1057 PGC1038:PGC1057 PPY1038:PPY1057 PZU1038:PZU1057 QJQ1038:QJQ1057 QTM1038:QTM1057 RDI1038:RDI1057 RNE1038:RNE1057 RXA1038:RXA1057 SGW1038:SGW1057 SQS1038:SQS1057 TAO1038:TAO1057 TKK1038:TKK1057 TUG1038:TUG1057 UEC1038:UEC1057 UNY1038:UNY1057 UXU1038:UXU1057 VHQ1038:VHQ1057 VRM1038:VRM1057 WBI1038:WBI1057 WLE1038:WLE1057 WVA1038:WVA1057 H1177:H1182 IO1175:IO1180 SK1175:SK1180 ACG1175:ACG1180 AMC1175:AMC1180 AVY1175:AVY1180 BFU1175:BFU1180 BPQ1175:BPQ1180 BZM1175:BZM1180 CJI1175:CJI1180 CTE1175:CTE1180 DDA1175:DDA1180 DMW1175:DMW1180 DWS1175:DWS1180 EGO1175:EGO1180 EQK1175:EQK1180 FAG1175:FAG1180 FKC1175:FKC1180 FTY1175:FTY1180 GDU1175:GDU1180 GNQ1175:GNQ1180 GXM1175:GXM1180 HHI1175:HHI1180 HRE1175:HRE1180 IBA1175:IBA1180 IKW1175:IKW1180 IUS1175:IUS1180 JEO1175:JEO1180 JOK1175:JOK1180 JYG1175:JYG1180 KIC1175:KIC1180 KRY1175:KRY1180 LBU1175:LBU1180 LLQ1175:LLQ1180 LVM1175:LVM1180 MFI1175:MFI1180 MPE1175:MPE1180 MZA1175:MZA1180 NIW1175:NIW1180 NSS1175:NSS1180 OCO1175:OCO1180 OMK1175:OMK1180 OWG1175:OWG1180 PGC1175:PGC1180 PPY1175:PPY1180 PZU1175:PZU1180 QJQ1175:QJQ1180 QTM1175:QTM1180 RDI1175:RDI1180 RNE1175:RNE1180 RXA1175:RXA1180 SGW1175:SGW1180 SQS1175:SQS1180 TAO1175:TAO1180 TKK1175:TKK1180 TUG1175:TUG1180 UEC1175:UEC1180 UNY1175:UNY1180 UXU1175:UXU1180 VHQ1175:VHQ1180 VRM1175:VRM1180 WBI1175:WBI1180 WLE1175:WLE1180 WVA1175:WVA1180 H1227:H1228 IO1225:IO1226 SK1225:SK1226 ACG1225:ACG1226 AMC1225:AMC1226 AVY1225:AVY1226 BFU1225:BFU1226 BPQ1225:BPQ1226 BZM1225:BZM1226 CJI1225:CJI1226 CTE1225:CTE1226 DDA1225:DDA1226 DMW1225:DMW1226 DWS1225:DWS1226 EGO1225:EGO1226 EQK1225:EQK1226 FAG1225:FAG1226 FKC1225:FKC1226 FTY1225:FTY1226 GDU1225:GDU1226 GNQ1225:GNQ1226 GXM1225:GXM1226 HHI1225:HHI1226 HRE1225:HRE1226 IBA1225:IBA1226 IKW1225:IKW1226 IUS1225:IUS1226 JEO1225:JEO1226 JOK1225:JOK1226 JYG1225:JYG1226 KIC1225:KIC1226 KRY1225:KRY1226 LBU1225:LBU1226 LLQ1225:LLQ1226 LVM1225:LVM1226 MFI1225:MFI1226 MPE1225:MPE1226 MZA1225:MZA1226 NIW1225:NIW1226 NSS1225:NSS1226 OCO1225:OCO1226 OMK1225:OMK1226 OWG1225:OWG1226 PGC1225:PGC1226 PPY1225:PPY1226 PZU1225:PZU1226 QJQ1225:QJQ1226 QTM1225:QTM1226 RDI1225:RDI1226 RNE1225:RNE1226 RXA1225:RXA1226 SGW1225:SGW1226 SQS1225:SQS1226 TAO1225:TAO1226 TKK1225:TKK1226 TUG1225:TUG1226 UEC1225:UEC1226 UNY1225:UNY1226 UXU1225:UXU1226 VHQ1225:VHQ1226 VRM1225:VRM1226 WBI1225:WBI1226 WLE1225:WLE1226 WVA1225:WVA1226 H163 IO163 SK163 ACG163 AMC163 AVY163 BFU163 BPQ163 BZM163 CJI163 CTE163 DDA163 DMW163 DWS163 EGO163 EQK163 FAG163 FKC163 FTY163 GDU163 GNQ163 GXM163 HHI163 HRE163 IBA163 IKW163 IUS163 JEO163 JOK163 JYG163 KIC163 KRY163 LBU163 LLQ163 LVM163 MFI163 MPE163 MZA163 NIW163 NSS163 OCO163 OMK163 OWG163 PGC163 PPY163 PZU163 QJQ163 QTM163 RDI163 RNE163 RXA163 SGW163 SQS163 TAO163 TKK163 TUG163 UEC163 UNY163 UXU163 VHQ163 VRM163 WBI163 WLE163 WVA163 H381 IO381 SK381 ACG381 AMC381 AVY381 BFU381 BPQ381 BZM381 CJI381 CTE381 DDA381 DMW381 DWS381 EGO381 EQK381 FAG381 FKC381 FTY381 GDU381 GNQ381 GXM381 HHI381 HRE381 IBA381 IKW381 IUS381 JEO381 JOK381 JYG381 KIC381 KRY381 LBU381 LLQ381 LVM381 MFI381 MPE381 MZA381 NIW381 NSS381 OCO381 OMK381 OWG381 PGC381 PPY381 PZU381 QJQ381 QTM381 RDI381 RNE381 RXA381 SGW381 SQS381 TAO381 TKK381 TUG381 UEC381 UNY381 UXU381 VHQ381 VRM381 WBI381 WLE381 WVA381 H540 IO540 SK540 ACG540 AMC540 AVY540 BFU540 BPQ540 BZM540 CJI540 CTE540 DDA540 DMW540 DWS540 EGO540 EQK540 FAG540 FKC540 FTY540 GDU540 GNQ540 GXM540 HHI540 HRE540 IBA540 IKW540 IUS540 JEO540 JOK540 JYG540 KIC540 KRY540 LBU540 LLQ540 LVM540 MFI540 MPE540 MZA540 NIW540 NSS540 OCO540 OMK540 OWG540 PGC540 PPY540 PZU540 QJQ540 QTM540 RDI540 RNE540 RXA540 SGW540 SQS540 TAO540 TKK540 TUG540 UEC540 UNY540 UXU540 VHQ540 VRM540 WBI540 WLE540 WVA540 H679 IO679 SK679 ACG679 AMC679 AVY679 BFU679 BPQ679 BZM679 CJI679 CTE679 DDA679 DMW679 DWS679 EGO679 EQK679 FAG679 FKC679 FTY679 GDU679 GNQ679 GXM679 HHI679 HRE679 IBA679 IKW679 IUS679 JEO679 JOK679 JYG679 KIC679 KRY679 LBU679 LLQ679 LVM679 MFI679 MPE679 MZA679 NIW679 NSS679 OCO679 OMK679 OWG679 PGC679 PPY679 PZU679 QJQ679 QTM679 RDI679 RNE679 RXA679 SGW679 SQS679 TAO679 TKK679 TUG679 UEC679 UNY679 UXU679 VHQ679 VRM679 WBI679 WLE679 WVA679 H397 IO397 SK397 ACG397 AMC397 AVY397 BFU397 BPQ397 BZM397 CJI397 CTE397 DDA397 DMW397 DWS397 EGO397 EQK397 FAG397 FKC397 FTY397 GDU397 GNQ397 GXM397 HHI397 HRE397 IBA397 IKW397 IUS397 JEO397 JOK397 JYG397 KIC397 KRY397 LBU397 LLQ397 LVM397 MFI397 MPE397 MZA397 NIW397 NSS397 OCO397 OMK397 OWG397 PGC397 PPY397 PZU397 QJQ397 QTM397 RDI397 RNE397 RXA397 SGW397 SQS397 TAO397 TKK397 TUG397 UEC397 UNY397 UXU397 VHQ397 VRM397 WBI397 WLE397 WVA397 H839 IO839 SK839 ACG839 AMC839 AVY839 BFU839 BPQ839 BZM839 CJI839 CTE839 DDA839 DMW839 DWS839 EGO839 EQK839 FAG839 FKC839 FTY839 GDU839 GNQ839 GXM839 HHI839 HRE839 IBA839 IKW839 IUS839 JEO839 JOK839 JYG839 KIC839 KRY839 LBU839 LLQ839 LVM839 MFI839 MPE839 MZA839 NIW839 NSS839 OCO839 OMK839 OWG839 PGC839 PPY839 PZU839 QJQ839 QTM839 RDI839 RNE839 RXA839 SGW839 SQS839 TAO839 TKK839 TUG839 UEC839 UNY839 UXU839 VHQ839 VRM839 WBI839 WLE839 WVA839 H964 IO964 SK964 ACG964 AMC964 AVY964 BFU964 BPQ964 BZM964 CJI964 CTE964 DDA964 DMW964 DWS964 EGO964 EQK964 FAG964 FKC964 FTY964 GDU964 GNQ964 GXM964 HHI964 HRE964 IBA964 IKW964 IUS964 JEO964 JOK964 JYG964 KIC964 KRY964 LBU964 LLQ964 LVM964 MFI964 MPE964 MZA964 NIW964 NSS964 OCO964 OMK964 OWG964 PGC964 PPY964 PZU964 QJQ964 QTM964 RDI964 RNE964 RXA964 SGW964 SQS964 TAO964 TKK964 TUG964 UEC964 UNY964 UXU964 VHQ964 VRM964 WBI964 WLE964 WVA964 H681 IO681 SK681 ACG681 AMC681 AVY681 BFU681 BPQ681 BZM681 CJI681 CTE681 DDA681 DMW681 DWS681 EGO681 EQK681 FAG681 FKC681 FTY681 GDU681 GNQ681 GXM681 HHI681 HRE681 IBA681 IKW681 IUS681 JEO681 JOK681 JYG681 KIC681 KRY681 LBU681 LLQ681 LVM681 MFI681 MPE681 MZA681 NIW681 NSS681 OCO681 OMK681 OWG681 PGC681 PPY681 PZU681 QJQ681 QTM681 RDI681 RNE681 RXA681 SGW681 SQS681 TAO681 TKK681 TUG681 UEC681 UNY681 UXU681 VHQ681 VRM681 WBI681 WLE681 WVA681 H1071:H1082 IO1071:IO1082 SK1071:SK1082 ACG1071:ACG1082 AMC1071:AMC1082 AVY1071:AVY1082 BFU1071:BFU1082 BPQ1071:BPQ1082 BZM1071:BZM1082 CJI1071:CJI1082 CTE1071:CTE1082 DDA1071:DDA1082 DMW1071:DMW1082 DWS1071:DWS1082 EGO1071:EGO1082 EQK1071:EQK1082 FAG1071:FAG1082 FKC1071:FKC1082 FTY1071:FTY1082 GDU1071:GDU1082 GNQ1071:GNQ1082 GXM1071:GXM1082 HHI1071:HHI1082 HRE1071:HRE1082 IBA1071:IBA1082 IKW1071:IKW1082 IUS1071:IUS1082 JEO1071:JEO1082 JOK1071:JOK1082 JYG1071:JYG1082 KIC1071:KIC1082 KRY1071:KRY1082 LBU1071:LBU1082 LLQ1071:LLQ1082 LVM1071:LVM1082 MFI1071:MFI1082 MPE1071:MPE1082 MZA1071:MZA1082 NIW1071:NIW1082 NSS1071:NSS1082 OCO1071:OCO1082 OMK1071:OMK1082 OWG1071:OWG1082 PGC1071:PGC1082 PPY1071:PPY1082 PZU1071:PZU1082 QJQ1071:QJQ1082 QTM1071:QTM1082 RDI1071:RDI1082 RNE1071:RNE1082 RXA1071:RXA1082 SGW1071:SGW1082 SQS1071:SQS1082 TAO1071:TAO1082 TKK1071:TKK1082 TUG1071:TUG1082 UEC1071:UEC1082 UNY1071:UNY1082 UXU1071:UXU1082 VHQ1071:VHQ1082 VRM1071:VRM1082 WBI1071:WBI1082 WLE1071:WLE1082 WVA1071:WVA1082 H1086:H1088 IO1086:IO1088 SK1086:SK1088 ACG1086:ACG1088 AMC1086:AMC1088 AVY1086:AVY1088 BFU1086:BFU1088 BPQ1086:BPQ1088 BZM1086:BZM1088 CJI1086:CJI1088 CTE1086:CTE1088 DDA1086:DDA1088 DMW1086:DMW1088 DWS1086:DWS1088 EGO1086:EGO1088 EQK1086:EQK1088 FAG1086:FAG1088 FKC1086:FKC1088 FTY1086:FTY1088 GDU1086:GDU1088 GNQ1086:GNQ1088 GXM1086:GXM1088 HHI1086:HHI1088 HRE1086:HRE1088 IBA1086:IBA1088 IKW1086:IKW1088 IUS1086:IUS1088 JEO1086:JEO1088 JOK1086:JOK1088 JYG1086:JYG1088 KIC1086:KIC1088 KRY1086:KRY1088 LBU1086:LBU1088 LLQ1086:LLQ1088 LVM1086:LVM1088 MFI1086:MFI1088 MPE1086:MPE1088 MZA1086:MZA1088 NIW1086:NIW1088 NSS1086:NSS1088 OCO1086:OCO1088 OMK1086:OMK1088 OWG1086:OWG1088 PGC1086:PGC1088 PPY1086:PPY1088 PZU1086:PZU1088 QJQ1086:QJQ1088 QTM1086:QTM1088 RDI1086:RDI1088 RNE1086:RNE1088 RXA1086:RXA1088 SGW1086:SGW1088 SQS1086:SQS1088 TAO1086:TAO1088 TKK1086:TKK1088 TUG1086:TUG1088 UEC1086:UEC1088 UNY1086:UNY1088 UXU1086:UXU1088 VHQ1086:VHQ1088 VRM1086:VRM1088 WBI1086:WBI1088 WLE1086:WLE1088 WVA1086:WVA1088 H1084 IO1084 SK1084 ACG1084 AMC1084 AVY1084 BFU1084 BPQ1084 BZM1084 CJI1084 CTE1084 DDA1084 DMW1084 DWS1084 EGO1084 EQK1084 FAG1084 FKC1084 FTY1084 GDU1084 GNQ1084 GXM1084 HHI1084 HRE1084 IBA1084 IKW1084 IUS1084 JEO1084 JOK1084 JYG1084 KIC1084 KRY1084 LBU1084 LLQ1084 LVM1084 MFI1084 MPE1084 MZA1084 NIW1084 NSS1084 OCO1084 OMK1084 OWG1084 PGC1084 PPY1084 PZU1084 QJQ1084 QTM1084 RDI1084 RNE1084 RXA1084 SGW1084 SQS1084 TAO1084 TKK1084 TUG1084 UEC1084 UNY1084 UXU1084 VHQ1084 VRM1084 WBI1084 WLE1084 WVA1084 WVA11:WVA37 WLE11:WLE37 WBI11:WBI37 VRM11:VRM37 VHQ11:VHQ37 UXU11:UXU37 UNY11:UNY37 UEC11:UEC37 TUG11:TUG37 TKK11:TKK37 TAO11:TAO37 SQS11:SQS37 SGW11:SGW37 RXA11:RXA37 RNE11:RNE37 RDI11:RDI37 QTM11:QTM37 QJQ11:QJQ37 PZU11:PZU37 PPY11:PPY37 PGC11:PGC37 OWG11:OWG37 OMK11:OMK37 OCO11:OCO37 NSS11:NSS37 NIW11:NIW37 MZA11:MZA37 MPE11:MPE37 MFI11:MFI37 LVM11:LVM37 LLQ11:LLQ37 LBU11:LBU37 KRY11:KRY37 KIC11:KIC37 JYG11:JYG37 JOK11:JOK37 JEO11:JEO37 IUS11:IUS37 IKW11:IKW37 IBA11:IBA37 HRE11:HRE37 HHI11:HHI37 GXM11:GXM37 GNQ11:GNQ37 GDU11:GDU37 FTY11:FTY37 FKC11:FKC37 FAG11:FAG37 EQK11:EQK37 EGO11:EGO37 DWS11:DWS37 DMW11:DMW37 DDA11:DDA37 CTE11:CTE37 CJI11:CJI37 BZM11:BZM37 BPQ11:BPQ37 BFU11:BFU37 AVY11:AVY37 AMC11:AMC37 ACG11:ACG37 SK11:SK37 IO11:IO37 H11:H37 H833 IO833 SK833 ACG833 AMC833 AVY833 BFU833 BPQ833 BZM833 CJI833 CTE833 DDA833 DMW833 DWS833 EGO833 EQK833 FAG833 FKC833 FTY833 GDU833 GNQ833 GXM833 HHI833 HRE833 IBA833 IKW833 IUS833 JEO833 JOK833 JYG833 KIC833 KRY833 LBU833 LLQ833 LVM833 MFI833 MPE833 MZA833 NIW833 NSS833 OCO833 OMK833 OWG833 PGC833 PPY833 PZU833 QJQ833 QTM833 RDI833 RNE833 RXA833 SGW833 SQS833 TAO833 TKK833 TUG833 UEC833 UNY833 UXU833 VHQ833 VRM833 WBI833 WLE833 WVA833 J1093" xr:uid="{55FAC511-9616-4779-84E2-18B3E12A459C}"/>
    <dataValidation type="whole" allowBlank="1" showInputMessage="1" showErrorMessage="1" errorTitle="Mesečna stopnja izkoriščenosti" error="odstotek (celoštevilska vrednost)" sqref="AF335:AF373 JM335:JM373 TI335:TI373 ADE335:ADE373 ANA335:ANA373 AWW335:AWW373 BGS335:BGS373 BQO335:BQO373 CAK335:CAK373 CKG335:CKG373 CUC335:CUC373 DDY335:DDY373 DNU335:DNU373 DXQ335:DXQ373 EHM335:EHM373 ERI335:ERI373 FBE335:FBE373 FLA335:FLA373 FUW335:FUW373 GES335:GES373 GOO335:GOO373 GYK335:GYK373 HIG335:HIG373 HSC335:HSC373 IBY335:IBY373 ILU335:ILU373 IVQ335:IVQ373 JFM335:JFM373 JPI335:JPI373 JZE335:JZE373 KJA335:KJA373 KSW335:KSW373 LCS335:LCS373 LMO335:LMO373 LWK335:LWK373 MGG335:MGG373 MQC335:MQC373 MZY335:MZY373 NJU335:NJU373 NTQ335:NTQ373 ODM335:ODM373 ONI335:ONI373 OXE335:OXE373 PHA335:PHA373 PQW335:PQW373 QAS335:QAS373 QKO335:QKO373 QUK335:QUK373 REG335:REG373 ROC335:ROC373 RXY335:RXY373 SHU335:SHU373 SRQ335:SRQ373 TBM335:TBM373 TLI335:TLI373 TVE335:TVE373 UFA335:UFA373 UOW335:UOW373 UYS335:UYS373 VIO335:VIO373 VSK335:VSK373 WCG335:WCG373 WMC335:WMC373 WVY335:WVY373 AF673:AF676 JM673:JM676 TI673:TI676 ADE673:ADE676 ANA673:ANA676 AWW673:AWW676 BGS673:BGS676 BQO673:BQO676 CAK673:CAK676 CKG673:CKG676 CUC673:CUC676 DDY673:DDY676 DNU673:DNU676 DXQ673:DXQ676 EHM673:EHM676 ERI673:ERI676 FBE673:FBE676 FLA673:FLA676 FUW673:FUW676 GES673:GES676 GOO673:GOO676 GYK673:GYK676 HIG673:HIG676 HSC673:HSC676 IBY673:IBY676 ILU673:ILU676 IVQ673:IVQ676 JFM673:JFM676 JPI673:JPI676 JZE673:JZE676 KJA673:KJA676 KSW673:KSW676 LCS673:LCS676 LMO673:LMO676 LWK673:LWK676 MGG673:MGG676 MQC673:MQC676 MZY673:MZY676 NJU673:NJU676 NTQ673:NTQ676 ODM673:ODM676 ONI673:ONI676 OXE673:OXE676 PHA673:PHA676 PQW673:PQW676 QAS673:QAS676 QKO673:QKO676 QUK673:QUK676 REG673:REG676 ROC673:ROC676 RXY673:RXY676 SHU673:SHU676 SRQ673:SRQ676 TBM673:TBM676 TLI673:TLI676 TVE673:TVE676 UFA673:UFA676 UOW673:UOW676 UYS673:UYS676 VIO673:VIO676 VSK673:VSK676 WCG673:WCG676 WMC673:WMC676 WVY673:WVY676 AU587 KB587 TX587 ADT587 ANP587 AXL587 BHH587 BRD587 CAZ587 CKV587 CUR587 DEN587 DOJ587 DYF587 EIB587 ERX587 FBT587 FLP587 FVL587 GFH587 GPD587 GYZ587 HIV587 HSR587 ICN587 IMJ587 IWF587 JGB587 JPX587 JZT587 KJP587 KTL587 LDH587 LND587 LWZ587 MGV587 MQR587 NAN587 NKJ587 NUF587 OEB587 ONX587 OXT587 PHP587 PRL587 QBH587 QLD587 QUZ587 REV587 ROR587 RYN587 SIJ587 SSF587 TCB587 TLX587 TVT587 UFP587 UPL587 UZH587 VJD587 VSZ587 WCV587 WMR587 WWN587 AF882 JM882 TI882 ADE882 ANA882 AWW882 BGS882 BQO882 CAK882 CKG882 CUC882 DDY882 DNU882 DXQ882 EHM882 ERI882 FBE882 FLA882 FUW882 GES882 GOO882 GYK882 HIG882 HSC882 IBY882 ILU882 IVQ882 JFM882 JPI882 JZE882 KJA882 KSW882 LCS882 LMO882 LWK882 MGG882 MQC882 MZY882 NJU882 NTQ882 ODM882 ONI882 OXE882 PHA882 PQW882 QAS882 QKO882 QUK882 REG882 ROC882 RXY882 SHU882 SRQ882 TBM882 TLI882 TVE882 UFA882 UOW882 UYS882 VIO882 VSK882 WCG882 WMC882 WVY882 AF893 JM893 TI893 ADE893 ANA893 AWW893 BGS893 BQO893 CAK893 CKG893 CUC893 DDY893 DNU893 DXQ893 EHM893 ERI893 FBE893 FLA893 FUW893 GES893 GOO893 GYK893 HIG893 HSC893 IBY893 ILU893 IVQ893 JFM893 JPI893 JZE893 KJA893 KSW893 LCS893 LMO893 LWK893 MGG893 MQC893 MZY893 NJU893 NTQ893 ODM893 ONI893 OXE893 PHA893 PQW893 QAS893 QKO893 QUK893 REG893 ROC893 RXY893 SHU893 SRQ893 TBM893 TLI893 TVE893 UFA893 UOW893 UYS893 VIO893 VSK893 WCG893 WMC893 WVY893 AF895 JM895 TI895 ADE895 ANA895 AWW895 BGS895 BQO895 CAK895 CKG895 CUC895 DDY895 DNU895 DXQ895 EHM895 ERI895 FBE895 FLA895 FUW895 GES895 GOO895 GYK895 HIG895 HSC895 IBY895 ILU895 IVQ895 JFM895 JPI895 JZE895 KJA895 KSW895 LCS895 LMO895 LWK895 MGG895 MQC895 MZY895 NJU895 NTQ895 ODM895 ONI895 OXE895 PHA895 PQW895 QAS895 QKO895 QUK895 REG895 ROC895 RXY895 SHU895 SRQ895 TBM895 TLI895 TVE895 UFA895 UOW895 UYS895 VIO895 VSK895 WCG895 WMC895 WVY895 AF897 JM897 TI897 ADE897 ANA897 AWW897 BGS897 BQO897 CAK897 CKG897 CUC897 DDY897 DNU897 DXQ897 EHM897 ERI897 FBE897 FLA897 FUW897 GES897 GOO897 GYK897 HIG897 HSC897 IBY897 ILU897 IVQ897 JFM897 JPI897 JZE897 KJA897 KSW897 LCS897 LMO897 LWK897 MGG897 MQC897 MZY897 NJU897 NTQ897 ODM897 ONI897 OXE897 PHA897 PQW897 QAS897 QKO897 QUK897 REG897 ROC897 RXY897 SHU897 SRQ897 TBM897 TLI897 TVE897 UFA897 UOW897 UYS897 VIO897 VSK897 WCG897 WMC897 WVY897 AF899:AF923 JM899:JM923 TI899:TI923 ADE899:ADE923 ANA899:ANA923 AWW899:AWW923 BGS899:BGS923 BQO899:BQO923 CAK899:CAK923 CKG899:CKG923 CUC899:CUC923 DDY899:DDY923 DNU899:DNU923 DXQ899:DXQ923 EHM899:EHM923 ERI899:ERI923 FBE899:FBE923 FLA899:FLA923 FUW899:FUW923 GES899:GES923 GOO899:GOO923 GYK899:GYK923 HIG899:HIG923 HSC899:HSC923 IBY899:IBY923 ILU899:ILU923 IVQ899:IVQ923 JFM899:JFM923 JPI899:JPI923 JZE899:JZE923 KJA899:KJA923 KSW899:KSW923 LCS899:LCS923 LMO899:LMO923 LWK899:LWK923 MGG899:MGG923 MQC899:MQC923 MZY899:MZY923 NJU899:NJU923 NTQ899:NTQ923 ODM899:ODM923 ONI899:ONI923 OXE899:OXE923 PHA899:PHA923 PQW899:PQW923 QAS899:QAS923 QKO899:QKO923 QUK899:QUK923 REG899:REG923 ROC899:ROC923 RXY899:RXY923 SHU899:SHU923 SRQ899:SRQ923 TBM899:TBM923 TLI899:TLI923 TVE899:TVE923 UFA899:UFA923 UOW899:UOW923 UYS899:UYS923 VIO899:VIO923 VSK899:VSK923 WCG899:WCG923 WMC899:WMC923 WVY899:WVY923 AF944:AF954 JM944:JM954 TI944:TI954 ADE944:ADE954 ANA944:ANA954 AWW944:AWW954 BGS944:BGS954 BQO944:BQO954 CAK944:CAK954 CKG944:CKG954 CUC944:CUC954 DDY944:DDY954 DNU944:DNU954 DXQ944:DXQ954 EHM944:EHM954 ERI944:ERI954 FBE944:FBE954 FLA944:FLA954 FUW944:FUW954 GES944:GES954 GOO944:GOO954 GYK944:GYK954 HIG944:HIG954 HSC944:HSC954 IBY944:IBY954 ILU944:ILU954 IVQ944:IVQ954 JFM944:JFM954 JPI944:JPI954 JZE944:JZE954 KJA944:KJA954 KSW944:KSW954 LCS944:LCS954 LMO944:LMO954 LWK944:LWK954 MGG944:MGG954 MQC944:MQC954 MZY944:MZY954 NJU944:NJU954 NTQ944:NTQ954 ODM944:ODM954 ONI944:ONI954 OXE944:OXE954 PHA944:PHA954 PQW944:PQW954 QAS944:QAS954 QKO944:QKO954 QUK944:QUK954 REG944:REG954 ROC944:ROC954 RXY944:RXY954 SHU944:SHU954 SRQ944:SRQ954 TBM944:TBM954 TLI944:TLI954 TVE944:TVE954 UFA944:UFA954 UOW944:UOW954 UYS944:UYS954 VIO944:VIO954 VSK944:VSK954 WCG944:WCG954 WMC944:WMC954 WVY944:WVY954 AF1038 JM1038 TI1038 ADE1038 ANA1038 AWW1038 BGS1038 BQO1038 CAK1038 CKG1038 CUC1038 DDY1038 DNU1038 DXQ1038 EHM1038 ERI1038 FBE1038 FLA1038 FUW1038 GES1038 GOO1038 GYK1038 HIG1038 HSC1038 IBY1038 ILU1038 IVQ1038 JFM1038 JPI1038 JZE1038 KJA1038 KSW1038 LCS1038 LMO1038 LWK1038 MGG1038 MQC1038 MZY1038 NJU1038 NTQ1038 ODM1038 ONI1038 OXE1038 PHA1038 PQW1038 QAS1038 QKO1038 QUK1038 REG1038 ROC1038 RXY1038 SHU1038 SRQ1038 TBM1038 TLI1038 TVE1038 UFA1038 UOW1038 UYS1038 VIO1038 VSK1038 WCG1038 WMC1038 WVY1038 AF1088 JM1088 TI1088 ADE1088 ANA1088 AWW1088 BGS1088 BQO1088 CAK1088 CKG1088 CUC1088 DDY1088 DNU1088 DXQ1088 EHM1088 ERI1088 FBE1088 FLA1088 FUW1088 GES1088 GOO1088 GYK1088 HIG1088 HSC1088 IBY1088 ILU1088 IVQ1088 JFM1088 JPI1088 JZE1088 KJA1088 KSW1088 LCS1088 LMO1088 LWK1088 MGG1088 MQC1088 MZY1088 NJU1088 NTQ1088 ODM1088 ONI1088 OXE1088 PHA1088 PQW1088 QAS1088 QKO1088 QUK1088 REG1088 ROC1088 RXY1088 SHU1088 SRQ1088 TBM1088 TLI1088 TVE1088 UFA1088 UOW1088 UYS1088 VIO1088 VSK1088 WCG1088 WMC1088 WVY1088 AF1196 JM1194 TI1194 ADE1194 ANA1194 AWW1194 BGS1194 BQO1194 CAK1194 CKG1194 CUC1194 DDY1194 DNU1194 DXQ1194 EHM1194 ERI1194 FBE1194 FLA1194 FUW1194 GES1194 GOO1194 GYK1194 HIG1194 HSC1194 IBY1194 ILU1194 IVQ1194 JFM1194 JPI1194 JZE1194 KJA1194 KSW1194 LCS1194 LMO1194 LWK1194 MGG1194 MQC1194 MZY1194 NJU1194 NTQ1194 ODM1194 ONI1194 OXE1194 PHA1194 PQW1194 QAS1194 QKO1194 QUK1194 REG1194 ROC1194 RXY1194 SHU1194 SRQ1194 TBM1194 TLI1194 TVE1194 UFA1194 UOW1194 UYS1194 VIO1194 VSK1194 WCG1194 WMC1194 WVY1194 AF1227:AF1228 JM1225:JM1226 TI1225:TI1226 ADE1225:ADE1226 ANA1225:ANA1226 AWW1225:AWW1226 BGS1225:BGS1226 BQO1225:BQO1226 CAK1225:CAK1226 CKG1225:CKG1226 CUC1225:CUC1226 DDY1225:DDY1226 DNU1225:DNU1226 DXQ1225:DXQ1226 EHM1225:EHM1226 ERI1225:ERI1226 FBE1225:FBE1226 FLA1225:FLA1226 FUW1225:FUW1226 GES1225:GES1226 GOO1225:GOO1226 GYK1225:GYK1226 HIG1225:HIG1226 HSC1225:HSC1226 IBY1225:IBY1226 ILU1225:ILU1226 IVQ1225:IVQ1226 JFM1225:JFM1226 JPI1225:JPI1226 JZE1225:JZE1226 KJA1225:KJA1226 KSW1225:KSW1226 LCS1225:LCS1226 LMO1225:LMO1226 LWK1225:LWK1226 MGG1225:MGG1226 MQC1225:MQC1226 MZY1225:MZY1226 NJU1225:NJU1226 NTQ1225:NTQ1226 ODM1225:ODM1226 ONI1225:ONI1226 OXE1225:OXE1226 PHA1225:PHA1226 PQW1225:PQW1226 QAS1225:QAS1226 QKO1225:QKO1226 QUK1225:QUK1226 REG1225:REG1226 ROC1225:ROC1226 RXY1225:RXY1226 SHU1225:SHU1226 SRQ1225:SRQ1226 TBM1225:TBM1226 TLI1225:TLI1226 TVE1225:TVE1226 UFA1225:UFA1226 UOW1225:UOW1226 UYS1225:UYS1226 VIO1225:VIO1226 VSK1225:VSK1226 WCG1225:WCG1226 WMC1225:WMC1226 WVY1225:WVY1226 AF163 JM163 TI163 ADE163 ANA163 AWW163 BGS163 BQO163 CAK163 CKG163 CUC163 DDY163 DNU163 DXQ163 EHM163 ERI163 FBE163 FLA163 FUW163 GES163 GOO163 GYK163 HIG163 HSC163 IBY163 ILU163 IVQ163 JFM163 JPI163 JZE163 KJA163 KSW163 LCS163 LMO163 LWK163 MGG163 MQC163 MZY163 NJU163 NTQ163 ODM163 ONI163 OXE163 PHA163 PQW163 QAS163 QKO163 QUK163 REG163 ROC163 RXY163 SHU163 SRQ163 TBM163 TLI163 TVE163 UFA163 UOW163 UYS163 VIO163 VSK163 WCG163 WMC163 WVY163 AF381 JM381 TI381 ADE381 ANA381 AWW381 BGS381 BQO381 CAK381 CKG381 CUC381 DDY381 DNU381 DXQ381 EHM381 ERI381 FBE381 FLA381 FUW381 GES381 GOO381 GYK381 HIG381 HSC381 IBY381 ILU381 IVQ381 JFM381 JPI381 JZE381 KJA381 KSW381 LCS381 LMO381 LWK381 MGG381 MQC381 MZY381 NJU381 NTQ381 ODM381 ONI381 OXE381 PHA381 PQW381 QAS381 QKO381 QUK381 REG381 ROC381 RXY381 SHU381 SRQ381 TBM381 TLI381 TVE381 UFA381 UOW381 UYS381 VIO381 VSK381 WCG381 WMC381 WVY381 AF540 JM540 TI540 ADE540 ANA540 AWW540 BGS540 BQO540 CAK540 CKG540 CUC540 DDY540 DNU540 DXQ540 EHM540 ERI540 FBE540 FLA540 FUW540 GES540 GOO540 GYK540 HIG540 HSC540 IBY540 ILU540 IVQ540 JFM540 JPI540 JZE540 KJA540 KSW540 LCS540 LMO540 LWK540 MGG540 MQC540 MZY540 NJU540 NTQ540 ODM540 ONI540 OXE540 PHA540 PQW540 QAS540 QKO540 QUK540 REG540 ROC540 RXY540 SHU540 SRQ540 TBM540 TLI540 TVE540 UFA540 UOW540 UYS540 VIO540 VSK540 WCG540 WMC540 WVY540 AF679 JM679 TI679 ADE679 ANA679 AWW679 BGS679 BQO679 CAK679 CKG679 CUC679 DDY679 DNU679 DXQ679 EHM679 ERI679 FBE679 FLA679 FUW679 GES679 GOO679 GYK679 HIG679 HSC679 IBY679 ILU679 IVQ679 JFM679 JPI679 JZE679 KJA679 KSW679 LCS679 LMO679 LWK679 MGG679 MQC679 MZY679 NJU679 NTQ679 ODM679 ONI679 OXE679 PHA679 PQW679 QAS679 QKO679 QUK679 REG679 ROC679 RXY679 SHU679 SRQ679 TBM679 TLI679 TVE679 UFA679 UOW679 UYS679 VIO679 VSK679 WCG679 WMC679 WVY679 AF839 JM839 TI839 ADE839 ANA839 AWW839 BGS839 BQO839 CAK839 CKG839 CUC839 DDY839 DNU839 DXQ839 EHM839 ERI839 FBE839 FLA839 FUW839 GES839 GOO839 GYK839 HIG839 HSC839 IBY839 ILU839 IVQ839 JFM839 JPI839 JZE839 KJA839 KSW839 LCS839 LMO839 LWK839 MGG839 MQC839 MZY839 NJU839 NTQ839 ODM839 ONI839 OXE839 PHA839 PQW839 QAS839 QKO839 QUK839 REG839 ROC839 RXY839 SHU839 SRQ839 TBM839 TLI839 TVE839 UFA839 UOW839 UYS839 VIO839 VSK839 WCG839 WMC839 WVY839 AF996:AF1000 JM996:JM1000 TI996:TI1000 ADE996:ADE1000 ANA996:ANA1000 AWW996:AWW1000 BGS996:BGS1000 BQO996:BQO1000 CAK996:CAK1000 CKG996:CKG1000 CUC996:CUC1000 DDY996:DDY1000 DNU996:DNU1000 DXQ996:DXQ1000 EHM996:EHM1000 ERI996:ERI1000 FBE996:FBE1000 FLA996:FLA1000 FUW996:FUW1000 GES996:GES1000 GOO996:GOO1000 GYK996:GYK1000 HIG996:HIG1000 HSC996:HSC1000 IBY996:IBY1000 ILU996:ILU1000 IVQ996:IVQ1000 JFM996:JFM1000 JPI996:JPI1000 JZE996:JZE1000 KJA996:KJA1000 KSW996:KSW1000 LCS996:LCS1000 LMO996:LMO1000 LWK996:LWK1000 MGG996:MGG1000 MQC996:MQC1000 MZY996:MZY1000 NJU996:NJU1000 NTQ996:NTQ1000 ODM996:ODM1000 ONI996:ONI1000 OXE996:OXE1000 PHA996:PHA1000 PQW996:PQW1000 QAS996:QAS1000 QKO996:QKO1000 QUK996:QUK1000 REG996:REG1000 ROC996:ROC1000 RXY996:RXY1000 SHU996:SHU1000 SRQ996:SRQ1000 TBM996:TBM1000 TLI996:TLI1000 TVE996:TVE1000 UFA996:UFA1000 UOW996:UOW1000 UYS996:UYS1000 VIO996:VIO1000 VSK996:VSK1000 WCG996:WCG1000 WMC996:WMC1000 WVY996:WVY1000 AF964:AF994 JM964:JM994 TI964:TI994 ADE964:ADE994 ANA964:ANA994 AWW964:AWW994 BGS964:BGS994 BQO964:BQO994 CAK964:CAK994 CKG964:CKG994 CUC964:CUC994 DDY964:DDY994 DNU964:DNU994 DXQ964:DXQ994 EHM964:EHM994 ERI964:ERI994 FBE964:FBE994 FLA964:FLA994 FUW964:FUW994 GES964:GES994 GOO964:GOO994 GYK964:GYK994 HIG964:HIG994 HSC964:HSC994 IBY964:IBY994 ILU964:ILU994 IVQ964:IVQ994 JFM964:JFM994 JPI964:JPI994 JZE964:JZE994 KJA964:KJA994 KSW964:KSW994 LCS964:LCS994 LMO964:LMO994 LWK964:LWK994 MGG964:MGG994 MQC964:MQC994 MZY964:MZY994 NJU964:NJU994 NTQ964:NTQ994 ODM964:ODM994 ONI964:ONI994 OXE964:OXE994 PHA964:PHA994 PQW964:PQW994 QAS964:QAS994 QKO964:QKO994 QUK964:QUK994 REG964:REG994 ROC964:ROC994 RXY964:RXY994 SHU964:SHU994 SRQ964:SRQ994 TBM964:TBM994 TLI964:TLI994 TVE964:TVE994 UFA964:UFA994 UOW964:UOW994 UYS964:UYS994 VIO964:VIO994 VSK964:VSK994 WCG964:WCG994 WMC964:WMC994 WVY964:WVY994 AF575 JM575 TI575 ADE575 ANA575 AWW575 BGS575 BQO575 CAK575 CKG575 CUC575 DDY575 DNU575 DXQ575 EHM575 ERI575 FBE575 FLA575 FUW575 GES575 GOO575 GYK575 HIG575 HSC575 IBY575 ILU575 IVQ575 JFM575 JPI575 JZE575 KJA575 KSW575 LCS575 LMO575 LWK575 MGG575 MQC575 MZY575 NJU575 NTQ575 ODM575 ONI575 OXE575 PHA575 PQW575 QAS575 QKO575 QUK575 REG575 ROC575 RXY575 SHU575 SRQ575 TBM575 TLI575 TVE575 UFA575 UOW575 UYS575 VIO575 VSK575 WCG575 WMC575 WVY575 AF585 JM585 TI585 ADE585 ANA585 AWW585 BGS585 BQO585 CAK585 CKG585 CUC585 DDY585 DNU585 DXQ585 EHM585 ERI585 FBE585 FLA585 FUW585 GES585 GOO585 GYK585 HIG585 HSC585 IBY585 ILU585 IVQ585 JFM585 JPI585 JZE585 KJA585 KSW585 LCS585 LMO585 LWK585 MGG585 MQC585 MZY585 NJU585 NTQ585 ODM585 ONI585 OXE585 PHA585 PQW585 QAS585 QKO585 QUK585 REG585 ROC585 RXY585 SHU585 SRQ585 TBM585 TLI585 TVE585 UFA585 UOW585 UYS585 VIO585 VSK585 WCG585 WMC585 WVY585 AI585 JP585 TL585 ADH585 AND585 AWZ585 BGV585 BQR585 CAN585 CKJ585 CUF585 DEB585 DNX585 DXT585 EHP585 ERL585 FBH585 FLD585 FUZ585 GEV585 GOR585 GYN585 HIJ585 HSF585 ICB585 ILX585 IVT585 JFP585 JPL585 JZH585 KJD585 KSZ585 LCV585 LMR585 LWN585 MGJ585 MQF585 NAB585 NJX585 NTT585 ODP585 ONL585 OXH585 PHD585 PQZ585 QAV585 QKR585 QUN585 REJ585 ROF585 RYB585 SHX585 SRT585 TBP585 TLL585 TVH585 UFD585 UOZ585 UYV585 VIR585 VSN585 WCJ585 WMF585 WWB585 AF587 JM587 TI587 ADE587 ANA587 AWW587 BGS587 BQO587 CAK587 CKG587 CUC587 DDY587 DNU587 DXQ587 EHM587 ERI587 FBE587 FLA587 FUW587 GES587 GOO587 GYK587 HIG587 HSC587 IBY587 ILU587 IVQ587 JFM587 JPI587 JZE587 KJA587 KSW587 LCS587 LMO587 LWK587 MGG587 MQC587 MZY587 NJU587 NTQ587 ODM587 ONI587 OXE587 PHA587 PQW587 QAS587 QKO587 QUK587 REG587 ROC587 RXY587 SHU587 SRQ587 TBM587 TLI587 TVE587 UFA587 UOW587 UYS587 VIO587 VSK587 WCG587 WMC587 WVY587 AI587 JP587 TL587 ADH587 AND587 AWZ587 BGV587 BQR587 CAN587 CKJ587 CUF587 DEB587 DNX587 DXT587 EHP587 ERL587 FBH587 FLD587 FUZ587 GEV587 GOR587 GYN587 HIJ587 HSF587 ICB587 ILX587 IVT587 JFP587 JPL587 JZH587 KJD587 KSZ587 LCV587 LMR587 LWN587 MGJ587 MQF587 NAB587 NJX587 NTT587 ODP587 ONL587 OXH587 PHD587 PQZ587 QAV587 QKR587 QUN587 REJ587 ROF587 RYB587 SHX587 SRT587 TBP587 TLL587 TVH587 UFD587 UOZ587 UYV587 VIR587 VSN587 WCJ587 WMF587 WWB587 AF681 JM681 TI681 ADE681 ANA681 AWW681 BGS681 BQO681 CAK681 CKG681 CUC681 DDY681 DNU681 DXQ681 EHM681 ERI681 FBE681 FLA681 FUW681 GES681 GOO681 GYK681 HIG681 HSC681 IBY681 ILU681 IVQ681 JFM681 JPI681 JZE681 KJA681 KSW681 LCS681 LMO681 LWK681 MGG681 MQC681 MZY681 NJU681 NTQ681 ODM681 ONI681 OXE681 PHA681 PQW681 QAS681 QKO681 QUK681 REG681 ROC681 RXY681 SHU681 SRQ681 TBM681 TLI681 TVE681 UFA681 UOW681 UYS681 VIO681 VSK681 WCG681 WMC681 WVY681 AF1071:AF1084 JM1071:JM1084 TI1071:TI1084 ADE1071:ADE1084 ANA1071:ANA1084 AWW1071:AWW1084 BGS1071:BGS1084 BQO1071:BQO1084 CAK1071:CAK1084 CKG1071:CKG1084 CUC1071:CUC1084 DDY1071:DDY1084 DNU1071:DNU1084 DXQ1071:DXQ1084 EHM1071:EHM1084 ERI1071:ERI1084 FBE1071:FBE1084 FLA1071:FLA1084 FUW1071:FUW1084 GES1071:GES1084 GOO1071:GOO1084 GYK1071:GYK1084 HIG1071:HIG1084 HSC1071:HSC1084 IBY1071:IBY1084 ILU1071:ILU1084 IVQ1071:IVQ1084 JFM1071:JFM1084 JPI1071:JPI1084 JZE1071:JZE1084 KJA1071:KJA1084 KSW1071:KSW1084 LCS1071:LCS1084 LMO1071:LMO1084 LWK1071:LWK1084 MGG1071:MGG1084 MQC1071:MQC1084 MZY1071:MZY1084 NJU1071:NJU1084 NTQ1071:NTQ1084 ODM1071:ODM1084 ONI1071:ONI1084 OXE1071:OXE1084 PHA1071:PHA1084 PQW1071:PQW1084 QAS1071:QAS1084 QKO1071:QKO1084 QUK1071:QUK1084 REG1071:REG1084 ROC1071:ROC1084 RXY1071:RXY1084 SHU1071:SHU1084 SRQ1071:SRQ1084 TBM1071:TBM1084 TLI1071:TLI1084 TVE1071:TVE1084 UFA1071:UFA1084 UOW1071:UOW1084 UYS1071:UYS1084 VIO1071:VIO1084 VSK1071:VSK1084 WCG1071:WCG1084 WMC1071:WMC1084 WVY1071:WVY1084 AF1184 JM1182 TI1182 ADE1182 ANA1182 AWW1182 BGS1182 BQO1182 CAK1182 CKG1182 CUC1182 DDY1182 DNU1182 DXQ1182 EHM1182 ERI1182 FBE1182 FLA1182 FUW1182 GES1182 GOO1182 GYK1182 HIG1182 HSC1182 IBY1182 ILU1182 IVQ1182 JFM1182 JPI1182 JZE1182 KJA1182 KSW1182 LCS1182 LMO1182 LWK1182 MGG1182 MQC1182 MZY1182 NJU1182 NTQ1182 ODM1182 ONI1182 OXE1182 PHA1182 PQW1182 QAS1182 QKO1182 QUK1182 REG1182 ROC1182 RXY1182 SHU1182 SRQ1182 TBM1182 TLI1182 TVE1182 UFA1182 UOW1182 UYS1182 VIO1182 VSK1182 WCG1182 WMC1182 WVY1182 AF1143:AF1170 JM1141:JM1168 TI1141:TI1168 ADE1141:ADE1168 ANA1141:ANA1168 AWW1141:AWW1168 BGS1141:BGS1168 BQO1141:BQO1168 CAK1141:CAK1168 CKG1141:CKG1168 CUC1141:CUC1168 DDY1141:DDY1168 DNU1141:DNU1168 DXQ1141:DXQ1168 EHM1141:EHM1168 ERI1141:ERI1168 FBE1141:FBE1168 FLA1141:FLA1168 FUW1141:FUW1168 GES1141:GES1168 GOO1141:GOO1168 GYK1141:GYK1168 HIG1141:HIG1168 HSC1141:HSC1168 IBY1141:IBY1168 ILU1141:ILU1168 IVQ1141:IVQ1168 JFM1141:JFM1168 JPI1141:JPI1168 JZE1141:JZE1168 KJA1141:KJA1168 KSW1141:KSW1168 LCS1141:LCS1168 LMO1141:LMO1168 LWK1141:LWK1168 MGG1141:MGG1168 MQC1141:MQC1168 MZY1141:MZY1168 NJU1141:NJU1168 NTQ1141:NTQ1168 ODM1141:ODM1168 ONI1141:ONI1168 OXE1141:OXE1168 PHA1141:PHA1168 PQW1141:PQW1168 QAS1141:QAS1168 QKO1141:QKO1168 QUK1141:QUK1168 REG1141:REG1168 ROC1141:ROC1168 RXY1141:RXY1168 SHU1141:SHU1168 SRQ1141:SRQ1168 TBM1141:TBM1168 TLI1141:TLI1168 TVE1141:TVE1168 UFA1141:UFA1168 UOW1141:UOW1168 UYS1141:UYS1168 VIO1141:VIO1168 VSK1141:VSK1168 WCG1141:WCG1168 WMC1141:WMC1168 WVY1141:WVY1168 AF523 JM523 TI523 ADE523 ANA523 AWW523 BGS523 BQO523 CAK523 CKG523 CUC523 DDY523 DNU523 DXQ523 EHM523 ERI523 FBE523 FLA523 FUW523 GES523 GOO523 GYK523 HIG523 HSC523 IBY523 ILU523 IVQ523 JFM523 JPI523 JZE523 KJA523 KSW523 LCS523 LMO523 LWK523 MGG523 MQC523 MZY523 NJU523 NTQ523 ODM523 ONI523 OXE523 PHA523 PQW523 QAS523 QKO523 QUK523 REG523 ROC523 RXY523 SHU523 SRQ523 TBM523 TLI523 TVE523 UFA523 UOW523 UYS523 VIO523 VSK523 WCG523 WMC523 WVY523 AF519 JM519 TI519 ADE519 ANA519 AWW519 BGS519 BQO519 CAK519 CKG519 CUC519 DDY519 DNU519 DXQ519 EHM519 ERI519 FBE519 FLA519 FUW519 GES519 GOO519 GYK519 HIG519 HSC519 IBY519 ILU519 IVQ519 JFM519 JPI519 JZE519 KJA519 KSW519 LCS519 LMO519 LWK519 MGG519 MQC519 MZY519 NJU519 NTQ519 ODM519 ONI519 OXE519 PHA519 PQW519 QAS519 QKO519 QUK519 REG519 ROC519 RXY519 SHU519 SRQ519 TBM519 TLI519 TVE519 UFA519 UOW519 UYS519 VIO519 VSK519 WCG519 WMC519 WVY519 AF513:AF517 JM513:JM517 TI513:TI517 ADE513:ADE517 ANA513:ANA517 AWW513:AWW517 BGS513:BGS517 BQO513:BQO517 CAK513:CAK517 CKG513:CKG517 CUC513:CUC517 DDY513:DDY517 DNU513:DNU517 DXQ513:DXQ517 EHM513:EHM517 ERI513:ERI517 FBE513:FBE517 FLA513:FLA517 FUW513:FUW517 GES513:GES517 GOO513:GOO517 GYK513:GYK517 HIG513:HIG517 HSC513:HSC517 IBY513:IBY517 ILU513:ILU517 IVQ513:IVQ517 JFM513:JFM517 JPI513:JPI517 JZE513:JZE517 KJA513:KJA517 KSW513:KSW517 LCS513:LCS517 LMO513:LMO517 LWK513:LWK517 MGG513:MGG517 MQC513:MQC517 MZY513:MZY517 NJU513:NJU517 NTQ513:NTQ517 ODM513:ODM517 ONI513:ONI517 OXE513:OXE517 PHA513:PHA517 PQW513:PQW517 QAS513:QAS517 QKO513:QKO517 QUK513:QUK517 REG513:REG517 ROC513:ROC517 RXY513:RXY517 SHU513:SHU517 SRQ513:SRQ517 TBM513:TBM517 TLI513:TLI517 TVE513:TVE517 UFA513:UFA517 UOW513:UOW517 UYS513:UYS517 VIO513:VIO517 VSK513:VSK517 WCG513:WCG517 WMC513:WMC517 WVY513:WVY517 WVY11:WVY36 WMC11:WMC36 WCG11:WCG36 VSK11:VSK36 VIO11:VIO36 UYS11:UYS36 UOW11:UOW36 UFA11:UFA36 TVE11:TVE36 TLI11:TLI36 TBM11:TBM36 SRQ11:SRQ36 SHU11:SHU36 RXY11:RXY36 ROC11:ROC36 REG11:REG36 QUK11:QUK36 QKO11:QKO36 QAS11:QAS36 PQW11:PQW36 PHA11:PHA36 OXE11:OXE36 ONI11:ONI36 ODM11:ODM36 NTQ11:NTQ36 NJU11:NJU36 MZY11:MZY36 MQC11:MQC36 MGG11:MGG36 LWK11:LWK36 LMO11:LMO36 LCS11:LCS36 KSW11:KSW36 KJA11:KJA36 JZE11:JZE36 JPI11:JPI36 JFM11:JFM36 IVQ11:IVQ36 ILU11:ILU36 IBY11:IBY36 HSC11:HSC36 HIG11:HIG36 GYK11:GYK36 GOO11:GOO36 GES11:GES36 FUW11:FUW36 FLA11:FLA36 FBE11:FBE36 ERI11:ERI36 EHM11:EHM36 DXQ11:DXQ36 DNU11:DNU36 DDY11:DDY36 CUC11:CUC36 CKG11:CKG36 CAK11:CAK36 BQO11:BQO36 BGS11:BGS36 AWW11:AWW36 ANA11:ANA36 ADE11:ADE36 TI11:TI36 JM11:JM36 AF11:AF36 AF830 JM830 TI830 ADE830 ANA830 AWW830 BGS830 BQO830 CAK830 CKG830 CUC830 DDY830 DNU830 DXQ830 EHM830 ERI830 FBE830 FLA830 FUW830 GES830 GOO830 GYK830 HIG830 HSC830 IBY830 ILU830 IVQ830 JFM830 JPI830 JZE830 KJA830 KSW830 LCS830 LMO830 LWK830 MGG830 MQC830 MZY830 NJU830 NTQ830 ODM830 ONI830 OXE830 PHA830 PQW830 QAS830 QKO830 QUK830 REG830 ROC830 RXY830 SHU830 SRQ830 TBM830 TLI830 TVE830 UFA830 UOW830 UYS830 VIO830 VSK830 WCG830 WMC830 WVY830 AF1093" xr:uid="{D25CF185-1082-47C8-B794-122C816FA740}">
      <formula1>0</formula1>
      <formula2>300</formula2>
    </dataValidation>
    <dataValidation type="whole" allowBlank="1" showInputMessage="1" showErrorMessage="1" errorTitle="Klasifikacija" error="Gl. zavihek Classification ali zavihek Klasifikacija_x000a_" sqref="Z38:Z39 JG38:JG39 TC38:TC39 ACY38:ACY39 AMU38:AMU39 AWQ38:AWQ39 BGM38:BGM39 BQI38:BQI39 CAE38:CAE39 CKA38:CKA39 CTW38:CTW39 DDS38:DDS39 DNO38:DNO39 DXK38:DXK39 EHG38:EHG39 ERC38:ERC39 FAY38:FAY39 FKU38:FKU39 FUQ38:FUQ39 GEM38:GEM39 GOI38:GOI39 GYE38:GYE39 HIA38:HIA39 HRW38:HRW39 IBS38:IBS39 ILO38:ILO39 IVK38:IVK39 JFG38:JFG39 JPC38:JPC39 JYY38:JYY39 KIU38:KIU39 KSQ38:KSQ39 LCM38:LCM39 LMI38:LMI39 LWE38:LWE39 MGA38:MGA39 MPW38:MPW39 MZS38:MZS39 NJO38:NJO39 NTK38:NTK39 ODG38:ODG39 ONC38:ONC39 OWY38:OWY39 PGU38:PGU39 PQQ38:PQQ39 QAM38:QAM39 QKI38:QKI39 QUE38:QUE39 REA38:REA39 RNW38:RNW39 RXS38:RXS39 SHO38:SHO39 SRK38:SRK39 TBG38:TBG39 TLC38:TLC39 TUY38:TUY39 UEU38:UEU39 UOQ38:UOQ39 UYM38:UYM39 VII38:VII39 VSE38:VSE39 WCA38:WCA39 WLW38:WLW39 WVS38:WVS39 Z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Z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Z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Z74:Z80 JG74:JG80 TC74:TC80 ACY74:ACY80 AMU74:AMU80 AWQ74:AWQ80 BGM74:BGM80 BQI74:BQI80 CAE74:CAE80 CKA74:CKA80 CTW74:CTW80 DDS74:DDS80 DNO74:DNO80 DXK74:DXK80 EHG74:EHG80 ERC74:ERC80 FAY74:FAY80 FKU74:FKU80 FUQ74:FUQ80 GEM74:GEM80 GOI74:GOI80 GYE74:GYE80 HIA74:HIA80 HRW74:HRW80 IBS74:IBS80 ILO74:ILO80 IVK74:IVK80 JFG74:JFG80 JPC74:JPC80 JYY74:JYY80 KIU74:KIU80 KSQ74:KSQ80 LCM74:LCM80 LMI74:LMI80 LWE74:LWE80 MGA74:MGA80 MPW74:MPW80 MZS74:MZS80 NJO74:NJO80 NTK74:NTK80 ODG74:ODG80 ONC74:ONC80 OWY74:OWY80 PGU74:PGU80 PQQ74:PQQ80 QAM74:QAM80 QKI74:QKI80 QUE74:QUE80 REA74:REA80 RNW74:RNW80 RXS74:RXS80 SHO74:SHO80 SRK74:SRK80 TBG74:TBG80 TLC74:TLC80 TUY74:TUY80 UEU74:UEU80 UOQ74:UOQ80 UYM74:UYM80 VII74:VII80 VSE74:VSE80 WCA74:WCA80 WLW74:WLW80 WVS74:WVS80 Z95:Z96 JG95:JG96 TC95:TC96 ACY95:ACY96 AMU95:AMU96 AWQ95:AWQ96 BGM95:BGM96 BQI95:BQI96 CAE95:CAE96 CKA95:CKA96 CTW95:CTW96 DDS95:DDS96 DNO95:DNO96 DXK95:DXK96 EHG95:EHG96 ERC95:ERC96 FAY95:FAY96 FKU95:FKU96 FUQ95:FUQ96 GEM95:GEM96 GOI95:GOI96 GYE95:GYE96 HIA95:HIA96 HRW95:HRW96 IBS95:IBS96 ILO95:ILO96 IVK95:IVK96 JFG95:JFG96 JPC95:JPC96 JYY95:JYY96 KIU95:KIU96 KSQ95:KSQ96 LCM95:LCM96 LMI95:LMI96 LWE95:LWE96 MGA95:MGA96 MPW95:MPW96 MZS95:MZS96 NJO95:NJO96 NTK95:NTK96 ODG95:ODG96 ONC95:ONC96 OWY95:OWY96 PGU95:PGU96 PQQ95:PQQ96 QAM95:QAM96 QKI95:QKI96 QUE95:QUE96 REA95:REA96 RNW95:RNW96 RXS95:RXS96 SHO95:SHO96 SRK95:SRK96 TBG95:TBG96 TLC95:TLC96 TUY95:TUY96 UEU95:UEU96 UOQ95:UOQ96 UYM95:UYM96 VII95:VII96 VSE95:VSE96 WCA95:WCA96 WLW95:WLW96 WVS95:WVS96 Z44:Z48 JG44:JG48 TC44:TC48 ACY44:ACY48 AMU44:AMU48 AWQ44:AWQ48 BGM44:BGM48 BQI44:BQI48 CAE44:CAE48 CKA44:CKA48 CTW44:CTW48 DDS44:DDS48 DNO44:DNO48 DXK44:DXK48 EHG44:EHG48 ERC44:ERC48 FAY44:FAY48 FKU44:FKU48 FUQ44:FUQ48 GEM44:GEM48 GOI44:GOI48 GYE44:GYE48 HIA44:HIA48 HRW44:HRW48 IBS44:IBS48 ILO44:ILO48 IVK44:IVK48 JFG44:JFG48 JPC44:JPC48 JYY44:JYY48 KIU44:KIU48 KSQ44:KSQ48 LCM44:LCM48 LMI44:LMI48 LWE44:LWE48 MGA44:MGA48 MPW44:MPW48 MZS44:MZS48 NJO44:NJO48 NTK44:NTK48 ODG44:ODG48 ONC44:ONC48 OWY44:OWY48 PGU44:PGU48 PQQ44:PQQ48 QAM44:QAM48 QKI44:QKI48 QUE44:QUE48 REA44:REA48 RNW44:RNW48 RXS44:RXS48 SHO44:SHO48 SRK44:SRK48 TBG44:TBG48 TLC44:TLC48 TUY44:TUY48 UEU44:UEU48 UOQ44:UOQ48 UYM44:UYM48 VII44:VII48 VSE44:VSE48 WCA44:WCA48 WLW44:WLW48 WVS44:WVS48 Z60:Z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Z108:Z110 JG108:JG110 TC108:TC110 ACY108:ACY110 AMU108:AMU110 AWQ108:AWQ110 BGM108:BGM110 BQI108:BQI110 CAE108:CAE110 CKA108:CKA110 CTW108:CTW110 DDS108:DDS110 DNO108:DNO110 DXK108:DXK110 EHG108:EHG110 ERC108:ERC110 FAY108:FAY110 FKU108:FKU110 FUQ108:FUQ110 GEM108:GEM110 GOI108:GOI110 GYE108:GYE110 HIA108:HIA110 HRW108:HRW110 IBS108:IBS110 ILO108:ILO110 IVK108:IVK110 JFG108:JFG110 JPC108:JPC110 JYY108:JYY110 KIU108:KIU110 KSQ108:KSQ110 LCM108:LCM110 LMI108:LMI110 LWE108:LWE110 MGA108:MGA110 MPW108:MPW110 MZS108:MZS110 NJO108:NJO110 NTK108:NTK110 ODG108:ODG110 ONC108:ONC110 OWY108:OWY110 PGU108:PGU110 PQQ108:PQQ110 QAM108:QAM110 QKI108:QKI110 QUE108:QUE110 REA108:REA110 RNW108:RNW110 RXS108:RXS110 SHO108:SHO110 SRK108:SRK110 TBG108:TBG110 TLC108:TLC110 TUY108:TUY110 UEU108:UEU110 UOQ108:UOQ110 UYM108:UYM110 VII108:VII110 VSE108:VSE110 WCA108:WCA110 WLW108:WLW110 WVS108:WVS110 Z63:Z68 JG63:JG68 TC63:TC68 ACY63:ACY68 AMU63:AMU68 AWQ63:AWQ68 BGM63:BGM68 BQI63:BQI68 CAE63:CAE68 CKA63:CKA68 CTW63:CTW68 DDS63:DDS68 DNO63:DNO68 DXK63:DXK68 EHG63:EHG68 ERC63:ERC68 FAY63:FAY68 FKU63:FKU68 FUQ63:FUQ68 GEM63:GEM68 GOI63:GOI68 GYE63:GYE68 HIA63:HIA68 HRW63:HRW68 IBS63:IBS68 ILO63:ILO68 IVK63:IVK68 JFG63:JFG68 JPC63:JPC68 JYY63:JYY68 KIU63:KIU68 KSQ63:KSQ68 LCM63:LCM68 LMI63:LMI68 LWE63:LWE68 MGA63:MGA68 MPW63:MPW68 MZS63:MZS68 NJO63:NJO68 NTK63:NTK68 ODG63:ODG68 ONC63:ONC68 OWY63:OWY68 PGU63:PGU68 PQQ63:PQQ68 QAM63:QAM68 QKI63:QKI68 QUE63:QUE68 REA63:REA68 RNW63:RNW68 RXS63:RXS68 SHO63:SHO68 SRK63:SRK68 TBG63:TBG68 TLC63:TLC68 TUY63:TUY68 UEU63:UEU68 UOQ63:UOQ68 UYM63:UYM68 VII63:VII68 VSE63:VSE68 WCA63:WCA68 WLW63:WLW68 WVS63:WVS68 Z335:Z353 JG335:JG353 TC335:TC353 ACY335:ACY353 AMU335:AMU353 AWQ335:AWQ353 BGM335:BGM353 BQI335:BQI353 CAE335:CAE353 CKA335:CKA353 CTW335:CTW353 DDS335:DDS353 DNO335:DNO353 DXK335:DXK353 EHG335:EHG353 ERC335:ERC353 FAY335:FAY353 FKU335:FKU353 FUQ335:FUQ353 GEM335:GEM353 GOI335:GOI353 GYE335:GYE353 HIA335:HIA353 HRW335:HRW353 IBS335:IBS353 ILO335:ILO353 IVK335:IVK353 JFG335:JFG353 JPC335:JPC353 JYY335:JYY353 KIU335:KIU353 KSQ335:KSQ353 LCM335:LCM353 LMI335:LMI353 LWE335:LWE353 MGA335:MGA353 MPW335:MPW353 MZS335:MZS353 NJO335:NJO353 NTK335:NTK353 ODG335:ODG353 ONC335:ONC353 OWY335:OWY353 PGU335:PGU353 PQQ335:PQQ353 QAM335:QAM353 QKI335:QKI353 QUE335:QUE353 REA335:REA353 RNW335:RNW353 RXS335:RXS353 SHO335:SHO353 SRK335:SRK353 TBG335:TBG353 TLC335:TLC353 TUY335:TUY353 UEU335:UEU353 UOQ335:UOQ353 UYM335:UYM353 VII335:VII353 VSE335:VSE353 WCA335:WCA353 WLW335:WLW353 WVS335:WVS353 Z364:Z370 JG364:JG370 TC364:TC370 ACY364:ACY370 AMU364:AMU370 AWQ364:AWQ370 BGM364:BGM370 BQI364:BQI370 CAE364:CAE370 CKA364:CKA370 CTW364:CTW370 DDS364:DDS370 DNO364:DNO370 DXK364:DXK370 EHG364:EHG370 ERC364:ERC370 FAY364:FAY370 FKU364:FKU370 FUQ364:FUQ370 GEM364:GEM370 GOI364:GOI370 GYE364:GYE370 HIA364:HIA370 HRW364:HRW370 IBS364:IBS370 ILO364:ILO370 IVK364:IVK370 JFG364:JFG370 JPC364:JPC370 JYY364:JYY370 KIU364:KIU370 KSQ364:KSQ370 LCM364:LCM370 LMI364:LMI370 LWE364:LWE370 MGA364:MGA370 MPW364:MPW370 MZS364:MZS370 NJO364:NJO370 NTK364:NTK370 ODG364:ODG370 ONC364:ONC370 OWY364:OWY370 PGU364:PGU370 PQQ364:PQQ370 QAM364:QAM370 QKI364:QKI370 QUE364:QUE370 REA364:REA370 RNW364:RNW370 RXS364:RXS370 SHO364:SHO370 SRK364:SRK370 TBG364:TBG370 TLC364:TLC370 TUY364:TUY370 UEU364:UEU370 UOQ364:UOQ370 UYM364:UYM370 VII364:VII370 VSE364:VSE370 WCA364:WCA370 WLW364:WLW370 WVS364:WVS370 Z372:Z375 JG372:JG375 TC372:TC375 ACY372:ACY375 AMU372:AMU375 AWQ372:AWQ375 BGM372:BGM375 BQI372:BQI375 CAE372:CAE375 CKA372:CKA375 CTW372:CTW375 DDS372:DDS375 DNO372:DNO375 DXK372:DXK375 EHG372:EHG375 ERC372:ERC375 FAY372:FAY375 FKU372:FKU375 FUQ372:FUQ375 GEM372:GEM375 GOI372:GOI375 GYE372:GYE375 HIA372:HIA375 HRW372:HRW375 IBS372:IBS375 ILO372:ILO375 IVK372:IVK375 JFG372:JFG375 JPC372:JPC375 JYY372:JYY375 KIU372:KIU375 KSQ372:KSQ375 LCM372:LCM375 LMI372:LMI375 LWE372:LWE375 MGA372:MGA375 MPW372:MPW375 MZS372:MZS375 NJO372:NJO375 NTK372:NTK375 ODG372:ODG375 ONC372:ONC375 OWY372:OWY375 PGU372:PGU375 PQQ372:PQQ375 QAM372:QAM375 QKI372:QKI375 QUE372:QUE375 REA372:REA375 RNW372:RNW375 RXS372:RXS375 SHO372:SHO375 SRK372:SRK375 TBG372:TBG375 TLC372:TLC375 TUY372:TUY375 UEU372:UEU375 UOQ372:UOQ375 UYM372:UYM375 VII372:VII375 VSE372:VSE375 WCA372:WCA375 WLW372:WLW375 WVS372:WVS375 Z673:Z676 JG673:JG676 TC673:TC676 ACY673:ACY676 AMU673:AMU676 AWQ673:AWQ676 BGM673:BGM676 BQI673:BQI676 CAE673:CAE676 CKA673:CKA676 CTW673:CTW676 DDS673:DDS676 DNO673:DNO676 DXK673:DXK676 EHG673:EHG676 ERC673:ERC676 FAY673:FAY676 FKU673:FKU676 FUQ673:FUQ676 GEM673:GEM676 GOI673:GOI676 GYE673:GYE676 HIA673:HIA676 HRW673:HRW676 IBS673:IBS676 ILO673:ILO676 IVK673:IVK676 JFG673:JFG676 JPC673:JPC676 JYY673:JYY676 KIU673:KIU676 KSQ673:KSQ676 LCM673:LCM676 LMI673:LMI676 LWE673:LWE676 MGA673:MGA676 MPW673:MPW676 MZS673:MZS676 NJO673:NJO676 NTK673:NTK676 ODG673:ODG676 ONC673:ONC676 OWY673:OWY676 PGU673:PGU676 PQQ673:PQQ676 QAM673:QAM676 QKI673:QKI676 QUE673:QUE676 REA673:REA676 RNW673:RNW676 RXS673:RXS676 SHO673:SHO676 SRK673:SRK676 TBG673:TBG676 TLC673:TLC676 TUY673:TUY676 UEU673:UEU676 UOQ673:UOQ676 UYM673:UYM676 VII673:VII676 VSE673:VSE676 WCA673:WCA676 WLW673:WLW676 WVS673:WVS676 Z584 JG584 TC584 ACY584 AMU584 AWQ584 BGM584 BQI584 CAE584 CKA584 CTW584 DDS584 DNO584 DXK584 EHG584 ERC584 FAY584 FKU584 FUQ584 GEM584 GOI584 GYE584 HIA584 HRW584 IBS584 ILO584 IVK584 JFG584 JPC584 JYY584 KIU584 KSQ584 LCM584 LMI584 LWE584 MGA584 MPW584 MZS584 NJO584 NTK584 ODG584 ONC584 OWY584 PGU584 PQQ584 QAM584 QKI584 QUE584 REA584 RNW584 RXS584 SHO584 SRK584 TBG584 TLC584 TUY584 UEU584 UOQ584 UYM584 VII584 VSE584 WCA584 WLW584 WVS584 Y683:AB696 JF683:JI696 TB683:TE696 ACX683:ADA696 AMT683:AMW696 AWP683:AWS696 BGL683:BGO696 BQH683:BQK696 CAD683:CAG696 CJZ683:CKC696 CTV683:CTY696 DDR683:DDU696 DNN683:DNQ696 DXJ683:DXM696 EHF683:EHI696 ERB683:ERE696 FAX683:FBA696 FKT683:FKW696 FUP683:FUS696 GEL683:GEO696 GOH683:GOK696 GYD683:GYG696 HHZ683:HIC696 HRV683:HRY696 IBR683:IBU696 ILN683:ILQ696 IVJ683:IVM696 JFF683:JFI696 JPB683:JPE696 JYX683:JZA696 KIT683:KIW696 KSP683:KSS696 LCL683:LCO696 LMH683:LMK696 LWD683:LWG696 MFZ683:MGC696 MPV683:MPY696 MZR683:MZU696 NJN683:NJQ696 NTJ683:NTM696 ODF683:ODI696 ONB683:ONE696 OWX683:OXA696 PGT683:PGW696 PQP683:PQS696 QAL683:QAO696 QKH683:QKK696 QUD683:QUG696 RDZ683:REC696 RNV683:RNY696 RXR683:RXU696 SHN683:SHQ696 SRJ683:SRM696 TBF683:TBI696 TLB683:TLE696 TUX683:TVA696 UET683:UEW696 UOP683:UOS696 UYL683:UYO696 VIH683:VIK696 VSD683:VSG696 WBZ683:WCC696 WLV683:WLY696 WVR683:WVU696 Z708:AA708 JG708:JH708 TC708:TD708 ACY708:ACZ708 AMU708:AMV708 AWQ708:AWR708 BGM708:BGN708 BQI708:BQJ708 CAE708:CAF708 CKA708:CKB708 CTW708:CTX708 DDS708:DDT708 DNO708:DNP708 DXK708:DXL708 EHG708:EHH708 ERC708:ERD708 FAY708:FAZ708 FKU708:FKV708 FUQ708:FUR708 GEM708:GEN708 GOI708:GOJ708 GYE708:GYF708 HIA708:HIB708 HRW708:HRX708 IBS708:IBT708 ILO708:ILP708 IVK708:IVL708 JFG708:JFH708 JPC708:JPD708 JYY708:JYZ708 KIU708:KIV708 KSQ708:KSR708 LCM708:LCN708 LMI708:LMJ708 LWE708:LWF708 MGA708:MGB708 MPW708:MPX708 MZS708:MZT708 NJO708:NJP708 NTK708:NTL708 ODG708:ODH708 ONC708:OND708 OWY708:OWZ708 PGU708:PGV708 PQQ708:PQR708 QAM708:QAN708 QKI708:QKJ708 QUE708:QUF708 REA708:REB708 RNW708:RNX708 RXS708:RXT708 SHO708:SHP708 SRK708:SRL708 TBG708:TBH708 TLC708:TLD708 TUY708:TUZ708 UEU708:UEV708 UOQ708:UOR708 UYM708:UYN708 VII708:VIJ708 VSE708:VSF708 WCA708:WCB708 WLW708:WLX708 WVS708:WVT708 Z732:Z733 JG732:JG733 TC732:TC733 ACY732:ACY733 AMU732:AMU733 AWQ732:AWQ733 BGM732:BGM733 BQI732:BQI733 CAE732:CAE733 CKA732:CKA733 CTW732:CTW733 DDS732:DDS733 DNO732:DNO733 DXK732:DXK733 EHG732:EHG733 ERC732:ERC733 FAY732:FAY733 FKU732:FKU733 FUQ732:FUQ733 GEM732:GEM733 GOI732:GOI733 GYE732:GYE733 HIA732:HIA733 HRW732:HRW733 IBS732:IBS733 ILO732:ILO733 IVK732:IVK733 JFG732:JFG733 JPC732:JPC733 JYY732:JYY733 KIU732:KIU733 KSQ732:KSQ733 LCM732:LCM733 LMI732:LMI733 LWE732:LWE733 MGA732:MGA733 MPW732:MPW733 MZS732:MZS733 NJO732:NJO733 NTK732:NTK733 ODG732:ODG733 ONC732:ONC733 OWY732:OWY733 PGU732:PGU733 PQQ732:PQQ733 QAM732:QAM733 QKI732:QKI733 QUE732:QUE733 REA732:REA733 RNW732:RNW733 RXS732:RXS733 SHO732:SHO733 SRK732:SRK733 TBG732:TBG733 TLC732:TLC733 TUY732:TUY733 UEU732:UEU733 UOQ732:UOQ733 UYM732:UYM733 VII732:VII733 VSE732:VSE733 WCA732:WCA733 WLW732:WLW733 WVS732:WVS733 Z697:Z707 JG697:JG707 TC697:TC707 ACY697:ACY707 AMU697:AMU707 AWQ697:AWQ707 BGM697:BGM707 BQI697:BQI707 CAE697:CAE707 CKA697:CKA707 CTW697:CTW707 DDS697:DDS707 DNO697:DNO707 DXK697:DXK707 EHG697:EHG707 ERC697:ERC707 FAY697:FAY707 FKU697:FKU707 FUQ697:FUQ707 GEM697:GEM707 GOI697:GOI707 GYE697:GYE707 HIA697:HIA707 HRW697:HRW707 IBS697:IBS707 ILO697:ILO707 IVK697:IVK707 JFG697:JFG707 JPC697:JPC707 JYY697:JYY707 KIU697:KIU707 KSQ697:KSQ707 LCM697:LCM707 LMI697:LMI707 LWE697:LWE707 MGA697:MGA707 MPW697:MPW707 MZS697:MZS707 NJO697:NJO707 NTK697:NTK707 ODG697:ODG707 ONC697:ONC707 OWY697:OWY707 PGU697:PGU707 PQQ697:PQQ707 QAM697:QAM707 QKI697:QKI707 QUE697:QUE707 REA697:REA707 RNW697:RNW707 RXS697:RXS707 SHO697:SHO707 SRK697:SRK707 TBG697:TBG707 TLC697:TLC707 TUY697:TUY707 UEU697:UEU707 UOQ697:UOQ707 UYM697:UYM707 VII697:VII707 VSE697:VSE707 WCA697:WCA707 WLW697:WLW707 WVS697:WVS707 Z709:Z723 JG709:JG723 TC709:TC723 ACY709:ACY723 AMU709:AMU723 AWQ709:AWQ723 BGM709:BGM723 BQI709:BQI723 CAE709:CAE723 CKA709:CKA723 CTW709:CTW723 DDS709:DDS723 DNO709:DNO723 DXK709:DXK723 EHG709:EHG723 ERC709:ERC723 FAY709:FAY723 FKU709:FKU723 FUQ709:FUQ723 GEM709:GEM723 GOI709:GOI723 GYE709:GYE723 HIA709:HIA723 HRW709:HRW723 IBS709:IBS723 ILO709:ILO723 IVK709:IVK723 JFG709:JFG723 JPC709:JPC723 JYY709:JYY723 KIU709:KIU723 KSQ709:KSQ723 LCM709:LCM723 LMI709:LMI723 LWE709:LWE723 MGA709:MGA723 MPW709:MPW723 MZS709:MZS723 NJO709:NJO723 NTK709:NTK723 ODG709:ODG723 ONC709:ONC723 OWY709:OWY723 PGU709:PGU723 PQQ709:PQQ723 QAM709:QAM723 QKI709:QKI723 QUE709:QUE723 REA709:REA723 RNW709:RNW723 RXS709:RXS723 SHO709:SHO723 SRK709:SRK723 TBG709:TBG723 TLC709:TLC723 TUY709:TUY723 UEU709:UEU723 UOQ709:UOQ723 UYM709:UYM723 VII709:VII723 VSE709:VSE723 WCA709:WCA723 WLW709:WLW723 WVS709:WVS723 Z738:Z742 JG738:JG742 TC738:TC742 ACY738:ACY742 AMU738:AMU742 AWQ738:AWQ742 BGM738:BGM742 BQI738:BQI742 CAE738:CAE742 CKA738:CKA742 CTW738:CTW742 DDS738:DDS742 DNO738:DNO742 DXK738:DXK742 EHG738:EHG742 ERC738:ERC742 FAY738:FAY742 FKU738:FKU742 FUQ738:FUQ742 GEM738:GEM742 GOI738:GOI742 GYE738:GYE742 HIA738:HIA742 HRW738:HRW742 IBS738:IBS742 ILO738:ILO742 IVK738:IVK742 JFG738:JFG742 JPC738:JPC742 JYY738:JYY742 KIU738:KIU742 KSQ738:KSQ742 LCM738:LCM742 LMI738:LMI742 LWE738:LWE742 MGA738:MGA742 MPW738:MPW742 MZS738:MZS742 NJO738:NJO742 NTK738:NTK742 ODG738:ODG742 ONC738:ONC742 OWY738:OWY742 PGU738:PGU742 PQQ738:PQQ742 QAM738:QAM742 QKI738:QKI742 QUE738:QUE742 REA738:REA742 RNW738:RNW742 RXS738:RXS742 SHO738:SHO742 SRK738:SRK742 TBG738:TBG742 TLC738:TLC742 TUY738:TUY742 UEU738:UEU742 UOQ738:UOQ742 UYM738:UYM742 VII738:VII742 VSE738:VSE742 WCA738:WCA742 WLW738:WLW742 WVS738:WVS742 Z744:Z745 JG744:JG745 TC744:TC745 ACY744:ACY745 AMU744:AMU745 AWQ744:AWQ745 BGM744:BGM745 BQI744:BQI745 CAE744:CAE745 CKA744:CKA745 CTW744:CTW745 DDS744:DDS745 DNO744:DNO745 DXK744:DXK745 EHG744:EHG745 ERC744:ERC745 FAY744:FAY745 FKU744:FKU745 FUQ744:FUQ745 GEM744:GEM745 GOI744:GOI745 GYE744:GYE745 HIA744:HIA745 HRW744:HRW745 IBS744:IBS745 ILO744:ILO745 IVK744:IVK745 JFG744:JFG745 JPC744:JPC745 JYY744:JYY745 KIU744:KIU745 KSQ744:KSQ745 LCM744:LCM745 LMI744:LMI745 LWE744:LWE745 MGA744:MGA745 MPW744:MPW745 MZS744:MZS745 NJO744:NJO745 NTK744:NTK745 ODG744:ODG745 ONC744:ONC745 OWY744:OWY745 PGU744:PGU745 PQQ744:PQQ745 QAM744:QAM745 QKI744:QKI745 QUE744:QUE745 REA744:REA745 RNW744:RNW745 RXS744:RXS745 SHO744:SHO745 SRK744:SRK745 TBG744:TBG745 TLC744:TLC745 TUY744:TUY745 UEU744:UEU745 UOQ744:UOQ745 UYM744:UYM745 VII744:VII745 VSE744:VSE745 WCA744:WCA745 WLW744:WLW745 WVS744:WVS745 Z747 JG747 TC747 ACY747 AMU747 AWQ747 BGM747 BQI747 CAE747 CKA747 CTW747 DDS747 DNO747 DXK747 EHG747 ERC747 FAY747 FKU747 FUQ747 GEM747 GOI747 GYE747 HIA747 HRW747 IBS747 ILO747 IVK747 JFG747 JPC747 JYY747 KIU747 KSQ747 LCM747 LMI747 LWE747 MGA747 MPW747 MZS747 NJO747 NTK747 ODG747 ONC747 OWY747 PGU747 PQQ747 QAM747 QKI747 QUE747 REA747 RNW747 RXS747 SHO747 SRK747 TBG747 TLC747 TUY747 UEU747 UOQ747 UYM747 VII747 VSE747 WCA747 WLW747 WVS747 Z749:Z754 JG749:JG754 TC749:TC754 ACY749:ACY754 AMU749:AMU754 AWQ749:AWQ754 BGM749:BGM754 BQI749:BQI754 CAE749:CAE754 CKA749:CKA754 CTW749:CTW754 DDS749:DDS754 DNO749:DNO754 DXK749:DXK754 EHG749:EHG754 ERC749:ERC754 FAY749:FAY754 FKU749:FKU754 FUQ749:FUQ754 GEM749:GEM754 GOI749:GOI754 GYE749:GYE754 HIA749:HIA754 HRW749:HRW754 IBS749:IBS754 ILO749:ILO754 IVK749:IVK754 JFG749:JFG754 JPC749:JPC754 JYY749:JYY754 KIU749:KIU754 KSQ749:KSQ754 LCM749:LCM754 LMI749:LMI754 LWE749:LWE754 MGA749:MGA754 MPW749:MPW754 MZS749:MZS754 NJO749:NJO754 NTK749:NTK754 ODG749:ODG754 ONC749:ONC754 OWY749:OWY754 PGU749:PGU754 PQQ749:PQQ754 QAM749:QAM754 QKI749:QKI754 QUE749:QUE754 REA749:REA754 RNW749:RNW754 RXS749:RXS754 SHO749:SHO754 SRK749:SRK754 TBG749:TBG754 TLC749:TLC754 TUY749:TUY754 UEU749:UEU754 UOQ749:UOQ754 UYM749:UYM754 VII749:VII754 VSE749:VSE754 WCA749:WCA754 WLW749:WLW754 WVS749:WVS754 Y793:AA793 JF793:JH793 TB793:TD793 ACX793:ACZ793 AMT793:AMV793 AWP793:AWR793 BGL793:BGN793 BQH793:BQJ793 CAD793:CAF793 CJZ793:CKB793 CTV793:CTX793 DDR793:DDT793 DNN793:DNP793 DXJ793:DXL793 EHF793:EHH793 ERB793:ERD793 FAX793:FAZ793 FKT793:FKV793 FUP793:FUR793 GEL793:GEN793 GOH793:GOJ793 GYD793:GYF793 HHZ793:HIB793 HRV793:HRX793 IBR793:IBT793 ILN793:ILP793 IVJ793:IVL793 JFF793:JFH793 JPB793:JPD793 JYX793:JYZ793 KIT793:KIV793 KSP793:KSR793 LCL793:LCN793 LMH793:LMJ793 LWD793:LWF793 MFZ793:MGB793 MPV793:MPX793 MZR793:MZT793 NJN793:NJP793 NTJ793:NTL793 ODF793:ODH793 ONB793:OND793 OWX793:OWZ793 PGT793:PGV793 PQP793:PQR793 QAL793:QAN793 QKH793:QKJ793 QUD793:QUF793 RDZ793:REB793 RNV793:RNX793 RXR793:RXT793 SHN793:SHP793 SRJ793:SRL793 TBF793:TBH793 TLB793:TLD793 TUX793:TUZ793 UET793:UEV793 UOP793:UOR793 UYL793:UYN793 VIH793:VIJ793 VSD793:VSF793 WBZ793:WCB793 WLV793:WLX793 WVR793:WVT793 Y784:AA785 JF784:JH785 TB784:TD785 ACX784:ACZ785 AMT784:AMV785 AWP784:AWR785 BGL784:BGN785 BQH784:BQJ785 CAD784:CAF785 CJZ784:CKB785 CTV784:CTX785 DDR784:DDT785 DNN784:DNP785 DXJ784:DXL785 EHF784:EHH785 ERB784:ERD785 FAX784:FAZ785 FKT784:FKV785 FUP784:FUR785 GEL784:GEN785 GOH784:GOJ785 GYD784:GYF785 HHZ784:HIB785 HRV784:HRX785 IBR784:IBT785 ILN784:ILP785 IVJ784:IVL785 JFF784:JFH785 JPB784:JPD785 JYX784:JYZ785 KIT784:KIV785 KSP784:KSR785 LCL784:LCN785 LMH784:LMJ785 LWD784:LWF785 MFZ784:MGB785 MPV784:MPX785 MZR784:MZT785 NJN784:NJP785 NTJ784:NTL785 ODF784:ODH785 ONB784:OND785 OWX784:OWZ785 PGT784:PGV785 PQP784:PQR785 QAL784:QAN785 QKH784:QKJ785 QUD784:QUF785 RDZ784:REB785 RNV784:RNX785 RXR784:RXT785 SHN784:SHP785 SRJ784:SRL785 TBF784:TBH785 TLB784:TLD785 TUX784:TUZ785 UET784:UEV785 UOP784:UOR785 UYL784:UYN785 VIH784:VIJ785 VSD784:VSF785 WBZ784:WCB785 WLV784:WLX785 WVR784:WVT785 Z786:Z789 JG786:JG789 TC786:TC789 ACY786:ACY789 AMU786:AMU789 AWQ786:AWQ789 BGM786:BGM789 BQI786:BQI789 CAE786:CAE789 CKA786:CKA789 CTW786:CTW789 DDS786:DDS789 DNO786:DNO789 DXK786:DXK789 EHG786:EHG789 ERC786:ERC789 FAY786:FAY789 FKU786:FKU789 FUQ786:FUQ789 GEM786:GEM789 GOI786:GOI789 GYE786:GYE789 HIA786:HIA789 HRW786:HRW789 IBS786:IBS789 ILO786:ILO789 IVK786:IVK789 JFG786:JFG789 JPC786:JPC789 JYY786:JYY789 KIU786:KIU789 KSQ786:KSQ789 LCM786:LCM789 LMI786:LMI789 LWE786:LWE789 MGA786:MGA789 MPW786:MPW789 MZS786:MZS789 NJO786:NJO789 NTK786:NTK789 ODG786:ODG789 ONC786:ONC789 OWY786:OWY789 PGU786:PGU789 PQQ786:PQQ789 QAM786:QAM789 QKI786:QKI789 QUE786:QUE789 REA786:REA789 RNW786:RNW789 RXS786:RXS789 SHO786:SHO789 SRK786:SRK789 TBG786:TBG789 TLC786:TLC789 TUY786:TUY789 UEU786:UEU789 UOQ786:UOQ789 UYM786:UYM789 VII786:VII789 VSE786:VSE789 WCA786:WCA789 WLW786:WLW789 WVS786:WVS789 Y772:AA782 JF772:JH782 TB772:TD782 ACX772:ACZ782 AMT772:AMV782 AWP772:AWR782 BGL772:BGN782 BQH772:BQJ782 CAD772:CAF782 CJZ772:CKB782 CTV772:CTX782 DDR772:DDT782 DNN772:DNP782 DXJ772:DXL782 EHF772:EHH782 ERB772:ERD782 FAX772:FAZ782 FKT772:FKV782 FUP772:FUR782 GEL772:GEN782 GOH772:GOJ782 GYD772:GYF782 HHZ772:HIB782 HRV772:HRX782 IBR772:IBT782 ILN772:ILP782 IVJ772:IVL782 JFF772:JFH782 JPB772:JPD782 JYX772:JYZ782 KIT772:KIV782 KSP772:KSR782 LCL772:LCN782 LMH772:LMJ782 LWD772:LWF782 MFZ772:MGB782 MPV772:MPX782 MZR772:MZT782 NJN772:NJP782 NTJ772:NTL782 ODF772:ODH782 ONB772:OND782 OWX772:OWZ782 PGT772:PGV782 PQP772:PQR782 QAL772:QAN782 QKH772:QKJ782 QUD772:QUF782 RDZ772:REB782 RNV772:RNX782 RXR772:RXT782 SHN772:SHP782 SRJ772:SRL782 TBF772:TBH782 TLB772:TLD782 TUX772:TUZ782 UET772:UEV782 UOP772:UOR782 UYL772:UYN782 VIH772:VIJ782 VSD772:VSF782 WBZ772:WCB782 WLV772:WLX782 WVR772:WVT782 Z882 JG882 TC882 ACY882 AMU882 AWQ882 BGM882 BQI882 CAE882 CKA882 CTW882 DDS882 DNO882 DXK882 EHG882 ERC882 FAY882 FKU882 FUQ882 GEM882 GOI882 GYE882 HIA882 HRW882 IBS882 ILO882 IVK882 JFG882 JPC882 JYY882 KIU882 KSQ882 LCM882 LMI882 LWE882 MGA882 MPW882 MZS882 NJO882 NTK882 ODG882 ONC882 OWY882 PGU882 PQQ882 QAM882 QKI882 QUE882 REA882 RNW882 RXS882 SHO882 SRK882 TBG882 TLC882 TUY882 UEU882 UOQ882 UYM882 VII882 VSE882 WCA882 WLW882 WVS882 Z893 JG893 TC893 ACY893 AMU893 AWQ893 BGM893 BQI893 CAE893 CKA893 CTW893 DDS893 DNO893 DXK893 EHG893 ERC893 FAY893 FKU893 FUQ893 GEM893 GOI893 GYE893 HIA893 HRW893 IBS893 ILO893 IVK893 JFG893 JPC893 JYY893 KIU893 KSQ893 LCM893 LMI893 LWE893 MGA893 MPW893 MZS893 NJO893 NTK893 ODG893 ONC893 OWY893 PGU893 PQQ893 QAM893 QKI893 QUE893 REA893 RNW893 RXS893 SHO893 SRK893 TBG893 TLC893 TUY893 UEU893 UOQ893 UYM893 VII893 VSE893 WCA893 WLW893 WVS893 Z944:Z954 JG944:JG954 TC944:TC954 ACY944:ACY954 AMU944:AMU954 AWQ944:AWQ954 BGM944:BGM954 BQI944:BQI954 CAE944:CAE954 CKA944:CKA954 CTW944:CTW954 DDS944:DDS954 DNO944:DNO954 DXK944:DXK954 EHG944:EHG954 ERC944:ERC954 FAY944:FAY954 FKU944:FKU954 FUQ944:FUQ954 GEM944:GEM954 GOI944:GOI954 GYE944:GYE954 HIA944:HIA954 HRW944:HRW954 IBS944:IBS954 ILO944:ILO954 IVK944:IVK954 JFG944:JFG954 JPC944:JPC954 JYY944:JYY954 KIU944:KIU954 KSQ944:KSQ954 LCM944:LCM954 LMI944:LMI954 LWE944:LWE954 MGA944:MGA954 MPW944:MPW954 MZS944:MZS954 NJO944:NJO954 NTK944:NTK954 ODG944:ODG954 ONC944:ONC954 OWY944:OWY954 PGU944:PGU954 PQQ944:PQQ954 QAM944:QAM954 QKI944:QKI954 QUE944:QUE954 REA944:REA954 RNW944:RNW954 RXS944:RXS954 SHO944:SHO954 SRK944:SRK954 TBG944:TBG954 TLC944:TLC954 TUY944:TUY954 UEU944:UEU954 UOQ944:UOQ954 UYM944:UYM954 VII944:VII954 VSE944:VSE954 WCA944:WCA954 WLW944:WLW954 WVS944:WVS954 Y1038:AA1040 JF1038:JH1040 TB1038:TD1040 ACX1038:ACZ1040 AMT1038:AMV1040 AWP1038:AWR1040 BGL1038:BGN1040 BQH1038:BQJ1040 CAD1038:CAF1040 CJZ1038:CKB1040 CTV1038:CTX1040 DDR1038:DDT1040 DNN1038:DNP1040 DXJ1038:DXL1040 EHF1038:EHH1040 ERB1038:ERD1040 FAX1038:FAZ1040 FKT1038:FKV1040 FUP1038:FUR1040 GEL1038:GEN1040 GOH1038:GOJ1040 GYD1038:GYF1040 HHZ1038:HIB1040 HRV1038:HRX1040 IBR1038:IBT1040 ILN1038:ILP1040 IVJ1038:IVL1040 JFF1038:JFH1040 JPB1038:JPD1040 JYX1038:JYZ1040 KIT1038:KIV1040 KSP1038:KSR1040 LCL1038:LCN1040 LMH1038:LMJ1040 LWD1038:LWF1040 MFZ1038:MGB1040 MPV1038:MPX1040 MZR1038:MZT1040 NJN1038:NJP1040 NTJ1038:NTL1040 ODF1038:ODH1040 ONB1038:OND1040 OWX1038:OWZ1040 PGT1038:PGV1040 PQP1038:PQR1040 QAL1038:QAN1040 QKH1038:QKJ1040 QUD1038:QUF1040 RDZ1038:REB1040 RNV1038:RNX1040 RXR1038:RXT1040 SHN1038:SHP1040 SRJ1038:SRL1040 TBF1038:TBH1040 TLB1038:TLD1040 TUX1038:TUZ1040 UET1038:UEV1040 UOP1038:UOR1040 UYL1038:UYN1040 VIH1038:VIJ1040 VSD1038:VSF1040 WBZ1038:WCB1040 WLV1038:WLX1040 WVR1038:WVT1040 AE1039 JL1039 TH1039 ADD1039 AMZ1039 AWV1039 BGR1039 BQN1039 CAJ1039 CKF1039 CUB1039 DDX1039 DNT1039 DXP1039 EHL1039 ERH1039 FBD1039 FKZ1039 FUV1039 GER1039 GON1039 GYJ1039 HIF1039 HSB1039 IBX1039 ILT1039 IVP1039 JFL1039 JPH1039 JZD1039 KIZ1039 KSV1039 LCR1039 LMN1039 LWJ1039 MGF1039 MQB1039 MZX1039 NJT1039 NTP1039 ODL1039 ONH1039 OXD1039 PGZ1039 PQV1039 QAR1039 QKN1039 QUJ1039 REF1039 ROB1039 RXX1039 SHT1039 SRP1039 TBL1039 TLH1039 TVD1039 UEZ1039 UOV1039 UYR1039 VIN1039 VSJ1039 WCF1039 WMB1039 WVX1039 Y1042:AA1057 JF1042:JH1057 TB1042:TD1057 ACX1042:ACZ1057 AMT1042:AMV1057 AWP1042:AWR1057 BGL1042:BGN1057 BQH1042:BQJ1057 CAD1042:CAF1057 CJZ1042:CKB1057 CTV1042:CTX1057 DDR1042:DDT1057 DNN1042:DNP1057 DXJ1042:DXL1057 EHF1042:EHH1057 ERB1042:ERD1057 FAX1042:FAZ1057 FKT1042:FKV1057 FUP1042:FUR1057 GEL1042:GEN1057 GOH1042:GOJ1057 GYD1042:GYF1057 HHZ1042:HIB1057 HRV1042:HRX1057 IBR1042:IBT1057 ILN1042:ILP1057 IVJ1042:IVL1057 JFF1042:JFH1057 JPB1042:JPD1057 JYX1042:JYZ1057 KIT1042:KIV1057 KSP1042:KSR1057 LCL1042:LCN1057 LMH1042:LMJ1057 LWD1042:LWF1057 MFZ1042:MGB1057 MPV1042:MPX1057 MZR1042:MZT1057 NJN1042:NJP1057 NTJ1042:NTL1057 ODF1042:ODH1057 ONB1042:OND1057 OWX1042:OWZ1057 PGT1042:PGV1057 PQP1042:PQR1057 QAL1042:QAN1057 QKH1042:QKJ1057 QUD1042:QUF1057 RDZ1042:REB1057 RNV1042:RNX1057 RXR1042:RXT1057 SHN1042:SHP1057 SRJ1042:SRL1057 TBF1042:TBH1057 TLB1042:TLD1057 TUX1042:TUZ1057 UET1042:UEV1057 UOP1042:UOR1057 UYL1042:UYN1057 VIH1042:VIJ1057 VSD1042:VSF1057 WBZ1042:WCB1057 WLV1042:WLX1057 WVR1042:WVT1057 Z1088 JG1088 TC1088 ACY1088 AMU1088 AWQ1088 BGM1088 BQI1088 CAE1088 CKA1088 CTW1088 DDS1088 DNO1088 DXK1088 EHG1088 ERC1088 FAY1088 FKU1088 FUQ1088 GEM1088 GOI1088 GYE1088 HIA1088 HRW1088 IBS1088 ILO1088 IVK1088 JFG1088 JPC1088 JYY1088 KIU1088 KSQ1088 LCM1088 LMI1088 LWE1088 MGA1088 MPW1088 MZS1088 NJO1088 NTK1088 ODG1088 ONC1088 OWY1088 PGU1088 PQQ1088 QAM1088 QKI1088 QUE1088 REA1088 RNW1088 RXS1088 SHO1088 SRK1088 TBG1088 TLC1088 TUY1088 UEU1088 UOQ1088 UYM1088 VII1088 VSE1088 WCA1088 WLW1088 WVS1088 Z1179:Z1182 JG1177:JG1180 TC1177:TC1180 ACY1177:ACY1180 AMU1177:AMU1180 AWQ1177:AWQ1180 BGM1177:BGM1180 BQI1177:BQI1180 CAE1177:CAE1180 CKA1177:CKA1180 CTW1177:CTW1180 DDS1177:DDS1180 DNO1177:DNO1180 DXK1177:DXK1180 EHG1177:EHG1180 ERC1177:ERC1180 FAY1177:FAY1180 FKU1177:FKU1180 FUQ1177:FUQ1180 GEM1177:GEM1180 GOI1177:GOI1180 GYE1177:GYE1180 HIA1177:HIA1180 HRW1177:HRW1180 IBS1177:IBS1180 ILO1177:ILO1180 IVK1177:IVK1180 JFG1177:JFG1180 JPC1177:JPC1180 JYY1177:JYY1180 KIU1177:KIU1180 KSQ1177:KSQ1180 LCM1177:LCM1180 LMI1177:LMI1180 LWE1177:LWE1180 MGA1177:MGA1180 MPW1177:MPW1180 MZS1177:MZS1180 NJO1177:NJO1180 NTK1177:NTK1180 ODG1177:ODG1180 ONC1177:ONC1180 OWY1177:OWY1180 PGU1177:PGU1180 PQQ1177:PQQ1180 QAM1177:QAM1180 QKI1177:QKI1180 QUE1177:QUE1180 REA1177:REA1180 RNW1177:RNW1180 RXS1177:RXS1180 SHO1177:SHO1180 SRK1177:SRK1180 TBG1177:TBG1180 TLC1177:TLC1180 TUY1177:TUY1180 UEU1177:UEU1180 UOQ1177:UOQ1180 UYM1177:UYM1180 VII1177:VII1180 VSE1177:VSE1180 WCA1177:WCA1180 WLW1177:WLW1180 WVS1177:WVS1180 Z1196 JG1194 TC1194 ACY1194 AMU1194 AWQ1194 BGM1194 BQI1194 CAE1194 CKA1194 CTW1194 DDS1194 DNO1194 DXK1194 EHG1194 ERC1194 FAY1194 FKU1194 FUQ1194 GEM1194 GOI1194 GYE1194 HIA1194 HRW1194 IBS1194 ILO1194 IVK1194 JFG1194 JPC1194 JYY1194 KIU1194 KSQ1194 LCM1194 LMI1194 LWE1194 MGA1194 MPW1194 MZS1194 NJO1194 NTK1194 ODG1194 ONC1194 OWY1194 PGU1194 PQQ1194 QAM1194 QKI1194 QUE1194 REA1194 RNW1194 RXS1194 SHO1194 SRK1194 TBG1194 TLC1194 TUY1194 UEU1194 UOQ1194 UYM1194 VII1194 VSE1194 WCA1194 WLW1194 WVS1194 Z1227:Z1228 JG1225:JG1226 TC1225:TC1226 ACY1225:ACY1226 AMU1225:AMU1226 AWQ1225:AWQ1226 BGM1225:BGM1226 BQI1225:BQI1226 CAE1225:CAE1226 CKA1225:CKA1226 CTW1225:CTW1226 DDS1225:DDS1226 DNO1225:DNO1226 DXK1225:DXK1226 EHG1225:EHG1226 ERC1225:ERC1226 FAY1225:FAY1226 FKU1225:FKU1226 FUQ1225:FUQ1226 GEM1225:GEM1226 GOI1225:GOI1226 GYE1225:GYE1226 HIA1225:HIA1226 HRW1225:HRW1226 IBS1225:IBS1226 ILO1225:ILO1226 IVK1225:IVK1226 JFG1225:JFG1226 JPC1225:JPC1226 JYY1225:JYY1226 KIU1225:KIU1226 KSQ1225:KSQ1226 LCM1225:LCM1226 LMI1225:LMI1226 LWE1225:LWE1226 MGA1225:MGA1226 MPW1225:MPW1226 MZS1225:MZS1226 NJO1225:NJO1226 NTK1225:NTK1226 ODG1225:ODG1226 ONC1225:ONC1226 OWY1225:OWY1226 PGU1225:PGU1226 PQQ1225:PQQ1226 QAM1225:QAM1226 QKI1225:QKI1226 QUE1225:QUE1226 REA1225:REA1226 RNW1225:RNW1226 RXS1225:RXS1226 SHO1225:SHO1226 SRK1225:SRK1226 TBG1225:TBG1226 TLC1225:TLC1226 TUY1225:TUY1226 UEU1225:UEU1226 UOQ1225:UOQ1226 UYM1225:UYM1226 VII1225:VII1226 VSE1225:VSE1226 WCA1225:WCA1226 WLW1225:WLW1226 WVS1225:WVS1226 Z127:Z134 JG127:JG134 TC127:TC134 ACY127:ACY134 AMU127:AMU134 AWQ127:AWQ134 BGM127:BGM134 BQI127:BQI134 CAE127:CAE134 CKA127:CKA134 CTW127:CTW134 DDS127:DDS134 DNO127:DNO134 DXK127:DXK134 EHG127:EHG134 ERC127:ERC134 FAY127:FAY134 FKU127:FKU134 FUQ127:FUQ134 GEM127:GEM134 GOI127:GOI134 GYE127:GYE134 HIA127:HIA134 HRW127:HRW134 IBS127:IBS134 ILO127:ILO134 IVK127:IVK134 JFG127:JFG134 JPC127:JPC134 JYY127:JYY134 KIU127:KIU134 KSQ127:KSQ134 LCM127:LCM134 LMI127:LMI134 LWE127:LWE134 MGA127:MGA134 MPW127:MPW134 MZS127:MZS134 NJO127:NJO134 NTK127:NTK134 ODG127:ODG134 ONC127:ONC134 OWY127:OWY134 PGU127:PGU134 PQQ127:PQQ134 QAM127:QAM134 QKI127:QKI134 QUE127:QUE134 REA127:REA134 RNW127:RNW134 RXS127:RXS134 SHO127:SHO134 SRK127:SRK134 TBG127:TBG134 TLC127:TLC134 TUY127:TUY134 UEU127:UEU134 UOQ127:UOQ134 UYM127:UYM134 VII127:VII134 VSE127:VSE134 WCA127:WCA134 WLW127:WLW134 WVS127:WVS134 AB150:AB151 JI150:JI151 TE150:TE151 ADA150:ADA151 AMW150:AMW151 AWS150:AWS151 BGO150:BGO151 BQK150:BQK151 CAG150:CAG151 CKC150:CKC151 CTY150:CTY151 DDU150:DDU151 DNQ150:DNQ151 DXM150:DXM151 EHI150:EHI151 ERE150:ERE151 FBA150:FBA151 FKW150:FKW151 FUS150:FUS151 GEO150:GEO151 GOK150:GOK151 GYG150:GYG151 HIC150:HIC151 HRY150:HRY151 IBU150:IBU151 ILQ150:ILQ151 IVM150:IVM151 JFI150:JFI151 JPE150:JPE151 JZA150:JZA151 KIW150:KIW151 KSS150:KSS151 LCO150:LCO151 LMK150:LMK151 LWG150:LWG151 MGC150:MGC151 MPY150:MPY151 MZU150:MZU151 NJQ150:NJQ151 NTM150:NTM151 ODI150:ODI151 ONE150:ONE151 OXA150:OXA151 PGW150:PGW151 PQS150:PQS151 QAO150:QAO151 QKK150:QKK151 QUG150:QUG151 REC150:REC151 RNY150:RNY151 RXU150:RXU151 SHQ150:SHQ151 SRM150:SRM151 TBI150:TBI151 TLE150:TLE151 TVA150:TVA151 UEW150:UEW151 UOS150:UOS151 UYO150:UYO151 VIK150:VIK151 VSG150:VSG151 WCC150:WCC151 WLY150:WLY151 WVU150:WVU151 Z137:Z163 JG137:JG163 TC137:TC163 ACY137:ACY163 AMU137:AMU163 AWQ137:AWQ163 BGM137:BGM163 BQI137:BQI163 CAE137:CAE163 CKA137:CKA163 CTW137:CTW163 DDS137:DDS163 DNO137:DNO163 DXK137:DXK163 EHG137:EHG163 ERC137:ERC163 FAY137:FAY163 FKU137:FKU163 FUQ137:FUQ163 GEM137:GEM163 GOI137:GOI163 GYE137:GYE163 HIA137:HIA163 HRW137:HRW163 IBS137:IBS163 ILO137:ILO163 IVK137:IVK163 JFG137:JFG163 JPC137:JPC163 JYY137:JYY163 KIU137:KIU163 KSQ137:KSQ163 LCM137:LCM163 LMI137:LMI163 LWE137:LWE163 MGA137:MGA163 MPW137:MPW163 MZS137:MZS163 NJO137:NJO163 NTK137:NTK163 ODG137:ODG163 ONC137:ONC163 OWY137:OWY163 PGU137:PGU163 PQQ137:PQQ163 QAM137:QAM163 QKI137:QKI163 QUE137:QUE163 REA137:REA163 RNW137:RNW163 RXS137:RXS163 SHO137:SHO163 SRK137:SRK163 TBG137:TBG163 TLC137:TLC163 TUY137:TUY163 UEU137:UEU163 UOQ137:UOQ163 UYM137:UYM163 VII137:VII163 VSE137:VSE163 WCA137:WCA163 WLW137:WLW163 WVS137:WVS163 Z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Z540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WVS540 Z679 JG679 TC679 ACY679 AMU679 AWQ679 BGM679 BQI679 CAE679 CKA679 CTW679 DDS679 DNO679 DXK679 EHG679 ERC679 FAY679 FKU679 FUQ679 GEM679 GOI679 GYE679 HIA679 HRW679 IBS679 ILO679 IVK679 JFG679 JPC679 JYY679 KIU679 KSQ679 LCM679 LMI679 LWE679 MGA679 MPW679 MZS679 NJO679 NTK679 ODG679 ONC679 OWY679 PGU679 PQQ679 QAM679 QKI679 QUE679 REA679 RNW679 RXS679 SHO679 SRK679 TBG679 TLC679 TUY679 UEU679 UOQ679 UYM679 VII679 VSE679 WCA679 WLW679 WVS679 Z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Z839 JG839 TC839 ACY839 AMU839 AWQ839 BGM839 BQI839 CAE839 CKA839 CTW839 DDS839 DNO839 DXK839 EHG839 ERC839 FAY839 FKU839 FUQ839 GEM839 GOI839 GYE839 HIA839 HRW839 IBS839 ILO839 IVK839 JFG839 JPC839 JYY839 KIU839 KSQ839 LCM839 LMI839 LWE839 MGA839 MPW839 MZS839 NJO839 NTK839 ODG839 ONC839 OWY839 PGU839 PQQ839 QAM839 QKI839 QUE839 REA839 RNW839 RXS839 SHO839 SRK839 TBG839 TLC839 TUY839 UEU839 UOQ839 UYM839 VII839 VSE839 WCA839 WLW839 WVS839 Z964:Z994 JG964:JG994 TC964:TC994 ACY964:ACY994 AMU964:AMU994 AWQ964:AWQ994 BGM964:BGM994 BQI964:BQI994 CAE964:CAE994 CKA964:CKA994 CTW964:CTW994 DDS964:DDS994 DNO964:DNO994 DXK964:DXK994 EHG964:EHG994 ERC964:ERC994 FAY964:FAY994 FKU964:FKU994 FUQ964:FUQ994 GEM964:GEM994 GOI964:GOI994 GYE964:GYE994 HIA964:HIA994 HRW964:HRW994 IBS964:IBS994 ILO964:ILO994 IVK964:IVK994 JFG964:JFG994 JPC964:JPC994 JYY964:JYY994 KIU964:KIU994 KSQ964:KSQ994 LCM964:LCM994 LMI964:LMI994 LWE964:LWE994 MGA964:MGA994 MPW964:MPW994 MZS964:MZS994 NJO964:NJO994 NTK964:NTK994 ODG964:ODG994 ONC964:ONC994 OWY964:OWY994 PGU964:PGU994 PQQ964:PQQ994 QAM964:QAM994 QKI964:QKI994 QUE964:QUE994 REA964:REA994 RNW964:RNW994 RXS964:RXS994 SHO964:SHO994 SRK964:SRK994 TBG964:TBG994 TLC964:TLC994 TUY964:TUY994 UEU964:UEU994 UOQ964:UOQ994 UYM964:UYM994 VII964:VII994 VSE964:VSE994 WCA964:WCA994 WLW964:WLW994 WVS964:WVS994 Z575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CA575 WLW575 WVS575 Z681 JG681 TC681 ACY681 AMU681 AWQ681 BGM681 BQI681 CAE681 CKA681 CTW681 DDS681 DNO681 DXK681 EHG681 ERC681 FAY681 FKU681 FUQ681 GEM681 GOI681 GYE681 HIA681 HRW681 IBS681 ILO681 IVK681 JFG681 JPC681 JYY681 KIU681 KSQ681 LCM681 LMI681 LWE681 MGA681 MPW681 MZS681 NJO681 NTK681 ODG681 ONC681 OWY681 PGU681 PQQ681 QAM681 QKI681 QUE681 REA681 RNW681 RXS681 SHO681 SRK681 TBG681 TLC681 TUY681 UEU681 UOQ681 UYM681 VII681 VSE681 WCA681 WLW681 WVS681 Z1071:Z1084 JG1071:JG1084 TC1071:TC1084 ACY1071:ACY1084 AMU1071:AMU1084 AWQ1071:AWQ1084 BGM1071:BGM1084 BQI1071:BQI1084 CAE1071:CAE1084 CKA1071:CKA1084 CTW1071:CTW1084 DDS1071:DDS1084 DNO1071:DNO1084 DXK1071:DXK1084 EHG1071:EHG1084 ERC1071:ERC1084 FAY1071:FAY1084 FKU1071:FKU1084 FUQ1071:FUQ1084 GEM1071:GEM1084 GOI1071:GOI1084 GYE1071:GYE1084 HIA1071:HIA1084 HRW1071:HRW1084 IBS1071:IBS1084 ILO1071:ILO1084 IVK1071:IVK1084 JFG1071:JFG1084 JPC1071:JPC1084 JYY1071:JYY1084 KIU1071:KIU1084 KSQ1071:KSQ1084 LCM1071:LCM1084 LMI1071:LMI1084 LWE1071:LWE1084 MGA1071:MGA1084 MPW1071:MPW1084 MZS1071:MZS1084 NJO1071:NJO1084 NTK1071:NTK1084 ODG1071:ODG1084 ONC1071:ONC1084 OWY1071:OWY1084 PGU1071:PGU1084 PQQ1071:PQQ1084 QAM1071:QAM1084 QKI1071:QKI1084 QUE1071:QUE1084 REA1071:REA1084 RNW1071:RNW1084 RXS1071:RXS1084 SHO1071:SHO1084 SRK1071:SRK1084 TBG1071:TBG1084 TLC1071:TLC1084 TUY1071:TUY1084 UEU1071:UEU1084 UOQ1071:UOQ1084 UYM1071:UYM1084 VII1071:VII1084 VSE1071:VSE1084 WCA1071:WCA1084 WLW1071:WLW1084 WVS1071:WVS1084 Z513:Z519 JG513:JG519 TC513:TC519 ACY513:ACY519 AMU513:AMU519 AWQ513:AWQ519 BGM513:BGM519 BQI513:BQI519 CAE513:CAE519 CKA513:CKA519 CTW513:CTW519 DDS513:DDS519 DNO513:DNO519 DXK513:DXK519 EHG513:EHG519 ERC513:ERC519 FAY513:FAY519 FKU513:FKU519 FUQ513:FUQ519 GEM513:GEM519 GOI513:GOI519 GYE513:GYE519 HIA513:HIA519 HRW513:HRW519 IBS513:IBS519 ILO513:ILO519 IVK513:IVK519 JFG513:JFG519 JPC513:JPC519 JYY513:JYY519 KIU513:KIU519 KSQ513:KSQ519 LCM513:LCM519 LMI513:LMI519 LWE513:LWE519 MGA513:MGA519 MPW513:MPW519 MZS513:MZS519 NJO513:NJO519 NTK513:NTK519 ODG513:ODG519 ONC513:ONC519 OWY513:OWY519 PGU513:PGU519 PQQ513:PQQ519 QAM513:QAM519 QKI513:QKI519 QUE513:QUE519 REA513:REA519 RNW513:RNW519 RXS513:RXS519 SHO513:SHO519 SRK513:SRK519 TBG513:TBG519 TLC513:TLC519 TUY513:TUY519 UEU513:UEU519 UOQ513:UOQ519 UYM513:UYM519 VII513:VII519 VSE513:VSE519 WCA513:WCA519 WLW513:WLW519 WVS513:WVS519 WVS11:WVS36 WLW11:WLW36 WCA11:WCA36 VSE11:VSE36 VII11:VII36 UYM11:UYM36 UOQ11:UOQ36 UEU11:UEU36 TUY11:TUY36 TLC11:TLC36 TBG11:TBG36 SRK11:SRK36 SHO11:SHO36 RXS11:RXS36 RNW11:RNW36 REA11:REA36 QUE11:QUE36 QKI11:QKI36 QAM11:QAM36 PQQ11:PQQ36 PGU11:PGU36 OWY11:OWY36 ONC11:ONC36 ODG11:ODG36 NTK11:NTK36 NJO11:NJO36 MZS11:MZS36 MPW11:MPW36 MGA11:MGA36 LWE11:LWE36 LMI11:LMI36 LCM11:LCM36 KSQ11:KSQ36 KIU11:KIU36 JYY11:JYY36 JPC11:JPC36 JFG11:JFG36 IVK11:IVK36 ILO11:ILO36 IBS11:IBS36 HRW11:HRW36 HIA11:HIA36 GYE11:GYE36 GOI11:GOI36 GEM11:GEM36 FUQ11:FUQ36 FKU11:FKU36 FAY11:FAY36 ERC11:ERC36 EHG11:EHG36 DXK11:DXK36 DNO11:DNO36 DDS11:DDS36 CTW11:CTW36 CKA11:CKA36 CAE11:CAE36 BQI11:BQI36 BGM11:BGM36 AWQ11:AWQ36 AMU11:AMU36 ACY11:ACY36 TC11:TC36 JG11:JG36 Z11:Z36 Z830 JG830 TC830 ACY830 AMU830 AWQ830 BGM830 BQI830 CAE830 CKA830 CTW830 DDS830 DNO830 DXK830 EHG830 ERC830 FAY830 FKU830 FUQ830 GEM830 GOI830 GYE830 HIA830 HRW830 IBS830 ILO830 IVK830 JFG830 JPC830 JYY830 KIU830 KSQ830 LCM830 LMI830 LWE830 MGA830 MPW830 MZS830 NJO830 NTK830 ODG830 ONC830 OWY830 PGU830 PQQ830 QAM830 QKI830 QUE830 REA830 RNW830 RXS830 SHO830 SRK830 TBG830 TLC830 TUY830 UEU830 UOQ830 UYM830 VII830 VSE830 WCA830 WLW830 WVS830 Z833 JG833 TC833 ACY833 AMU833 AWQ833 BGM833 BQI833 CAE833 CKA833 CTW833 DDS833 DNO833 DXK833 EHG833 ERC833 FAY833 FKU833 FUQ833 GEM833 GOI833 GYE833 HIA833 HRW833 IBS833 ILO833 IVK833 JFG833 JPC833 JYY833 KIU833 KSQ833 LCM833 LMI833 LWE833 MGA833 MPW833 MZS833 NJO833 NTK833 ODG833 ONC833 OWY833 PGU833 PQQ833 QAM833 QKI833 QUE833 REA833 RNW833 RXS833 SHO833 SRK833 TBG833 TLC833 TUY833 UEU833 UOQ833 UYM833 VII833 VSE833 WCA833 WLW833 WVS833 Z1093" xr:uid="{F1B28F13-847D-430A-8D7B-96745075867A}">
      <formula1>1</formula1>
      <formula2>12</formula2>
    </dataValidation>
    <dataValidation type="decimal" allowBlank="1" showInputMessage="1" showErrorMessage="1" errorTitle="Stroški dela operaterja" error="decimalno število!" sqref="AE1234:AE1235 JL1232:JL1233 TH1232:TH1233 ADD1232:ADD1233 AMZ1232:AMZ1233 AWV1232:AWV1233 BGR1232:BGR1233 BQN1232:BQN1233 CAJ1232:CAJ1233 CKF1232:CKF1233 CUB1232:CUB1233 DDX1232:DDX1233 DNT1232:DNT1233 DXP1232:DXP1233 EHL1232:EHL1233 ERH1232:ERH1233 FBD1232:FBD1233 FKZ1232:FKZ1233 FUV1232:FUV1233 GER1232:GER1233 GON1232:GON1233 GYJ1232:GYJ1233 HIF1232:HIF1233 HSB1232:HSB1233 IBX1232:IBX1233 ILT1232:ILT1233 IVP1232:IVP1233 JFL1232:JFL1233 JPH1232:JPH1233 JZD1232:JZD1233 KIZ1232:KIZ1233 KSV1232:KSV1233 LCR1232:LCR1233 LMN1232:LMN1233 LWJ1232:LWJ1233 MGF1232:MGF1233 MQB1232:MQB1233 MZX1232:MZX1233 NJT1232:NJT1233 NTP1232:NTP1233 ODL1232:ODL1233 ONH1232:ONH1233 OXD1232:OXD1233 PGZ1232:PGZ1233 PQV1232:PQV1233 QAR1232:QAR1233 QKN1232:QKN1233 QUJ1232:QUJ1233 REF1232:REF1233 ROB1232:ROB1233 RXX1232:RXX1233 SHT1232:SHT1233 SRP1232:SRP1233 TBL1232:TBL1233 TLH1232:TLH1233 TVD1232:TVD1233 UEZ1232:UEZ1233 UOV1232:UOV1233 UYR1232:UYR1233 VIN1232:VIN1233 VSJ1232:VSJ1233 WCF1232:WCF1233 WMB1232:WMB1233 WVX1232:WVX1233 AD63:AE86 JK63:JL86 TG63:TH86 ADC63:ADD86 AMY63:AMZ86 AWU63:AWV86 BGQ63:BGR86 BQM63:BQN86 CAI63:CAJ86 CKE63:CKF86 CUA63:CUB86 DDW63:DDX86 DNS63:DNT86 DXO63:DXP86 EHK63:EHL86 ERG63:ERH86 FBC63:FBD86 FKY63:FKZ86 FUU63:FUV86 GEQ63:GER86 GOM63:GON86 GYI63:GYJ86 HIE63:HIF86 HSA63:HSB86 IBW63:IBX86 ILS63:ILT86 IVO63:IVP86 JFK63:JFL86 JPG63:JPH86 JZC63:JZD86 KIY63:KIZ86 KSU63:KSV86 LCQ63:LCR86 LMM63:LMN86 LWI63:LWJ86 MGE63:MGF86 MQA63:MQB86 MZW63:MZX86 NJS63:NJT86 NTO63:NTP86 ODK63:ODL86 ONG63:ONH86 OXC63:OXD86 PGY63:PGZ86 PQU63:PQV86 QAQ63:QAR86 QKM63:QKN86 QUI63:QUJ86 REE63:REF86 ROA63:ROB86 RXW63:RXX86 SHS63:SHT86 SRO63:SRP86 TBK63:TBL86 TLG63:TLH86 TVC63:TVD86 UEY63:UEZ86 UOU63:UOV86 UYQ63:UYR86 VIM63:VIN86 VSI63:VSJ86 WCE63:WCF86 WMA63:WMB86 WVW63:WVX86 AD41:AE55 JK41:JL55 TG41:TH55 ADC41:ADD55 AMY41:AMZ55 AWU41:AWV55 BGQ41:BGR55 BQM41:BQN55 CAI41:CAJ55 CKE41:CKF55 CUA41:CUB55 DDW41:DDX55 DNS41:DNT55 DXO41:DXP55 EHK41:EHL55 ERG41:ERH55 FBC41:FBD55 FKY41:FKZ55 FUU41:FUV55 GEQ41:GER55 GOM41:GON55 GYI41:GYJ55 HIE41:HIF55 HSA41:HSB55 IBW41:IBX55 ILS41:ILT55 IVO41:IVP55 JFK41:JFL55 JPG41:JPH55 JZC41:JZD55 KIY41:KIZ55 KSU41:KSV55 LCQ41:LCR55 LMM41:LMN55 LWI41:LWJ55 MGE41:MGF55 MQA41:MQB55 MZW41:MZX55 NJS41:NJT55 NTO41:NTP55 ODK41:ODL55 ONG41:ONH55 OXC41:OXD55 PGY41:PGZ55 PQU41:PQV55 QAQ41:QAR55 QKM41:QKN55 QUI41:QUJ55 REE41:REF55 ROA41:ROB55 RXW41:RXX55 SHS41:SHT55 SRO41:SRP55 TBK41:TBL55 TLG41:TLH55 TVC41:TVD55 UEY41:UEZ55 UOU41:UOV55 UYQ41:UYR55 VIM41:VIN55 VSI41:VSJ55 WCE41:WCF55 WMA41:WMB55 WVW41:WVX55 AD91:AD94 JK91:JK94 TG91:TG94 ADC91:ADC94 AMY91:AMY94 AWU91:AWU94 BGQ91:BGQ94 BQM91:BQM94 CAI91:CAI94 CKE91:CKE94 CUA91:CUA94 DDW91:DDW94 DNS91:DNS94 DXO91:DXO94 EHK91:EHK94 ERG91:ERG94 FBC91:FBC94 FKY91:FKY94 FUU91:FUU94 GEQ91:GEQ94 GOM91:GOM94 GYI91:GYI94 HIE91:HIE94 HSA91:HSA94 IBW91:IBW94 ILS91:ILS94 IVO91:IVO94 JFK91:JFK94 JPG91:JPG94 JZC91:JZC94 KIY91:KIY94 KSU91:KSU94 LCQ91:LCQ94 LMM91:LMM94 LWI91:LWI94 MGE91:MGE94 MQA91:MQA94 MZW91:MZW94 NJS91:NJS94 NTO91:NTO94 ODK91:ODK94 ONG91:ONG94 OXC91:OXC94 PGY91:PGY94 PQU91:PQU94 QAQ91:QAQ94 QKM91:QKM94 QUI91:QUI94 REE91:REE94 ROA91:ROA94 RXW91:RXW94 SHS91:SHS94 SRO91:SRO94 TBK91:TBK94 TLG91:TLG94 TVC91:TVC94 UEY91:UEY94 UOU91:UOU94 UYQ91:UYQ94 VIM91:VIM94 VSI91:VSI94 WCE91:WCE94 WMA91:WMA94 WVW91:WVW94 AD90:AE90 JK90:JL90 TG90:TH90 ADC90:ADD90 AMY90:AMZ90 AWU90:AWV90 BGQ90:BGR90 BQM90:BQN90 CAI90:CAJ90 CKE90:CKF90 CUA90:CUB90 DDW90:DDX90 DNS90:DNT90 DXO90:DXP90 EHK90:EHL90 ERG90:ERH90 FBC90:FBD90 FKY90:FKZ90 FUU90:FUV90 GEQ90:GER90 GOM90:GON90 GYI90:GYJ90 HIE90:HIF90 HSA90:HSB90 IBW90:IBX90 ILS90:ILT90 IVO90:IVP90 JFK90:JFL90 JPG90:JPH90 JZC90:JZD90 KIY90:KIZ90 KSU90:KSV90 LCQ90:LCR90 LMM90:LMN90 LWI90:LWJ90 MGE90:MGF90 MQA90:MQB90 MZW90:MZX90 NJS90:NJT90 NTO90:NTP90 ODK90:ODL90 ONG90:ONH90 OXC90:OXD90 PGY90:PGZ90 PQU90:PQV90 QAQ90:QAR90 QKM90:QKN90 QUI90:QUJ90 REE90:REF90 ROA90:ROB90 RXW90:RXX90 SHS90:SHT90 SRO90:SRP90 TBK90:TBL90 TLG90:TLH90 TVC90:TVD90 UEY90:UEZ90 UOU90:UOV90 UYQ90:UYR90 VIM90:VIN90 VSI90:VSJ90 WCE90:WCF90 WMA90:WMB90 WVW90:WVX90 AE92:AE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AD58:AE61 JK58:JL61 TG58:TH61 ADC58:ADD61 AMY58:AMZ61 AWU58:AWV61 BGQ58:BGR61 BQM58:BQN61 CAI58:CAJ61 CKE58:CKF61 CUA58:CUB61 DDW58:DDX61 DNS58:DNT61 DXO58:DXP61 EHK58:EHL61 ERG58:ERH61 FBC58:FBD61 FKY58:FKZ61 FUU58:FUV61 GEQ58:GER61 GOM58:GON61 GYI58:GYJ61 HIE58:HIF61 HSA58:HSB61 IBW58:IBX61 ILS58:ILT61 IVO58:IVP61 JFK58:JFL61 JPG58:JPH61 JZC58:JZD61 KIY58:KIZ61 KSU58:KSV61 LCQ58:LCR61 LMM58:LMN61 LWI58:LWJ61 MGE58:MGF61 MQA58:MQB61 MZW58:MZX61 NJS58:NJT61 NTO58:NTP61 ODK58:ODL61 ONG58:ONH61 OXC58:OXD61 PGY58:PGZ61 PQU58:PQV61 QAQ58:QAR61 QKM58:QKN61 QUI58:QUJ61 REE58:REF61 ROA58:ROB61 RXW58:RXX61 SHS58:SHT61 SRO58:SRP61 TBK58:TBL61 TLG58:TLH61 TVC58:TVD61 UEY58:UEZ61 UOU58:UOV61 UYQ58:UYR61 VIM58:VIN61 VSI58:VSJ61 WCE58:WCF61 WMA58:WMB61 WVW58:WVX61 AD335:AE353 JK335:JL353 TG335:TH353 ADC335:ADD353 AMY335:AMZ353 AWU335:AWV353 BGQ335:BGR353 BQM335:BQN353 CAI335:CAJ353 CKE335:CKF353 CUA335:CUB353 DDW335:DDX353 DNS335:DNT353 DXO335:DXP353 EHK335:EHL353 ERG335:ERH353 FBC335:FBD353 FKY335:FKZ353 FUU335:FUV353 GEQ335:GER353 GOM335:GON353 GYI335:GYJ353 HIE335:HIF353 HSA335:HSB353 IBW335:IBX353 ILS335:ILT353 IVO335:IVP353 JFK335:JFL353 JPG335:JPH353 JZC335:JZD353 KIY335:KIZ353 KSU335:KSV353 LCQ335:LCR353 LMM335:LMN353 LWI335:LWJ353 MGE335:MGF353 MQA335:MQB353 MZW335:MZX353 NJS335:NJT353 NTO335:NTP353 ODK335:ODL353 ONG335:ONH353 OXC335:OXD353 PGY335:PGZ353 PQU335:PQV353 QAQ335:QAR353 QKM335:QKN353 QUI335:QUJ353 REE335:REF353 ROA335:ROB353 RXW335:RXX353 SHS335:SHT353 SRO335:SRP353 TBK335:TBL353 TLG335:TLH353 TVC335:TVD353 UEY335:UEZ353 UOU335:UOV353 UYQ335:UYR353 VIM335:VIN353 VSI335:VSJ353 WCE335:WCF353 WMA335:WMB353 WVW335:WVX353 AD673:AE676 JK673:JL676 TG673:TH676 ADC673:ADD676 AMY673:AMZ676 AWU673:AWV676 BGQ673:BGR676 BQM673:BQN676 CAI673:CAJ676 CKE673:CKF676 CUA673:CUB676 DDW673:DDX676 DNS673:DNT676 DXO673:DXP676 EHK673:EHL676 ERG673:ERH676 FBC673:FBD676 FKY673:FKZ676 FUU673:FUV676 GEQ673:GER676 GOM673:GON676 GYI673:GYJ676 HIE673:HIF676 HSA673:HSB676 IBW673:IBX676 ILS673:ILT676 IVO673:IVP676 JFK673:JFL676 JPG673:JPH676 JZC673:JZD676 KIY673:KIZ676 KSU673:KSV676 LCQ673:LCR676 LMM673:LMN676 LWI673:LWJ676 MGE673:MGF676 MQA673:MQB676 MZW673:MZX676 NJS673:NJT676 NTO673:NTP676 ODK673:ODL676 ONG673:ONH676 OXC673:OXD676 PGY673:PGZ676 PQU673:PQV676 QAQ673:QAR676 QKM673:QKN676 QUI673:QUJ676 REE673:REF676 ROA673:ROB676 RXW673:RXX676 SHS673:SHT676 SRO673:SRP676 TBK673:TBL676 TLG673:TLH676 TVC673:TVD676 UEY673:UEZ676 UOU673:UOV676 UYQ673:UYR676 VIM673:VIN676 VSI673:VSJ676 WCE673:WCF676 WMA673:WMB676 WVW673:WVX676 AD575:AE575 JK575:JL575 TG575:TH575 ADC575:ADD575 AMY575:AMZ575 AWU575:AWV575 BGQ575:BGR575 BQM575:BQN575 CAI575:CAJ575 CKE575:CKF575 CUA575:CUB575 DDW575:DDX575 DNS575:DNT575 DXO575:DXP575 EHK575:EHL575 ERG575:ERH575 FBC575:FBD575 FKY575:FKZ575 FUU575:FUV575 GEQ575:GER575 GOM575:GON575 GYI575:GYJ575 HIE575:HIF575 HSA575:HSB575 IBW575:IBX575 ILS575:ILT575 IVO575:IVP575 JFK575:JFL575 JPG575:JPH575 JZC575:JZD575 KIY575:KIZ575 KSU575:KSV575 LCQ575:LCR575 LMM575:LMN575 LWI575:LWJ575 MGE575:MGF575 MQA575:MQB575 MZW575:MZX575 NJS575:NJT575 NTO575:NTP575 ODK575:ODL575 ONG575:ONH575 OXC575:OXD575 PGY575:PGZ575 PQU575:PQV575 QAQ575:QAR575 QKM575:QKN575 QUI575:QUJ575 REE575:REF575 ROA575:ROB575 RXW575:RXX575 SHS575:SHT575 SRO575:SRP575 TBK575:TBL575 TLG575:TLH575 TVC575:TVD575 UEY575:UEZ575 UOU575:UOV575 UYQ575:UYR575 VIM575:VIN575 VSI575:VSJ575 WCE575:WCF575 WMA575:WMB575 WVW575:WVX575 AD732:AE733 JK732:JL733 TG732:TH733 ADC732:ADD733 AMY732:AMZ733 AWU732:AWV733 BGQ732:BGR733 BQM732:BQN733 CAI732:CAJ733 CKE732:CKF733 CUA732:CUB733 DDW732:DDX733 DNS732:DNT733 DXO732:DXP733 EHK732:EHL733 ERG732:ERH733 FBC732:FBD733 FKY732:FKZ733 FUU732:FUV733 GEQ732:GER733 GOM732:GON733 GYI732:GYJ733 HIE732:HIF733 HSA732:HSB733 IBW732:IBX733 ILS732:ILT733 IVO732:IVP733 JFK732:JFL733 JPG732:JPH733 JZC732:JZD733 KIY732:KIZ733 KSU732:KSV733 LCQ732:LCR733 LMM732:LMN733 LWI732:LWJ733 MGE732:MGF733 MQA732:MQB733 MZW732:MZX733 NJS732:NJT733 NTO732:NTP733 ODK732:ODL733 ONG732:ONH733 OXC732:OXD733 PGY732:PGZ733 PQU732:PQV733 QAQ732:QAR733 QKM732:QKN733 QUI732:QUJ733 REE732:REF733 ROA732:ROB733 RXW732:RXX733 SHS732:SHT733 SRO732:SRP733 TBK732:TBL733 TLG732:TLH733 TVC732:TVD733 UEY732:UEZ733 UOU732:UOV733 UYQ732:UYR733 VIM732:VIN733 VSI732:VSJ733 WCE732:WCF733 WMA732:WMB733 WVW732:WVX733 AD738:AD742 JK738:JK742 TG738:TG742 ADC738:ADC742 AMY738:AMY742 AWU738:AWU742 BGQ738:BGQ742 BQM738:BQM742 CAI738:CAI742 CKE738:CKE742 CUA738:CUA742 DDW738:DDW742 DNS738:DNS742 DXO738:DXO742 EHK738:EHK742 ERG738:ERG742 FBC738:FBC742 FKY738:FKY742 FUU738:FUU742 GEQ738:GEQ742 GOM738:GOM742 GYI738:GYI742 HIE738:HIE742 HSA738:HSA742 IBW738:IBW742 ILS738:ILS742 IVO738:IVO742 JFK738:JFK742 JPG738:JPG742 JZC738:JZC742 KIY738:KIY742 KSU738:KSU742 LCQ738:LCQ742 LMM738:LMM742 LWI738:LWI742 MGE738:MGE742 MQA738:MQA742 MZW738:MZW742 NJS738:NJS742 NTO738:NTO742 ODK738:ODK742 ONG738:ONG742 OXC738:OXC742 PGY738:PGY742 PQU738:PQU742 QAQ738:QAQ742 QKM738:QKM742 QUI738:QUI742 REE738:REE742 ROA738:ROA742 RXW738:RXW742 SHS738:SHS742 SRO738:SRO742 TBK738:TBK742 TLG738:TLG742 TVC738:TVC742 UEY738:UEY742 UOU738:UOU742 UYQ738:UYQ742 VIM738:VIM742 VSI738:VSI742 WCE738:WCE742 WMA738:WMA742 WVW738:WVW742 AD744:AE744 JK744:JL744 TG744:TH744 ADC744:ADD744 AMY744:AMZ744 AWU744:AWV744 BGQ744:BGR744 BQM744:BQN744 CAI744:CAJ744 CKE744:CKF744 CUA744:CUB744 DDW744:DDX744 DNS744:DNT744 DXO744:DXP744 EHK744:EHL744 ERG744:ERH744 FBC744:FBD744 FKY744:FKZ744 FUU744:FUV744 GEQ744:GER744 GOM744:GON744 GYI744:GYJ744 HIE744:HIF744 HSA744:HSB744 IBW744:IBX744 ILS744:ILT744 IVO744:IVP744 JFK744:JFL744 JPG744:JPH744 JZC744:JZD744 KIY744:KIZ744 KSU744:KSV744 LCQ744:LCR744 LMM744:LMN744 LWI744:LWJ744 MGE744:MGF744 MQA744:MQB744 MZW744:MZX744 NJS744:NJT744 NTO744:NTP744 ODK744:ODL744 ONG744:ONH744 OXC744:OXD744 PGY744:PGZ744 PQU744:PQV744 QAQ744:QAR744 QKM744:QKN744 QUI744:QUJ744 REE744:REF744 ROA744:ROB744 RXW744:RXX744 SHS744:SHT744 SRO744:SRP744 TBK744:TBL744 TLG744:TLH744 TVC744:TVD744 UEY744:UEZ744 UOU744:UOV744 UYQ744:UYR744 VIM744:VIN744 VSI744:VSJ744 WCE744:WCF744 WMA744:WMB744 WVW744:WVX744 AD745 JK745 TG745 ADC745 AMY745 AWU745 BGQ745 BQM745 CAI745 CKE745 CUA745 DDW745 DNS745 DXO745 EHK745 ERG745 FBC745 FKY745 FUU745 GEQ745 GOM745 GYI745 HIE745 HSA745 IBW745 ILS745 IVO745 JFK745 JPG745 JZC745 KIY745 KSU745 LCQ745 LMM745 LWI745 MGE745 MQA745 MZW745 NJS745 NTO745 ODK745 ONG745 OXC745 PGY745 PQU745 QAQ745 QKM745 QUI745 REE745 ROA745 RXW745 SHS745 SRO745 TBK745 TLG745 TVC745 UEY745 UOU745 UYQ745 VIM745 VSI745 WCE745 WMA745 WVW745 AD747 JK747 TG747 ADC747 AMY747 AWU747 BGQ747 BQM747 CAI747 CKE747 CUA747 DDW747 DNS747 DXO747 EHK747 ERG747 FBC747 FKY747 FUU747 GEQ747 GOM747 GYI747 HIE747 HSA747 IBW747 ILS747 IVO747 JFK747 JPG747 JZC747 KIY747 KSU747 LCQ747 LMM747 LWI747 MGE747 MQA747 MZW747 NJS747 NTO747 ODK747 ONG747 OXC747 PGY747 PQU747 QAQ747 QKM747 QUI747 REE747 ROA747 RXW747 SHS747 SRO747 TBK747 TLG747 TVC747 UEY747 UOU747 UYQ747 VIM747 VSI747 WCE747 WMA747 WVW747 AD750:AD756 JK750:JK756 TG750:TG756 ADC750:ADC756 AMY750:AMY756 AWU750:AWU756 BGQ750:BGQ756 BQM750:BQM756 CAI750:CAI756 CKE750:CKE756 CUA750:CUA756 DDW750:DDW756 DNS750:DNS756 DXO750:DXO756 EHK750:EHK756 ERG750:ERG756 FBC750:FBC756 FKY750:FKY756 FUU750:FUU756 GEQ750:GEQ756 GOM750:GOM756 GYI750:GYI756 HIE750:HIE756 HSA750:HSA756 IBW750:IBW756 ILS750:ILS756 IVO750:IVO756 JFK750:JFK756 JPG750:JPG756 JZC750:JZC756 KIY750:KIY756 KSU750:KSU756 LCQ750:LCQ756 LMM750:LMM756 LWI750:LWI756 MGE750:MGE756 MQA750:MQA756 MZW750:MZW756 NJS750:NJS756 NTO750:NTO756 ODK750:ODK756 ONG750:ONG756 OXC750:OXC756 PGY750:PGY756 PQU750:PQU756 QAQ750:QAQ756 QKM750:QKM756 QUI750:QUI756 REE750:REE756 ROA750:ROA756 RXW750:RXW756 SHS750:SHS756 SRO750:SRO756 TBK750:TBK756 TLG750:TLG756 TVC750:TVC756 UEY750:UEY756 UOU750:UOU756 UYQ750:UYQ756 VIM750:VIM756 VSI750:VSI756 WCE750:WCE756 WMA750:WMA756 WVW750:WVW756 AD749:AE749 JK749:JL749 TG749:TH749 ADC749:ADD749 AMY749:AMZ749 AWU749:AWV749 BGQ749:BGR749 BQM749:BQN749 CAI749:CAJ749 CKE749:CKF749 CUA749:CUB749 DDW749:DDX749 DNS749:DNT749 DXO749:DXP749 EHK749:EHL749 ERG749:ERH749 FBC749:FBD749 FKY749:FKZ749 FUU749:FUV749 GEQ749:GER749 GOM749:GON749 GYI749:GYJ749 HIE749:HIF749 HSA749:HSB749 IBW749:IBX749 ILS749:ILT749 IVO749:IVP749 JFK749:JFL749 JPG749:JPH749 JZC749:JZD749 KIY749:KIZ749 KSU749:KSV749 LCQ749:LCR749 LMM749:LMN749 LWI749:LWJ749 MGE749:MGF749 MQA749:MQB749 MZW749:MZX749 NJS749:NJT749 NTO749:NTP749 ODK749:ODL749 ONG749:ONH749 OXC749:OXD749 PGY749:PGZ749 PQU749:PQV749 QAQ749:QAR749 QKM749:QKN749 QUI749:QUJ749 REE749:REF749 ROA749:ROB749 RXW749:RXX749 SHS749:SHT749 SRO749:SRP749 TBK749:TBL749 TLG749:TLH749 TVC749:TVD749 UEY749:UEZ749 UOU749:UOV749 UYQ749:UYR749 VIM749:VIN749 VSI749:VSJ749 WCE749:WCF749 WMA749:WMB749 WVW749:WVX749 AD793 JK793 TG793 ADC793 AMY793 AWU793 BGQ793 BQM793 CAI793 CKE793 CUA793 DDW793 DNS793 DXO793 EHK793 ERG793 FBC793 FKY793 FUU793 GEQ793 GOM793 GYI793 HIE793 HSA793 IBW793 ILS793 IVO793 JFK793 JPG793 JZC793 KIY793 KSU793 LCQ793 LMM793 LWI793 MGE793 MQA793 MZW793 NJS793 NTO793 ODK793 ONG793 OXC793 PGY793 PQU793 QAQ793 QKM793 QUI793 REE793 ROA793 RXW793 SHS793 SRO793 TBK793 TLG793 TVC793 UEY793 UOU793 UYQ793 VIM793 VSI793 WCE793 WMA793 WVW793 AE786 JL786 TH786 ADD786 AMZ786 AWV786 BGR786 BQN786 CAJ786 CKF786 CUB786 DDX786 DNT786 DXP786 EHL786 ERH786 FBD786 FKZ786 FUV786 GER786 GON786 GYJ786 HIF786 HSB786 IBX786 ILT786 IVP786 JFL786 JPH786 JZD786 KIZ786 KSV786 LCR786 LMN786 LWJ786 MGF786 MQB786 MZX786 NJT786 NTP786 ODL786 ONH786 OXD786 PGZ786 PQV786 QAR786 QKN786 QUJ786 REF786 ROB786 RXX786 SHT786 SRP786 TBL786 TLH786 TVD786 UEZ786 UOV786 UYR786 VIN786 VSJ786 WCF786 WMB786 WVX786 AD789:AE789 JK789:JL789 TG789:TH789 ADC789:ADD789 AMY789:AMZ789 AWU789:AWV789 BGQ789:BGR789 BQM789:BQN789 CAI789:CAJ789 CKE789:CKF789 CUA789:CUB789 DDW789:DDX789 DNS789:DNT789 DXO789:DXP789 EHK789:EHL789 ERG789:ERH789 FBC789:FBD789 FKY789:FKZ789 FUU789:FUV789 GEQ789:GER789 GOM789:GON789 GYI789:GYJ789 HIE789:HIF789 HSA789:HSB789 IBW789:IBX789 ILS789:ILT789 IVO789:IVP789 JFK789:JFL789 JPG789:JPH789 JZC789:JZD789 KIY789:KIZ789 KSU789:KSV789 LCQ789:LCR789 LMM789:LMN789 LWI789:LWJ789 MGE789:MGF789 MQA789:MQB789 MZW789:MZX789 NJS789:NJT789 NTO789:NTP789 ODK789:ODL789 ONG789:ONH789 OXC789:OXD789 PGY789:PGZ789 PQU789:PQV789 QAQ789:QAR789 QKM789:QKN789 QUI789:QUJ789 REE789:REF789 ROA789:ROB789 RXW789:RXX789 SHS789:SHT789 SRO789:SRP789 TBK789:TBL789 TLG789:TLH789 TVC789:TVD789 UEY789:UEZ789 UOU789:UOV789 UYQ789:UYR789 VIM789:VIN789 VSI789:VSJ789 WCE789:WCF789 WMA789:WMB789 WVW789:WVX789 AD784:AD788 JK784:JK788 TG784:TG788 ADC784:ADC788 AMY784:AMY788 AWU784:AWU788 BGQ784:BGQ788 BQM784:BQM788 CAI784:CAI788 CKE784:CKE788 CUA784:CUA788 DDW784:DDW788 DNS784:DNS788 DXO784:DXO788 EHK784:EHK788 ERG784:ERG788 FBC784:FBC788 FKY784:FKY788 FUU784:FUU788 GEQ784:GEQ788 GOM784:GOM788 GYI784:GYI788 HIE784:HIE788 HSA784:HSA788 IBW784:IBW788 ILS784:ILS788 IVO784:IVO788 JFK784:JFK788 JPG784:JPG788 JZC784:JZC788 KIY784:KIY788 KSU784:KSU788 LCQ784:LCQ788 LMM784:LMM788 LWI784:LWI788 MGE784:MGE788 MQA784:MQA788 MZW784:MZW788 NJS784:NJS788 NTO784:NTO788 ODK784:ODK788 ONG784:ONG788 OXC784:OXC788 PGY784:PGY788 PQU784:PQU788 QAQ784:QAQ788 QKM784:QKM788 QUI784:QUI788 REE784:REE788 ROA784:ROA788 RXW784:RXW788 SHS784:SHS788 SRO784:SRO788 TBK784:TBK788 TLG784:TLG788 TVC784:TVC788 UEY784:UEY788 UOU784:UOU788 UYQ784:UYQ788 VIM784:VIM788 VSI784:VSI788 WCE784:WCE788 WMA784:WMA788 WVW784:WVW788 AD772:AD782 JK772:JK782 TG772:TG782 ADC772:ADC782 AMY772:AMY782 AWU772:AWU782 BGQ772:BGQ782 BQM772:BQM782 CAI772:CAI782 CKE772:CKE782 CUA772:CUA782 DDW772:DDW782 DNS772:DNS782 DXO772:DXO782 EHK772:EHK782 ERG772:ERG782 FBC772:FBC782 FKY772:FKY782 FUU772:FUU782 GEQ772:GEQ782 GOM772:GOM782 GYI772:GYI782 HIE772:HIE782 HSA772:HSA782 IBW772:IBW782 ILS772:ILS782 IVO772:IVO782 JFK772:JFK782 JPG772:JPG782 JZC772:JZC782 KIY772:KIY782 KSU772:KSU782 LCQ772:LCQ782 LMM772:LMM782 LWI772:LWI782 MGE772:MGE782 MQA772:MQA782 MZW772:MZW782 NJS772:NJS782 NTO772:NTO782 ODK772:ODK782 ONG772:ONG782 OXC772:OXC782 PGY772:PGY782 PQU772:PQU782 QAQ772:QAQ782 QKM772:QKM782 QUI772:QUI782 REE772:REE782 ROA772:ROA782 RXW772:RXW782 SHS772:SHS782 SRO772:SRO782 TBK772:TBK782 TLG772:TLG782 TVC772:TVC782 UEY772:UEY782 UOU772:UOU782 UYQ772:UYQ782 VIM772:VIM782 VSI772:VSI782 WCE772:WCE782 WMA772:WMA782 WVW772:WVW782 AE790:AE792 JL790:JL792 TH790:TH792 ADD790:ADD792 AMZ790:AMZ792 AWV790:AWV792 BGR790:BGR792 BQN790:BQN792 CAJ790:CAJ792 CKF790:CKF792 CUB790:CUB792 DDX790:DDX792 DNT790:DNT792 DXP790:DXP792 EHL790:EHL792 ERH790:ERH792 FBD790:FBD792 FKZ790:FKZ792 FUV790:FUV792 GER790:GER792 GON790:GON792 GYJ790:GYJ792 HIF790:HIF792 HSB790:HSB792 IBX790:IBX792 ILT790:ILT792 IVP790:IVP792 JFL790:JFL792 JPH790:JPH792 JZD790:JZD792 KIZ790:KIZ792 KSV790:KSV792 LCR790:LCR792 LMN790:LMN792 LWJ790:LWJ792 MGF790:MGF792 MQB790:MQB792 MZX790:MZX792 NJT790:NJT792 NTP790:NTP792 ODL790:ODL792 ONH790:ONH792 OXD790:OXD792 PGZ790:PGZ792 PQV790:PQV792 QAR790:QAR792 QKN790:QKN792 QUJ790:QUJ792 REF790:REF792 ROB790:ROB792 RXX790:RXX792 SHT790:SHT792 SRP790:SRP792 TBL790:TBL792 TLH790:TLH792 TVD790:TVD792 UEZ790:UEZ792 UOV790:UOV792 UYR790:UYR792 VIN790:VIN792 VSJ790:VSJ792 WCF790:WCF792 WMB790:WMB792 WVX790:WVX792 AE794 JL794 TH794 ADD794 AMZ794 AWV794 BGR794 BQN794 CAJ794 CKF794 CUB794 DDX794 DNT794 DXP794 EHL794 ERH794 FBD794 FKZ794 FUV794 GER794 GON794 GYJ794 HIF794 HSB794 IBX794 ILT794 IVP794 JFL794 JPH794 JZD794 KIZ794 KSV794 LCR794 LMN794 LWJ794 MGF794 MQB794 MZX794 NJT794 NTP794 ODL794 ONH794 OXD794 PGZ794 PQV794 QAR794 QKN794 QUJ794 REF794 ROB794 RXX794 SHT794 SRP794 TBL794 TLH794 TVD794 UEZ794 UOV794 UYR794 VIN794 VSJ794 WCF794 WMB794 WVX794 AE797 JL797 TH797 ADD797 AMZ797 AWV797 BGR797 BQN797 CAJ797 CKF797 CUB797 DDX797 DNT797 DXP797 EHL797 ERH797 FBD797 FKZ797 FUV797 GER797 GON797 GYJ797 HIF797 HSB797 IBX797 ILT797 IVP797 JFL797 JPH797 JZD797 KIZ797 KSV797 LCR797 LMN797 LWJ797 MGF797 MQB797 MZX797 NJT797 NTP797 ODL797 ONH797 OXD797 PGZ797 PQV797 QAR797 QKN797 QUJ797 REF797 ROB797 RXX797 SHT797 SRP797 TBL797 TLH797 TVD797 UEZ797 UOV797 UYR797 VIN797 VSJ797 WCF797 WMB797 WVX797 AD882:AE882 JK882:JL882 TG882:TH882 ADC882:ADD882 AMY882:AMZ882 AWU882:AWV882 BGQ882:BGR882 BQM882:BQN882 CAI882:CAJ882 CKE882:CKF882 CUA882:CUB882 DDW882:DDX882 DNS882:DNT882 DXO882:DXP882 EHK882:EHL882 ERG882:ERH882 FBC882:FBD882 FKY882:FKZ882 FUU882:FUV882 GEQ882:GER882 GOM882:GON882 GYI882:GYJ882 HIE882:HIF882 HSA882:HSB882 IBW882:IBX882 ILS882:ILT882 IVO882:IVP882 JFK882:JFL882 JPG882:JPH882 JZC882:JZD882 KIY882:KIZ882 KSU882:KSV882 LCQ882:LCR882 LMM882:LMN882 LWI882:LWJ882 MGE882:MGF882 MQA882:MQB882 MZW882:MZX882 NJS882:NJT882 NTO882:NTP882 ODK882:ODL882 ONG882:ONH882 OXC882:OXD882 PGY882:PGZ882 PQU882:PQV882 QAQ882:QAR882 QKM882:QKN882 QUI882:QUJ882 REE882:REF882 ROA882:ROB882 RXW882:RXX882 SHS882:SHT882 SRO882:SRP882 TBK882:TBL882 TLG882:TLH882 TVC882:TVD882 UEY882:UEZ882 UOU882:UOV882 UYQ882:UYR882 VIM882:VIN882 VSI882:VSJ882 WCE882:WCF882 WMA882:WMB882 WVW882:WVX882 AD893:AE893 JK893:JL893 TG893:TH893 ADC893:ADD893 AMY893:AMZ893 AWU893:AWV893 BGQ893:BGR893 BQM893:BQN893 CAI893:CAJ893 CKE893:CKF893 CUA893:CUB893 DDW893:DDX893 DNS893:DNT893 DXO893:DXP893 EHK893:EHL893 ERG893:ERH893 FBC893:FBD893 FKY893:FKZ893 FUU893:FUV893 GEQ893:GER893 GOM893:GON893 GYI893:GYJ893 HIE893:HIF893 HSA893:HSB893 IBW893:IBX893 ILS893:ILT893 IVO893:IVP893 JFK893:JFL893 JPG893:JPH893 JZC893:JZD893 KIY893:KIZ893 KSU893:KSV893 LCQ893:LCR893 LMM893:LMN893 LWI893:LWJ893 MGE893:MGF893 MQA893:MQB893 MZW893:MZX893 NJS893:NJT893 NTO893:NTP893 ODK893:ODL893 ONG893:ONH893 OXC893:OXD893 PGY893:PGZ893 PQU893:PQV893 QAQ893:QAR893 QKM893:QKN893 QUI893:QUJ893 REE893:REF893 ROA893:ROB893 RXW893:RXX893 SHS893:SHT893 SRO893:SRP893 TBK893:TBL893 TLG893:TLH893 TVC893:TVD893 UEY893:UEZ893 UOU893:UOV893 UYQ893:UYR893 VIM893:VIN893 VSI893:VSJ893 WCE893:WCF893 WMA893:WMB893 WVW893:WVX893 AD952:AD954 JK952:JK954 TG952:TG954 ADC952:ADC954 AMY952:AMY954 AWU952:AWU954 BGQ952:BGQ954 BQM952:BQM954 CAI952:CAI954 CKE952:CKE954 CUA952:CUA954 DDW952:DDW954 DNS952:DNS954 DXO952:DXO954 EHK952:EHK954 ERG952:ERG954 FBC952:FBC954 FKY952:FKY954 FUU952:FUU954 GEQ952:GEQ954 GOM952:GOM954 GYI952:GYI954 HIE952:HIE954 HSA952:HSA954 IBW952:IBW954 ILS952:ILS954 IVO952:IVO954 JFK952:JFK954 JPG952:JPG954 JZC952:JZC954 KIY952:KIY954 KSU952:KSU954 LCQ952:LCQ954 LMM952:LMM954 LWI952:LWI954 MGE952:MGE954 MQA952:MQA954 MZW952:MZW954 NJS952:NJS954 NTO952:NTO954 ODK952:ODK954 ONG952:ONG954 OXC952:OXC954 PGY952:PGY954 PQU952:PQU954 QAQ952:QAQ954 QKM952:QKM954 QUI952:QUI954 REE952:REE954 ROA952:ROA954 RXW952:RXW954 SHS952:SHS954 SRO952:SRO954 TBK952:TBK954 TLG952:TLG954 TVC952:TVC954 UEY952:UEY954 UOU952:UOU954 UYQ952:UYQ954 VIM952:VIM954 VSI952:VSI954 WCE952:WCE954 WMA952:WMA954 WVW952:WVW954 AD944:AE951 JK944:JL951 TG944:TH951 ADC944:ADD951 AMY944:AMZ951 AWU944:AWV951 BGQ944:BGR951 BQM944:BQN951 CAI944:CAJ951 CKE944:CKF951 CUA944:CUB951 DDW944:DDX951 DNS944:DNT951 DXO944:DXP951 EHK944:EHL951 ERG944:ERH951 FBC944:FBD951 FKY944:FKZ951 FUU944:FUV951 GEQ944:GER951 GOM944:GON951 GYI944:GYJ951 HIE944:HIF951 HSA944:HSB951 IBW944:IBX951 ILS944:ILT951 IVO944:IVP951 JFK944:JFL951 JPG944:JPH951 JZC944:JZD951 KIY944:KIZ951 KSU944:KSV951 LCQ944:LCR951 LMM944:LMN951 LWI944:LWJ951 MGE944:MGF951 MQA944:MQB951 MZW944:MZX951 NJS944:NJT951 NTO944:NTP951 ODK944:ODL951 ONG944:ONH951 OXC944:OXD951 PGY944:PGZ951 PQU944:PQV951 QAQ944:QAR951 QKM944:QKN951 QUI944:QUJ951 REE944:REF951 ROA944:ROB951 RXW944:RXX951 SHS944:SHT951 SRO944:SRP951 TBK944:TBL951 TLG944:TLH951 TVC944:TVD951 UEY944:UEZ951 UOU944:UOV951 UYQ944:UYR951 VIM944:VIN951 VSI944:VSJ951 WCE944:WCF951 WMA944:WMB951 WVW944:WVX951 AE1042:AE1045 JL1042:JL1045 TH1042:TH1045 ADD1042:ADD1045 AMZ1042:AMZ1045 AWV1042:AWV1045 BGR1042:BGR1045 BQN1042:BQN1045 CAJ1042:CAJ1045 CKF1042:CKF1045 CUB1042:CUB1045 DDX1042:DDX1045 DNT1042:DNT1045 DXP1042:DXP1045 EHL1042:EHL1045 ERH1042:ERH1045 FBD1042:FBD1045 FKZ1042:FKZ1045 FUV1042:FUV1045 GER1042:GER1045 GON1042:GON1045 GYJ1042:GYJ1045 HIF1042:HIF1045 HSB1042:HSB1045 IBX1042:IBX1045 ILT1042:ILT1045 IVP1042:IVP1045 JFL1042:JFL1045 JPH1042:JPH1045 JZD1042:JZD1045 KIZ1042:KIZ1045 KSV1042:KSV1045 LCR1042:LCR1045 LMN1042:LMN1045 LWJ1042:LWJ1045 MGF1042:MGF1045 MQB1042:MQB1045 MZX1042:MZX1045 NJT1042:NJT1045 NTP1042:NTP1045 ODL1042:ODL1045 ONH1042:ONH1045 OXD1042:OXD1045 PGZ1042:PGZ1045 PQV1042:PQV1045 QAR1042:QAR1045 QKN1042:QKN1045 QUJ1042:QUJ1045 REF1042:REF1045 ROB1042:ROB1045 RXX1042:RXX1045 SHT1042:SHT1045 SRP1042:SRP1045 TBL1042:TBL1045 TLH1042:TLH1045 TVD1042:TVD1045 UEZ1042:UEZ1045 UOV1042:UOV1045 UYR1042:UYR1045 VIN1042:VIN1045 VSJ1042:VSJ1045 WCF1042:WCF1045 WMB1042:WMB1045 WVX1042:WVX1045 AD1038:AD1045 JK1038:JK1045 TG1038:TG1045 ADC1038:ADC1045 AMY1038:AMY1045 AWU1038:AWU1045 BGQ1038:BGQ1045 BQM1038:BQM1045 CAI1038:CAI1045 CKE1038:CKE1045 CUA1038:CUA1045 DDW1038:DDW1045 DNS1038:DNS1045 DXO1038:DXO1045 EHK1038:EHK1045 ERG1038:ERG1045 FBC1038:FBC1045 FKY1038:FKY1045 FUU1038:FUU1045 GEQ1038:GEQ1045 GOM1038:GOM1045 GYI1038:GYI1045 HIE1038:HIE1045 HSA1038:HSA1045 IBW1038:IBW1045 ILS1038:ILS1045 IVO1038:IVO1045 JFK1038:JFK1045 JPG1038:JPG1045 JZC1038:JZC1045 KIY1038:KIY1045 KSU1038:KSU1045 LCQ1038:LCQ1045 LMM1038:LMM1045 LWI1038:LWI1045 MGE1038:MGE1045 MQA1038:MQA1045 MZW1038:MZW1045 NJS1038:NJS1045 NTO1038:NTO1045 ODK1038:ODK1045 ONG1038:ONG1045 OXC1038:OXC1045 PGY1038:PGY1045 PQU1038:PQU1045 QAQ1038:QAQ1045 QKM1038:QKM1045 QUI1038:QUI1045 REE1038:REE1045 ROA1038:ROA1045 RXW1038:RXW1045 SHS1038:SHS1045 SRO1038:SRO1045 TBK1038:TBK1045 TLG1038:TLG1045 TVC1038:TVC1045 UEY1038:UEY1045 UOU1038:UOU1045 UYQ1038:UYQ1045 VIM1038:VIM1045 VSI1038:VSI1045 WCE1038:WCE1045 WMA1038:WMA1045 WVW1038:WVW1045 AE1038 JL1038 TH1038 ADD1038 AMZ1038 AWV1038 BGR1038 BQN1038 CAJ1038 CKF1038 CUB1038 DDX1038 DNT1038 DXP1038 EHL1038 ERH1038 FBD1038 FKZ1038 FUV1038 GER1038 GON1038 GYJ1038 HIF1038 HSB1038 IBX1038 ILT1038 IVP1038 JFL1038 JPH1038 JZD1038 KIZ1038 KSV1038 LCR1038 LMN1038 LWJ1038 MGF1038 MQB1038 MZX1038 NJT1038 NTP1038 ODL1038 ONH1038 OXD1038 PGZ1038 PQV1038 QAR1038 QKN1038 QUJ1038 REF1038 ROB1038 RXX1038 SHT1038 SRP1038 TBL1038 TLH1038 TVD1038 UEZ1038 UOV1038 UYR1038 VIN1038 VSJ1038 WCF1038 WMB1038 WVX1038 AE1040 JL1040 TH1040 ADD1040 AMZ1040 AWV1040 BGR1040 BQN1040 CAJ1040 CKF1040 CUB1040 DDX1040 DNT1040 DXP1040 EHL1040 ERH1040 FBD1040 FKZ1040 FUV1040 GER1040 GON1040 GYJ1040 HIF1040 HSB1040 IBX1040 ILT1040 IVP1040 JFL1040 JPH1040 JZD1040 KIZ1040 KSV1040 LCR1040 LMN1040 LWJ1040 MGF1040 MQB1040 MZX1040 NJT1040 NTP1040 ODL1040 ONH1040 OXD1040 PGZ1040 PQV1040 QAR1040 QKN1040 QUJ1040 REF1040 ROB1040 RXX1040 SHT1040 SRP1040 TBL1040 TLH1040 TVD1040 UEZ1040 UOV1040 UYR1040 VIN1040 VSJ1040 WCF1040 WMB1040 WVX1040 AD1046:AE1057 JK1046:JL1057 TG1046:TH1057 ADC1046:ADD1057 AMY1046:AMZ1057 AWU1046:AWV1057 BGQ1046:BGR1057 BQM1046:BQN1057 CAI1046:CAJ1057 CKE1046:CKF1057 CUA1046:CUB1057 DDW1046:DDX1057 DNS1046:DNT1057 DXO1046:DXP1057 EHK1046:EHL1057 ERG1046:ERH1057 FBC1046:FBD1057 FKY1046:FKZ1057 FUU1046:FUV1057 GEQ1046:GER1057 GOM1046:GON1057 GYI1046:GYJ1057 HIE1046:HIF1057 HSA1046:HSB1057 IBW1046:IBX1057 ILS1046:ILT1057 IVO1046:IVP1057 JFK1046:JFL1057 JPG1046:JPH1057 JZC1046:JZD1057 KIY1046:KIZ1057 KSU1046:KSV1057 LCQ1046:LCR1057 LMM1046:LMN1057 LWI1046:LWJ1057 MGE1046:MGF1057 MQA1046:MQB1057 MZW1046:MZX1057 NJS1046:NJT1057 NTO1046:NTP1057 ODK1046:ODL1057 ONG1046:ONH1057 OXC1046:OXD1057 PGY1046:PGZ1057 PQU1046:PQV1057 QAQ1046:QAR1057 QKM1046:QKN1057 QUI1046:QUJ1057 REE1046:REF1057 ROA1046:ROB1057 RXW1046:RXX1057 SHS1046:SHT1057 SRO1046:SRP1057 TBK1046:TBL1057 TLG1046:TLH1057 TVC1046:TVD1057 UEY1046:UEZ1057 UOU1046:UOV1057 UYQ1046:UYR1057 VIM1046:VIN1057 VSI1046:VSJ1057 WCE1046:WCF1057 WMA1046:WMB1057 WVW1046:WVX1057 AD1088:AE1088 JK1088:JL1088 TG1088:TH1088 ADC1088:ADD1088 AMY1088:AMZ1088 AWU1088:AWV1088 BGQ1088:BGR1088 BQM1088:BQN1088 CAI1088:CAJ1088 CKE1088:CKF1088 CUA1088:CUB1088 DDW1088:DDX1088 DNS1088:DNT1088 DXO1088:DXP1088 EHK1088:EHL1088 ERG1088:ERH1088 FBC1088:FBD1088 FKY1088:FKZ1088 FUU1088:FUV1088 GEQ1088:GER1088 GOM1088:GON1088 GYI1088:GYJ1088 HIE1088:HIF1088 HSA1088:HSB1088 IBW1088:IBX1088 ILS1088:ILT1088 IVO1088:IVP1088 JFK1088:JFL1088 JPG1088:JPH1088 JZC1088:JZD1088 KIY1088:KIZ1088 KSU1088:KSV1088 LCQ1088:LCR1088 LMM1088:LMN1088 LWI1088:LWJ1088 MGE1088:MGF1088 MQA1088:MQB1088 MZW1088:MZX1088 NJS1088:NJT1088 NTO1088:NTP1088 ODK1088:ODL1088 ONG1088:ONH1088 OXC1088:OXD1088 PGY1088:PGZ1088 PQU1088:PQV1088 QAQ1088:QAR1088 QKM1088:QKN1088 QUI1088:QUJ1088 REE1088:REF1088 ROA1088:ROB1088 RXW1088:RXX1088 SHS1088:SHT1088 SRO1088:SRP1088 TBK1088:TBL1088 TLG1088:TLH1088 TVC1088:TVD1088 UEY1088:UEZ1088 UOU1088:UOV1088 UYQ1088:UYR1088 VIM1088:VIN1088 VSI1088:VSJ1088 WCE1088:WCF1088 WMA1088:WMB1088 WVW1088:WVX1088 AD1096:AD1142 JK1094:JK1140 TG1094:TG1140 ADC1094:ADC1140 AMY1094:AMY1140 AWU1094:AWU1140 BGQ1094:BGQ1140 BQM1094:BQM1140 CAI1094:CAI1140 CKE1094:CKE1140 CUA1094:CUA1140 DDW1094:DDW1140 DNS1094:DNS1140 DXO1094:DXO1140 EHK1094:EHK1140 ERG1094:ERG1140 FBC1094:FBC1140 FKY1094:FKY1140 FUU1094:FUU1140 GEQ1094:GEQ1140 GOM1094:GOM1140 GYI1094:GYI1140 HIE1094:HIE1140 HSA1094:HSA1140 IBW1094:IBW1140 ILS1094:ILS1140 IVO1094:IVO1140 JFK1094:JFK1140 JPG1094:JPG1140 JZC1094:JZC1140 KIY1094:KIY1140 KSU1094:KSU1140 LCQ1094:LCQ1140 LMM1094:LMM1140 LWI1094:LWI1140 MGE1094:MGE1140 MQA1094:MQA1140 MZW1094:MZW1140 NJS1094:NJS1140 NTO1094:NTO1140 ODK1094:ODK1140 ONG1094:ONG1140 OXC1094:OXC1140 PGY1094:PGY1140 PQU1094:PQU1140 QAQ1094:QAQ1140 QKM1094:QKM1140 QUI1094:QUI1140 REE1094:REE1140 ROA1094:ROA1140 RXW1094:RXW1140 SHS1094:SHS1140 SRO1094:SRO1140 TBK1094:TBK1140 TLG1094:TLG1140 TVC1094:TVC1140 UEY1094:UEY1140 UOU1094:UOU1140 UYQ1094:UYQ1140 VIM1094:VIM1140 VSI1094:VSI1140 WCE1094:WCE1140 WMA1094:WMA1140 WVW1094:WVW1140 AC1184:AD1195 JJ1182:JK1193 TF1182:TG1193 ADB1182:ADC1193 AMX1182:AMY1193 AWT1182:AWU1193 BGP1182:BGQ1193 BQL1182:BQM1193 CAH1182:CAI1193 CKD1182:CKE1193 CTZ1182:CUA1193 DDV1182:DDW1193 DNR1182:DNS1193 DXN1182:DXO1193 EHJ1182:EHK1193 ERF1182:ERG1193 FBB1182:FBC1193 FKX1182:FKY1193 FUT1182:FUU1193 GEP1182:GEQ1193 GOL1182:GOM1193 GYH1182:GYI1193 HID1182:HIE1193 HRZ1182:HSA1193 IBV1182:IBW1193 ILR1182:ILS1193 IVN1182:IVO1193 JFJ1182:JFK1193 JPF1182:JPG1193 JZB1182:JZC1193 KIX1182:KIY1193 KST1182:KSU1193 LCP1182:LCQ1193 LML1182:LMM1193 LWH1182:LWI1193 MGD1182:MGE1193 MPZ1182:MQA1193 MZV1182:MZW1193 NJR1182:NJS1193 NTN1182:NTO1193 ODJ1182:ODK1193 ONF1182:ONG1193 OXB1182:OXC1193 PGX1182:PGY1193 PQT1182:PQU1193 QAP1182:QAQ1193 QKL1182:QKM1193 QUH1182:QUI1193 RED1182:REE1193 RNZ1182:ROA1193 RXV1182:RXW1193 SHR1182:SHS1193 SRN1182:SRO1193 TBJ1182:TBK1193 TLF1182:TLG1193 TVB1182:TVC1193 UEX1182:UEY1193 UOT1182:UOU1193 UYP1182:UYQ1193 VIL1182:VIM1193 VSH1182:VSI1193 WCD1182:WCE1193 WLZ1182:WMA1193 WVV1182:WVW1193 AD1179:AE1182 JK1177:JL1180 TG1177:TH1180 ADC1177:ADD1180 AMY1177:AMZ1180 AWU1177:AWV1180 BGQ1177:BGR1180 BQM1177:BQN1180 CAI1177:CAJ1180 CKE1177:CKF1180 CUA1177:CUB1180 DDW1177:DDX1180 DNS1177:DNT1180 DXO1177:DXP1180 EHK1177:EHL1180 ERG1177:ERH1180 FBC1177:FBD1180 FKY1177:FKZ1180 FUU1177:FUV1180 GEQ1177:GER1180 GOM1177:GON1180 GYI1177:GYJ1180 HIE1177:HIF1180 HSA1177:HSB1180 IBW1177:IBX1180 ILS1177:ILT1180 IVO1177:IVP1180 JFK1177:JFL1180 JPG1177:JPH1180 JZC1177:JZD1180 KIY1177:KIZ1180 KSU1177:KSV1180 LCQ1177:LCR1180 LMM1177:LMN1180 LWI1177:LWJ1180 MGE1177:MGF1180 MQA1177:MQB1180 MZW1177:MZX1180 NJS1177:NJT1180 NTO1177:NTP1180 ODK1177:ODL1180 ONG1177:ONH1180 OXC1177:OXD1180 PGY1177:PGZ1180 PQU1177:PQV1180 QAQ1177:QAR1180 QKM1177:QKN1180 QUI1177:QUJ1180 REE1177:REF1180 ROA1177:ROB1180 RXW1177:RXX1180 SHS1177:SHT1180 SRO1177:SRP1180 TBK1177:TBL1180 TLG1177:TLH1180 TVC1177:TVD1180 UEY1177:UEZ1180 UOU1177:UOV1180 UYQ1177:UYR1180 VIM1177:VIN1180 VSI1177:VSJ1180 WCE1177:WCF1180 WMA1177:WMB1180 WVW1177:WVX1180 AD1196:AE1228 JK1194:JL1226 TG1194:TH1226 ADC1194:ADD1226 AMY1194:AMZ1226 AWU1194:AWV1226 BGQ1194:BGR1226 BQM1194:BQN1226 CAI1194:CAJ1226 CKE1194:CKF1226 CUA1194:CUB1226 DDW1194:DDX1226 DNS1194:DNT1226 DXO1194:DXP1226 EHK1194:EHL1226 ERG1194:ERH1226 FBC1194:FBD1226 FKY1194:FKZ1226 FUU1194:FUV1226 GEQ1194:GER1226 GOM1194:GON1226 GYI1194:GYJ1226 HIE1194:HIF1226 HSA1194:HSB1226 IBW1194:IBX1226 ILS1194:ILT1226 IVO1194:IVP1226 JFK1194:JFL1226 JPG1194:JPH1226 JZC1194:JZD1226 KIY1194:KIZ1226 KSU1194:KSV1226 LCQ1194:LCR1226 LMM1194:LMN1226 LWI1194:LWJ1226 MGE1194:MGF1226 MQA1194:MQB1226 MZW1194:MZX1226 NJS1194:NJT1226 NTO1194:NTP1226 ODK1194:ODL1226 ONG1194:ONH1226 OXC1194:OXD1226 PGY1194:PGZ1226 PQU1194:PQV1226 QAQ1194:QAR1226 QKM1194:QKN1226 QUI1194:QUJ1226 REE1194:REF1226 ROA1194:ROB1226 RXW1194:RXX1226 SHS1194:SHT1226 SRO1194:SRP1226 TBK1194:TBL1226 TLG1194:TLH1226 TVC1194:TVD1226 UEY1194:UEZ1226 UOU1194:UOV1226 UYQ1194:UYR1226 VIM1194:VIN1226 VSI1194:VSJ1226 WCE1194:WCF1226 WMA1194:WMB1226 WVW1194:WVX1226 AD95:AE123 JK95:JL123 TG95:TH123 ADC95:ADD123 AMY95:AMZ123 AWU95:AWV123 BGQ95:BGR123 BQM95:BQN123 CAI95:CAJ123 CKE95:CKF123 CUA95:CUB123 DDW95:DDX123 DNS95:DNT123 DXO95:DXP123 EHK95:EHL123 ERG95:ERH123 FBC95:FBD123 FKY95:FKZ123 FUU95:FUV123 GEQ95:GER123 GOM95:GON123 GYI95:GYJ123 HIE95:HIF123 HSA95:HSB123 IBW95:IBX123 ILS95:ILT123 IVO95:IVP123 JFK95:JFL123 JPG95:JPH123 JZC95:JZD123 KIY95:KIZ123 KSU95:KSV123 LCQ95:LCR123 LMM95:LMN123 LWI95:LWJ123 MGE95:MGF123 MQA95:MQB123 MZW95:MZX123 NJS95:NJT123 NTO95:NTP123 ODK95:ODL123 ONG95:ONH123 OXC95:OXD123 PGY95:PGZ123 PQU95:PQV123 QAQ95:QAR123 QKM95:QKN123 QUI95:QUJ123 REE95:REF123 ROA95:ROB123 RXW95:RXX123 SHS95:SHT123 SRO95:SRP123 TBK95:TBL123 TLG95:TLH123 TVC95:TVD123 UEY95:UEZ123 UOU95:UOV123 UYQ95:UYR123 VIM95:VIN123 VSI95:VSJ123 WCE95:WCF123 WMA95:WMB123 WVW95:WVX123 AD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AD124:AD126 JK124:JK126 TG124:TG126 ADC124:ADC126 AMY124:AMY126 AWU124:AWU126 BGQ124:BGQ126 BQM124:BQM126 CAI124:CAI126 CKE124:CKE126 CUA124:CUA126 DDW124:DDW126 DNS124:DNS126 DXO124:DXO126 EHK124:EHK126 ERG124:ERG126 FBC124:FBC126 FKY124:FKY126 FUU124:FUU126 GEQ124:GEQ126 GOM124:GOM126 GYI124:GYI126 HIE124:HIE126 HSA124:HSA126 IBW124:IBW126 ILS124:ILS126 IVO124:IVO126 JFK124:JFK126 JPG124:JPG126 JZC124:JZC126 KIY124:KIY126 KSU124:KSU126 LCQ124:LCQ126 LMM124:LMM126 LWI124:LWI126 MGE124:MGE126 MQA124:MQA126 MZW124:MZW126 NJS124:NJS126 NTO124:NTO126 ODK124:ODK126 ONG124:ONG126 OXC124:OXC126 PGY124:PGY126 PQU124:PQU126 QAQ124:QAQ126 QKM124:QKM126 QUI124:QUI126 REE124:REE126 ROA124:ROA126 RXW124:RXW126 SHS124:SHS126 SRO124:SRO126 TBK124:TBK126 TLG124:TLG126 TVC124:TVC126 UEY124:UEY126 UOU124:UOU126 UYQ124:UYQ126 VIM124:VIM126 VSI124:VSI126 WCE124:WCE126 WMA124:WMA126 WVW124:WVW126 AD128:AD134 JK128:JK134 TG128:TG134 ADC128:ADC134 AMY128:AMY134 AWU128:AWU134 BGQ128:BGQ134 BQM128:BQM134 CAI128:CAI134 CKE128:CKE134 CUA128:CUA134 DDW128:DDW134 DNS128:DNS134 DXO128:DXO134 EHK128:EHK134 ERG128:ERG134 FBC128:FBC134 FKY128:FKY134 FUU128:FUU134 GEQ128:GEQ134 GOM128:GOM134 GYI128:GYI134 HIE128:HIE134 HSA128:HSA134 IBW128:IBW134 ILS128:ILS134 IVO128:IVO134 JFK128:JFK134 JPG128:JPG134 JZC128:JZC134 KIY128:KIY134 KSU128:KSU134 LCQ128:LCQ134 LMM128:LMM134 LWI128:LWI134 MGE128:MGE134 MQA128:MQA134 MZW128:MZW134 NJS128:NJS134 NTO128:NTO134 ODK128:ODK134 ONG128:ONG134 OXC128:OXC134 PGY128:PGY134 PQU128:PQU134 QAQ128:QAQ134 QKM128:QKM134 QUI128:QUI134 REE128:REE134 ROA128:ROA134 RXW128:RXW134 SHS128:SHS134 SRO128:SRO134 TBK128:TBK134 TLG128:TLG134 TVC128:TVC134 UEY128:UEY134 UOU128:UOU134 UYQ128:UYQ134 VIM128:VIM134 VSI128:VSI134 WCE128:WCE134 WMA128:WMA134 WVW128:WVW134 AD136:AD151 JK136:JK151 TG136:TG151 ADC136:ADC151 AMY136:AMY151 AWU136:AWU151 BGQ136:BGQ151 BQM136:BQM151 CAI136:CAI151 CKE136:CKE151 CUA136:CUA151 DDW136:DDW151 DNS136:DNS151 DXO136:DXO151 EHK136:EHK151 ERG136:ERG151 FBC136:FBC151 FKY136:FKY151 FUU136:FUU151 GEQ136:GEQ151 GOM136:GOM151 GYI136:GYI151 HIE136:HIE151 HSA136:HSA151 IBW136:IBW151 ILS136:ILS151 IVO136:IVO151 JFK136:JFK151 JPG136:JPG151 JZC136:JZC151 KIY136:KIY151 KSU136:KSU151 LCQ136:LCQ151 LMM136:LMM151 LWI136:LWI151 MGE136:MGE151 MQA136:MQA151 MZW136:MZW151 NJS136:NJS151 NTO136:NTO151 ODK136:ODK151 ONG136:ONG151 OXC136:OXC151 PGY136:PGY151 PQU136:PQU151 QAQ136:QAQ151 QKM136:QKM151 QUI136:QUI151 REE136:REE151 ROA136:ROA151 RXW136:RXW151 SHS136:SHS151 SRO136:SRO151 TBK136:TBK151 TLG136:TLG151 TVC136:TVC151 UEY136:UEY151 UOU136:UOU151 UYQ136:UYQ151 VIM136:VIM151 VSI136:VSI151 WCE136:WCE151 WMA136:WMA151 WVW136:WVW151 AE124:AE162 JL124:JL162 TH124:TH162 ADD124:ADD162 AMZ124:AMZ162 AWV124:AWV162 BGR124:BGR162 BQN124:BQN162 CAJ124:CAJ162 CKF124:CKF162 CUB124:CUB162 DDX124:DDX162 DNT124:DNT162 DXP124:DXP162 EHL124:EHL162 ERH124:ERH162 FBD124:FBD162 FKZ124:FKZ162 FUV124:FUV162 GER124:GER162 GON124:GON162 GYJ124:GYJ162 HIF124:HIF162 HSB124:HSB162 IBX124:IBX162 ILT124:ILT162 IVP124:IVP162 JFL124:JFL162 JPH124:JPH162 JZD124:JZD162 KIZ124:KIZ162 KSV124:KSV162 LCR124:LCR162 LMN124:LMN162 LWJ124:LWJ162 MGF124:MGF162 MQB124:MQB162 MZX124:MZX162 NJT124:NJT162 NTP124:NTP162 ODL124:ODL162 ONH124:ONH162 OXD124:OXD162 PGZ124:PGZ162 PQV124:PQV162 QAR124:QAR162 QKN124:QKN162 QUJ124:QUJ162 REF124:REF162 ROB124:ROB162 RXX124:RXX162 SHT124:SHT162 SRP124:SRP162 TBL124:TBL162 TLH124:TLH162 TVD124:TVD162 UEZ124:UEZ162 UOV124:UOV162 UYR124:UYR162 VIN124:VIN162 VSJ124:VSJ162 WCF124:WCF162 WMB124:WMB162 WVX124:WVX162 AD163:AE163 JK163:JL163 TG163:TH163 ADC163:ADD163 AMY163:AMZ163 AWU163:AWV163 BGQ163:BGR163 BQM163:BQN163 CAI163:CAJ163 CKE163:CKF163 CUA163:CUB163 DDW163:DDX163 DNS163:DNT163 DXO163:DXP163 EHK163:EHL163 ERG163:ERH163 FBC163:FBD163 FKY163:FKZ163 FUU163:FUV163 GEQ163:GER163 GOM163:GON163 GYI163:GYJ163 HIE163:HIF163 HSA163:HSB163 IBW163:IBX163 ILS163:ILT163 IVO163:IVP163 JFK163:JFL163 JPG163:JPH163 JZC163:JZD163 KIY163:KIZ163 KSU163:KSV163 LCQ163:LCR163 LMM163:LMN163 LWI163:LWJ163 MGE163:MGF163 MQA163:MQB163 MZW163:MZX163 NJS163:NJT163 NTO163:NTP163 ODK163:ODL163 ONG163:ONH163 OXC163:OXD163 PGY163:PGZ163 PQU163:PQV163 QAQ163:QAR163 QKM163:QKN163 QUI163:QUJ163 REE163:REF163 ROA163:ROB163 RXW163:RXX163 SHS163:SHT163 SRO163:SRP163 TBK163:TBL163 TLG163:TLH163 TVC163:TVD163 UEY163:UEZ163 UOU163:UOV163 UYQ163:UYR163 VIM163:VIN163 VSI163:VSJ163 WCE163:WCF163 WMA163:WMB163 WVW163:WVX163 AD364:AE381 JK364:JL381 TG364:TH381 ADC364:ADD381 AMY364:AMZ381 AWU364:AWV381 BGQ364:BGR381 BQM364:BQN381 CAI364:CAJ381 CKE364:CKF381 CUA364:CUB381 DDW364:DDX381 DNS364:DNT381 DXO364:DXP381 EHK364:EHL381 ERG364:ERH381 FBC364:FBD381 FKY364:FKZ381 FUU364:FUV381 GEQ364:GER381 GOM364:GON381 GYI364:GYJ381 HIE364:HIF381 HSA364:HSB381 IBW364:IBX381 ILS364:ILT381 IVO364:IVP381 JFK364:JFL381 JPG364:JPH381 JZC364:JZD381 KIY364:KIZ381 KSU364:KSV381 LCQ364:LCR381 LMM364:LMN381 LWI364:LWJ381 MGE364:MGF381 MQA364:MQB381 MZW364:MZX381 NJS364:NJT381 NTO364:NTP381 ODK364:ODL381 ONG364:ONH381 OXC364:OXD381 PGY364:PGZ381 PQU364:PQV381 QAQ364:QAR381 QKM364:QKN381 QUI364:QUJ381 REE364:REF381 ROA364:ROB381 RXW364:RXX381 SHS364:SHT381 SRO364:SRP381 TBK364:TBL381 TLG364:TLH381 TVC364:TVD381 UEY364:UEZ381 UOU364:UOV381 UYQ364:UYR381 VIM364:VIN381 VSI364:VSJ381 WCE364:WCF381 WMA364:WMB381 WVW364:WVX381 AD540:AE540 JK540:JL540 TG540:TH540 ADC540:ADD540 AMY540:AMZ540 AWU540:AWV540 BGQ540:BGR540 BQM540:BQN540 CAI540:CAJ540 CKE540:CKF540 CUA540:CUB540 DDW540:DDX540 DNS540:DNT540 DXO540:DXP540 EHK540:EHL540 ERG540:ERH540 FBC540:FBD540 FKY540:FKZ540 FUU540:FUV540 GEQ540:GER540 GOM540:GON540 GYI540:GYJ540 HIE540:HIF540 HSA540:HSB540 IBW540:IBX540 ILS540:ILT540 IVO540:IVP540 JFK540:JFL540 JPG540:JPH540 JZC540:JZD540 KIY540:KIZ540 KSU540:KSV540 LCQ540:LCR540 LMM540:LMN540 LWI540:LWJ540 MGE540:MGF540 MQA540:MQB540 MZW540:MZX540 NJS540:NJT540 NTO540:NTP540 ODK540:ODL540 ONG540:ONH540 OXC540:OXD540 PGY540:PGZ540 PQU540:PQV540 QAQ540:QAR540 QKM540:QKN540 QUI540:QUJ540 REE540:REF540 ROA540:ROB540 RXW540:RXX540 SHS540:SHT540 SRO540:SRP540 TBK540:TBL540 TLG540:TLH540 TVC540:TVD540 UEY540:UEZ540 UOU540:UOV540 UYQ540:UYR540 VIM540:VIN540 VSI540:VSJ540 WCE540:WCF540 WMA540:WMB540 WVW540:WVX540 AD679:AE679 JK679:JL679 TG679:TH679 ADC679:ADD679 AMY679:AMZ679 AWU679:AWV679 BGQ679:BGR679 BQM679:BQN679 CAI679:CAJ679 CKE679:CKF679 CUA679:CUB679 DDW679:DDX679 DNS679:DNT679 DXO679:DXP679 EHK679:EHL679 ERG679:ERH679 FBC679:FBD679 FKY679:FKZ679 FUU679:FUV679 GEQ679:GER679 GOM679:GON679 GYI679:GYJ679 HIE679:HIF679 HSA679:HSB679 IBW679:IBX679 ILS679:ILT679 IVO679:IVP679 JFK679:JFL679 JPG679:JPH679 JZC679:JZD679 KIY679:KIZ679 KSU679:KSV679 LCQ679:LCR679 LMM679:LMN679 LWI679:LWJ679 MGE679:MGF679 MQA679:MQB679 MZW679:MZX679 NJS679:NJT679 NTO679:NTP679 ODK679:ODL679 ONG679:ONH679 OXC679:OXD679 PGY679:PGZ679 PQU679:PQV679 QAQ679:QAR679 QKM679:QKN679 QUI679:QUJ679 REE679:REF679 ROA679:ROB679 RXW679:RXX679 SHS679:SHT679 SRO679:SRP679 TBK679:TBL679 TLG679:TLH679 TVC679:TVD679 UEY679:UEZ679 UOU679:UOV679 UYQ679:UYR679 VIM679:VIN679 VSI679:VSJ679 WCE679:WCF679 WMA679:WMB679 WVW679:WVX679 AD397:AE397 JK397:JL397 TG397:TH397 ADC397:ADD397 AMY397:AMZ397 AWU397:AWV397 BGQ397:BGR397 BQM397:BQN397 CAI397:CAJ397 CKE397:CKF397 CUA397:CUB397 DDW397:DDX397 DNS397:DNT397 DXO397:DXP397 EHK397:EHL397 ERG397:ERH397 FBC397:FBD397 FKY397:FKZ397 FUU397:FUV397 GEQ397:GER397 GOM397:GON397 GYI397:GYJ397 HIE397:HIF397 HSA397:HSB397 IBW397:IBX397 ILS397:ILT397 IVO397:IVP397 JFK397:JFL397 JPG397:JPH397 JZC397:JZD397 KIY397:KIZ397 KSU397:KSV397 LCQ397:LCR397 LMM397:LMN397 LWI397:LWJ397 MGE397:MGF397 MQA397:MQB397 MZW397:MZX397 NJS397:NJT397 NTO397:NTP397 ODK397:ODL397 ONG397:ONH397 OXC397:OXD397 PGY397:PGZ397 PQU397:PQV397 QAQ397:QAR397 QKM397:QKN397 QUI397:QUJ397 REE397:REF397 ROA397:ROB397 RXW397:RXX397 SHS397:SHT397 SRO397:SRP397 TBK397:TBL397 TLG397:TLH397 TVC397:TVD397 UEY397:UEZ397 UOU397:UOV397 UYQ397:UYR397 VIM397:VIN397 VSI397:VSJ397 WCE397:WCF397 WMA397:WMB397 WVW397:WVX397 AD839:AE839 JK839:JL839 TG839:TH839 ADC839:ADD839 AMY839:AMZ839 AWU839:AWV839 BGQ839:BGR839 BQM839:BQN839 CAI839:CAJ839 CKE839:CKF839 CUA839:CUB839 DDW839:DDX839 DNS839:DNT839 DXO839:DXP839 EHK839:EHL839 ERG839:ERH839 FBC839:FBD839 FKY839:FKZ839 FUU839:FUV839 GEQ839:GER839 GOM839:GON839 GYI839:GYJ839 HIE839:HIF839 HSA839:HSB839 IBW839:IBX839 ILS839:ILT839 IVO839:IVP839 JFK839:JFL839 JPG839:JPH839 JZC839:JZD839 KIY839:KIZ839 KSU839:KSV839 LCQ839:LCR839 LMM839:LMN839 LWI839:LWJ839 MGE839:MGF839 MQA839:MQB839 MZW839:MZX839 NJS839:NJT839 NTO839:NTP839 ODK839:ODL839 ONG839:ONH839 OXC839:OXD839 PGY839:PGZ839 PQU839:PQV839 QAQ839:QAR839 QKM839:QKN839 QUI839:QUJ839 REE839:REF839 ROA839:ROB839 RXW839:RXX839 SHS839:SHT839 SRO839:SRP839 TBK839:TBL839 TLG839:TLH839 TVC839:TVD839 UEY839:UEZ839 UOU839:UOV839 UYQ839:UYR839 VIM839:VIN839 VSI839:VSJ839 WCE839:WCF839 WMA839:WMB839 WVW839:WVX839 AD964:AE994 JK964:JL994 TG964:TH994 ADC964:ADD994 AMY964:AMZ994 AWU964:AWV994 BGQ964:BGR994 BQM964:BQN994 CAI964:CAJ994 CKE964:CKF994 CUA964:CUB994 DDW964:DDX994 DNS964:DNT994 DXO964:DXP994 EHK964:EHL994 ERG964:ERH994 FBC964:FBD994 FKY964:FKZ994 FUU964:FUV994 GEQ964:GER994 GOM964:GON994 GYI964:GYJ994 HIE964:HIF994 HSA964:HSB994 IBW964:IBX994 ILS964:ILT994 IVO964:IVP994 JFK964:JFL994 JPG964:JPH994 JZC964:JZD994 KIY964:KIZ994 KSU964:KSV994 LCQ964:LCR994 LMM964:LMN994 LWI964:LWJ994 MGE964:MGF994 MQA964:MQB994 MZW964:MZX994 NJS964:NJT994 NTO964:NTP994 ODK964:ODL994 ONG964:ONH994 OXC964:OXD994 PGY964:PGZ994 PQU964:PQV994 QAQ964:QAR994 QKM964:QKN994 QUI964:QUJ994 REE964:REF994 ROA964:ROB994 RXW964:RXX994 SHS964:SHT994 SRO964:SRP994 TBK964:TBL994 TLG964:TLH994 TVC964:TVD994 UEY964:UEZ994 UOU964:UOV994 UYQ964:UYR994 VIM964:VIN994 VSI964:VSJ994 WCE964:WCF994 WMA964:WMB994 WVW964:WVX994 AD681:AE681 JK681:JL681 TG681:TH681 ADC681:ADD681 AMY681:AMZ681 AWU681:AWV681 BGQ681:BGR681 BQM681:BQN681 CAI681:CAJ681 CKE681:CKF681 CUA681:CUB681 DDW681:DDX681 DNS681:DNT681 DXO681:DXP681 EHK681:EHL681 ERG681:ERH681 FBC681:FBD681 FKY681:FKZ681 FUU681:FUV681 GEQ681:GER681 GOM681:GON681 GYI681:GYJ681 HIE681:HIF681 HSA681:HSB681 IBW681:IBX681 ILS681:ILT681 IVO681:IVP681 JFK681:JFL681 JPG681:JPH681 JZC681:JZD681 KIY681:KIZ681 KSU681:KSV681 LCQ681:LCR681 LMM681:LMN681 LWI681:LWJ681 MGE681:MGF681 MQA681:MQB681 MZW681:MZX681 NJS681:NJT681 NTO681:NTP681 ODK681:ODL681 ONG681:ONH681 OXC681:OXD681 PGY681:PGZ681 PQU681:PQV681 QAQ681:QAR681 QKM681:QKN681 QUI681:QUJ681 REE681:REF681 ROA681:ROB681 RXW681:RXX681 SHS681:SHT681 SRO681:SRP681 TBK681:TBL681 TLG681:TLH681 TVC681:TVD681 UEY681:UEZ681 UOU681:UOV681 UYQ681:UYR681 VIM681:VIN681 VSI681:VSJ681 WCE681:WCF681 WMA681:WMB681 WVW681:WVX681 AD683:AE723 JK683:JL723 TG683:TH723 ADC683:ADD723 AMY683:AMZ723 AWU683:AWV723 BGQ683:BGR723 BQM683:BQN723 CAI683:CAJ723 CKE683:CKF723 CUA683:CUB723 DDW683:DDX723 DNS683:DNT723 DXO683:DXP723 EHK683:EHL723 ERG683:ERH723 FBC683:FBD723 FKY683:FKZ723 FUU683:FUV723 GEQ683:GER723 GOM683:GON723 GYI683:GYJ723 HIE683:HIF723 HSA683:HSB723 IBW683:IBX723 ILS683:ILT723 IVO683:IVP723 JFK683:JFL723 JPG683:JPH723 JZC683:JZD723 KIY683:KIZ723 KSU683:KSV723 LCQ683:LCR723 LMM683:LMN723 LWI683:LWJ723 MGE683:MGF723 MQA683:MQB723 MZW683:MZX723 NJS683:NJT723 NTO683:NTP723 ODK683:ODL723 ONG683:ONH723 OXC683:OXD723 PGY683:PGZ723 PQU683:PQV723 QAQ683:QAR723 QKM683:QKN723 QUI683:QUJ723 REE683:REF723 ROA683:ROB723 RXW683:RXX723 SHS683:SHT723 SRO683:SRP723 TBK683:TBL723 TLG683:TLH723 TVC683:TVD723 UEY683:UEZ723 UOU683:UOV723 UYQ683:UYR723 VIM683:VIN723 VSI683:VSJ723 WCE683:WCF723 WMA683:WMB723 WVW683:WVX723 AD1071:AE1084 JK1071:JL1084 TG1071:TH1084 ADC1071:ADD1084 AMY1071:AMZ1084 AWU1071:AWV1084 BGQ1071:BGR1084 BQM1071:BQN1084 CAI1071:CAJ1084 CKE1071:CKF1084 CUA1071:CUB1084 DDW1071:DDX1084 DNS1071:DNT1084 DXO1071:DXP1084 EHK1071:EHL1084 ERG1071:ERH1084 FBC1071:FBD1084 FKY1071:FKZ1084 FUU1071:FUV1084 GEQ1071:GER1084 GOM1071:GON1084 GYI1071:GYJ1084 HIE1071:HIF1084 HSA1071:HSB1084 IBW1071:IBX1084 ILS1071:ILT1084 IVO1071:IVP1084 JFK1071:JFL1084 JPG1071:JPH1084 JZC1071:JZD1084 KIY1071:KIZ1084 KSU1071:KSV1084 LCQ1071:LCR1084 LMM1071:LMN1084 LWI1071:LWJ1084 MGE1071:MGF1084 MQA1071:MQB1084 MZW1071:MZX1084 NJS1071:NJT1084 NTO1071:NTP1084 ODK1071:ODL1084 ONG1071:ONH1084 OXC1071:OXD1084 PGY1071:PGZ1084 PQU1071:PQV1084 QAQ1071:QAR1084 QKM1071:QKN1084 QUI1071:QUJ1084 REE1071:REF1084 ROA1071:ROB1084 RXW1071:RXX1084 SHS1071:SHT1084 SRO1071:SRP1084 TBK1071:TBL1084 TLG1071:TLH1084 TVC1071:TVD1084 UEY1071:UEZ1084 UOU1071:UOV1084 UYQ1071:UYR1084 VIM1071:VIN1084 VSI1071:VSJ1084 WCE1071:WCF1084 WMA1071:WMB1084 WVW1071:WVX1084 KH1094:KH1140 UD1094:UD1140 ADZ1094:ADZ1140 ANV1094:ANV1140 AXR1094:AXR1140 BHN1094:BHN1140 BRJ1094:BRJ1140 CBF1094:CBF1140 CLB1094:CLB1140 CUX1094:CUX1140 DET1094:DET1140 DOP1094:DOP1140 DYL1094:DYL1140 EIH1094:EIH1140 ESD1094:ESD1140 FBZ1094:FBZ1140 FLV1094:FLV1140 FVR1094:FVR1140 GFN1094:GFN1140 GPJ1094:GPJ1140 GZF1094:GZF1140 HJB1094:HJB1140 HSX1094:HSX1140 ICT1094:ICT1140 IMP1094:IMP1140 IWL1094:IWL1140 JGH1094:JGH1140 JQD1094:JQD1140 JZZ1094:JZZ1140 KJV1094:KJV1140 KTR1094:KTR1140 LDN1094:LDN1140 LNJ1094:LNJ1140 LXF1094:LXF1140 MHB1094:MHB1140 MQX1094:MQX1140 NAT1094:NAT1140 NKP1094:NKP1140 NUL1094:NUL1140 OEH1094:OEH1140 OOD1094:OOD1140 OXZ1094:OXZ1140 PHV1094:PHV1140 PRR1094:PRR1140 QBN1094:QBN1140 QLJ1094:QLJ1140 QVF1094:QVF1140 RFB1094:RFB1140 ROX1094:ROX1140 RYT1094:RYT1140 SIP1094:SIP1140 SSL1094:SSL1140 TCH1094:TCH1140 TMD1094:TMD1140 TVZ1094:TVZ1140 UFV1094:UFV1140 UPR1094:UPR1140 UZN1094:UZN1140 VJJ1094:VJJ1140 VTF1094:VTF1140 WDB1094:WDB1140 WMX1094:WMX1140 WWT1094:WWT1140 AT1171:AU1178 KA1169:KB1176 TW1169:TX1176 ADS1169:ADT1176 ANO1169:ANP1176 AXK1169:AXL1176 BHG1169:BHH1176 BRC1169:BRD1176 CAY1169:CAZ1176 CKU1169:CKV1176 CUQ1169:CUR1176 DEM1169:DEN1176 DOI1169:DOJ1176 DYE1169:DYF1176 EIA1169:EIB1176 ERW1169:ERX1176 FBS1169:FBT1176 FLO1169:FLP1176 FVK1169:FVL1176 GFG1169:GFH1176 GPC1169:GPD1176 GYY1169:GYZ1176 HIU1169:HIV1176 HSQ1169:HSR1176 ICM1169:ICN1176 IMI1169:IMJ1176 IWE1169:IWF1176 JGA1169:JGB1176 JPW1169:JPX1176 JZS1169:JZT1176 KJO1169:KJP1176 KTK1169:KTL1176 LDG1169:LDH1176 LNC1169:LND1176 LWY1169:LWZ1176 MGU1169:MGV1176 MQQ1169:MQR1176 NAM1169:NAN1176 NKI1169:NKJ1176 NUE1169:NUF1176 OEA1169:OEB1176 ONW1169:ONX1176 OXS1169:OXT1176 PHO1169:PHP1176 PRK1169:PRL1176 QBG1169:QBH1176 QLC1169:QLD1176 QUY1169:QUZ1176 REU1169:REV1176 ROQ1169:ROR1176 RYM1169:RYN1176 SII1169:SIJ1176 SSE1169:SSF1176 TCA1169:TCB1176 TLW1169:TLX1176 TVS1169:TVT1176 UFO1169:UFP1176 UPK1169:UPL1176 UZG1169:UZH1176 VJC1169:VJD1176 VSY1169:VSZ1176 WCU1169:WCV1176 WMQ1169:WMR1176 WWM1169:WWN1176 AE513:AE521 JL513:JL521 TH513:TH521 ADD513:ADD521 AMZ513:AMZ521 AWV513:AWV521 BGR513:BGR521 BQN513:BQN521 CAJ513:CAJ521 CKF513:CKF521 CUB513:CUB521 DDX513:DDX521 DNT513:DNT521 DXP513:DXP521 EHL513:EHL521 ERH513:ERH521 FBD513:FBD521 FKZ513:FKZ521 FUV513:FUV521 GER513:GER521 GON513:GON521 GYJ513:GYJ521 HIF513:HIF521 HSB513:HSB521 IBX513:IBX521 ILT513:ILT521 IVP513:IVP521 JFL513:JFL521 JPH513:JPH521 JZD513:JZD521 KIZ513:KIZ521 KSV513:KSV521 LCR513:LCR521 LMN513:LMN521 LWJ513:LWJ521 MGF513:MGF521 MQB513:MQB521 MZX513:MZX521 NJT513:NJT521 NTP513:NTP521 ODL513:ODL521 ONH513:ONH521 OXD513:OXD521 PGZ513:PGZ521 PQV513:PQV521 QAR513:QAR521 QKN513:QKN521 QUJ513:QUJ521 REF513:REF521 ROB513:ROB521 RXX513:RXX521 SHT513:SHT521 SRP513:SRP521 TBL513:TBL521 TLH513:TLH521 TVD513:TVD521 UEZ513:UEZ521 UOV513:UOV521 UYR513:UYR521 VIN513:VIN521 VSJ513:VSJ521 WCF513:WCF521 WMB513:WMB521 WVX513:WVX521 AD513:AD526 JK513:JK526 TG513:TG526 ADC513:ADC526 AMY513:AMY526 AWU513:AWU526 BGQ513:BGQ526 BQM513:BQM526 CAI513:CAI526 CKE513:CKE526 CUA513:CUA526 DDW513:DDW526 DNS513:DNS526 DXO513:DXO526 EHK513:EHK526 ERG513:ERG526 FBC513:FBC526 FKY513:FKY526 FUU513:FUU526 GEQ513:GEQ526 GOM513:GOM526 GYI513:GYI526 HIE513:HIE526 HSA513:HSA526 IBW513:IBW526 ILS513:ILS526 IVO513:IVO526 JFK513:JFK526 JPG513:JPG526 JZC513:JZC526 KIY513:KIY526 KSU513:KSU526 LCQ513:LCQ526 LMM513:LMM526 LWI513:LWI526 MGE513:MGE526 MQA513:MQA526 MZW513:MZW526 NJS513:NJS526 NTO513:NTO526 ODK513:ODK526 ONG513:ONG526 OXC513:OXC526 PGY513:PGY526 PQU513:PQU526 QAQ513:QAQ526 QKM513:QKM526 QUI513:QUI526 REE513:REE526 ROA513:ROA526 RXW513:RXW526 SHS513:SHS526 SRO513:SRO526 TBK513:TBK526 TLG513:TLG526 TVC513:TVC526 UEY513:UEY526 UOU513:UOU526 UYQ513:UYQ526 VIM513:VIM526 VSI513:VSI526 WCE513:WCE526 WMA513:WMA526 WVW513:WVW526 AD528:AD529 JK528:JK529 TG528:TG529 ADC528:ADC529 AMY528:AMY529 AWU528:AWU529 BGQ528:BGQ529 BQM528:BQM529 CAI528:CAI529 CKE528:CKE529 CUA528:CUA529 DDW528:DDW529 DNS528:DNS529 DXO528:DXO529 EHK528:EHK529 ERG528:ERG529 FBC528:FBC529 FKY528:FKY529 FUU528:FUU529 GEQ528:GEQ529 GOM528:GOM529 GYI528:GYI529 HIE528:HIE529 HSA528:HSA529 IBW528:IBW529 ILS528:ILS529 IVO528:IVO529 JFK528:JFK529 JPG528:JPG529 JZC528:JZC529 KIY528:KIY529 KSU528:KSU529 LCQ528:LCQ529 LMM528:LMM529 LWI528:LWI529 MGE528:MGE529 MQA528:MQA529 MZW528:MZW529 NJS528:NJS529 NTO528:NTO529 ODK528:ODK529 ONG528:ONG529 OXC528:OXC529 PGY528:PGY529 PQU528:PQU529 QAQ528:QAQ529 QKM528:QKM529 QUI528:QUI529 REE528:REE529 ROA528:ROA529 RXW528:RXW529 SHS528:SHS529 SRO528:SRO529 TBK528:TBK529 TLG528:TLG529 TVC528:TVC529 UEY528:UEY529 UOU528:UOU529 UYQ528:UYQ529 VIM528:VIM529 VSI528:VSI529 WCE528:WCE529 WMA528:WMA529 WVW528:WVW529 WVW11:WVX36 WMA11:WMB36 WCE11:WCF36 VSI11:VSJ36 VIM11:VIN36 UYQ11:UYR36 UOU11:UOV36 UEY11:UEZ36 TVC11:TVD36 TLG11:TLH36 TBK11:TBL36 SRO11:SRP36 SHS11:SHT36 RXW11:RXX36 ROA11:ROB36 REE11:REF36 QUI11:QUJ36 QKM11:QKN36 QAQ11:QAR36 PQU11:PQV36 PGY11:PGZ36 OXC11:OXD36 ONG11:ONH36 ODK11:ODL36 NTO11:NTP36 NJS11:NJT36 MZW11:MZX36 MQA11:MQB36 MGE11:MGF36 LWI11:LWJ36 LMM11:LMN36 LCQ11:LCR36 KSU11:KSV36 KIY11:KIZ36 JZC11:JZD36 JPG11:JPH36 JFK11:JFL36 IVO11:IVP36 ILS11:ILT36 IBW11:IBX36 HSA11:HSB36 HIE11:HIF36 GYI11:GYJ36 GOM11:GON36 GEQ11:GER36 FUU11:FUV36 FKY11:FKZ36 FBC11:FBD36 ERG11:ERH36 EHK11:EHL36 DXO11:DXP36 DNS11:DNT36 DDW11:DDX36 CUA11:CUB36 CKE11:CKF36 CAI11:CAJ36 BQM11:BQN36 BGQ11:BGR36 AWU11:AWV36 AMY11:AMZ36 ADC11:ADD36 TG11:TH36 JK11:JL36 AD11:AE36 AD830:AE830 JK830:JL830 TG830:TH830 ADC830:ADD830 AMY830:AMZ830 AWU830:AWV830 BGQ830:BGR830 BQM830:BQN830 CAI830:CAJ830 CKE830:CKF830 CUA830:CUB830 DDW830:DDX830 DNS830:DNT830 DXO830:DXP830 EHK830:EHL830 ERG830:ERH830 FBC830:FBD830 FKY830:FKZ830 FUU830:FUV830 GEQ830:GER830 GOM830:GON830 GYI830:GYJ830 HIE830:HIF830 HSA830:HSB830 IBW830:IBX830 ILS830:ILT830 IVO830:IVP830 JFK830:JFL830 JPG830:JPH830 JZC830:JZD830 KIY830:KIZ830 KSU830:KSV830 LCQ830:LCR830 LMM830:LMN830 LWI830:LWJ830 MGE830:MGF830 MQA830:MQB830 MZW830:MZX830 NJS830:NJT830 NTO830:NTP830 ODK830:ODL830 ONG830:ONH830 OXC830:OXD830 PGY830:PGZ830 PQU830:PQV830 QAQ830:QAR830 QKM830:QKN830 QUI830:QUJ830 REE830:REF830 ROA830:ROB830 RXW830:RXX830 SHS830:SHT830 SRO830:SRP830 TBK830:TBL830 TLG830:TLH830 TVC830:TVD830 UEY830:UEZ830 UOU830:UOV830 UYQ830:UYR830 VIM830:VIN830 VSI830:VSJ830 WCE830:WCF830 WMA830:WMB830 WVW830:WVX830 AD1093:AE1093" xr:uid="{FE53E612-E0F3-479A-9554-9CB5BFCB29A0}">
      <formula1>0</formula1>
      <formula2>200</formula2>
    </dataValidation>
    <dataValidation type="whole" allowBlank="1" showInputMessage="1" showErrorMessage="1" errorTitle="Odstotek uporabe" error="odstotek (celoštevilska vrednost)" prompt="vpišite kolikšna je bila angažiranost v procentih, oblika besedila je celoštevilska vrednost" sqref="AL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AL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AL11:AL14 JS11:JS14 TO11:TO14 ADK11:ADK14 ANG11:ANG14 AXC11:AXC14 BGY11:BGY14 BQU11:BQU14 CAQ11:CAQ14 CKM11:CKM14 CUI11:CUI14 DEE11:DEE14 DOA11:DOA14 DXW11:DXW14 EHS11:EHS14 ERO11:ERO14 FBK11:FBK14 FLG11:FLG14 FVC11:FVC14 GEY11:GEY14 GOU11:GOU14 GYQ11:GYQ14 HIM11:HIM14 HSI11:HSI14 ICE11:ICE14 IMA11:IMA14 IVW11:IVW14 JFS11:JFS14 JPO11:JPO14 JZK11:JZK14 KJG11:KJG14 KTC11:KTC14 LCY11:LCY14 LMU11:LMU14 LWQ11:LWQ14 MGM11:MGM14 MQI11:MQI14 NAE11:NAE14 NKA11:NKA14 NTW11:NTW14 ODS11:ODS14 ONO11:ONO14 OXK11:OXK14 PHG11:PHG14 PRC11:PRC14 QAY11:QAY14 QKU11:QKU14 QUQ11:QUQ14 REM11:REM14 ROI11:ROI14 RYE11:RYE14 SIA11:SIA14 SRW11:SRW14 TBS11:TBS14 TLO11:TLO14 TVK11:TVK14 UFG11:UFG14 UPC11:UPC14 UYY11:UYY14 VIU11:VIU14 VSQ11:VSQ14 WCM11:WCM14 WMI11:WMI14 WWE11:WWE14 AL16:AL32 JS16:JS32 TO16:TO32 ADK16:ADK32 ANG16:ANG32 AXC16:AXC32 BGY16:BGY32 BQU16:BQU32 CAQ16:CAQ32 CKM16:CKM32 CUI16:CUI32 DEE16:DEE32 DOA16:DOA32 DXW16:DXW32 EHS16:EHS32 ERO16:ERO32 FBK16:FBK32 FLG16:FLG32 FVC16:FVC32 GEY16:GEY32 GOU16:GOU32 GYQ16:GYQ32 HIM16:HIM32 HSI16:HSI32 ICE16:ICE32 IMA16:IMA32 IVW16:IVW32 JFS16:JFS32 JPO16:JPO32 JZK16:JZK32 KJG16:KJG32 KTC16:KTC32 LCY16:LCY32 LMU16:LMU32 LWQ16:LWQ32 MGM16:MGM32 MQI16:MQI32 NAE16:NAE32 NKA16:NKA32 NTW16:NTW32 ODS16:ODS32 ONO16:ONO32 OXK16:OXK32 PHG16:PHG32 PRC16:PRC32 QAY16:QAY32 QKU16:QKU32 QUQ16:QUQ32 REM16:REM32 ROI16:ROI32 RYE16:RYE32 SIA16:SIA32 SRW16:SRW32 TBS16:TBS32 TLO16:TLO32 TVK16:TVK32 UFG16:UFG32 UPC16:UPC32 UYY16:UYY32 VIU16:VIU32 VSQ16:VSQ32 WCM16:WCM32 WMI16:WMI32 WWE16:WWE32 AL163 JS163 TO163 ADK163 ANG163 AXC163 BGY163 BQU163 CAQ163 CKM163 CUI163 DEE163 DOA163 DXW163 EHS163 ERO163 FBK163 FLG163 FVC163 GEY163 GOU163 GYQ163 HIM163 HSI163 ICE163 IMA163 IVW163 JFS163 JPO163 JZK163 KJG163 KTC163 LCY163 LMU163 LWQ163 MGM163 MQI163 NAE163 NKA163 NTW163 ODS163 ONO163 OXK163 PHG163 PRC163 QAY163 QKU163 QUQ163 REM163 ROI163 RYE163 SIA163 SRW163 TBS163 TLO163 TVK163 UFG163 UPC163 UYY163 VIU163 VSQ163 WCM163 WMI163 WWE163 AL540 JS540 TO540 ADK540 ANG540 AXC540 BGY540 BQU540 CAQ540 CKM540 CUI540 DEE540 DOA540 DXW540 EHS540 ERO540 FBK540 FLG540 FVC540 GEY540 GOU540 GYQ540 HIM540 HSI540 ICE540 IMA540 IVW540 JFS540 JPO540 JZK540 KJG540 KTC540 LCY540 LMU540 LWQ540 MGM540 MQI540 NAE540 NKA540 NTW540 ODS540 ONO540 OXK540 PHG540 PRC540 QAY540 QKU540 QUQ540 REM540 ROI540 RYE540 SIA540 SRW540 TBS540 TLO540 TVK540 UFG540 UPC540 UYY540 VIU540 VSQ540 WCM540 WMI540 WWE540 AL882 JS882 TO882 ADK882 ANG882 AXC882 BGY882 BQU882 CAQ882 CKM882 CUI882 DEE882 DOA882 DXW882 EHS882 ERO882 FBK882 FLG882 FVC882 GEY882 GOU882 GYQ882 HIM882 HSI882 ICE882 IMA882 IVW882 JFS882 JPO882 JZK882 KJG882 KTC882 LCY882 LMU882 LWQ882 MGM882 MQI882 NAE882 NKA882 NTW882 ODS882 ONO882 OXK882 PHG882 PRC882 QAY882 QKU882 QUQ882 REM882 ROI882 RYE882 SIA882 SRW882 TBS882 TLO882 TVK882 UFG882 UPC882 UYY882 VIU882 VSQ882 WCM882 WMI882 WWE882 AL950:AL954 JS950:JS954 TO950:TO954 ADK950:ADK954 ANG950:ANG954 AXC950:AXC954 BGY950:BGY954 BQU950:BQU954 CAQ950:CAQ954 CKM950:CKM954 CUI950:CUI954 DEE950:DEE954 DOA950:DOA954 DXW950:DXW954 EHS950:EHS954 ERO950:ERO954 FBK950:FBK954 FLG950:FLG954 FVC950:FVC954 GEY950:GEY954 GOU950:GOU954 GYQ950:GYQ954 HIM950:HIM954 HSI950:HSI954 ICE950:ICE954 IMA950:IMA954 IVW950:IVW954 JFS950:JFS954 JPO950:JPO954 JZK950:JZK954 KJG950:KJG954 KTC950:KTC954 LCY950:LCY954 LMU950:LMU954 LWQ950:LWQ954 MGM950:MGM954 MQI950:MQI954 NAE950:NAE954 NKA950:NKA954 NTW950:NTW954 ODS950:ODS954 ONO950:ONO954 OXK950:OXK954 PHG950:PHG954 PRC950:PRC954 QAY950:QAY954 QKU950:QKU954 QUQ950:QUQ954 REM950:REM954 ROI950:ROI954 RYE950:RYE954 SIA950:SIA954 SRW950:SRW954 TBS950:TBS954 TLO950:TLO954 TVK950:TVK954 UFG950:UFG954 UPC950:UPC954 UYY950:UYY954 VIU950:VIU954 VSQ950:VSQ954 WCM950:WCM954 WMI950:WMI954 WWE950:WWE954 AL944:AL947 JS944:JS947 TO944:TO947 ADK944:ADK947 ANG944:ANG947 AXC944:AXC947 BGY944:BGY947 BQU944:BQU947 CAQ944:CAQ947 CKM944:CKM947 CUI944:CUI947 DEE944:DEE947 DOA944:DOA947 DXW944:DXW947 EHS944:EHS947 ERO944:ERO947 FBK944:FBK947 FLG944:FLG947 FVC944:FVC947 GEY944:GEY947 GOU944:GOU947 GYQ944:GYQ947 HIM944:HIM947 HSI944:HSI947 ICE944:ICE947 IMA944:IMA947 IVW944:IVW947 JFS944:JFS947 JPO944:JPO947 JZK944:JZK947 KJG944:KJG947 KTC944:KTC947 LCY944:LCY947 LMU944:LMU947 LWQ944:LWQ947 MGM944:MGM947 MQI944:MQI947 NAE944:NAE947 NKA944:NKA947 NTW944:NTW947 ODS944:ODS947 ONO944:ONO947 OXK944:OXK947 PHG944:PHG947 PRC944:PRC947 QAY944:QAY947 QKU944:QKU947 QUQ944:QUQ947 REM944:REM947 ROI944:ROI947 RYE944:RYE947 SIA944:SIA947 SRW944:SRW947 TBS944:TBS947 TLO944:TLO947 TVK944:TVK947 UFG944:UFG947 UPC944:UPC947 UYY944:UYY947 VIU944:VIU947 VSQ944:VSQ947 WCM944:WCM947 WMI944:WMI947 WWE944:WWE947 AL1012 JS1012 TO1012 ADK1012 ANG1012 AXC1012 BGY1012 BQU1012 CAQ1012 CKM1012 CUI1012 DEE1012 DOA1012 DXW1012 EHS1012 ERO1012 FBK1012 FLG1012 FVC1012 GEY1012 GOU1012 GYQ1012 HIM1012 HSI1012 ICE1012 IMA1012 IVW1012 JFS1012 JPO1012 JZK1012 KJG1012 KTC1012 LCY1012 LMU1012 LWQ1012 MGM1012 MQI1012 NAE1012 NKA1012 NTW1012 ODS1012 ONO1012 OXK1012 PHG1012 PRC1012 QAY1012 QKU1012 QUQ1012 REM1012 ROI1012 RYE1012 SIA1012 SRW1012 TBS1012 TLO1012 TVK1012 UFG1012 UPC1012 UYY1012 VIU1012 VSQ1012 WCM1012 WMI1012 WWE1012 AL1015 JS1015 TO1015 ADK1015 ANG1015 AXC1015 BGY1015 BQU1015 CAQ1015 CKM1015 CUI1015 DEE1015 DOA1015 DXW1015 EHS1015 ERO1015 FBK1015 FLG1015 FVC1015 GEY1015 GOU1015 GYQ1015 HIM1015 HSI1015 ICE1015 IMA1015 IVW1015 JFS1015 JPO1015 JZK1015 KJG1015 KTC1015 LCY1015 LMU1015 LWQ1015 MGM1015 MQI1015 NAE1015 NKA1015 NTW1015 ODS1015 ONO1015 OXK1015 PHG1015 PRC1015 QAY1015 QKU1015 QUQ1015 REM1015 ROI1015 RYE1015 SIA1015 SRW1015 TBS1015 TLO1015 TVK1015 UFG1015 UPC1015 UYY1015 VIU1015 VSQ1015 WCM1015 WMI1015 WWE1015 AL1024 JS1024 TO1024 ADK1024 ANG1024 AXC1024 BGY1024 BQU1024 CAQ1024 CKM1024 CUI1024 DEE1024 DOA1024 DXW1024 EHS1024 ERO1024 FBK1024 FLG1024 FVC1024 GEY1024 GOU1024 GYQ1024 HIM1024 HSI1024 ICE1024 IMA1024 IVW1024 JFS1024 JPO1024 JZK1024 KJG1024 KTC1024 LCY1024 LMU1024 LWQ1024 MGM1024 MQI1024 NAE1024 NKA1024 NTW1024 ODS1024 ONO1024 OXK1024 PHG1024 PRC1024 QAY1024 QKU1024 QUQ1024 REM1024 ROI1024 RYE1024 SIA1024 SRW1024 TBS1024 TLO1024 TVK1024 UFG1024 UPC1024 UYY1024 VIU1024 VSQ1024 WCM1024 WMI1024 WWE1024 AL1179 JS1177 TO1177 ADK1177 ANG1177 AXC1177 BGY1177 BQU1177 CAQ1177 CKM1177 CUI1177 DEE1177 DOA1177 DXW1177 EHS1177 ERO1177 FBK1177 FLG1177 FVC1177 GEY1177 GOU1177 GYQ1177 HIM1177 HSI1177 ICE1177 IMA1177 IVW1177 JFS1177 JPO1177 JZK1177 KJG1177 KTC1177 LCY1177 LMU1177 LWQ1177 MGM1177 MQI1177 NAE1177 NKA1177 NTW1177 ODS1177 ONO1177 OXK1177 PHG1177 PRC1177 QAY1177 QKU1177 QUQ1177 REM1177 ROI1177 RYE1177 SIA1177 SRW1177 TBS1177 TLO1177 TVK1177 UFG1177 UPC1177 UYY1177 VIU1177 VSQ1177 WCM1177 WMI1177 WWE1177 AL1196 JS1194 TO1194 ADK1194 ANG1194 AXC1194 BGY1194 BQU1194 CAQ1194 CKM1194 CUI1194 DEE1194 DOA1194 DXW1194 EHS1194 ERO1194 FBK1194 FLG1194 FVC1194 GEY1194 GOU1194 GYQ1194 HIM1194 HSI1194 ICE1194 IMA1194 IVW1194 JFS1194 JPO1194 JZK1194 KJG1194 KTC1194 LCY1194 LMU1194 LWQ1194 MGM1194 MQI1194 NAE1194 NKA1194 NTW1194 ODS1194 ONO1194 OXK1194 PHG1194 PRC1194 QAY1194 QKU1194 QUQ1194 REM1194 ROI1194 RYE1194 SIA1194 SRW1194 TBS1194 TLO1194 TVK1194 UFG1194 UPC1194 UYY1194 VIU1194 VSQ1194 WCM1194 WMI1194 WWE1194 AL1234:AL1235 JS1232:JS1233 TO1232:TO1233 ADK1232:ADK1233 ANG1232:ANG1233 AXC1232:AXC1233 BGY1232:BGY1233 BQU1232:BQU1233 CAQ1232:CAQ1233 CKM1232:CKM1233 CUI1232:CUI1233 DEE1232:DEE1233 DOA1232:DOA1233 DXW1232:DXW1233 EHS1232:EHS1233 ERO1232:ERO1233 FBK1232:FBK1233 FLG1232:FLG1233 FVC1232:FVC1233 GEY1232:GEY1233 GOU1232:GOU1233 GYQ1232:GYQ1233 HIM1232:HIM1233 HSI1232:HSI1233 ICE1232:ICE1233 IMA1232:IMA1233 IVW1232:IVW1233 JFS1232:JFS1233 JPO1232:JPO1233 JZK1232:JZK1233 KJG1232:KJG1233 KTC1232:KTC1233 LCY1232:LCY1233 LMU1232:LMU1233 LWQ1232:LWQ1233 MGM1232:MGM1233 MQI1232:MQI1233 NAE1232:NAE1233 NKA1232:NKA1233 NTW1232:NTW1233 ODS1232:ODS1233 ONO1232:ONO1233 OXK1232:OXK1233 PHG1232:PHG1233 PRC1232:PRC1233 QAY1232:QAY1233 QKU1232:QKU1233 QUQ1232:QUQ1233 REM1232:REM1233 ROI1232:ROI1233 RYE1232:RYE1233 SIA1232:SIA1233 SRW1232:SRW1233 TBS1232:TBS1233 TLO1232:TLO1233 TVK1232:TVK1233 UFG1232:UFG1233 UPC1232:UPC1233 UYY1232:UYY1233 VIU1232:VIU1233 VSQ1232:VSQ1233 WCM1232:WCM1233 WMI1232:WMI1233 WWE1232:WWE1233 AL1228 JS1226 TO1226 ADK1226 ANG1226 AXC1226 BGY1226 BQU1226 CAQ1226 CKM1226 CUI1226 DEE1226 DOA1226 DXW1226 EHS1226 ERO1226 FBK1226 FLG1226 FVC1226 GEY1226 GOU1226 GYQ1226 HIM1226 HSI1226 ICE1226 IMA1226 IVW1226 JFS1226 JPO1226 JZK1226 KJG1226 KTC1226 LCY1226 LMU1226 LWQ1226 MGM1226 MQI1226 NAE1226 NKA1226 NTW1226 ODS1226 ONO1226 OXK1226 PHG1226 PRC1226 QAY1226 QKU1226 QUQ1226 REM1226 ROI1226 RYE1226 SIA1226 SRW1226 TBS1226 TLO1226 TVK1226 UFG1226 UPC1226 UYY1226 VIU1226 VSQ1226 WCM1226 WMI1226 WWE1226 AL335:AL381 JS335:JS381 TO335:TO381 ADK335:ADK381 ANG335:ANG381 AXC335:AXC381 BGY335:BGY381 BQU335:BQU381 CAQ335:CAQ381 CKM335:CKM381 CUI335:CUI381 DEE335:DEE381 DOA335:DOA381 DXW335:DXW381 EHS335:EHS381 ERO335:ERO381 FBK335:FBK381 FLG335:FLG381 FVC335:FVC381 GEY335:GEY381 GOU335:GOU381 GYQ335:GYQ381 HIM335:HIM381 HSI335:HSI381 ICE335:ICE381 IMA335:IMA381 IVW335:IVW381 JFS335:JFS381 JPO335:JPO381 JZK335:JZK381 KJG335:KJG381 KTC335:KTC381 LCY335:LCY381 LMU335:LMU381 LWQ335:LWQ381 MGM335:MGM381 MQI335:MQI381 NAE335:NAE381 NKA335:NKA381 NTW335:NTW381 ODS335:ODS381 ONO335:ONO381 OXK335:OXK381 PHG335:PHG381 PRC335:PRC381 QAY335:QAY381 QKU335:QKU381 QUQ335:QUQ381 REM335:REM381 ROI335:ROI381 RYE335:RYE381 SIA335:SIA381 SRW335:SRW381 TBS335:TBS381 TLO335:TLO381 TVK335:TVK381 UFG335:UFG381 UPC335:UPC381 UYY335:UYY381 VIU335:VIU381 VSQ335:VSQ381 WCM335:WCM381 WMI335:WMI381 WWE335:WWE381 AL575 JS575 TO575 ADK575 ANG575 AXC575 BGY575 BQU575 CAQ575 CKM575 CUI575 DEE575 DOA575 DXW575 EHS575 ERO575 FBK575 FLG575 FVC575 GEY575 GOU575 GYQ575 HIM575 HSI575 ICE575 IMA575 IVW575 JFS575 JPO575 JZK575 KJG575 KTC575 LCY575 LMU575 LWQ575 MGM575 MQI575 NAE575 NKA575 NTW575 ODS575 ONO575 OXK575 PHG575 PRC575 QAY575 QKU575 QUQ575 REM575 ROI575 RYE575 SIA575 SRW575 TBS575 TLO575 TVK575 UFG575 UPC575 UYY575 VIU575 VSQ575 WCM575 WMI575 WWE575 AL839 JS839 TO839 ADK839 ANG839 AXC839 BGY839 BQU839 CAQ839 CKM839 CUI839 DEE839 DOA839 DXW839 EHS839 ERO839 FBK839 FLG839 FVC839 GEY839 GOU839 GYQ839 HIM839 HSI839 ICE839 IMA839 IVW839 JFS839 JPO839 JZK839 KJG839 KTC839 LCY839 LMU839 LWQ839 MGM839 MQI839 NAE839 NKA839 NTW839 ODS839 ONO839 OXK839 PHG839 PRC839 QAY839 QKU839 QUQ839 REM839 ROI839 RYE839 SIA839 SRW839 TBS839 TLO839 TVK839 UFG839 UPC839 UYY839 VIU839 VSQ839 WCM839 WMI839 WWE839 AL964 JS964 TO964 ADK964 ANG964 AXC964 BGY964 BQU964 CAQ964 CKM964 CUI964 DEE964 DOA964 DXW964 EHS964 ERO964 FBK964 FLG964 FVC964 GEY964 GOU964 GYQ964 HIM964 HSI964 ICE964 IMA964 IVW964 JFS964 JPO964 JZK964 KJG964 KTC964 LCY964 LMU964 LWQ964 MGM964 MQI964 NAE964 NKA964 NTW964 ODS964 ONO964 OXK964 PHG964 PRC964 QAY964 QKU964 QUQ964 REM964 ROI964 RYE964 SIA964 SRW964 TBS964 TLO964 TVK964 UFG964 UPC964 UYY964 VIU964 VSQ964 WCM964 WMI964 WWE964 AL993:AL994 JS993:JS994 TO993:TO994 ADK993:ADK994 ANG993:ANG994 AXC993:AXC994 BGY993:BGY994 BQU993:BQU994 CAQ993:CAQ994 CKM993:CKM994 CUI993:CUI994 DEE993:DEE994 DOA993:DOA994 DXW993:DXW994 EHS993:EHS994 ERO993:ERO994 FBK993:FBK994 FLG993:FLG994 FVC993:FVC994 GEY993:GEY994 GOU993:GOU994 GYQ993:GYQ994 HIM993:HIM994 HSI993:HSI994 ICE993:ICE994 IMA993:IMA994 IVW993:IVW994 JFS993:JFS994 JPO993:JPO994 JZK993:JZK994 KJG993:KJG994 KTC993:KTC994 LCY993:LCY994 LMU993:LMU994 LWQ993:LWQ994 MGM993:MGM994 MQI993:MQI994 NAE993:NAE994 NKA993:NKA994 NTW993:NTW994 ODS993:ODS994 ONO993:ONO994 OXK993:OXK994 PHG993:PHG994 PRC993:PRC994 QAY993:QAY994 QKU993:QKU994 QUQ993:QUQ994 REM993:REM994 ROI993:ROI994 RYE993:RYE994 SIA993:SIA994 SRW993:SRW994 TBS993:TBS994 TLO993:TLO994 TVK993:TVK994 UFG993:UFG994 UPC993:UPC994 UYY993:UYY994 VIU993:VIU994 VSQ993:VSQ994 WCM993:WCM994 WMI993:WMI994 WWE993:WWE994 AL969:AL991 JS969:JS991 TO969:TO991 ADK969:ADK991 ANG969:ANG991 AXC969:AXC991 BGY969:BGY991 BQU969:BQU991 CAQ969:CAQ991 CKM969:CKM991 CUI969:CUI991 DEE969:DEE991 DOA969:DOA991 DXW969:DXW991 EHS969:EHS991 ERO969:ERO991 FBK969:FBK991 FLG969:FLG991 FVC969:FVC991 GEY969:GEY991 GOU969:GOU991 GYQ969:GYQ991 HIM969:HIM991 HSI969:HSI991 ICE969:ICE991 IMA969:IMA991 IVW969:IVW991 JFS969:JFS991 JPO969:JPO991 JZK969:JZK991 KJG969:KJG991 KTC969:KTC991 LCY969:LCY991 LMU969:LMU991 LWQ969:LWQ991 MGM969:MGM991 MQI969:MQI991 NAE969:NAE991 NKA969:NKA991 NTW969:NTW991 ODS969:ODS991 ONO969:ONO991 OXK969:OXK991 PHG969:PHG991 PRC969:PRC991 QAY969:QAY991 QKU969:QKU991 QUQ969:QUQ991 REM969:REM991 ROI969:ROI991 RYE969:RYE991 SIA969:SIA991 SRW969:SRW991 TBS969:TBS991 TLO969:TLO991 TVK969:TVK991 UFG969:UFG991 UPC969:UPC991 UYY969:UYY991 VIU969:VIU991 VSQ969:VSQ991 WCM969:WCM991 WMI969:WMI991 WWE969:WWE991 AL673:AL681 JS673:JS681 TO673:TO681 ADK673:ADK681 ANG673:ANG681 AXC673:AXC681 BGY673:BGY681 BQU673:BQU681 CAQ673:CAQ681 CKM673:CKM681 CUI673:CUI681 DEE673:DEE681 DOA673:DOA681 DXW673:DXW681 EHS673:EHS681 ERO673:ERO681 FBK673:FBK681 FLG673:FLG681 FVC673:FVC681 GEY673:GEY681 GOU673:GOU681 GYQ673:GYQ681 HIM673:HIM681 HSI673:HSI681 ICE673:ICE681 IMA673:IMA681 IVW673:IVW681 JFS673:JFS681 JPO673:JPO681 JZK673:JZK681 KJG673:KJG681 KTC673:KTC681 LCY673:LCY681 LMU673:LMU681 LWQ673:LWQ681 MGM673:MGM681 MQI673:MQI681 NAE673:NAE681 NKA673:NKA681 NTW673:NTW681 ODS673:ODS681 ONO673:ONO681 OXK673:OXK681 PHG673:PHG681 PRC673:PRC681 QAY673:QAY681 QKU673:QKU681 QUQ673:QUQ681 REM673:REM681 ROI673:ROI681 RYE673:RYE681 SIA673:SIA681 SRW673:SRW681 TBS673:TBS681 TLO673:TLO681 TVK673:TVK681 UFG673:UFG681 UPC673:UPC681 UYY673:UYY681 VIU673:VIU681 VSQ673:VSQ681 WCM673:WCM681 WMI673:WMI681 WWE673:WWE681 AL1071:AL1079 JS1071:JS1079 TO1071:TO1079 ADK1071:ADK1079 ANG1071:ANG1079 AXC1071:AXC1079 BGY1071:BGY1079 BQU1071:BQU1079 CAQ1071:CAQ1079 CKM1071:CKM1079 CUI1071:CUI1079 DEE1071:DEE1079 DOA1071:DOA1079 DXW1071:DXW1079 EHS1071:EHS1079 ERO1071:ERO1079 FBK1071:FBK1079 FLG1071:FLG1079 FVC1071:FVC1079 GEY1071:GEY1079 GOU1071:GOU1079 GYQ1071:GYQ1079 HIM1071:HIM1079 HSI1071:HSI1079 ICE1071:ICE1079 IMA1071:IMA1079 IVW1071:IVW1079 JFS1071:JFS1079 JPO1071:JPO1079 JZK1071:JZK1079 KJG1071:KJG1079 KTC1071:KTC1079 LCY1071:LCY1079 LMU1071:LMU1079 LWQ1071:LWQ1079 MGM1071:MGM1079 MQI1071:MQI1079 NAE1071:NAE1079 NKA1071:NKA1079 NTW1071:NTW1079 ODS1071:ODS1079 ONO1071:ONO1079 OXK1071:OXK1079 PHG1071:PHG1079 PRC1071:PRC1079 QAY1071:QAY1079 QKU1071:QKU1079 QUQ1071:QUQ1079 REM1071:REM1079 ROI1071:ROI1079 RYE1071:RYE1079 SIA1071:SIA1079 SRW1071:SRW1079 TBS1071:TBS1079 TLO1071:TLO1079 TVK1071:TVK1079 UFG1071:UFG1079 UPC1071:UPC1079 UYY1071:UYY1079 VIU1071:VIU1079 VSQ1071:VSQ1079 WCM1071:WCM1079 WMI1071:WMI1079 WWE1071:WWE1079 AL1184 JS1182 TO1182 ADK1182 ANG1182 AXC1182 BGY1182 BQU1182 CAQ1182 CKM1182 CUI1182 DEE1182 DOA1182 DXW1182 EHS1182 ERO1182 FBK1182 FLG1182 FVC1182 GEY1182 GOU1182 GYQ1182 HIM1182 HSI1182 ICE1182 IMA1182 IVW1182 JFS1182 JPO1182 JZK1182 KJG1182 KTC1182 LCY1182 LMU1182 LWQ1182 MGM1182 MQI1182 NAE1182 NKA1182 NTW1182 ODS1182 ONO1182 OXK1182 PHG1182 PRC1182 QAY1182 QKU1182 QUQ1182 REM1182 ROI1182 RYE1182 SIA1182 SRW1182 TBS1182 TLO1182 TVK1182 UFG1182 UPC1182 UYY1182 VIU1182 VSQ1182 WCM1182 WMI1182 WWE1182 AL1143:AL1170 JS1141:JS1168 TO1141:TO1168 ADK1141:ADK1168 ANG1141:ANG1168 AXC1141:AXC1168 BGY1141:BGY1168 BQU1141:BQU1168 CAQ1141:CAQ1168 CKM1141:CKM1168 CUI1141:CUI1168 DEE1141:DEE1168 DOA1141:DOA1168 DXW1141:DXW1168 EHS1141:EHS1168 ERO1141:ERO1168 FBK1141:FBK1168 FLG1141:FLG1168 FVC1141:FVC1168 GEY1141:GEY1168 GOU1141:GOU1168 GYQ1141:GYQ1168 HIM1141:HIM1168 HSI1141:HSI1168 ICE1141:ICE1168 IMA1141:IMA1168 IVW1141:IVW1168 JFS1141:JFS1168 JPO1141:JPO1168 JZK1141:JZK1168 KJG1141:KJG1168 KTC1141:KTC1168 LCY1141:LCY1168 LMU1141:LMU1168 LWQ1141:LWQ1168 MGM1141:MGM1168 MQI1141:MQI1168 NAE1141:NAE1168 NKA1141:NKA1168 NTW1141:NTW1168 ODS1141:ODS1168 ONO1141:ONO1168 OXK1141:OXK1168 PHG1141:PHG1168 PRC1141:PRC1168 QAY1141:QAY1168 QKU1141:QKU1168 QUQ1141:QUQ1168 REM1141:REM1168 ROI1141:ROI1168 RYE1141:RYE1168 SIA1141:SIA1168 SRW1141:SRW1168 TBS1141:TBS1168 TLO1141:TLO1168 TVK1141:TVK1168 UFG1141:UFG1168 UPC1141:UPC1168 UYY1141:UYY1168 VIU1141:VIU1168 VSQ1141:VSQ1168 WCM1141:WCM1168 WMI1141:WMI1168 WWE1141:WWE1168 AL1084:AL1085 JS1084:JS1085 TO1084:TO1085 ADK1084:ADK1085 ANG1084:ANG1085 AXC1084:AXC1085 BGY1084:BGY1085 BQU1084:BQU1085 CAQ1084:CAQ1085 CKM1084:CKM1085 CUI1084:CUI1085 DEE1084:DEE1085 DOA1084:DOA1085 DXW1084:DXW1085 EHS1084:EHS1085 ERO1084:ERO1085 FBK1084:FBK1085 FLG1084:FLG1085 FVC1084:FVC1085 GEY1084:GEY1085 GOU1084:GOU1085 GYQ1084:GYQ1085 HIM1084:HIM1085 HSI1084:HSI1085 ICE1084:ICE1085 IMA1084:IMA1085 IVW1084:IVW1085 JFS1084:JFS1085 JPO1084:JPO1085 JZK1084:JZK1085 KJG1084:KJG1085 KTC1084:KTC1085 LCY1084:LCY1085 LMU1084:LMU1085 LWQ1084:LWQ1085 MGM1084:MGM1085 MQI1084:MQI1085 NAE1084:NAE1085 NKA1084:NKA1085 NTW1084:NTW1085 ODS1084:ODS1085 ONO1084:ONO1085 OXK1084:OXK1085 PHG1084:PHG1085 PRC1084:PRC1085 QAY1084:QAY1085 QKU1084:QKU1085 QUQ1084:QUQ1085 REM1084:REM1085 ROI1084:ROI1085 RYE1084:RYE1085 SIA1084:SIA1085 SRW1084:SRW1085 TBS1084:TBS1085 TLO1084:TLO1085 TVK1084:TVK1085 UFG1084:UFG1085 UPC1084:UPC1085 UYY1084:UYY1085 VIU1084:VIU1085 VSQ1084:VSQ1085 WCM1084:WCM1085 WMI1084:WMI1085 WWE1084:WWE1085 AL513:AL519 JS513:JS519 TO513:TO519 ADK513:ADK519 ANG513:ANG519 AXC513:AXC519 BGY513:BGY519 BQU513:BQU519 CAQ513:CAQ519 CKM513:CKM519 CUI513:CUI519 DEE513:DEE519 DOA513:DOA519 DXW513:DXW519 EHS513:EHS519 ERO513:ERO519 FBK513:FBK519 FLG513:FLG519 FVC513:FVC519 GEY513:GEY519 GOU513:GOU519 GYQ513:GYQ519 HIM513:HIM519 HSI513:HSI519 ICE513:ICE519 IMA513:IMA519 IVW513:IVW519 JFS513:JFS519 JPO513:JPO519 JZK513:JZK519 KJG513:KJG519 KTC513:KTC519 LCY513:LCY519 LMU513:LMU519 LWQ513:LWQ519 MGM513:MGM519 MQI513:MQI519 NAE513:NAE519 NKA513:NKA519 NTW513:NTW519 ODS513:ODS519 ONO513:ONO519 OXK513:OXK519 PHG513:PHG519 PRC513:PRC519 QAY513:QAY519 QKU513:QKU519 QUQ513:QUQ519 REM513:REM519 ROI513:ROI519 RYE513:RYE519 SIA513:SIA519 SRW513:SRW519 TBS513:TBS519 TLO513:TLO519 TVK513:TVK519 UFG513:UFG519 UPC513:UPC519 UYY513:UYY519 VIU513:VIU519 VSQ513:VSQ519 WCM513:WCM519 WMI513:WMI519 WWE513:WWE519 AI522 JP522 TL522 ADH522 AND522 AWZ522 BGV522 BQR522 CAN522 CKJ522 CUF522 DEB522 DNX522 DXT522 EHP522 ERL522 FBH522 FLD522 FUZ522 GEV522 GOR522 GYN522 HIJ522 HSF522 ICB522 ILX522 IVT522 JFP522 JPL522 JZH522 KJD522 KSZ522 LCV522 LMR522 LWN522 MGJ522 MQF522 NAB522 NJX522 NTT522 ODP522 ONL522 OXH522 PHD522 PQZ522 QAV522 QKR522 QUN522 REJ522 ROF522 RYB522 SHX522 SRT522 TBP522 TLL522 TVH522 UFD522 UOZ522 UYV522 VIR522 VSN522 WCJ522 WMF522 WWB522 AL522 JS522 TO522 ADK522 ANG522 AXC522 BGY522 BQU522 CAQ522 CKM522 CUI522 DEE522 DOA522 DXW522 EHS522 ERO522 FBK522 FLG522 FVC522 GEY522 GOU522 GYQ522 HIM522 HSI522 ICE522 IMA522 IVW522 JFS522 JPO522 JZK522 KJG522 KTC522 LCY522 LMU522 LWQ522 MGM522 MQI522 NAE522 NKA522 NTW522 ODS522 ONO522 OXK522 PHG522 PRC522 QAY522 QKU522 QUQ522 REM522 ROI522 RYE522 SIA522 SRW522 TBS522 TLO522 TVK522 UFG522 UPC522 UYY522 VIU522 VSQ522 WCM522 WMI522 WWE522 AL830 JS830 TO830 ADK830 ANG830 AXC830 BGY830 BQU830 CAQ830 CKM830 CUI830 DEE830 DOA830 DXW830 EHS830 ERO830 FBK830 FLG830 FVC830 GEY830 GOU830 GYQ830 HIM830 HSI830 ICE830 IMA830 IVW830 JFS830 JPO830 JZK830 KJG830 KTC830 LCY830 LMU830 LWQ830 MGM830 MQI830 NAE830 NKA830 NTW830 ODS830 ONO830 OXK830 PHG830 PRC830 QAY830 QKU830 QUQ830 REM830 ROI830 RYE830 SIA830 SRW830 TBS830 TLO830 TVK830 UFG830 UPC830 UYY830 VIU830 VSQ830 WCM830 WMI830 WWE830 AL1093" xr:uid="{E6D658CA-653F-4BED-83A1-6D0E88EFA883}">
      <formula1>0</formula1>
      <formula2>100</formula2>
    </dataValidation>
    <dataValidation type="whole" allowBlank="1" showInputMessage="1" showErrorMessage="1" errorTitle="Odstotek uporabe" error="odstotek (celoštevilska vrednost)" prompt="vpišite kolikšna je bila angažiranost v procentih,  celoštevilska vrednost" sqref="AI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AO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AR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L33:AL34 JS33:JS34 TO33:TO34 ADK33:ADK34 ANG33:ANG34 AXC33:AXC34 BGY33:BGY34 BQU33:BQU34 CAQ33:CAQ34 CKM33:CKM34 CUI33:CUI34 DEE33:DEE34 DOA33:DOA34 DXW33:DXW34 EHS33:EHS34 ERO33:ERO34 FBK33:FBK34 FLG33:FLG34 FVC33:FVC34 GEY33:GEY34 GOU33:GOU34 GYQ33:GYQ34 HIM33:HIM34 HSI33:HSI34 ICE33:ICE34 IMA33:IMA34 IVW33:IVW34 JFS33:JFS34 JPO33:JPO34 JZK33:JZK34 KJG33:KJG34 KTC33:KTC34 LCY33:LCY34 LMU33:LMU34 LWQ33:LWQ34 MGM33:MGM34 MQI33:MQI34 NAE33:NAE34 NKA33:NKA34 NTW33:NTW34 ODS33:ODS34 ONO33:ONO34 OXK33:OXK34 PHG33:PHG34 PRC33:PRC34 QAY33:QAY34 QKU33:QKU34 QUQ33:QUQ34 REM33:REM34 ROI33:ROI34 RYE33:RYE34 SIA33:SIA34 SRW33:SRW34 TBS33:TBS34 TLO33:TLO34 TVK33:TVK34 UFG33:UFG34 UPC33:UPC34 UYY33:UYY34 VIU33:VIU34 VSQ33:VSQ34 WCM33:WCM34 WMI33:WMI34 WWE33:WWE34 KN335:KN380 UJ335:UJ380 AEF335:AEF380 AOB335:AOB380 AXX335:AXX380 BHT335:BHT380 BRP335:BRP380 CBL335:CBL380 CLH335:CLH380 CVD335:CVD380 DEZ335:DEZ380 DOV335:DOV380 DYR335:DYR380 EIN335:EIN380 ESJ335:ESJ380 FCF335:FCF380 FMB335:FMB380 FVX335:FVX380 GFT335:GFT380 GPP335:GPP380 GZL335:GZL380 HJH335:HJH380 HTD335:HTD380 ICZ335:ICZ380 IMV335:IMV380 IWR335:IWR380 JGN335:JGN380 JQJ335:JQJ380 KAF335:KAF380 KKB335:KKB380 KTX335:KTX380 LDT335:LDT380 LNP335:LNP380 LXL335:LXL380 MHH335:MHH380 MRD335:MRD380 NAZ335:NAZ380 NKV335:NKV380 NUR335:NUR380 OEN335:OEN380 OOJ335:OOJ380 OYF335:OYF380 PIB335:PIB380 PRX335:PRX380 QBT335:QBT380 QLP335:QLP380 QVL335:QVL380 RFH335:RFH380 RPD335:RPD380 RYZ335:RYZ380 SIV335:SIV380 SSR335:SSR380 TCN335:TCN380 TMJ335:TMJ380 TWF335:TWF380 UGB335:UGB380 UPX335:UPX380 UZT335:UZT380 VJP335:VJP380 VTL335:VTL380 WDH335:WDH380 WND335:WND380 WWZ335:WWZ380 BD335:BD380 KZ335:KZ380 UV335:UV380 AER335:AER380 AON335:AON380 AYJ335:AYJ380 BIF335:BIF380 BSB335:BSB380 CBX335:CBX380 CLT335:CLT380 CVP335:CVP380 DFL335:DFL380 DPH335:DPH380 DZD335:DZD380 EIZ335:EIZ380 ESV335:ESV380 FCR335:FCR380 FMN335:FMN380 FWJ335:FWJ380 GGF335:GGF380 GQB335:GQB380 GZX335:GZX380 HJT335:HJT380 HTP335:HTP380 IDL335:IDL380 INH335:INH380 IXD335:IXD380 JGZ335:JGZ380 JQV335:JQV380 KAR335:KAR380 KKN335:KKN380 KUJ335:KUJ380 LEF335:LEF380 LOB335:LOB380 LXX335:LXX380 MHT335:MHT380 MRP335:MRP380 NBL335:NBL380 NLH335:NLH380 NVD335:NVD380 OEZ335:OEZ380 OOV335:OOV380 OYR335:OYR380 PIN335:PIN380 PSJ335:PSJ380 QCF335:QCF380 QMB335:QMB380 QVX335:QVX380 RFT335:RFT380 RPP335:RPP380 RZL335:RZL380 SJH335:SJH380 STD335:STD380 TCZ335:TCZ380 TMV335:TMV380 TWR335:TWR380 UGN335:UGN380 UQJ335:UQJ380 VAF335:VAF380 VKB335:VKB380 VTX335:VTX380 WDT335:WDT380 WNP335:WNP380 WXL335:WXL380 AX335:AX380 KE335:KE380 UA335:UA380 ADW335:ADW380 ANS335:ANS380 AXO335:AXO380 BHK335:BHK380 BRG335:BRG380 CBC335:CBC380 CKY335:CKY380 CUU335:CUU380 DEQ335:DEQ380 DOM335:DOM380 DYI335:DYI380 EIE335:EIE380 ESA335:ESA380 FBW335:FBW380 FLS335:FLS380 FVO335:FVO380 GFK335:GFK380 GPG335:GPG380 GZC335:GZC380 HIY335:HIY380 HSU335:HSU380 ICQ335:ICQ380 IMM335:IMM380 IWI335:IWI380 JGE335:JGE380 JQA335:JQA380 JZW335:JZW380 KJS335:KJS380 KTO335:KTO380 LDK335:LDK380 LNG335:LNG380 LXC335:LXC380 MGY335:MGY380 MQU335:MQU380 NAQ335:NAQ380 NKM335:NKM380 NUI335:NUI380 OEE335:OEE380 OOA335:OOA380 OXW335:OXW380 PHS335:PHS380 PRO335:PRO380 QBK335:QBK380 QLG335:QLG380 QVC335:QVC380 REY335:REY380 ROU335:ROU380 RYQ335:RYQ380 SIM335:SIM380 SSI335:SSI380 TCE335:TCE380 TMA335:TMA380 TVW335:TVW380 UFS335:UFS380 UPO335:UPO380 UZK335:UZK380 VJG335:VJG380 VTC335:VTC380 WCY335:WCY380 WMU335:WMU380 WWQ335:WWQ380 AR335:AR381 JY335:JY381 TU335:TU381 ADQ335:ADQ381 ANM335:ANM381 AXI335:AXI381 BHE335:BHE381 BRA335:BRA381 CAW335:CAW381 CKS335:CKS381 CUO335:CUO381 DEK335:DEK381 DOG335:DOG381 DYC335:DYC381 EHY335:EHY381 ERU335:ERU381 FBQ335:FBQ381 FLM335:FLM381 FVI335:FVI381 GFE335:GFE381 GPA335:GPA381 GYW335:GYW381 HIS335:HIS381 HSO335:HSO381 ICK335:ICK381 IMG335:IMG381 IWC335:IWC381 JFY335:JFY381 JPU335:JPU381 JZQ335:JZQ381 KJM335:KJM381 KTI335:KTI381 LDE335:LDE381 LNA335:LNA381 LWW335:LWW381 MGS335:MGS381 MQO335:MQO381 NAK335:NAK381 NKG335:NKG381 NUC335:NUC381 ODY335:ODY381 ONU335:ONU381 OXQ335:OXQ381 PHM335:PHM381 PRI335:PRI381 QBE335:QBE381 QLA335:QLA381 QUW335:QUW381 RES335:RES381 ROO335:ROO381 RYK335:RYK381 SIG335:SIG381 SSC335:SSC381 TBY335:TBY381 TLU335:TLU381 TVQ335:TVQ381 UFM335:UFM381 UPI335:UPI381 UZE335:UZE381 VJA335:VJA381 VSW335:VSW381 WCS335:WCS381 WMO335:WMO381 WWK335:WWK381 AU335:AU380 KB335:KB380 TX335:TX380 ADT335:ADT380 ANP335:ANP380 AXL335:AXL380 BHH335:BHH380 BRD335:BRD380 CAZ335:CAZ380 CKV335:CKV380 CUR335:CUR380 DEN335:DEN380 DOJ335:DOJ380 DYF335:DYF380 EIB335:EIB380 ERX335:ERX380 FBT335:FBT380 FLP335:FLP380 FVL335:FVL380 GFH335:GFH380 GPD335:GPD380 GYZ335:GYZ380 HIV335:HIV380 HSR335:HSR380 ICN335:ICN380 IMJ335:IMJ380 IWF335:IWF380 JGB335:JGB380 JPX335:JPX380 JZT335:JZT380 KJP335:KJP380 KTL335:KTL380 LDH335:LDH380 LND335:LND380 LWZ335:LWZ380 MGV335:MGV380 MQR335:MQR380 NAN335:NAN380 NKJ335:NKJ380 NUF335:NUF380 OEB335:OEB380 ONX335:ONX380 OXT335:OXT380 PHP335:PHP380 PRL335:PRL380 QBH335:QBH380 QLD335:QLD380 QUZ335:QUZ380 REV335:REV380 ROR335:ROR380 RYN335:RYN380 SIJ335:SIJ380 SSF335:SSF380 TCB335:TCB380 TLX335:TLX380 TVT335:TVT380 UFP335:UFP380 UPL335:UPL380 UZH335:UZH380 VJD335:VJD380 VSZ335:VSZ380 WCV335:WCV380 WMR335:WMR380 WWN335:WWN380 AO335:AO381 JV335:JV381 TR335:TR381 ADN335:ADN381 ANJ335:ANJ381 AXF335:AXF381 BHB335:BHB381 BQX335:BQX381 CAT335:CAT381 CKP335:CKP381 CUL335:CUL381 DEH335:DEH381 DOD335:DOD381 DXZ335:DXZ381 EHV335:EHV381 ERR335:ERR381 FBN335:FBN381 FLJ335:FLJ381 FVF335:FVF381 GFB335:GFB381 GOX335:GOX381 GYT335:GYT381 HIP335:HIP381 HSL335:HSL381 ICH335:ICH381 IMD335:IMD381 IVZ335:IVZ381 JFV335:JFV381 JPR335:JPR381 JZN335:JZN381 KJJ335:KJJ381 KTF335:KTF381 LDB335:LDB381 LMX335:LMX381 LWT335:LWT381 MGP335:MGP381 MQL335:MQL381 NAH335:NAH381 NKD335:NKD381 NTZ335:NTZ381 ODV335:ODV381 ONR335:ONR381 OXN335:OXN381 PHJ335:PHJ381 PRF335:PRF381 QBB335:QBB381 QKX335:QKX381 QUT335:QUT381 REP335:REP381 ROL335:ROL381 RYH335:RYH381 SID335:SID381 SRZ335:SRZ381 TBV335:TBV381 TLR335:TLR381 TVN335:TVN381 UFJ335:UFJ381 UPF335:UPF381 UZB335:UZB381 VIX335:VIX381 VST335:VST381 WCP335:WCP381 WML335:WML381 WWH335:WWH381 KK335:KK380 UG335:UG380 AEC335:AEC380 ANY335:ANY380 AXU335:AXU380 BHQ335:BHQ380 BRM335:BRM380 CBI335:CBI380 CLE335:CLE380 CVA335:CVA380 DEW335:DEW380 DOS335:DOS380 DYO335:DYO380 EIK335:EIK380 ESG335:ESG380 FCC335:FCC380 FLY335:FLY380 FVU335:FVU380 GFQ335:GFQ380 GPM335:GPM380 GZI335:GZI380 HJE335:HJE380 HTA335:HTA380 ICW335:ICW380 IMS335:IMS380 IWO335:IWO380 JGK335:JGK380 JQG335:JQG380 KAC335:KAC380 KJY335:KJY380 KTU335:KTU380 LDQ335:LDQ380 LNM335:LNM380 LXI335:LXI380 MHE335:MHE380 MRA335:MRA380 NAW335:NAW380 NKS335:NKS380 NUO335:NUO380 OEK335:OEK380 OOG335:OOG380 OYC335:OYC380 PHY335:PHY380 PRU335:PRU380 QBQ335:QBQ380 QLM335:QLM380 QVI335:QVI380 RFE335:RFE380 RPA335:RPA380 RYW335:RYW380 SIS335:SIS380 SSO335:SSO380 TCK335:TCK380 TMG335:TMG380 TWC335:TWC380 UFY335:UFY380 UPU335:UPU380 UZQ335:UZQ380 VJM335:VJM380 VTI335:VTI380 WDE335:WDE380 WNA335:WNA380 WWW335:WWW380 KQ335:KQ380 UM335:UM380 AEI335:AEI380 AOE335:AOE380 AYA335:AYA380 BHW335:BHW380 BRS335:BRS380 CBO335:CBO380 CLK335:CLK380 CVG335:CVG380 DFC335:DFC380 DOY335:DOY380 DYU335:DYU380 EIQ335:EIQ380 ESM335:ESM380 FCI335:FCI380 FME335:FME380 FWA335:FWA380 GFW335:GFW380 GPS335:GPS380 GZO335:GZO380 HJK335:HJK380 HTG335:HTG380 IDC335:IDC380 IMY335:IMY380 IWU335:IWU380 JGQ335:JGQ380 JQM335:JQM380 KAI335:KAI380 KKE335:KKE380 KUA335:KUA380 LDW335:LDW380 LNS335:LNS380 LXO335:LXO380 MHK335:MHK380 MRG335:MRG380 NBC335:NBC380 NKY335:NKY380 NUU335:NUU380 OEQ335:OEQ380 OOM335:OOM380 OYI335:OYI380 PIE335:PIE380 PSA335:PSA380 QBW335:QBW380 QLS335:QLS380 QVO335:QVO380 RFK335:RFK380 RPG335:RPG380 RZC335:RZC380 SIY335:SIY380 SSU335:SSU380 TCQ335:TCQ380 TMM335:TMM380 TWI335:TWI380 UGE335:UGE380 UQA335:UQA380 UZW335:UZW380 VJS335:VJS380 VTO335:VTO380 WDK335:WDK380 WNG335:WNG380 WXC335:WXC380 KH335:KH380 UD335:UD380 ADZ335:ADZ380 ANV335:ANV380 AXR335:AXR380 BHN335:BHN380 BRJ335:BRJ380 CBF335:CBF380 CLB335:CLB380 CUX335:CUX380 DET335:DET380 DOP335:DOP380 DYL335:DYL380 EIH335:EIH380 ESD335:ESD380 FBZ335:FBZ380 FLV335:FLV380 FVR335:FVR380 GFN335:GFN380 GPJ335:GPJ380 GZF335:GZF380 HJB335:HJB380 HSX335:HSX380 ICT335:ICT380 IMP335:IMP380 IWL335:IWL380 JGH335:JGH380 JQD335:JQD380 JZZ335:JZZ380 KJV335:KJV380 KTR335:KTR380 LDN335:LDN380 LNJ335:LNJ380 LXF335:LXF380 MHB335:MHB380 MQX335:MQX380 NAT335:NAT380 NKP335:NKP380 NUL335:NUL380 OEH335:OEH380 OOD335:OOD380 OXZ335:OXZ380 PHV335:PHV380 PRR335:PRR380 QBN335:QBN380 QLJ335:QLJ380 QVF335:QVF380 RFB335:RFB380 ROX335:ROX380 RYT335:RYT380 SIP335:SIP380 SSL335:SSL380 TCH335:TCH380 TMD335:TMD380 TVZ335:TVZ380 UFV335:UFV380 UPR335:UPR380 UZN335:UZN380 VJJ335:VJJ380 VTF335:VTF380 WDB335:WDB380 WMX335:WMX380 WWT335:WWT380 KT335:KT380 UP335:UP380 AEL335:AEL380 AOH335:AOH380 AYD335:AYD380 BHZ335:BHZ380 BRV335:BRV380 CBR335:CBR380 CLN335:CLN380 CVJ335:CVJ380 DFF335:DFF380 DPB335:DPB380 DYX335:DYX380 EIT335:EIT380 ESP335:ESP380 FCL335:FCL380 FMH335:FMH380 FWD335:FWD380 GFZ335:GFZ380 GPV335:GPV380 GZR335:GZR380 HJN335:HJN380 HTJ335:HTJ380 IDF335:IDF380 INB335:INB380 IWX335:IWX380 JGT335:JGT380 JQP335:JQP380 KAL335:KAL380 KKH335:KKH380 KUD335:KUD380 LDZ335:LDZ380 LNV335:LNV380 LXR335:LXR380 MHN335:MHN380 MRJ335:MRJ380 NBF335:NBF380 NLB335:NLB380 NUX335:NUX380 OET335:OET380 OOP335:OOP380 OYL335:OYL380 PIH335:PIH380 PSD335:PSD380 QBZ335:QBZ380 QLV335:QLV380 QVR335:QVR380 RFN335:RFN380 RPJ335:RPJ380 RZF335:RZF380 SJB335:SJB380 SSX335:SSX380 TCT335:TCT380 TMP335:TMP380 TWL335:TWL380 UGH335:UGH380 UQD335:UQD380 UZZ335:UZZ380 VJV335:VJV380 VTR335:VTR380 WDN335:WDN380 WNJ335:WNJ380 WXF335:WXF380 BA335:BA380 KW335:KW380 US335:US380 AEO335:AEO380 AOK335:AOK380 AYG335:AYG380 BIC335:BIC380 BRY335:BRY380 CBU335:CBU380 CLQ335:CLQ380 CVM335:CVM380 DFI335:DFI380 DPE335:DPE380 DZA335:DZA380 EIW335:EIW380 ESS335:ESS380 FCO335:FCO380 FMK335:FMK380 FWG335:FWG380 GGC335:GGC380 GPY335:GPY380 GZU335:GZU380 HJQ335:HJQ380 HTM335:HTM380 IDI335:IDI380 INE335:INE380 IXA335:IXA380 JGW335:JGW380 JQS335:JQS380 KAO335:KAO380 KKK335:KKK380 KUG335:KUG380 LEC335:LEC380 LNY335:LNY380 LXU335:LXU380 MHQ335:MHQ380 MRM335:MRM380 NBI335:NBI380 NLE335:NLE380 NVA335:NVA380 OEW335:OEW380 OOS335:OOS380 OYO335:OYO380 PIK335:PIK380 PSG335:PSG380 QCC335:QCC380 QLY335:QLY380 QVU335:QVU380 RFQ335:RFQ380 RPM335:RPM380 RZI335:RZI380 SJE335:SJE380 STA335:STA380 TCW335:TCW380 TMS335:TMS380 TWO335:TWO380 UGK335:UGK380 UQG335:UQG380 VAC335:VAC380 VJY335:VJY380 VTU335:VTU380 WDQ335:WDQ380 WNM335:WNM380 WXI335:WXI380 AI163 JP163 TL163 ADH163 AND163 AWZ163 BGV163 BQR163 CAN163 CKJ163 CUF163 DEB163 DNX163 DXT163 EHP163 ERL163 FBH163 FLD163 FUZ163 GEV163 GOR163 GYN163 HIJ163 HSF163 ICB163 ILX163 IVT163 JFP163 JPL163 JZH163 KJD163 KSZ163 LCV163 LMR163 LWN163 MGJ163 MQF163 NAB163 NJX163 NTT163 ODP163 ONL163 OXH163 PHD163 PQZ163 QAV163 QKR163 QUN163 REJ163 ROF163 RYB163 SHX163 SRT163 TBP163 TLL163 TVH163 UFD163 UOZ163 UYV163 VIR163 VSN163 WCJ163 WMF163 WWB163 AR588 JY588 TU588 ADQ588 ANM588 AXI588 BHE588 BRA588 CAW588 CKS588 CUO588 DEK588 DOG588 DYC588 EHY588 ERU588 FBQ588 FLM588 FVI588 GFE588 GPA588 GYW588 HIS588 HSO588 ICK588 IMG588 IWC588 JFY588 JPU588 JZQ588 KJM588 KTI588 LDE588 LNA588 LWW588 MGS588 MQO588 NAK588 NKG588 NUC588 ODY588 ONU588 OXQ588 PHM588 PRI588 QBE588 QLA588 QUW588 RES588 ROO588 RYK588 SIG588 SSC588 TBY588 TLU588 TVQ588 UFM588 UPI588 UZE588 VJA588 VSW588 WCS588 WMO588 WWK588 AO588 JV588 TR588 ADN588 ANJ588 AXF588 BHB588 BQX588 CAT588 CKP588 CUL588 DEH588 DOD588 DXZ588 EHV588 ERR588 FBN588 FLJ588 FVF588 GFB588 GOX588 GYT588 HIP588 HSL588 ICH588 IMD588 IVZ588 JFV588 JPR588 JZN588 KJJ588 KTF588 LDB588 LMX588 LWT588 MGP588 MQL588 NAH588 NKD588 NTZ588 ODV588 ONR588 OXN588 PHJ588 PRF588 QBB588 QKX588 QUT588 REP588 ROL588 RYH588 SID588 SRZ588 TBV588 TLR588 TVN588 UFJ588 UPF588 UZB588 VIX588 VST588 WCP588 WML588 WWH588 AO673:AO676 JV673:JV676 TR673:TR676 ADN673:ADN676 ANJ673:ANJ676 AXF673:AXF676 BHB673:BHB676 BQX673:BQX676 CAT673:CAT676 CKP673:CKP676 CUL673:CUL676 DEH673:DEH676 DOD673:DOD676 DXZ673:DXZ676 EHV673:EHV676 ERR673:ERR676 FBN673:FBN676 FLJ673:FLJ676 FVF673:FVF676 GFB673:GFB676 GOX673:GOX676 GYT673:GYT676 HIP673:HIP676 HSL673:HSL676 ICH673:ICH676 IMD673:IMD676 IVZ673:IVZ676 JFV673:JFV676 JPR673:JPR676 JZN673:JZN676 KJJ673:KJJ676 KTF673:KTF676 LDB673:LDB676 LMX673:LMX676 LWT673:LWT676 MGP673:MGP676 MQL673:MQL676 NAH673:NAH676 NKD673:NKD676 NTZ673:NTZ676 ODV673:ODV676 ONR673:ONR676 OXN673:OXN676 PHJ673:PHJ676 PRF673:PRF676 QBB673:QBB676 QKX673:QKX676 QUT673:QUT676 REP673:REP676 ROL673:ROL676 RYH673:RYH676 SID673:SID676 SRZ673:SRZ676 TBV673:TBV676 TLR673:TLR676 TVN673:TVN676 UFJ673:UFJ676 UPF673:UPF676 UZB673:UZB676 VIX673:VIX676 VST673:VST676 WCP673:WCP676 WML673:WML676 WWH673:WWH676 AI540 JP540 TL540 ADH540 AND540 AWZ540 BGV540 BQR540 CAN540 CKJ540 CUF540 DEB540 DNX540 DXT540 EHP540 ERL540 FBH540 FLD540 FUZ540 GEV540 GOR540 GYN540 HIJ540 HSF540 ICB540 ILX540 IVT540 JFP540 JPL540 JZH540 KJD540 KSZ540 LCV540 LMR540 LWN540 MGJ540 MQF540 NAB540 NJX540 NTT540 ODP540 ONL540 OXH540 PHD540 PQZ540 QAV540 QKR540 QUN540 REJ540 ROF540 RYB540 SHX540 SRT540 TBP540 TLL540 TVH540 UFD540 UOZ540 UYV540 VIR540 VSN540 WCJ540 WMF540 WWB540 AR673:AR676 JY673:JY676 TU673:TU676 ADQ673:ADQ676 ANM673:ANM676 AXI673:AXI676 BHE673:BHE676 BRA673:BRA676 CAW673:CAW676 CKS673:CKS676 CUO673:CUO676 DEK673:DEK676 DOG673:DOG676 DYC673:DYC676 EHY673:EHY676 ERU673:ERU676 FBQ673:FBQ676 FLM673:FLM676 FVI673:FVI676 GFE673:GFE676 GPA673:GPA676 GYW673:GYW676 HIS673:HIS676 HSO673:HSO676 ICK673:ICK676 IMG673:IMG676 IWC673:IWC676 JFY673:JFY676 JPU673:JPU676 JZQ673:JZQ676 KJM673:KJM676 KTI673:KTI676 LDE673:LDE676 LNA673:LNA676 LWW673:LWW676 MGS673:MGS676 MQO673:MQO676 NAK673:NAK676 NKG673:NKG676 NUC673:NUC676 ODY673:ODY676 ONU673:ONU676 OXQ673:OXQ676 PHM673:PHM676 PRI673:PRI676 QBE673:QBE676 QLA673:QLA676 QUW673:QUW676 RES673:RES676 ROO673:ROO676 RYK673:RYK676 SIG673:SIG676 SSC673:SSC676 TBY673:TBY676 TLU673:TLU676 TVQ673:TVQ676 UFM673:UFM676 UPI673:UPI676 UZE673:UZE676 VJA673:VJA676 VSW673:VSW676 WCS673:WCS676 WMO673:WMO676 WWK673:WWK676 AR882 JY882 TU882 ADQ882 ANM882 AXI882 BHE882 BRA882 CAW882 CKS882 CUO882 DEK882 DOG882 DYC882 EHY882 ERU882 FBQ882 FLM882 FVI882 GFE882 GPA882 GYW882 HIS882 HSO882 ICK882 IMG882 IWC882 JFY882 JPU882 JZQ882 KJM882 KTI882 LDE882 LNA882 LWW882 MGS882 MQO882 NAK882 NKG882 NUC882 ODY882 ONU882 OXQ882 PHM882 PRI882 QBE882 QLA882 QUW882 RES882 ROO882 RYK882 SIG882 SSC882 TBY882 TLU882 TVQ882 UFM882 UPI882 UZE882 VJA882 VSW882 WCS882 WMO882 WWK882 AO882 JV882 TR882 ADN882 ANJ882 AXF882 BHB882 BQX882 CAT882 CKP882 CUL882 DEH882 DOD882 DXZ882 EHV882 ERR882 FBN882 FLJ882 FVF882 GFB882 GOX882 GYT882 HIP882 HSL882 ICH882 IMD882 IVZ882 JFV882 JPR882 JZN882 KJJ882 KTF882 LDB882 LMX882 LWT882 MGP882 MQL882 NAH882 NKD882 NTZ882 ODV882 ONR882 OXN882 PHJ882 PRF882 QBB882 QKX882 QUT882 REP882 ROL882 RYH882 SID882 SRZ882 TBV882 TLR882 TVN882 UFJ882 UPF882 UZB882 VIX882 VST882 WCP882 WML882 WWH882 AI882 JP882 TL882 ADH882 AND882 AWZ882 BGV882 BQR882 CAN882 CKJ882 CUF882 DEB882 DNX882 DXT882 EHP882 ERL882 FBH882 FLD882 FUZ882 GEV882 GOR882 GYN882 HIJ882 HSF882 ICB882 ILX882 IVT882 JFP882 JPL882 JZH882 KJD882 KSZ882 LCV882 LMR882 LWN882 MGJ882 MQF882 NAB882 NJX882 NTT882 ODP882 ONL882 OXH882 PHD882 PQZ882 QAV882 QKR882 QUN882 REJ882 ROF882 RYB882 SHX882 SRT882 TBP882 TLL882 TVH882 UFD882 UOZ882 UYV882 VIR882 VSN882 WCJ882 WMF882 WWB882 AL907 JS907 TO907 ADK907 ANG907 AXC907 BGY907 BQU907 CAQ907 CKM907 CUI907 DEE907 DOA907 DXW907 EHS907 ERO907 FBK907 FLG907 FVC907 GEY907 GOU907 GYQ907 HIM907 HSI907 ICE907 IMA907 IVW907 JFS907 JPO907 JZK907 KJG907 KTC907 LCY907 LMU907 LWQ907 MGM907 MQI907 NAE907 NKA907 NTW907 ODS907 ONO907 OXK907 PHG907 PRC907 QAY907 QKU907 QUQ907 REM907 ROI907 RYE907 SIA907 SRW907 TBS907 TLO907 TVK907 UFG907 UPC907 UYY907 VIU907 VSQ907 WCM907 WMI907 WWE907 AR908 JY908 TU908 ADQ908 ANM908 AXI908 BHE908 BRA908 CAW908 CKS908 CUO908 DEK908 DOG908 DYC908 EHY908 ERU908 FBQ908 FLM908 FVI908 GFE908 GPA908 GYW908 HIS908 HSO908 ICK908 IMG908 IWC908 JFY908 JPU908 JZQ908 KJM908 KTI908 LDE908 LNA908 LWW908 MGS908 MQO908 NAK908 NKG908 NUC908 ODY908 ONU908 OXQ908 PHM908 PRI908 QBE908 QLA908 QUW908 RES908 ROO908 RYK908 SIG908 SSC908 TBY908 TLU908 TVQ908 UFM908 UPI908 UZE908 VJA908 VSW908 WCS908 WMO908 WWK908 AL909:AL911 JS909:JS911 TO909:TO911 ADK909:ADK911 ANG909:ANG911 AXC909:AXC911 BGY909:BGY911 BQU909:BQU911 CAQ909:CAQ911 CKM909:CKM911 CUI909:CUI911 DEE909:DEE911 DOA909:DOA911 DXW909:DXW911 EHS909:EHS911 ERO909:ERO911 FBK909:FBK911 FLG909:FLG911 FVC909:FVC911 GEY909:GEY911 GOU909:GOU911 GYQ909:GYQ911 HIM909:HIM911 HSI909:HSI911 ICE909:ICE911 IMA909:IMA911 IVW909:IVW911 JFS909:JFS911 JPO909:JPO911 JZK909:JZK911 KJG909:KJG911 KTC909:KTC911 LCY909:LCY911 LMU909:LMU911 LWQ909:LWQ911 MGM909:MGM911 MQI909:MQI911 NAE909:NAE911 NKA909:NKA911 NTW909:NTW911 ODS909:ODS911 ONO909:ONO911 OXK909:OXK911 PHG909:PHG911 PRC909:PRC911 QAY909:QAY911 QKU909:QKU911 QUQ909:QUQ911 REM909:REM911 ROI909:ROI911 RYE909:RYE911 SIA909:SIA911 SRW909:SRW911 TBS909:TBS911 TLO909:TLO911 TVK909:TVK911 UFG909:UFG911 UPC909:UPC911 UYY909:UYY911 VIU909:VIU911 VSQ909:VSQ911 WCM909:WCM911 WMI909:WMI911 WWE909:WWE911 AI893 JP893 TL893 ADH893 AND893 AWZ893 BGV893 BQR893 CAN893 CKJ893 CUF893 DEB893 DNX893 DXT893 EHP893 ERL893 FBH893 FLD893 FUZ893 GEV893 GOR893 GYN893 HIJ893 HSF893 ICB893 ILX893 IVT893 JFP893 JPL893 JZH893 KJD893 KSZ893 LCV893 LMR893 LWN893 MGJ893 MQF893 NAB893 NJX893 NTT893 ODP893 ONL893 OXH893 PHD893 PQZ893 QAV893 QKR893 QUN893 REJ893 ROF893 RYB893 SHX893 SRT893 TBP893 TLL893 TVH893 UFD893 UOZ893 UYV893 VIR893 VSN893 WCJ893 WMF893 WWB893 AI897 JP897 TL897 ADH897 AND897 AWZ897 BGV897 BQR897 CAN897 CKJ897 CUF897 DEB897 DNX897 DXT897 EHP897 ERL897 FBH897 FLD897 FUZ897 GEV897 GOR897 GYN897 HIJ897 HSF897 ICB897 ILX897 IVT897 JFP897 JPL897 JZH897 KJD897 KSZ897 LCV897 LMR897 LWN897 MGJ897 MQF897 NAB897 NJX897 NTT897 ODP897 ONL897 OXH897 PHD897 PQZ897 QAV897 QKR897 QUN897 REJ897 ROF897 RYB897 SHX897 SRT897 TBP897 TLL897 TVH897 UFD897 UOZ897 UYV897 VIR897 VSN897 WCJ897 WMF897 WWB897 AI899:AI900 JP899:JP900 TL899:TL900 ADH899:ADH900 AND899:AND900 AWZ899:AWZ900 BGV899:BGV900 BQR899:BQR900 CAN899:CAN900 CKJ899:CKJ900 CUF899:CUF900 DEB899:DEB900 DNX899:DNX900 DXT899:DXT900 EHP899:EHP900 ERL899:ERL900 FBH899:FBH900 FLD899:FLD900 FUZ899:FUZ900 GEV899:GEV900 GOR899:GOR900 GYN899:GYN900 HIJ899:HIJ900 HSF899:HSF900 ICB899:ICB900 ILX899:ILX900 IVT899:IVT900 JFP899:JFP900 JPL899:JPL900 JZH899:JZH900 KJD899:KJD900 KSZ899:KSZ900 LCV899:LCV900 LMR899:LMR900 LWN899:LWN900 MGJ899:MGJ900 MQF899:MQF900 NAB899:NAB900 NJX899:NJX900 NTT899:NTT900 ODP899:ODP900 ONL899:ONL900 OXH899:OXH900 PHD899:PHD900 PQZ899:PQZ900 QAV899:QAV900 QKR899:QKR900 QUN899:QUN900 REJ899:REJ900 ROF899:ROF900 RYB899:RYB900 SHX899:SHX900 SRT899:SRT900 TBP899:TBP900 TLL899:TLL900 TVH899:TVH900 UFD899:UFD900 UOZ899:UOZ900 UYV899:UYV900 VIR899:VIR900 VSN899:VSN900 WCJ899:WCJ900 WMF899:WMF900 WWB899:WWB900 AI902 JP902 TL902 ADH902 AND902 AWZ902 BGV902 BQR902 CAN902 CKJ902 CUF902 DEB902 DNX902 DXT902 EHP902 ERL902 FBH902 FLD902 FUZ902 GEV902 GOR902 GYN902 HIJ902 HSF902 ICB902 ILX902 IVT902 JFP902 JPL902 JZH902 KJD902 KSZ902 LCV902 LMR902 LWN902 MGJ902 MQF902 NAB902 NJX902 NTT902 ODP902 ONL902 OXH902 PHD902 PQZ902 QAV902 QKR902 QUN902 REJ902 ROF902 RYB902 SHX902 SRT902 TBP902 TLL902 TVH902 UFD902 UOZ902 UYV902 VIR902 VSN902 WCJ902 WMF902 WWB902 AL903:AL905 JS903:JS905 TO903:TO905 ADK903:ADK905 ANG903:ANG905 AXC903:AXC905 BGY903:BGY905 BQU903:BQU905 CAQ903:CAQ905 CKM903:CKM905 CUI903:CUI905 DEE903:DEE905 DOA903:DOA905 DXW903:DXW905 EHS903:EHS905 ERO903:ERO905 FBK903:FBK905 FLG903:FLG905 FVC903:FVC905 GEY903:GEY905 GOU903:GOU905 GYQ903:GYQ905 HIM903:HIM905 HSI903:HSI905 ICE903:ICE905 IMA903:IMA905 IVW903:IVW905 JFS903:JFS905 JPO903:JPO905 JZK903:JZK905 KJG903:KJG905 KTC903:KTC905 LCY903:LCY905 LMU903:LMU905 LWQ903:LWQ905 MGM903:MGM905 MQI903:MQI905 NAE903:NAE905 NKA903:NKA905 NTW903:NTW905 ODS903:ODS905 ONO903:ONO905 OXK903:OXK905 PHG903:PHG905 PRC903:PRC905 QAY903:QAY905 QKU903:QKU905 QUQ903:QUQ905 REM903:REM905 ROI903:ROI905 RYE903:RYE905 SIA903:SIA905 SRW903:SRW905 TBS903:TBS905 TLO903:TLO905 TVK903:TVK905 UFG903:UFG905 UPC903:UPC905 UYY903:UYY905 VIU903:VIU905 VSQ903:VSQ905 WCM903:WCM905 WMI903:WMI905 WWE903:WWE905 AR906 JY906 TU906 ADQ906 ANM906 AXI906 BHE906 BRA906 CAW906 CKS906 CUO906 DEK906 DOG906 DYC906 EHY906 ERU906 FBQ906 FLM906 FVI906 GFE906 GPA906 GYW906 HIS906 HSO906 ICK906 IMG906 IWC906 JFY906 JPU906 JZQ906 KJM906 KTI906 LDE906 LNA906 LWW906 MGS906 MQO906 NAK906 NKG906 NUC906 ODY906 ONU906 OXQ906 PHM906 PRI906 QBE906 QLA906 QUW906 RES906 ROO906 RYK906 SIG906 SSC906 TBY906 TLU906 TVQ906 UFM906 UPI906 UZE906 VJA906 VSW906 WCS906 WMO906 WWK906 AI895 JP895 TL895 ADH895 AND895 AWZ895 BGV895 BQR895 CAN895 CKJ895 CUF895 DEB895 DNX895 DXT895 EHP895 ERL895 FBH895 FLD895 FUZ895 GEV895 GOR895 GYN895 HIJ895 HSF895 ICB895 ILX895 IVT895 JFP895 JPL895 JZH895 KJD895 KSZ895 LCV895 LMR895 LWN895 MGJ895 MQF895 NAB895 NJX895 NTT895 ODP895 ONL895 OXH895 PHD895 PQZ895 QAV895 QKR895 QUN895 REJ895 ROF895 RYB895 SHX895 SRT895 TBP895 TLL895 TVH895 UFD895 UOZ895 UYV895 VIR895 VSN895 WCJ895 WMF895 WWB895 AR944:AR954 JY944:JY954 TU944:TU954 ADQ944:ADQ954 ANM944:ANM954 AXI944:AXI954 BHE944:BHE954 BRA944:BRA954 CAW944:CAW954 CKS944:CKS954 CUO944:CUO954 DEK944:DEK954 DOG944:DOG954 DYC944:DYC954 EHY944:EHY954 ERU944:ERU954 FBQ944:FBQ954 FLM944:FLM954 FVI944:FVI954 GFE944:GFE954 GPA944:GPA954 GYW944:GYW954 HIS944:HIS954 HSO944:HSO954 ICK944:ICK954 IMG944:IMG954 IWC944:IWC954 JFY944:JFY954 JPU944:JPU954 JZQ944:JZQ954 KJM944:KJM954 KTI944:KTI954 LDE944:LDE954 LNA944:LNA954 LWW944:LWW954 MGS944:MGS954 MQO944:MQO954 NAK944:NAK954 NKG944:NKG954 NUC944:NUC954 ODY944:ODY954 ONU944:ONU954 OXQ944:OXQ954 PHM944:PHM954 PRI944:PRI954 QBE944:QBE954 QLA944:QLA954 QUW944:QUW954 RES944:RES954 ROO944:ROO954 RYK944:RYK954 SIG944:SIG954 SSC944:SSC954 TBY944:TBY954 TLU944:TLU954 TVQ944:TVQ954 UFM944:UFM954 UPI944:UPI954 UZE944:UZE954 VJA944:VJA954 VSW944:VSW954 WCS944:WCS954 WMO944:WMO954 WWK944:WWK954 AI954 JP954 TL954 ADH954 AND954 AWZ954 BGV954 BQR954 CAN954 CKJ954 CUF954 DEB954 DNX954 DXT954 EHP954 ERL954 FBH954 FLD954 FUZ954 GEV954 GOR954 GYN954 HIJ954 HSF954 ICB954 ILX954 IVT954 JFP954 JPL954 JZH954 KJD954 KSZ954 LCV954 LMR954 LWN954 MGJ954 MQF954 NAB954 NJX954 NTT954 ODP954 ONL954 OXH954 PHD954 PQZ954 QAV954 QKR954 QUN954 REJ954 ROF954 RYB954 SHX954 SRT954 TBP954 TLL954 TVH954 UFD954 UOZ954 UYV954 VIR954 VSN954 WCJ954 WMF954 WWB954 AO944:AO954 JV944:JV954 TR944:TR954 ADN944:ADN954 ANJ944:ANJ954 AXF944:AXF954 BHB944:BHB954 BQX944:BQX954 CAT944:CAT954 CKP944:CKP954 CUL944:CUL954 DEH944:DEH954 DOD944:DOD954 DXZ944:DXZ954 EHV944:EHV954 ERR944:ERR954 FBN944:FBN954 FLJ944:FLJ954 FVF944:FVF954 GFB944:GFB954 GOX944:GOX954 GYT944:GYT954 HIP944:HIP954 HSL944:HSL954 ICH944:ICH954 IMD944:IMD954 IVZ944:IVZ954 JFV944:JFV954 JPR944:JPR954 JZN944:JZN954 KJJ944:KJJ954 KTF944:KTF954 LDB944:LDB954 LMX944:LMX954 LWT944:LWT954 MGP944:MGP954 MQL944:MQL954 NAH944:NAH954 NKD944:NKD954 NTZ944:NTZ954 ODV944:ODV954 ONR944:ONR954 OXN944:OXN954 PHJ944:PHJ954 PRF944:PRF954 QBB944:QBB954 QKX944:QKX954 QUT944:QUT954 REP944:REP954 ROL944:ROL954 RYH944:RYH954 SID944:SID954 SRZ944:SRZ954 TBV944:TBV954 TLR944:TLR954 TVN944:TVN954 UFJ944:UFJ954 UPF944:UPF954 UZB944:UZB954 VIX944:VIX954 VST944:VST954 WCP944:WCP954 WML944:WML954 WWH944:WWH954 AX958:AX959 KE958:KE959 UA958:UA959 ADW958:ADW959 ANS958:ANS959 AXO958:AXO959 BHK958:BHK959 BRG958:BRG959 CBC958:CBC959 CKY958:CKY959 CUU958:CUU959 DEQ958:DEQ959 DOM958:DOM959 DYI958:DYI959 EIE958:EIE959 ESA958:ESA959 FBW958:FBW959 FLS958:FLS959 FVO958:FVO959 GFK958:GFK959 GPG958:GPG959 GZC958:GZC959 HIY958:HIY959 HSU958:HSU959 ICQ958:ICQ959 IMM958:IMM959 IWI958:IWI959 JGE958:JGE959 JQA958:JQA959 JZW958:JZW959 KJS958:KJS959 KTO958:KTO959 LDK958:LDK959 LNG958:LNG959 LXC958:LXC959 MGY958:MGY959 MQU958:MQU959 NAQ958:NAQ959 NKM958:NKM959 NUI958:NUI959 OEE958:OEE959 OOA958:OOA959 OXW958:OXW959 PHS958:PHS959 PRO958:PRO959 QBK958:QBK959 QLG958:QLG959 QVC958:QVC959 REY958:REY959 ROU958:ROU959 RYQ958:RYQ959 SIM958:SIM959 SSI958:SSI959 TCE958:TCE959 TMA958:TMA959 TVW958:TVW959 UFS958:UFS959 UPO958:UPO959 UZK958:UZK959 VJG958:VJG959 VTC958:VTC959 WCY958:WCY959 WMU958:WMU959 WWQ958:WWQ959 AI944:AI946 JP944:JP946 TL944:TL946 ADH944:ADH946 AND944:AND946 AWZ944:AWZ946 BGV944:BGV946 BQR944:BQR946 CAN944:CAN946 CKJ944:CKJ946 CUF944:CUF946 DEB944:DEB946 DNX944:DNX946 DXT944:DXT946 EHP944:EHP946 ERL944:ERL946 FBH944:FBH946 FLD944:FLD946 FUZ944:FUZ946 GEV944:GEV946 GOR944:GOR946 GYN944:GYN946 HIJ944:HIJ946 HSF944:HSF946 ICB944:ICB946 ILX944:ILX946 IVT944:IVT946 JFP944:JFP946 JPL944:JPL946 JZH944:JZH946 KJD944:KJD946 KSZ944:KSZ946 LCV944:LCV946 LMR944:LMR946 LWN944:LWN946 MGJ944:MGJ946 MQF944:MQF946 NAB944:NAB946 NJX944:NJX946 NTT944:NTT946 ODP944:ODP946 ONL944:ONL946 OXH944:OXH946 PHD944:PHD946 PQZ944:PQZ946 QAV944:QAV946 QKR944:QKR946 QUN944:QUN946 REJ944:REJ946 ROF944:ROF946 RYB944:RYB946 SHX944:SHX946 SRT944:SRT946 TBP944:TBP946 TLL944:TLL946 TVH944:TVH946 UFD944:UFD946 UOZ944:UOZ946 UYV944:UYV946 VIR944:VIR946 VSN944:VSN946 WCJ944:WCJ946 WMF944:WMF946 WWB944:WWB946 AU944:AU945 KB944:KB945 TX944:TX945 ADT944:ADT945 ANP944:ANP945 AXL944:AXL945 BHH944:BHH945 BRD944:BRD945 CAZ944:CAZ945 CKV944:CKV945 CUR944:CUR945 DEN944:DEN945 DOJ944:DOJ945 DYF944:DYF945 EIB944:EIB945 ERX944:ERX945 FBT944:FBT945 FLP944:FLP945 FVL944:FVL945 GFH944:GFH945 GPD944:GPD945 GYZ944:GYZ945 HIV944:HIV945 HSR944:HSR945 ICN944:ICN945 IMJ944:IMJ945 IWF944:IWF945 JGB944:JGB945 JPX944:JPX945 JZT944:JZT945 KJP944:KJP945 KTL944:KTL945 LDH944:LDH945 LND944:LND945 LWZ944:LWZ945 MGV944:MGV945 MQR944:MQR945 NAN944:NAN945 NKJ944:NKJ945 NUF944:NUF945 OEB944:OEB945 ONX944:ONX945 OXT944:OXT945 PHP944:PHP945 PRL944:PRL945 QBH944:QBH945 QLD944:QLD945 QUZ944:QUZ945 REV944:REV945 ROR944:ROR945 RYN944:RYN945 SIJ944:SIJ945 SSF944:SSF945 TCB944:TCB945 TLX944:TLX945 TVT944:TVT945 UFP944:UFP945 UPL944:UPL945 UZH944:UZH945 VJD944:VJD945 VSZ944:VSZ945 WCV944:WCV945 WMR944:WMR945 WWN944:WWN945 AI948:AI951 JP948:JP951 TL948:TL951 ADH948:ADH951 AND948:AND951 AWZ948:AWZ951 BGV948:BGV951 BQR948:BQR951 CAN948:CAN951 CKJ948:CKJ951 CUF948:CUF951 DEB948:DEB951 DNX948:DNX951 DXT948:DXT951 EHP948:EHP951 ERL948:ERL951 FBH948:FBH951 FLD948:FLD951 FUZ948:FUZ951 GEV948:GEV951 GOR948:GOR951 GYN948:GYN951 HIJ948:HIJ951 HSF948:HSF951 ICB948:ICB951 ILX948:ILX951 IVT948:IVT951 JFP948:JFP951 JPL948:JPL951 JZH948:JZH951 KJD948:KJD951 KSZ948:KSZ951 LCV948:LCV951 LMR948:LMR951 LWN948:LWN951 MGJ948:MGJ951 MQF948:MQF951 NAB948:NAB951 NJX948:NJX951 NTT948:NTT951 ODP948:ODP951 ONL948:ONL951 OXH948:OXH951 PHD948:PHD951 PQZ948:PQZ951 QAV948:QAV951 QKR948:QKR951 QUN948:QUN951 REJ948:REJ951 ROF948:ROF951 RYB948:RYB951 SHX948:SHX951 SRT948:SRT951 TBP948:TBP951 TLL948:TLL951 TVH948:TVH951 UFD948:UFD951 UOZ948:UOZ951 UYV948:UYV951 VIR948:VIR951 VSN948:VSN951 WCJ948:WCJ951 WMF948:WMF951 WWB948:WWB951 AU952:AU953 KB952:KB953 TX952:TX953 ADT952:ADT953 ANP952:ANP953 AXL952:AXL953 BHH952:BHH953 BRD952:BRD953 CAZ952:CAZ953 CKV952:CKV953 CUR952:CUR953 DEN952:DEN953 DOJ952:DOJ953 DYF952:DYF953 EIB952:EIB953 ERX952:ERX953 FBT952:FBT953 FLP952:FLP953 FVL952:FVL953 GFH952:GFH953 GPD952:GPD953 GYZ952:GYZ953 HIV952:HIV953 HSR952:HSR953 ICN952:ICN953 IMJ952:IMJ953 IWF952:IWF953 JGB952:JGB953 JPX952:JPX953 JZT952:JZT953 KJP952:KJP953 KTL952:KTL953 LDH952:LDH953 LND952:LND953 LWZ952:LWZ953 MGV952:MGV953 MQR952:MQR953 NAN952:NAN953 NKJ952:NKJ953 NUF952:NUF953 OEB952:OEB953 ONX952:ONX953 OXT952:OXT953 PHP952:PHP953 PRL952:PRL953 QBH952:QBH953 QLD952:QLD953 QUZ952:QUZ953 REV952:REV953 ROR952:ROR953 RYN952:RYN953 SIJ952:SIJ953 SSF952:SSF953 TCB952:TCB953 TLX952:TLX953 TVT952:TVT953 UFP952:UFP953 UPL952:UPL953 UZH952:UZH953 VJD952:VJD953 VSZ952:VSZ953 WCV952:WCV953 WMR952:WMR953 WWN952:WWN953 AU956 KB956 TX956 ADT956 ANP956 AXL956 BHH956 BRD956 CAZ956 CKV956 CUR956 DEN956 DOJ956 DYF956 EIB956 ERX956 FBT956 FLP956 FVL956 GFH956 GPD956 GYZ956 HIV956 HSR956 ICN956 IMJ956 IWF956 JGB956 JPX956 JZT956 KJP956 KTL956 LDH956 LND956 LWZ956 MGV956 MQR956 NAN956 NKJ956 NUF956 OEB956 ONX956 OXT956 PHP956 PRL956 QBH956 QLD956 QUZ956 REV956 ROR956 RYN956 SIJ956 SSF956 TCB956 TLX956 TVT956 UFP956 UPL956 UZH956 VJD956 VSZ956 WCV956 WMR956 WWN956 AU958:AU959 KB958:KB959 TX958:TX959 ADT958:ADT959 ANP958:ANP959 AXL958:AXL959 BHH958:BHH959 BRD958:BRD959 CAZ958:CAZ959 CKV958:CKV959 CUR958:CUR959 DEN958:DEN959 DOJ958:DOJ959 DYF958:DYF959 EIB958:EIB959 ERX958:ERX959 FBT958:FBT959 FLP958:FLP959 FVL958:FVL959 GFH958:GFH959 GPD958:GPD959 GYZ958:GYZ959 HIV958:HIV959 HSR958:HSR959 ICN958:ICN959 IMJ958:IMJ959 IWF958:IWF959 JGB958:JGB959 JPX958:JPX959 JZT958:JZT959 KJP958:KJP959 KTL958:KTL959 LDH958:LDH959 LND958:LND959 LWZ958:LWZ959 MGV958:MGV959 MQR958:MQR959 NAN958:NAN959 NKJ958:NKJ959 NUF958:NUF959 OEB958:OEB959 ONX958:ONX959 OXT958:OXT959 PHP958:PHP959 PRL958:PRL959 QBH958:QBH959 QLD958:QLD959 QUZ958:QUZ959 REV958:REV959 ROR958:ROR959 RYN958:RYN959 SIJ958:SIJ959 SSF958:SSF959 TCB958:TCB959 TLX958:TLX959 TVT958:TVT959 UFP958:UFP959 UPL958:UPL959 UZH958:UZH959 VJD958:VJD959 VSZ958:VSZ959 WCV958:WCV959 WMR958:WMR959 WWN958:WWN959 AO1012 JV1012 TR1012 ADN1012 ANJ1012 AXF1012 BHB1012 BQX1012 CAT1012 CKP1012 CUL1012 DEH1012 DOD1012 DXZ1012 EHV1012 ERR1012 FBN1012 FLJ1012 FVF1012 GFB1012 GOX1012 GYT1012 HIP1012 HSL1012 ICH1012 IMD1012 IVZ1012 JFV1012 JPR1012 JZN1012 KJJ1012 KTF1012 LDB1012 LMX1012 LWT1012 MGP1012 MQL1012 NAH1012 NKD1012 NTZ1012 ODV1012 ONR1012 OXN1012 PHJ1012 PRF1012 QBB1012 QKX1012 QUT1012 REP1012 ROL1012 RYH1012 SID1012 SRZ1012 TBV1012 TLR1012 TVN1012 UFJ1012 UPF1012 UZB1012 VIX1012 VST1012 WCP1012 WML1012 WWH1012 AR1012 JY1012 TU1012 ADQ1012 ANM1012 AXI1012 BHE1012 BRA1012 CAW1012 CKS1012 CUO1012 DEK1012 DOG1012 DYC1012 EHY1012 ERU1012 FBQ1012 FLM1012 FVI1012 GFE1012 GPA1012 GYW1012 HIS1012 HSO1012 ICK1012 IMG1012 IWC1012 JFY1012 JPU1012 JZQ1012 KJM1012 KTI1012 LDE1012 LNA1012 LWW1012 MGS1012 MQO1012 NAK1012 NKG1012 NUC1012 ODY1012 ONU1012 OXQ1012 PHM1012 PRI1012 QBE1012 QLA1012 QUW1012 RES1012 ROO1012 RYK1012 SIG1012 SSC1012 TBY1012 TLU1012 TVQ1012 UFM1012 UPI1012 UZE1012 VJA1012 VSW1012 WCS1012 WMO1012 WWK1012 AO1015 JV1015 TR1015 ADN1015 ANJ1015 AXF1015 BHB1015 BQX1015 CAT1015 CKP1015 CUL1015 DEH1015 DOD1015 DXZ1015 EHV1015 ERR1015 FBN1015 FLJ1015 FVF1015 GFB1015 GOX1015 GYT1015 HIP1015 HSL1015 ICH1015 IMD1015 IVZ1015 JFV1015 JPR1015 JZN1015 KJJ1015 KTF1015 LDB1015 LMX1015 LWT1015 MGP1015 MQL1015 NAH1015 NKD1015 NTZ1015 ODV1015 ONR1015 OXN1015 PHJ1015 PRF1015 QBB1015 QKX1015 QUT1015 REP1015 ROL1015 RYH1015 SID1015 SRZ1015 TBV1015 TLR1015 TVN1015 UFJ1015 UPF1015 UZB1015 VIX1015 VST1015 WCP1015 WML1015 WWH1015 AR1015 JY1015 TU1015 ADQ1015 ANM1015 AXI1015 BHE1015 BRA1015 CAW1015 CKS1015 CUO1015 DEK1015 DOG1015 DYC1015 EHY1015 ERU1015 FBQ1015 FLM1015 FVI1015 GFE1015 GPA1015 GYW1015 HIS1015 HSO1015 ICK1015 IMG1015 IWC1015 JFY1015 JPU1015 JZQ1015 KJM1015 KTI1015 LDE1015 LNA1015 LWW1015 MGS1015 MQO1015 NAK1015 NKG1015 NUC1015 ODY1015 ONU1015 OXQ1015 PHM1015 PRI1015 QBE1015 QLA1015 QUW1015 RES1015 ROO1015 RYK1015 SIG1015 SSC1015 TBY1015 TLU1015 TVQ1015 UFM1015 UPI1015 UZE1015 VJA1015 VSW1015 WCS1015 WMO1015 WWK1015 AI1024 JP1024 TL1024 ADH1024 AND1024 AWZ1024 BGV1024 BQR1024 CAN1024 CKJ1024 CUF1024 DEB1024 DNX1024 DXT1024 EHP1024 ERL1024 FBH1024 FLD1024 FUZ1024 GEV1024 GOR1024 GYN1024 HIJ1024 HSF1024 ICB1024 ILX1024 IVT1024 JFP1024 JPL1024 JZH1024 KJD1024 KSZ1024 LCV1024 LMR1024 LWN1024 MGJ1024 MQF1024 NAB1024 NJX1024 NTT1024 ODP1024 ONL1024 OXH1024 PHD1024 PQZ1024 QAV1024 QKR1024 QUN1024 REJ1024 ROF1024 RYB1024 SHX1024 SRT1024 TBP1024 TLL1024 TVH1024 UFD1024 UOZ1024 UYV1024 VIR1024 VSN1024 WCJ1024 WMF1024 WWB1024 AO1024 JV1024 TR1024 ADN1024 ANJ1024 AXF1024 BHB1024 BQX1024 CAT1024 CKP1024 CUL1024 DEH1024 DOD1024 DXZ1024 EHV1024 ERR1024 FBN1024 FLJ1024 FVF1024 GFB1024 GOX1024 GYT1024 HIP1024 HSL1024 ICH1024 IMD1024 IVZ1024 JFV1024 JPR1024 JZN1024 KJJ1024 KTF1024 LDB1024 LMX1024 LWT1024 MGP1024 MQL1024 NAH1024 NKD1024 NTZ1024 ODV1024 ONR1024 OXN1024 PHJ1024 PRF1024 QBB1024 QKX1024 QUT1024 REP1024 ROL1024 RYH1024 SID1024 SRZ1024 TBV1024 TLR1024 TVN1024 UFJ1024 UPF1024 UZB1024 VIX1024 VST1024 WCP1024 WML1024 WWH1024 AR1024 JY1024 TU1024 ADQ1024 ANM1024 AXI1024 BHE1024 BRA1024 CAW1024 CKS1024 CUO1024 DEK1024 DOG1024 DYC1024 EHY1024 ERU1024 FBQ1024 FLM1024 FVI1024 GFE1024 GPA1024 GYW1024 HIS1024 HSO1024 ICK1024 IMG1024 IWC1024 JFY1024 JPU1024 JZQ1024 KJM1024 KTI1024 LDE1024 LNA1024 LWW1024 MGS1024 MQO1024 NAK1024 NKG1024 NUC1024 ODY1024 ONU1024 OXQ1024 PHM1024 PRI1024 QBE1024 QLA1024 QUW1024 RES1024 ROO1024 RYK1024 SIG1024 SSC1024 TBY1024 TLU1024 TVQ1024 UFM1024 UPI1024 UZE1024 VJA1024 VSW1024 WCS1024 WMO1024 WWK1024 AU1073:AU1074 KB1073:KB1074 TX1073:TX1074 ADT1073:ADT1074 ANP1073:ANP1074 AXL1073:AXL1074 BHH1073:BHH1074 BRD1073:BRD1074 CAZ1073:CAZ1074 CKV1073:CKV1074 CUR1073:CUR1074 DEN1073:DEN1074 DOJ1073:DOJ1074 DYF1073:DYF1074 EIB1073:EIB1074 ERX1073:ERX1074 FBT1073:FBT1074 FLP1073:FLP1074 FVL1073:FVL1074 GFH1073:GFH1074 GPD1073:GPD1074 GYZ1073:GYZ1074 HIV1073:HIV1074 HSR1073:HSR1074 ICN1073:ICN1074 IMJ1073:IMJ1074 IWF1073:IWF1074 JGB1073:JGB1074 JPX1073:JPX1074 JZT1073:JZT1074 KJP1073:KJP1074 KTL1073:KTL1074 LDH1073:LDH1074 LND1073:LND1074 LWZ1073:LWZ1074 MGV1073:MGV1074 MQR1073:MQR1074 NAN1073:NAN1074 NKJ1073:NKJ1074 NUF1073:NUF1074 OEB1073:OEB1074 ONX1073:ONX1074 OXT1073:OXT1074 PHP1073:PHP1074 PRL1073:PRL1074 QBH1073:QBH1074 QLD1073:QLD1074 QUZ1073:QUZ1074 REV1073:REV1074 ROR1073:ROR1074 RYN1073:RYN1074 SIJ1073:SIJ1074 SSF1073:SSF1074 TCB1073:TCB1074 TLX1073:TLX1074 TVT1073:TVT1074 UFP1073:UFP1074 UPL1073:UPL1074 UZH1073:UZH1074 VJD1073:VJD1074 VSZ1073:VSZ1074 WCV1073:WCV1074 WMR1073:WMR1074 WWN1073:WWN1074 AR1088:AR1089 JY1088:JY1089 TU1088:TU1089 ADQ1088:ADQ1089 ANM1088:ANM1089 AXI1088:AXI1089 BHE1088:BHE1089 BRA1088:BRA1089 CAW1088:CAW1089 CKS1088:CKS1089 CUO1088:CUO1089 DEK1088:DEK1089 DOG1088:DOG1089 DYC1088:DYC1089 EHY1088:EHY1089 ERU1088:ERU1089 FBQ1088:FBQ1089 FLM1088:FLM1089 FVI1088:FVI1089 GFE1088:GFE1089 GPA1088:GPA1089 GYW1088:GYW1089 HIS1088:HIS1089 HSO1088:HSO1089 ICK1088:ICK1089 IMG1088:IMG1089 IWC1088:IWC1089 JFY1088:JFY1089 JPU1088:JPU1089 JZQ1088:JZQ1089 KJM1088:KJM1089 KTI1088:KTI1089 LDE1088:LDE1089 LNA1088:LNA1089 LWW1088:LWW1089 MGS1088:MGS1089 MQO1088:MQO1089 NAK1088:NAK1089 NKG1088:NKG1089 NUC1088:NUC1089 ODY1088:ODY1089 ONU1088:ONU1089 OXQ1088:OXQ1089 PHM1088:PHM1089 PRI1088:PRI1089 QBE1088:QBE1089 QLA1088:QLA1089 QUW1088:QUW1089 RES1088:RES1089 ROO1088:ROO1089 RYK1088:RYK1089 SIG1088:SIG1089 SSC1088:SSC1089 TBY1088:TBY1089 TLU1088:TLU1089 TVQ1088:TVQ1089 UFM1088:UFM1089 UPI1088:UPI1089 UZE1088:UZE1089 VJA1088:VJA1089 VSW1088:VSW1089 WCS1088:WCS1089 WMO1088:WMO1089 WWK1088:WWK1089 AL1088:AL1089 JS1088:JS1089 TO1088:TO1089 ADK1088:ADK1089 ANG1088:ANG1089 AXC1088:AXC1089 BGY1088:BGY1089 BQU1088:BQU1089 CAQ1088:CAQ1089 CKM1088:CKM1089 CUI1088:CUI1089 DEE1088:DEE1089 DOA1088:DOA1089 DXW1088:DXW1089 EHS1088:EHS1089 ERO1088:ERO1089 FBK1088:FBK1089 FLG1088:FLG1089 FVC1088:FVC1089 GEY1088:GEY1089 GOU1088:GOU1089 GYQ1088:GYQ1089 HIM1088:HIM1089 HSI1088:HSI1089 ICE1088:ICE1089 IMA1088:IMA1089 IVW1088:IVW1089 JFS1088:JFS1089 JPO1088:JPO1089 JZK1088:JZK1089 KJG1088:KJG1089 KTC1088:KTC1089 LCY1088:LCY1089 LMU1088:LMU1089 LWQ1088:LWQ1089 MGM1088:MGM1089 MQI1088:MQI1089 NAE1088:NAE1089 NKA1088:NKA1089 NTW1088:NTW1089 ODS1088:ODS1089 ONO1088:ONO1089 OXK1088:OXK1089 PHG1088:PHG1089 PRC1088:PRC1089 QAY1088:QAY1089 QKU1088:QKU1089 QUQ1088:QUQ1089 REM1088:REM1089 ROI1088:ROI1089 RYE1088:RYE1089 SIA1088:SIA1089 SRW1088:SRW1089 TBS1088:TBS1089 TLO1088:TLO1089 TVK1088:TVK1089 UFG1088:UFG1089 UPC1088:UPC1089 UYY1088:UYY1089 VIU1088:VIU1089 VSQ1088:VSQ1089 WCM1088:WCM1089 WMI1088:WMI1089 WWE1088:WWE1089 AI1088:AI1089 JP1088:JP1089 TL1088:TL1089 ADH1088:ADH1089 AND1088:AND1089 AWZ1088:AWZ1089 BGV1088:BGV1089 BQR1088:BQR1089 CAN1088:CAN1089 CKJ1088:CKJ1089 CUF1088:CUF1089 DEB1088:DEB1089 DNX1088:DNX1089 DXT1088:DXT1089 EHP1088:EHP1089 ERL1088:ERL1089 FBH1088:FBH1089 FLD1088:FLD1089 FUZ1088:FUZ1089 GEV1088:GEV1089 GOR1088:GOR1089 GYN1088:GYN1089 HIJ1088:HIJ1089 HSF1088:HSF1089 ICB1088:ICB1089 ILX1088:ILX1089 IVT1088:IVT1089 JFP1088:JFP1089 JPL1088:JPL1089 JZH1088:JZH1089 KJD1088:KJD1089 KSZ1088:KSZ1089 LCV1088:LCV1089 LMR1088:LMR1089 LWN1088:LWN1089 MGJ1088:MGJ1089 MQF1088:MQF1089 NAB1088:NAB1089 NJX1088:NJX1089 NTT1088:NTT1089 ODP1088:ODP1089 ONL1088:ONL1089 OXH1088:OXH1089 PHD1088:PHD1089 PQZ1088:PQZ1089 QAV1088:QAV1089 QKR1088:QKR1089 QUN1088:QUN1089 REJ1088:REJ1089 ROF1088:ROF1089 RYB1088:RYB1089 SHX1088:SHX1089 SRT1088:SRT1089 TBP1088:TBP1089 TLL1088:TLL1089 TVH1088:TVH1089 UFD1088:UFD1089 UOZ1088:UOZ1089 UYV1088:UYV1089 VIR1088:VIR1089 VSN1088:VSN1089 WCJ1088:WCJ1089 WMF1088:WMF1089 WWB1088:WWB1089 AO1088:AO1089 JV1088:JV1089 TR1088:TR1089 ADN1088:ADN1089 ANJ1088:ANJ1089 AXF1088:AXF1089 BHB1088:BHB1089 BQX1088:BQX1089 CAT1088:CAT1089 CKP1088:CKP1089 CUL1088:CUL1089 DEH1088:DEH1089 DOD1088:DOD1089 DXZ1088:DXZ1089 EHV1088:EHV1089 ERR1088:ERR1089 FBN1088:FBN1089 FLJ1088:FLJ1089 FVF1088:FVF1089 GFB1088:GFB1089 GOX1088:GOX1089 GYT1088:GYT1089 HIP1088:HIP1089 HSL1088:HSL1089 ICH1088:ICH1089 IMD1088:IMD1089 IVZ1088:IVZ1089 JFV1088:JFV1089 JPR1088:JPR1089 JZN1088:JZN1089 KJJ1088:KJJ1089 KTF1088:KTF1089 LDB1088:LDB1089 LMX1088:LMX1089 LWT1088:LWT1089 MGP1088:MGP1089 MQL1088:MQL1089 NAH1088:NAH1089 NKD1088:NKD1089 NTZ1088:NTZ1089 ODV1088:ODV1089 ONR1088:ONR1089 OXN1088:OXN1089 PHJ1088:PHJ1089 PRF1088:PRF1089 QBB1088:QBB1089 QKX1088:QKX1089 QUT1088:QUT1089 REP1088:REP1089 ROL1088:ROL1089 RYH1088:RYH1089 SID1088:SID1089 SRZ1088:SRZ1089 TBV1088:TBV1089 TLR1088:TLR1089 TVN1088:TVN1089 UFJ1088:UFJ1089 UPF1088:UPF1089 UZB1088:UZB1089 VIX1088:VIX1089 VST1088:VST1089 WCP1088:WCP1089 WML1088:WML1089 WWH1088:WWH1089 AR1179 JY1177 TU1177 ADQ1177 ANM1177 AXI1177 BHE1177 BRA1177 CAW1177 CKS1177 CUO1177 DEK1177 DOG1177 DYC1177 EHY1177 ERU1177 FBQ1177 FLM1177 FVI1177 GFE1177 GPA1177 GYW1177 HIS1177 HSO1177 ICK1177 IMG1177 IWC1177 JFY1177 JPU1177 JZQ1177 KJM1177 KTI1177 LDE1177 LNA1177 LWW1177 MGS1177 MQO1177 NAK1177 NKG1177 NUC1177 ODY1177 ONU1177 OXQ1177 PHM1177 PRI1177 QBE1177 QLA1177 QUW1177 RES1177 ROO1177 RYK1177 SIG1177 SSC1177 TBY1177 TLU1177 TVQ1177 UFM1177 UPI1177 UZE1177 VJA1177 VSW1177 WCS1177 WMO1177 WWK1177 AO1179 JV1177 TR1177 ADN1177 ANJ1177 AXF1177 BHB1177 BQX1177 CAT1177 CKP1177 CUL1177 DEH1177 DOD1177 DXZ1177 EHV1177 ERR1177 FBN1177 FLJ1177 FVF1177 GFB1177 GOX1177 GYT1177 HIP1177 HSL1177 ICH1177 IMD1177 IVZ1177 JFV1177 JPR1177 JZN1177 KJJ1177 KTF1177 LDB1177 LMX1177 LWT1177 MGP1177 MQL1177 NAH1177 NKD1177 NTZ1177 ODV1177 ONR1177 OXN1177 PHJ1177 PRF1177 QBB1177 QKX1177 QUT1177 REP1177 ROL1177 RYH1177 SID1177 SRZ1177 TBV1177 TLR1177 TVN1177 UFJ1177 UPF1177 UZB1177 VIX1177 VST1177 WCP1177 WML1177 WWH1177 AR1196 JY1194 TU1194 ADQ1194 ANM1194 AXI1194 BHE1194 BRA1194 CAW1194 CKS1194 CUO1194 DEK1194 DOG1194 DYC1194 EHY1194 ERU1194 FBQ1194 FLM1194 FVI1194 GFE1194 GPA1194 GYW1194 HIS1194 HSO1194 ICK1194 IMG1194 IWC1194 JFY1194 JPU1194 JZQ1194 KJM1194 KTI1194 LDE1194 LNA1194 LWW1194 MGS1194 MQO1194 NAK1194 NKG1194 NUC1194 ODY1194 ONU1194 OXQ1194 PHM1194 PRI1194 QBE1194 QLA1194 QUW1194 RES1194 ROO1194 RYK1194 SIG1194 SSC1194 TBY1194 TLU1194 TVQ1194 UFM1194 UPI1194 UZE1194 VJA1194 VSW1194 WCS1194 WMO1194 WWK1194 AO1196 JV1194 TR1194 ADN1194 ANJ1194 AXF1194 BHB1194 BQX1194 CAT1194 CKP1194 CUL1194 DEH1194 DOD1194 DXZ1194 EHV1194 ERR1194 FBN1194 FLJ1194 FVF1194 GFB1194 GOX1194 GYT1194 HIP1194 HSL1194 ICH1194 IMD1194 IVZ1194 JFV1194 JPR1194 JZN1194 KJJ1194 KTF1194 LDB1194 LMX1194 LWT1194 MGP1194 MQL1194 NAH1194 NKD1194 NTZ1194 ODV1194 ONR1194 OXN1194 PHJ1194 PRF1194 QBB1194 QKX1194 QUT1194 REP1194 ROL1194 RYH1194 SID1194 SRZ1194 TBV1194 TLR1194 TVN1194 UFJ1194 UPF1194 UZB1194 VIX1194 VST1194 WCP1194 WML1194 WWH1194 AI1196 JP1194 TL1194 ADH1194 AND1194 AWZ1194 BGV1194 BQR1194 CAN1194 CKJ1194 CUF1194 DEB1194 DNX1194 DXT1194 EHP1194 ERL1194 FBH1194 FLD1194 FUZ1194 GEV1194 GOR1194 GYN1194 HIJ1194 HSF1194 ICB1194 ILX1194 IVT1194 JFP1194 JPL1194 JZH1194 KJD1194 KSZ1194 LCV1194 LMR1194 LWN1194 MGJ1194 MQF1194 NAB1194 NJX1194 NTT1194 ODP1194 ONL1194 OXH1194 PHD1194 PQZ1194 QAV1194 QKR1194 QUN1194 REJ1194 ROF1194 RYB1194 SHX1194 SRT1194 TBP1194 TLL1194 TVH1194 UFD1194 UOZ1194 UYV1194 VIR1194 VSN1194 WCJ1194 WMF1194 WWB1194 AR1227:AR1228 JY1225:JY1226 TU1225:TU1226 ADQ1225:ADQ1226 ANM1225:ANM1226 AXI1225:AXI1226 BHE1225:BHE1226 BRA1225:BRA1226 CAW1225:CAW1226 CKS1225:CKS1226 CUO1225:CUO1226 DEK1225:DEK1226 DOG1225:DOG1226 DYC1225:DYC1226 EHY1225:EHY1226 ERU1225:ERU1226 FBQ1225:FBQ1226 FLM1225:FLM1226 FVI1225:FVI1226 GFE1225:GFE1226 GPA1225:GPA1226 GYW1225:GYW1226 HIS1225:HIS1226 HSO1225:HSO1226 ICK1225:ICK1226 IMG1225:IMG1226 IWC1225:IWC1226 JFY1225:JFY1226 JPU1225:JPU1226 JZQ1225:JZQ1226 KJM1225:KJM1226 KTI1225:KTI1226 LDE1225:LDE1226 LNA1225:LNA1226 LWW1225:LWW1226 MGS1225:MGS1226 MQO1225:MQO1226 NAK1225:NAK1226 NKG1225:NKG1226 NUC1225:NUC1226 ODY1225:ODY1226 ONU1225:ONU1226 OXQ1225:OXQ1226 PHM1225:PHM1226 PRI1225:PRI1226 QBE1225:QBE1226 QLA1225:QLA1226 QUW1225:QUW1226 RES1225:RES1226 ROO1225:ROO1226 RYK1225:RYK1226 SIG1225:SIG1226 SSC1225:SSC1226 TBY1225:TBY1226 TLU1225:TLU1226 TVQ1225:TVQ1226 UFM1225:UFM1226 UPI1225:UPI1226 UZE1225:UZE1226 VJA1225:VJA1226 VSW1225:VSW1226 WCS1225:WCS1226 WMO1225:WMO1226 WWK1225:WWK1226 AR1234:AR1235 JY1232:JY1233 TU1232:TU1233 ADQ1232:ADQ1233 ANM1232:ANM1233 AXI1232:AXI1233 BHE1232:BHE1233 BRA1232:BRA1233 CAW1232:CAW1233 CKS1232:CKS1233 CUO1232:CUO1233 DEK1232:DEK1233 DOG1232:DOG1233 DYC1232:DYC1233 EHY1232:EHY1233 ERU1232:ERU1233 FBQ1232:FBQ1233 FLM1232:FLM1233 FVI1232:FVI1233 GFE1232:GFE1233 GPA1232:GPA1233 GYW1232:GYW1233 HIS1232:HIS1233 HSO1232:HSO1233 ICK1232:ICK1233 IMG1232:IMG1233 IWC1232:IWC1233 JFY1232:JFY1233 JPU1232:JPU1233 JZQ1232:JZQ1233 KJM1232:KJM1233 KTI1232:KTI1233 LDE1232:LDE1233 LNA1232:LNA1233 LWW1232:LWW1233 MGS1232:MGS1233 MQO1232:MQO1233 NAK1232:NAK1233 NKG1232:NKG1233 NUC1232:NUC1233 ODY1232:ODY1233 ONU1232:ONU1233 OXQ1232:OXQ1233 PHM1232:PHM1233 PRI1232:PRI1233 QBE1232:QBE1233 QLA1232:QLA1233 QUW1232:QUW1233 RES1232:RES1233 ROO1232:ROO1233 RYK1232:RYK1233 SIG1232:SIG1233 SSC1232:SSC1233 TBY1232:TBY1233 TLU1232:TLU1233 TVQ1232:TVQ1233 UFM1232:UFM1233 UPI1232:UPI1233 UZE1232:UZE1233 VJA1232:VJA1233 VSW1232:VSW1233 WCS1232:WCS1233 WMO1232:WMO1233 WWK1232:WWK1233 AO1234:AO1235 JV1232:JV1233 TR1232:TR1233 ADN1232:ADN1233 ANJ1232:ANJ1233 AXF1232:AXF1233 BHB1232:BHB1233 BQX1232:BQX1233 CAT1232:CAT1233 CKP1232:CKP1233 CUL1232:CUL1233 DEH1232:DEH1233 DOD1232:DOD1233 DXZ1232:DXZ1233 EHV1232:EHV1233 ERR1232:ERR1233 FBN1232:FBN1233 FLJ1232:FLJ1233 FVF1232:FVF1233 GFB1232:GFB1233 GOX1232:GOX1233 GYT1232:GYT1233 HIP1232:HIP1233 HSL1232:HSL1233 ICH1232:ICH1233 IMD1232:IMD1233 IVZ1232:IVZ1233 JFV1232:JFV1233 JPR1232:JPR1233 JZN1232:JZN1233 KJJ1232:KJJ1233 KTF1232:KTF1233 LDB1232:LDB1233 LMX1232:LMX1233 LWT1232:LWT1233 MGP1232:MGP1233 MQL1232:MQL1233 NAH1232:NAH1233 NKD1232:NKD1233 NTZ1232:NTZ1233 ODV1232:ODV1233 ONR1232:ONR1233 OXN1232:OXN1233 PHJ1232:PHJ1233 PRF1232:PRF1233 QBB1232:QBB1233 QKX1232:QKX1233 QUT1232:QUT1233 REP1232:REP1233 ROL1232:ROL1233 RYH1232:RYH1233 SID1232:SID1233 SRZ1232:SRZ1233 TBV1232:TBV1233 TLR1232:TLR1233 TVN1232:TVN1233 UFJ1232:UFJ1233 UPF1232:UPF1233 UZB1232:UZB1233 VIX1232:VIX1233 VST1232:VST1233 WCP1232:WCP1233 WML1232:WML1233 WWH1232:WWH1233 AI1234:AI1236 JP1232:JP1234 TL1232:TL1234 ADH1232:ADH1234 AND1232:AND1234 AWZ1232:AWZ1234 BGV1232:BGV1234 BQR1232:BQR1234 CAN1232:CAN1234 CKJ1232:CKJ1234 CUF1232:CUF1234 DEB1232:DEB1234 DNX1232:DNX1234 DXT1232:DXT1234 EHP1232:EHP1234 ERL1232:ERL1234 FBH1232:FBH1234 FLD1232:FLD1234 FUZ1232:FUZ1234 GEV1232:GEV1234 GOR1232:GOR1234 GYN1232:GYN1234 HIJ1232:HIJ1234 HSF1232:HSF1234 ICB1232:ICB1234 ILX1232:ILX1234 IVT1232:IVT1234 JFP1232:JFP1234 JPL1232:JPL1234 JZH1232:JZH1234 KJD1232:KJD1234 KSZ1232:KSZ1234 LCV1232:LCV1234 LMR1232:LMR1234 LWN1232:LWN1234 MGJ1232:MGJ1234 MQF1232:MQF1234 NAB1232:NAB1234 NJX1232:NJX1234 NTT1232:NTT1234 ODP1232:ODP1234 ONL1232:ONL1234 OXH1232:OXH1234 PHD1232:PHD1234 PQZ1232:PQZ1234 QAV1232:QAV1234 QKR1232:QKR1234 QUN1232:QUN1234 REJ1232:REJ1234 ROF1232:ROF1234 RYB1232:RYB1234 SHX1232:SHX1234 SRT1232:SRT1234 TBP1232:TBP1234 TLL1232:TLL1234 TVH1232:TVH1234 UFD1232:UFD1234 UOZ1232:UOZ1234 UYV1232:UYV1234 VIR1232:VIR1234 VSN1232:VSN1234 WCJ1232:WCJ1234 WMF1232:WMF1234 WWB1232:WWB1234 AI1228 JP1226 TL1226 ADH1226 AND1226 AWZ1226 BGV1226 BQR1226 CAN1226 CKJ1226 CUF1226 DEB1226 DNX1226 DXT1226 EHP1226 ERL1226 FBH1226 FLD1226 FUZ1226 GEV1226 GOR1226 GYN1226 HIJ1226 HSF1226 ICB1226 ILX1226 IVT1226 JFP1226 JPL1226 JZH1226 KJD1226 KSZ1226 LCV1226 LMR1226 LWN1226 MGJ1226 MQF1226 NAB1226 NJX1226 NTT1226 ODP1226 ONL1226 OXH1226 PHD1226 PQZ1226 QAV1226 QKR1226 QUN1226 REJ1226 ROF1226 RYB1226 SHX1226 SRT1226 TBP1226 TLL1226 TVH1226 UFD1226 UOZ1226 UYV1226 VIR1226 VSN1226 WCJ1226 WMF1226 WWB1226 AU1228 KB1226 TX1226 ADT1226 ANP1226 AXL1226 BHH1226 BRD1226 CAZ1226 CKV1226 CUR1226 DEN1226 DOJ1226 DYF1226 EIB1226 ERX1226 FBT1226 FLP1226 FVL1226 GFH1226 GPD1226 GYZ1226 HIV1226 HSR1226 ICN1226 IMJ1226 IWF1226 JGB1226 JPX1226 JZT1226 KJP1226 KTL1226 LDH1226 LND1226 LWZ1226 MGV1226 MQR1226 NAN1226 NKJ1226 NUF1226 OEB1226 ONX1226 OXT1226 PHP1226 PRL1226 QBH1226 QLD1226 QUZ1226 REV1226 ROR1226 RYN1226 SIJ1226 SSF1226 TCB1226 TLX1226 TVT1226 UFP1226 UPL1226 UZH1226 VJD1226 VSZ1226 WCV1226 WMR1226 WWN1226 AX1228 KE1226 UA1226 ADW1226 ANS1226 AXO1226 BHK1226 BRG1226 CBC1226 CKY1226 CUU1226 DEQ1226 DOM1226 DYI1226 EIE1226 ESA1226 FBW1226 FLS1226 FVO1226 GFK1226 GPG1226 GZC1226 HIY1226 HSU1226 ICQ1226 IMM1226 IWI1226 JGE1226 JQA1226 JZW1226 KJS1226 KTO1226 LDK1226 LNG1226 LXC1226 MGY1226 MQU1226 NAQ1226 NKM1226 NUI1226 OEE1226 OOA1226 OXW1226 PHS1226 PRO1226 QBK1226 QLG1226 QVC1226 REY1226 ROU1226 RYQ1226 SIM1226 SSI1226 TCE1226 TMA1226 TVW1226 UFS1226 UPO1226 UZK1226 VJG1226 VTC1226 WCY1226 WMU1226 WWQ1226 AI1238 JP1236 TL1236 ADH1236 AND1236 AWZ1236 BGV1236 BQR1236 CAN1236 CKJ1236 CUF1236 DEB1236 DNX1236 DXT1236 EHP1236 ERL1236 FBH1236 FLD1236 FUZ1236 GEV1236 GOR1236 GYN1236 HIJ1236 HSF1236 ICB1236 ILX1236 IVT1236 JFP1236 JPL1236 JZH1236 KJD1236 KSZ1236 LCV1236 LMR1236 LWN1236 MGJ1236 MQF1236 NAB1236 NJX1236 NTT1236 ODP1236 ONL1236 OXH1236 PHD1236 PQZ1236 QAV1236 QKR1236 QUN1236 REJ1236 ROF1236 RYB1236 SHX1236 SRT1236 TBP1236 TLL1236 TVH1236 UFD1236 UOZ1236 UYV1236 VIR1236 VSN1236 WCJ1236 WMF1236 WWB1236 AR163 JY163 TU163 ADQ163 ANM163 AXI163 BHE163 BRA163 CAW163 CKS163 CUO163 DEK163 DOG163 DYC163 EHY163 ERU163 FBQ163 FLM163 FVI163 GFE163 GPA163 GYW163 HIS163 HSO163 ICK163 IMG163 IWC163 JFY163 JPU163 JZQ163 KJM163 KTI163 LDE163 LNA163 LWW163 MGS163 MQO163 NAK163 NKG163 NUC163 ODY163 ONU163 OXQ163 PHM163 PRI163 QBE163 QLA163 QUW163 RES163 ROO163 RYK163 SIG163 SSC163 TBY163 TLU163 TVQ163 UFM163 UPI163 UZE163 VJA163 VSW163 WCS163 WMO163 WWK163 AO163 JV163 TR163 ADN163 ANJ163 AXF163 BHB163 BQX163 CAT163 CKP163 CUL163 DEH163 DOD163 DXZ163 EHV163 ERR163 FBN163 FLJ163 FVF163 GFB163 GOX163 GYT163 HIP163 HSL163 ICH163 IMD163 IVZ163 JFV163 JPR163 JZN163 KJJ163 KTF163 LDB163 LMX163 LWT163 MGP163 MQL163 NAH163 NKD163 NTZ163 ODV163 ONR163 OXN163 PHJ163 PRF163 QBB163 QKX163 QUT163 REP163 ROL163 RYH163 SID163 SRZ163 TBV163 TLR163 TVN163 UFJ163 UPF163 UZB163 VIX163 VST163 WCP163 WML163 WWH163 AI335:AI381 JP335:JP381 TL335:TL381 ADH335:ADH381 AND335:AND381 AWZ335:AWZ381 BGV335:BGV381 BQR335:BQR381 CAN335:CAN381 CKJ335:CKJ381 CUF335:CUF381 DEB335:DEB381 DNX335:DNX381 DXT335:DXT381 EHP335:EHP381 ERL335:ERL381 FBH335:FBH381 FLD335:FLD381 FUZ335:FUZ381 GEV335:GEV381 GOR335:GOR381 GYN335:GYN381 HIJ335:HIJ381 HSF335:HSF381 ICB335:ICB381 ILX335:ILX381 IVT335:IVT381 JFP335:JFP381 JPL335:JPL381 JZH335:JZH381 KJD335:KJD381 KSZ335:KSZ381 LCV335:LCV381 LMR335:LMR381 LWN335:LWN381 MGJ335:MGJ381 MQF335:MQF381 NAB335:NAB381 NJX335:NJX381 NTT335:NTT381 ODP335:ODP381 ONL335:ONL381 OXH335:OXH381 PHD335:PHD381 PQZ335:PQZ381 QAV335:QAV381 QKR335:QKR381 QUN335:QUN381 REJ335:REJ381 ROF335:ROF381 RYB335:RYB381 SHX335:SHX381 SRT335:SRT381 TBP335:TBP381 TLL335:TLL381 TVH335:TVH381 UFD335:UFD381 UOZ335:UOZ381 UYV335:UYV381 VIR335:VIR381 VSN335:VSN381 WCJ335:WCJ381 WMF335:WMF381 WWB335:WWB381 AR540 JY540 TU540 ADQ540 ANM540 AXI540 BHE540 BRA540 CAW540 CKS540 CUO540 DEK540 DOG540 DYC540 EHY540 ERU540 FBQ540 FLM540 FVI540 GFE540 GPA540 GYW540 HIS540 HSO540 ICK540 IMG540 IWC540 JFY540 JPU540 JZQ540 KJM540 KTI540 LDE540 LNA540 LWW540 MGS540 MQO540 NAK540 NKG540 NUC540 ODY540 ONU540 OXQ540 PHM540 PRI540 QBE540 QLA540 QUW540 RES540 ROO540 RYK540 SIG540 SSC540 TBY540 TLU540 TVQ540 UFM540 UPI540 UZE540 VJA540 VSW540 WCS540 WMO540 WWK540 AO540 JV540 TR540 ADN540 ANJ540 AXF540 BHB540 BQX540 CAT540 CKP540 CUL540 DEH540 DOD540 DXZ540 EHV540 ERR540 FBN540 FLJ540 FVF540 GFB540 GOX540 GYT540 HIP540 HSL540 ICH540 IMD540 IVZ540 JFV540 JPR540 JZN540 KJJ540 KTF540 LDB540 LMX540 LWT540 MGP540 MQL540 NAH540 NKD540 NTZ540 ODV540 ONR540 OXN540 PHJ540 PRF540 QBB540 QKX540 QUT540 REP540 ROL540 RYH540 SID540 SRZ540 TBV540 TLR540 TVN540 UFJ540 UPF540 UZB540 VIX540 VST540 WCP540 WML540 WWH540 AO679:AO681 JV679:JV681 TR679:TR681 ADN679:ADN681 ANJ679:ANJ681 AXF679:AXF681 BHB679:BHB681 BQX679:BQX681 CAT679:CAT681 CKP679:CKP681 CUL679:CUL681 DEH679:DEH681 DOD679:DOD681 DXZ679:DXZ681 EHV679:EHV681 ERR679:ERR681 FBN679:FBN681 FLJ679:FLJ681 FVF679:FVF681 GFB679:GFB681 GOX679:GOX681 GYT679:GYT681 HIP679:HIP681 HSL679:HSL681 ICH679:ICH681 IMD679:IMD681 IVZ679:IVZ681 JFV679:JFV681 JPR679:JPR681 JZN679:JZN681 KJJ679:KJJ681 KTF679:KTF681 LDB679:LDB681 LMX679:LMX681 LWT679:LWT681 MGP679:MGP681 MQL679:MQL681 NAH679:NAH681 NKD679:NKD681 NTZ679:NTZ681 ODV679:ODV681 ONR679:ONR681 OXN679:OXN681 PHJ679:PHJ681 PRF679:PRF681 QBB679:QBB681 QKX679:QKX681 QUT679:QUT681 REP679:REP681 ROL679:ROL681 RYH679:RYH681 SID679:SID681 SRZ679:SRZ681 TBV679:TBV681 TLR679:TLR681 TVN679:TVN681 UFJ679:UFJ681 UPF679:UPF681 UZB679:UZB681 VIX679:VIX681 VST679:VST681 WCP679:WCP681 WML679:WML681 WWH679:WWH681 AI673:AI681 JP673:JP681 TL673:TL681 ADH673:ADH681 AND673:AND681 AWZ673:AWZ681 BGV673:BGV681 BQR673:BQR681 CAN673:CAN681 CKJ673:CKJ681 CUF673:CUF681 DEB673:DEB681 DNX673:DNX681 DXT673:DXT681 EHP673:EHP681 ERL673:ERL681 FBH673:FBH681 FLD673:FLD681 FUZ673:FUZ681 GEV673:GEV681 GOR673:GOR681 GYN673:GYN681 HIJ673:HIJ681 HSF673:HSF681 ICB673:ICB681 ILX673:ILX681 IVT673:IVT681 JFP673:JFP681 JPL673:JPL681 JZH673:JZH681 KJD673:KJD681 KSZ673:KSZ681 LCV673:LCV681 LMR673:LMR681 LWN673:LWN681 MGJ673:MGJ681 MQF673:MQF681 NAB673:NAB681 NJX673:NJX681 NTT673:NTT681 ODP673:ODP681 ONL673:ONL681 OXH673:OXH681 PHD673:PHD681 PQZ673:PQZ681 QAV673:QAV681 QKR673:QKR681 QUN673:QUN681 REJ673:REJ681 ROF673:ROF681 RYB673:RYB681 SHX673:SHX681 SRT673:SRT681 TBP673:TBP681 TLL673:TLL681 TVH673:TVH681 UFD673:UFD681 UOZ673:UOZ681 UYV673:UYV681 VIR673:VIR681 VSN673:VSN681 WCJ673:WCJ681 WMF673:WMF681 WWB673:WWB681 AI575 JP575 TL575 ADH575 AND575 AWZ575 BGV575 BQR575 CAN575 CKJ575 CUF575 DEB575 DNX575 DXT575 EHP575 ERL575 FBH575 FLD575 FUZ575 GEV575 GOR575 GYN575 HIJ575 HSF575 ICB575 ILX575 IVT575 JFP575 JPL575 JZH575 KJD575 KSZ575 LCV575 LMR575 LWN575 MGJ575 MQF575 NAB575 NJX575 NTT575 ODP575 ONL575 OXH575 PHD575 PQZ575 QAV575 QKR575 QUN575 REJ575 ROF575 RYB575 SHX575 SRT575 TBP575 TLL575 TVH575 UFD575 UOZ575 UYV575 VIR575 VSN575 WCJ575 WMF575 WWB575 AI839 JP839 TL839 ADH839 AND839 AWZ839 BGV839 BQR839 CAN839 CKJ839 CUF839 DEB839 DNX839 DXT839 EHP839 ERL839 FBH839 FLD839 FUZ839 GEV839 GOR839 GYN839 HIJ839 HSF839 ICB839 ILX839 IVT839 JFP839 JPL839 JZH839 KJD839 KSZ839 LCV839 LMR839 LWN839 MGJ839 MQF839 NAB839 NJX839 NTT839 ODP839 ONL839 OXH839 PHD839 PQZ839 QAV839 QKR839 QUN839 REJ839 ROF839 RYB839 SHX839 SRT839 TBP839 TLL839 TVH839 UFD839 UOZ839 UYV839 VIR839 VSN839 WCJ839 WMF839 WWB839 AO839 JV839 TR839 ADN839 ANJ839 AXF839 BHB839 BQX839 CAT839 CKP839 CUL839 DEH839 DOD839 DXZ839 EHV839 ERR839 FBN839 FLJ839 FVF839 GFB839 GOX839 GYT839 HIP839 HSL839 ICH839 IMD839 IVZ839 JFV839 JPR839 JZN839 KJJ839 KTF839 LDB839 LMX839 LWT839 MGP839 MQL839 NAH839 NKD839 NTZ839 ODV839 ONR839 OXN839 PHJ839 PRF839 QBB839 QKX839 QUT839 REP839 ROL839 RYH839 SID839 SRZ839 TBV839 TLR839 TVN839 UFJ839 UPF839 UZB839 VIX839 VST839 WCP839 WML839 WWH839 AR839 JY839 TU839 ADQ839 ANM839 AXI839 BHE839 BRA839 CAW839 CKS839 CUO839 DEK839 DOG839 DYC839 EHY839 ERU839 FBQ839 FLM839 FVI839 GFE839 GPA839 GYW839 HIS839 HSO839 ICK839 IMG839 IWC839 JFY839 JPU839 JZQ839 KJM839 KTI839 LDE839 LNA839 LWW839 MGS839 MQO839 NAK839 NKG839 NUC839 ODY839 ONU839 OXQ839 PHM839 PRI839 QBE839 QLA839 QUW839 RES839 ROO839 RYK839 SIG839 SSC839 TBY839 TLU839 TVQ839 UFM839 UPI839 UZE839 VJA839 VSW839 WCS839 WMO839 WWK839 AR964 JY964 TU964 ADQ964 ANM964 AXI964 BHE964 BRA964 CAW964 CKS964 CUO964 DEK964 DOG964 DYC964 EHY964 ERU964 FBQ964 FLM964 FVI964 GFE964 GPA964 GYW964 HIS964 HSO964 ICK964 IMG964 IWC964 JFY964 JPU964 JZQ964 KJM964 KTI964 LDE964 LNA964 LWW964 MGS964 MQO964 NAK964 NKG964 NUC964 ODY964 ONU964 OXQ964 PHM964 PRI964 QBE964 QLA964 QUW964 RES964 ROO964 RYK964 SIG964 SSC964 TBY964 TLU964 TVQ964 UFM964 UPI964 UZE964 VJA964 VSW964 WCS964 WMO964 WWK964 AO964 JV964 TR964 ADN964 ANJ964 AXF964 BHB964 BQX964 CAT964 CKP964 CUL964 DEH964 DOD964 DXZ964 EHV964 ERR964 FBN964 FLJ964 FVF964 GFB964 GOX964 GYT964 HIP964 HSL964 ICH964 IMD964 IVZ964 JFV964 JPR964 JZN964 KJJ964 KTF964 LDB964 LMX964 LWT964 MGP964 MQL964 NAH964 NKD964 NTZ964 ODV964 ONR964 OXN964 PHJ964 PRF964 QBB964 QKX964 QUT964 REP964 ROL964 RYH964 SID964 SRZ964 TBV964 TLR964 TVN964 UFJ964 UPF964 UZB964 VIX964 VST964 WCP964 WML964 WWH964 AI996:AI1000 JP996:JP1000 TL996:TL1000 ADH996:ADH1000 AND996:AND1000 AWZ996:AWZ1000 BGV996:BGV1000 BQR996:BQR1000 CAN996:CAN1000 CKJ996:CKJ1000 CUF996:CUF1000 DEB996:DEB1000 DNX996:DNX1000 DXT996:DXT1000 EHP996:EHP1000 ERL996:ERL1000 FBH996:FBH1000 FLD996:FLD1000 FUZ996:FUZ1000 GEV996:GEV1000 GOR996:GOR1000 GYN996:GYN1000 HIJ996:HIJ1000 HSF996:HSF1000 ICB996:ICB1000 ILX996:ILX1000 IVT996:IVT1000 JFP996:JFP1000 JPL996:JPL1000 JZH996:JZH1000 KJD996:KJD1000 KSZ996:KSZ1000 LCV996:LCV1000 LMR996:LMR1000 LWN996:LWN1000 MGJ996:MGJ1000 MQF996:MQF1000 NAB996:NAB1000 NJX996:NJX1000 NTT996:NTT1000 ODP996:ODP1000 ONL996:ONL1000 OXH996:OXH1000 PHD996:PHD1000 PQZ996:PQZ1000 QAV996:QAV1000 QKR996:QKR1000 QUN996:QUN1000 REJ996:REJ1000 ROF996:ROF1000 RYB996:RYB1000 SHX996:SHX1000 SRT996:SRT1000 TBP996:TBP1000 TLL996:TLL1000 TVH996:TVH1000 UFD996:UFD1000 UOZ996:UOZ1000 UYV996:UYV1000 VIR996:VIR1000 VSN996:VSN1000 WCJ996:WCJ1000 WMF996:WMF1000 WWB996:WWB1000 AI964 JP964 TL964 ADH964 AND964 AWZ964 BGV964 BQR964 CAN964 CKJ964 CUF964 DEB964 DNX964 DXT964 EHP964 ERL964 FBH964 FLD964 FUZ964 GEV964 GOR964 GYN964 HIJ964 HSF964 ICB964 ILX964 IVT964 JFP964 JPL964 JZH964 KJD964 KSZ964 LCV964 LMR964 LWN964 MGJ964 MQF964 NAB964 NJX964 NTT964 ODP964 ONL964 OXH964 PHD964 PQZ964 QAV964 QKR964 QUN964 REJ964 ROF964 RYB964 SHX964 SRT964 TBP964 TLL964 TVH964 UFD964 UOZ964 UYV964 VIR964 VSN964 WCJ964 WMF964 WWB964 AR969:AR973 JY969:JY973 TU969:TU973 ADQ969:ADQ973 ANM969:ANM973 AXI969:AXI973 BHE969:BHE973 BRA969:BRA973 CAW969:CAW973 CKS969:CKS973 CUO969:CUO973 DEK969:DEK973 DOG969:DOG973 DYC969:DYC973 EHY969:EHY973 ERU969:ERU973 FBQ969:FBQ973 FLM969:FLM973 FVI969:FVI973 GFE969:GFE973 GPA969:GPA973 GYW969:GYW973 HIS969:HIS973 HSO969:HSO973 ICK969:ICK973 IMG969:IMG973 IWC969:IWC973 JFY969:JFY973 JPU969:JPU973 JZQ969:JZQ973 KJM969:KJM973 KTI969:KTI973 LDE969:LDE973 LNA969:LNA973 LWW969:LWW973 MGS969:MGS973 MQO969:MQO973 NAK969:NAK973 NKG969:NKG973 NUC969:NUC973 ODY969:ODY973 ONU969:ONU973 OXQ969:OXQ973 PHM969:PHM973 PRI969:PRI973 QBE969:QBE973 QLA969:QLA973 QUW969:QUW973 RES969:RES973 ROO969:ROO973 RYK969:RYK973 SIG969:SIG973 SSC969:SSC973 TBY969:TBY973 TLU969:TLU973 TVQ969:TVQ973 UFM969:UFM973 UPI969:UPI973 UZE969:UZE973 VJA969:VJA973 VSW969:VSW973 WCS969:WCS973 WMO969:WMO973 WWK969:WWK973 AR976 JY976 TU976 ADQ976 ANM976 AXI976 BHE976 BRA976 CAW976 CKS976 CUO976 DEK976 DOG976 DYC976 EHY976 ERU976 FBQ976 FLM976 FVI976 GFE976 GPA976 GYW976 HIS976 HSO976 ICK976 IMG976 IWC976 JFY976 JPU976 JZQ976 KJM976 KTI976 LDE976 LNA976 LWW976 MGS976 MQO976 NAK976 NKG976 NUC976 ODY976 ONU976 OXQ976 PHM976 PRI976 QBE976 QLA976 QUW976 RES976 ROO976 RYK976 SIG976 SSC976 TBY976 TLU976 TVQ976 UFM976 UPI976 UZE976 VJA976 VSW976 WCS976 WMO976 WWK976 AR979 JY979 TU979 ADQ979 ANM979 AXI979 BHE979 BRA979 CAW979 CKS979 CUO979 DEK979 DOG979 DYC979 EHY979 ERU979 FBQ979 FLM979 FVI979 GFE979 GPA979 GYW979 HIS979 HSO979 ICK979 IMG979 IWC979 JFY979 JPU979 JZQ979 KJM979 KTI979 LDE979 LNA979 LWW979 MGS979 MQO979 NAK979 NKG979 NUC979 ODY979 ONU979 OXQ979 PHM979 PRI979 QBE979 QLA979 QUW979 RES979 ROO979 RYK979 SIG979 SSC979 TBY979 TLU979 TVQ979 UFM979 UPI979 UZE979 VJA979 VSW979 WCS979 WMO979 WWK979 AR981:AR982 JY981:JY982 TU981:TU982 ADQ981:ADQ982 ANM981:ANM982 AXI981:AXI982 BHE981:BHE982 BRA981:BRA982 CAW981:CAW982 CKS981:CKS982 CUO981:CUO982 DEK981:DEK982 DOG981:DOG982 DYC981:DYC982 EHY981:EHY982 ERU981:ERU982 FBQ981:FBQ982 FLM981:FLM982 FVI981:FVI982 GFE981:GFE982 GPA981:GPA982 GYW981:GYW982 HIS981:HIS982 HSO981:HSO982 ICK981:ICK982 IMG981:IMG982 IWC981:IWC982 JFY981:JFY982 JPU981:JPU982 JZQ981:JZQ982 KJM981:KJM982 KTI981:KTI982 LDE981:LDE982 LNA981:LNA982 LWW981:LWW982 MGS981:MGS982 MQO981:MQO982 NAK981:NAK982 NKG981:NKG982 NUC981:NUC982 ODY981:ODY982 ONU981:ONU982 OXQ981:OXQ982 PHM981:PHM982 PRI981:PRI982 QBE981:QBE982 QLA981:QLA982 QUW981:QUW982 RES981:RES982 ROO981:ROO982 RYK981:RYK982 SIG981:SIG982 SSC981:SSC982 TBY981:TBY982 TLU981:TLU982 TVQ981:TVQ982 UFM981:UFM982 UPI981:UPI982 UZE981:UZE982 VJA981:VJA982 VSW981:VSW982 WCS981:WCS982 WMO981:WMO982 WWK981:WWK982 AO986:AO987 JV986:JV987 TR986:TR987 ADN986:ADN987 ANJ986:ANJ987 AXF986:AXF987 BHB986:BHB987 BQX986:BQX987 CAT986:CAT987 CKP986:CKP987 CUL986:CUL987 DEH986:DEH987 DOD986:DOD987 DXZ986:DXZ987 EHV986:EHV987 ERR986:ERR987 FBN986:FBN987 FLJ986:FLJ987 FVF986:FVF987 GFB986:GFB987 GOX986:GOX987 GYT986:GYT987 HIP986:HIP987 HSL986:HSL987 ICH986:ICH987 IMD986:IMD987 IVZ986:IVZ987 JFV986:JFV987 JPR986:JPR987 JZN986:JZN987 KJJ986:KJJ987 KTF986:KTF987 LDB986:LDB987 LMX986:LMX987 LWT986:LWT987 MGP986:MGP987 MQL986:MQL987 NAH986:NAH987 NKD986:NKD987 NTZ986:NTZ987 ODV986:ODV987 ONR986:ONR987 OXN986:OXN987 PHJ986:PHJ987 PRF986:PRF987 QBB986:QBB987 QKX986:QKX987 QUT986:QUT987 REP986:REP987 ROL986:ROL987 RYH986:RYH987 SID986:SID987 SRZ986:SRZ987 TBV986:TBV987 TLR986:TLR987 TVN986:TVN987 UFJ986:UFJ987 UPF986:UPF987 UZB986:UZB987 VIX986:VIX987 VST986:VST987 WCP986:WCP987 WML986:WML987 WWH986:WWH987 AR986:AR987 JY986:JY987 TU986:TU987 ADQ986:ADQ987 ANM986:ANM987 AXI986:AXI987 BHE986:BHE987 BRA986:BRA987 CAW986:CAW987 CKS986:CKS987 CUO986:CUO987 DEK986:DEK987 DOG986:DOG987 DYC986:DYC987 EHY986:EHY987 ERU986:ERU987 FBQ986:FBQ987 FLM986:FLM987 FVI986:FVI987 GFE986:GFE987 GPA986:GPA987 GYW986:GYW987 HIS986:HIS987 HSO986:HSO987 ICK986:ICK987 IMG986:IMG987 IWC986:IWC987 JFY986:JFY987 JPU986:JPU987 JZQ986:JZQ987 KJM986:KJM987 KTI986:KTI987 LDE986:LDE987 LNA986:LNA987 LWW986:LWW987 MGS986:MGS987 MQO986:MQO987 NAK986:NAK987 NKG986:NKG987 NUC986:NUC987 ODY986:ODY987 ONU986:ONU987 OXQ986:OXQ987 PHM986:PHM987 PRI986:PRI987 QBE986:QBE987 QLA986:QLA987 QUW986:QUW987 RES986:RES987 ROO986:ROO987 RYK986:RYK987 SIG986:SIG987 SSC986:SSC987 TBY986:TBY987 TLU986:TLU987 TVQ986:TVQ987 UFM986:UFM987 UPI986:UPI987 UZE986:UZE987 VJA986:VJA987 VSW986:VSW987 WCS986:WCS987 WMO986:WMO987 WWK986:WWK987 AO989:AO991 JV989:JV991 TR989:TR991 ADN989:ADN991 ANJ989:ANJ991 AXF989:AXF991 BHB989:BHB991 BQX989:BQX991 CAT989:CAT991 CKP989:CKP991 CUL989:CUL991 DEH989:DEH991 DOD989:DOD991 DXZ989:DXZ991 EHV989:EHV991 ERR989:ERR991 FBN989:FBN991 FLJ989:FLJ991 FVF989:FVF991 GFB989:GFB991 GOX989:GOX991 GYT989:GYT991 HIP989:HIP991 HSL989:HSL991 ICH989:ICH991 IMD989:IMD991 IVZ989:IVZ991 JFV989:JFV991 JPR989:JPR991 JZN989:JZN991 KJJ989:KJJ991 KTF989:KTF991 LDB989:LDB991 LMX989:LMX991 LWT989:LWT991 MGP989:MGP991 MQL989:MQL991 NAH989:NAH991 NKD989:NKD991 NTZ989:NTZ991 ODV989:ODV991 ONR989:ONR991 OXN989:OXN991 PHJ989:PHJ991 PRF989:PRF991 QBB989:QBB991 QKX989:QKX991 QUT989:QUT991 REP989:REP991 ROL989:ROL991 RYH989:RYH991 SID989:SID991 SRZ989:SRZ991 TBV989:TBV991 TLR989:TLR991 TVN989:TVN991 UFJ989:UFJ991 UPF989:UPF991 UZB989:UZB991 VIX989:VIX991 VST989:VST991 WCP989:WCP991 WML989:WML991 WWH989:WWH991 AR989:AR991 JY989:JY991 TU989:TU991 ADQ989:ADQ991 ANM989:ANM991 AXI989:AXI991 BHE989:BHE991 BRA989:BRA991 CAW989:CAW991 CKS989:CKS991 CUO989:CUO991 DEK989:DEK991 DOG989:DOG991 DYC989:DYC991 EHY989:EHY991 ERU989:ERU991 FBQ989:FBQ991 FLM989:FLM991 FVI989:FVI991 GFE989:GFE991 GPA989:GPA991 GYW989:GYW991 HIS989:HIS991 HSO989:HSO991 ICK989:ICK991 IMG989:IMG991 IWC989:IWC991 JFY989:JFY991 JPU989:JPU991 JZQ989:JZQ991 KJM989:KJM991 KTI989:KTI991 LDE989:LDE991 LNA989:LNA991 LWW989:LWW991 MGS989:MGS991 MQO989:MQO991 NAK989:NAK991 NKG989:NKG991 NUC989:NUC991 ODY989:ODY991 ONU989:ONU991 OXQ989:OXQ991 PHM989:PHM991 PRI989:PRI991 QBE989:QBE991 QLA989:QLA991 QUW989:QUW991 RES989:RES991 ROO989:ROO991 RYK989:RYK991 SIG989:SIG991 SSC989:SSC991 TBY989:TBY991 TLU989:TLU991 TVQ989:TVQ991 UFM989:UFM991 UPI989:UPI991 UZE989:UZE991 VJA989:VJA991 VSW989:VSW991 WCS989:WCS991 WMO989:WMO991 WWK989:WWK991 AR993:AR994 JY993:JY994 TU993:TU994 ADQ993:ADQ994 ANM993:ANM994 AXI993:AXI994 BHE993:BHE994 BRA993:BRA994 CAW993:CAW994 CKS993:CKS994 CUO993:CUO994 DEK993:DEK994 DOG993:DOG994 DYC993:DYC994 EHY993:EHY994 ERU993:ERU994 FBQ993:FBQ994 FLM993:FLM994 FVI993:FVI994 GFE993:GFE994 GPA993:GPA994 GYW993:GYW994 HIS993:HIS994 HSO993:HSO994 ICK993:ICK994 IMG993:IMG994 IWC993:IWC994 JFY993:JFY994 JPU993:JPU994 JZQ993:JZQ994 KJM993:KJM994 KTI993:KTI994 LDE993:LDE994 LNA993:LNA994 LWW993:LWW994 MGS993:MGS994 MQO993:MQO994 NAK993:NAK994 NKG993:NKG994 NUC993:NUC994 ODY993:ODY994 ONU993:ONU994 OXQ993:OXQ994 PHM993:PHM994 PRI993:PRI994 QBE993:QBE994 QLA993:QLA994 QUW993:QUW994 RES993:RES994 ROO993:ROO994 RYK993:RYK994 SIG993:SIG994 SSC993:SSC994 TBY993:TBY994 TLU993:TLU994 TVQ993:TVQ994 UFM993:UFM994 UPI993:UPI994 UZE993:UZE994 VJA993:VJA994 VSW993:VSW994 WCS993:WCS994 WMO993:WMO994 WWK993:WWK994 AO969:AO979 JV969:JV979 TR969:TR979 ADN969:ADN979 ANJ969:ANJ979 AXF969:AXF979 BHB969:BHB979 BQX969:BQX979 CAT969:CAT979 CKP969:CKP979 CUL969:CUL979 DEH969:DEH979 DOD969:DOD979 DXZ969:DXZ979 EHV969:EHV979 ERR969:ERR979 FBN969:FBN979 FLJ969:FLJ979 FVF969:FVF979 GFB969:GFB979 GOX969:GOX979 GYT969:GYT979 HIP969:HIP979 HSL969:HSL979 ICH969:ICH979 IMD969:IMD979 IVZ969:IVZ979 JFV969:JFV979 JPR969:JPR979 JZN969:JZN979 KJJ969:KJJ979 KTF969:KTF979 LDB969:LDB979 LMX969:LMX979 LWT969:LWT979 MGP969:MGP979 MQL969:MQL979 NAH969:NAH979 NKD969:NKD979 NTZ969:NTZ979 ODV969:ODV979 ONR969:ONR979 OXN969:OXN979 PHJ969:PHJ979 PRF969:PRF979 QBB969:QBB979 QKX969:QKX979 QUT969:QUT979 REP969:REP979 ROL969:ROL979 RYH969:RYH979 SID969:SID979 SRZ969:SRZ979 TBV969:TBV979 TLR969:TLR979 TVN969:TVN979 UFJ969:UFJ979 UPF969:UPF979 UZB969:UZB979 VIX969:VIX979 VST969:VST979 WCP969:WCP979 WML969:WML979 WWH969:WWH979 AO993:AO994 JV993:JV994 TR993:TR994 ADN993:ADN994 ANJ993:ANJ994 AXF993:AXF994 BHB993:BHB994 BQX993:BQX994 CAT993:CAT994 CKP993:CKP994 CUL993:CUL994 DEH993:DEH994 DOD993:DOD994 DXZ993:DXZ994 EHV993:EHV994 ERR993:ERR994 FBN993:FBN994 FLJ993:FLJ994 FVF993:FVF994 GFB993:GFB994 GOX993:GOX994 GYT993:GYT994 HIP993:HIP994 HSL993:HSL994 ICH993:ICH994 IMD993:IMD994 IVZ993:IVZ994 JFV993:JFV994 JPR993:JPR994 JZN993:JZN994 KJJ993:KJJ994 KTF993:KTF994 LDB993:LDB994 LMX993:LMX994 LWT993:LWT994 MGP993:MGP994 MQL993:MQL994 NAH993:NAH994 NKD993:NKD994 NTZ993:NTZ994 ODV993:ODV994 ONR993:ONR994 OXN993:OXN994 PHJ993:PHJ994 PRF993:PRF994 QBB993:QBB994 QKX993:QKX994 QUT993:QUT994 REP993:REP994 ROL993:ROL994 RYH993:RYH994 SID993:SID994 SRZ993:SRZ994 TBV993:TBV994 TLR993:TLR994 TVN993:TVN994 UFJ993:UFJ994 UPF993:UPF994 UZB993:UZB994 VIX993:VIX994 VST993:VST994 WCP993:WCP994 WML993:WML994 WWH993:WWH994 AO981:AO984 JV981:JV984 TR981:TR984 ADN981:ADN984 ANJ981:ANJ984 AXF981:AXF984 BHB981:BHB984 BQX981:BQX984 CAT981:CAT984 CKP981:CKP984 CUL981:CUL984 DEH981:DEH984 DOD981:DOD984 DXZ981:DXZ984 EHV981:EHV984 ERR981:ERR984 FBN981:FBN984 FLJ981:FLJ984 FVF981:FVF984 GFB981:GFB984 GOX981:GOX984 GYT981:GYT984 HIP981:HIP984 HSL981:HSL984 ICH981:ICH984 IMD981:IMD984 IVZ981:IVZ984 JFV981:JFV984 JPR981:JPR984 JZN981:JZN984 KJJ981:KJJ984 KTF981:KTF984 LDB981:LDB984 LMX981:LMX984 LWT981:LWT984 MGP981:MGP984 MQL981:MQL984 NAH981:NAH984 NKD981:NKD984 NTZ981:NTZ984 ODV981:ODV984 ONR981:ONR984 OXN981:OXN984 PHJ981:PHJ984 PRF981:PRF984 QBB981:QBB984 QKX981:QKX984 QUT981:QUT984 REP981:REP984 ROL981:ROL984 RYH981:RYH984 SID981:SID984 SRZ981:SRZ984 TBV981:TBV984 TLR981:TLR984 TVN981:TVN984 UFJ981:UFJ984 UPF981:UPF984 UZB981:UZB984 VIX981:VIX984 VST981:VST984 WCP981:WCP984 WML981:WML984 WWH981:WWH984 AI968:AI969 JP968:JP969 TL968:TL969 ADH968:ADH969 AND968:AND969 AWZ968:AWZ969 BGV968:BGV969 BQR968:BQR969 CAN968:CAN969 CKJ968:CKJ969 CUF968:CUF969 DEB968:DEB969 DNX968:DNX969 DXT968:DXT969 EHP968:EHP969 ERL968:ERL969 FBH968:FBH969 FLD968:FLD969 FUZ968:FUZ969 GEV968:GEV969 GOR968:GOR969 GYN968:GYN969 HIJ968:HIJ969 HSF968:HSF969 ICB968:ICB969 ILX968:ILX969 IVT968:IVT969 JFP968:JFP969 JPL968:JPL969 JZH968:JZH969 KJD968:KJD969 KSZ968:KSZ969 LCV968:LCV969 LMR968:LMR969 LWN968:LWN969 MGJ968:MGJ969 MQF968:MQF969 NAB968:NAB969 NJX968:NJX969 NTT968:NTT969 ODP968:ODP969 ONL968:ONL969 OXH968:OXH969 PHD968:PHD969 PQZ968:PQZ969 QAV968:QAV969 QKR968:QKR969 QUN968:QUN969 REJ968:REJ969 ROF968:ROF969 RYB968:RYB969 SHX968:SHX969 SRT968:SRT969 TBP968:TBP969 TLL968:TLL969 TVH968:TVH969 UFD968:UFD969 UOZ968:UOZ969 UYV968:UYV969 VIR968:VIR969 VSN968:VSN969 WCJ968:WCJ969 WMF968:WMF969 WWB968:WWB969 AI971:AI981 JP971:JP981 TL971:TL981 ADH971:ADH981 AND971:AND981 AWZ971:AWZ981 BGV971:BGV981 BQR971:BQR981 CAN971:CAN981 CKJ971:CKJ981 CUF971:CUF981 DEB971:DEB981 DNX971:DNX981 DXT971:DXT981 EHP971:EHP981 ERL971:ERL981 FBH971:FBH981 FLD971:FLD981 FUZ971:FUZ981 GEV971:GEV981 GOR971:GOR981 GYN971:GYN981 HIJ971:HIJ981 HSF971:HSF981 ICB971:ICB981 ILX971:ILX981 IVT971:IVT981 JFP971:JFP981 JPL971:JPL981 JZH971:JZH981 KJD971:KJD981 KSZ971:KSZ981 LCV971:LCV981 LMR971:LMR981 LWN971:LWN981 MGJ971:MGJ981 MQF971:MQF981 NAB971:NAB981 NJX971:NJX981 NTT971:NTT981 ODP971:ODP981 ONL971:ONL981 OXH971:OXH981 PHD971:PHD981 PQZ971:PQZ981 QAV971:QAV981 QKR971:QKR981 QUN971:QUN981 REJ971:REJ981 ROF971:ROF981 RYB971:RYB981 SHX971:SHX981 SRT971:SRT981 TBP971:TBP981 TLL971:TLL981 TVH971:TVH981 UFD971:UFD981 UOZ971:UOZ981 UYV971:UYV981 VIR971:VIR981 VSN971:VSN981 WCJ971:WCJ981 WMF971:WMF981 WWB971:WWB981 AI983:AI988 JP983:JP988 TL983:TL988 ADH983:ADH988 AND983:AND988 AWZ983:AWZ988 BGV983:BGV988 BQR983:BQR988 CAN983:CAN988 CKJ983:CKJ988 CUF983:CUF988 DEB983:DEB988 DNX983:DNX988 DXT983:DXT988 EHP983:EHP988 ERL983:ERL988 FBH983:FBH988 FLD983:FLD988 FUZ983:FUZ988 GEV983:GEV988 GOR983:GOR988 GYN983:GYN988 HIJ983:HIJ988 HSF983:HSF988 ICB983:ICB988 ILX983:ILX988 IVT983:IVT988 JFP983:JFP988 JPL983:JPL988 JZH983:JZH988 KJD983:KJD988 KSZ983:KSZ988 LCV983:LCV988 LMR983:LMR988 LWN983:LWN988 MGJ983:MGJ988 MQF983:MQF988 NAB983:NAB988 NJX983:NJX988 NTT983:NTT988 ODP983:ODP988 ONL983:ONL988 OXH983:OXH988 PHD983:PHD988 PQZ983:PQZ988 QAV983:QAV988 QKR983:QKR988 QUN983:QUN988 REJ983:REJ988 ROF983:ROF988 RYB983:RYB988 SHX983:SHX988 SRT983:SRT988 TBP983:TBP988 TLL983:TLL988 TVH983:TVH988 UFD983:UFD988 UOZ983:UOZ988 UYV983:UYV988 VIR983:VIR988 VSN983:VSN988 WCJ983:WCJ988 WMF983:WMF988 WWB983:WWB988 AI992:AI994 JP992:JP994 TL992:TL994 ADH992:ADH994 AND992:AND994 AWZ992:AWZ994 BGV992:BGV994 BQR992:BQR994 CAN992:CAN994 CKJ992:CKJ994 CUF992:CUF994 DEB992:DEB994 DNX992:DNX994 DXT992:DXT994 EHP992:EHP994 ERL992:ERL994 FBH992:FBH994 FLD992:FLD994 FUZ992:FUZ994 GEV992:GEV994 GOR992:GOR994 GYN992:GYN994 HIJ992:HIJ994 HSF992:HSF994 ICB992:ICB994 ILX992:ILX994 IVT992:IVT994 JFP992:JFP994 JPL992:JPL994 JZH992:JZH994 KJD992:KJD994 KSZ992:KSZ994 LCV992:LCV994 LMR992:LMR994 LWN992:LWN994 MGJ992:MGJ994 MQF992:MQF994 NAB992:NAB994 NJX992:NJX994 NTT992:NTT994 ODP992:ODP994 ONL992:ONL994 OXH992:OXH994 PHD992:PHD994 PQZ992:PQZ994 QAV992:QAV994 QKR992:QKR994 QUN992:QUN994 REJ992:REJ994 ROF992:ROF994 RYB992:RYB994 SHX992:SHX994 SRT992:SRT994 TBP992:TBP994 TLL992:TLL994 TVH992:TVH994 UFD992:UFD994 UOZ992:UOZ994 UYV992:UYV994 VIR992:VIR994 VSN992:VSN994 WCJ992:WCJ994 WMF992:WMF994 WWB992:WWB994 AR575 JY575 TU575 ADQ575 ANM575 AXI575 BHE575 BRA575 CAW575 CKS575 CUO575 DEK575 DOG575 DYC575 EHY575 ERU575 FBQ575 FLM575 FVI575 GFE575 GPA575 GYW575 HIS575 HSO575 ICK575 IMG575 IWC575 JFY575 JPU575 JZQ575 KJM575 KTI575 LDE575 LNA575 LWW575 MGS575 MQO575 NAK575 NKG575 NUC575 ODY575 ONU575 OXQ575 PHM575 PRI575 QBE575 QLA575 QUW575 RES575 ROO575 RYK575 SIG575 SSC575 TBY575 TLU575 TVQ575 UFM575 UPI575 UZE575 VJA575 VSW575 WCS575 WMO575 WWK575 AO575 JV575 TR575 ADN575 ANJ575 AXF575 BHB575 BQX575 CAT575 CKP575 CUL575 DEH575 DOD575 DXZ575 EHV575 ERR575 FBN575 FLJ575 FVF575 GFB575 GOX575 GYT575 HIP575 HSL575 ICH575 IMD575 IVZ575 JFV575 JPR575 JZN575 KJJ575 KTF575 LDB575 LMX575 LWT575 MGP575 MQL575 NAH575 NKD575 NTZ575 ODV575 ONR575 OXN575 PHJ575 PRF575 QBB575 QKX575 QUT575 REP575 ROL575 RYH575 SID575 SRZ575 TBV575 TLR575 TVN575 UFJ575 UPF575 UZB575 VIX575 VST575 WCP575 WML575 WWH575 AR679:AR681 JY679:JY681 TU679:TU681 ADQ679:ADQ681 ANM679:ANM681 AXI679:AXI681 BHE679:BHE681 BRA679:BRA681 CAW679:CAW681 CKS679:CKS681 CUO679:CUO681 DEK679:DEK681 DOG679:DOG681 DYC679:DYC681 EHY679:EHY681 ERU679:ERU681 FBQ679:FBQ681 FLM679:FLM681 FVI679:FVI681 GFE679:GFE681 GPA679:GPA681 GYW679:GYW681 HIS679:HIS681 HSO679:HSO681 ICK679:ICK681 IMG679:IMG681 IWC679:IWC681 JFY679:JFY681 JPU679:JPU681 JZQ679:JZQ681 KJM679:KJM681 KTI679:KTI681 LDE679:LDE681 LNA679:LNA681 LWW679:LWW681 MGS679:MGS681 MQO679:MQO681 NAK679:NAK681 NKG679:NKG681 NUC679:NUC681 ODY679:ODY681 ONU679:ONU681 OXQ679:OXQ681 PHM679:PHM681 PRI679:PRI681 QBE679:QBE681 QLA679:QLA681 QUW679:QUW681 RES679:RES681 ROO679:ROO681 RYK679:RYK681 SIG679:SIG681 SSC679:SSC681 TBY679:TBY681 TLU679:TLU681 TVQ679:TVQ681 UFM679:UFM681 UPI679:UPI681 UZE679:UZE681 VJA679:VJA681 VSW679:VSW681 WCS679:WCS681 WMO679:WMO681 WWK679:WWK681 AI1071:AI1084 JP1071:JP1084 TL1071:TL1084 ADH1071:ADH1084 AND1071:AND1084 AWZ1071:AWZ1084 BGV1071:BGV1084 BQR1071:BQR1084 CAN1071:CAN1084 CKJ1071:CKJ1084 CUF1071:CUF1084 DEB1071:DEB1084 DNX1071:DNX1084 DXT1071:DXT1084 EHP1071:EHP1084 ERL1071:ERL1084 FBH1071:FBH1084 FLD1071:FLD1084 FUZ1071:FUZ1084 GEV1071:GEV1084 GOR1071:GOR1084 GYN1071:GYN1084 HIJ1071:HIJ1084 HSF1071:HSF1084 ICB1071:ICB1084 ILX1071:ILX1084 IVT1071:IVT1084 JFP1071:JFP1084 JPL1071:JPL1084 JZH1071:JZH1084 KJD1071:KJD1084 KSZ1071:KSZ1084 LCV1071:LCV1084 LMR1071:LMR1084 LWN1071:LWN1084 MGJ1071:MGJ1084 MQF1071:MQF1084 NAB1071:NAB1084 NJX1071:NJX1084 NTT1071:NTT1084 ODP1071:ODP1084 ONL1071:ONL1084 OXH1071:OXH1084 PHD1071:PHD1084 PQZ1071:PQZ1084 QAV1071:QAV1084 QKR1071:QKR1084 QUN1071:QUN1084 REJ1071:REJ1084 ROF1071:ROF1084 RYB1071:RYB1084 SHX1071:SHX1084 SRT1071:SRT1084 TBP1071:TBP1084 TLL1071:TLL1084 TVH1071:TVH1084 UFD1071:UFD1084 UOZ1071:UOZ1084 UYV1071:UYV1084 VIR1071:VIR1084 VSN1071:VSN1084 WCJ1071:WCJ1084 WMF1071:WMF1084 WWB1071:WWB1084 AR1184 JY1182 TU1182 ADQ1182 ANM1182 AXI1182 BHE1182 BRA1182 CAW1182 CKS1182 CUO1182 DEK1182 DOG1182 DYC1182 EHY1182 ERU1182 FBQ1182 FLM1182 FVI1182 GFE1182 GPA1182 GYW1182 HIS1182 HSO1182 ICK1182 IMG1182 IWC1182 JFY1182 JPU1182 JZQ1182 KJM1182 KTI1182 LDE1182 LNA1182 LWW1182 MGS1182 MQO1182 NAK1182 NKG1182 NUC1182 ODY1182 ONU1182 OXQ1182 PHM1182 PRI1182 QBE1182 QLA1182 QUW1182 RES1182 ROO1182 RYK1182 SIG1182 SSC1182 TBY1182 TLU1182 TVQ1182 UFM1182 UPI1182 UZE1182 VJA1182 VSW1182 WCS1182 WMO1182 WWK1182 AO1184 JV1182 TR1182 ADN1182 ANJ1182 AXF1182 BHB1182 BQX1182 CAT1182 CKP1182 CUL1182 DEH1182 DOD1182 DXZ1182 EHV1182 ERR1182 FBN1182 FLJ1182 FVF1182 GFB1182 GOX1182 GYT1182 HIP1182 HSL1182 ICH1182 IMD1182 IVZ1182 JFV1182 JPR1182 JZN1182 KJJ1182 KTF1182 LDB1182 LMX1182 LWT1182 MGP1182 MQL1182 NAH1182 NKD1182 NTZ1182 ODV1182 ONR1182 OXN1182 PHJ1182 PRF1182 QBB1182 QKX1182 QUT1182 REP1182 ROL1182 RYH1182 SID1182 SRZ1182 TBV1182 TLR1182 TVN1182 UFJ1182 UPF1182 UZB1182 VIX1182 VST1182 WCP1182 WML1182 WWH1182 AI1184 JP1182 TL1182 ADH1182 AND1182 AWZ1182 BGV1182 BQR1182 CAN1182 CKJ1182 CUF1182 DEB1182 DNX1182 DXT1182 EHP1182 ERL1182 FBH1182 FLD1182 FUZ1182 GEV1182 GOR1182 GYN1182 HIJ1182 HSF1182 ICB1182 ILX1182 IVT1182 JFP1182 JPL1182 JZH1182 KJD1182 KSZ1182 LCV1182 LMR1182 LWN1182 MGJ1182 MQF1182 NAB1182 NJX1182 NTT1182 ODP1182 ONL1182 OXH1182 PHD1182 PQZ1182 QAV1182 QKR1182 QUN1182 REJ1182 ROF1182 RYB1182 SHX1182 SRT1182 TBP1182 TLL1182 TVH1182 UFD1182 UOZ1182 UYV1182 VIR1182 VSN1182 WCJ1182 WMF1182 WWB1182 AI1143:AI1170 JP1141:JP1168 TL1141:TL1168 ADH1141:ADH1168 AND1141:AND1168 AWZ1141:AWZ1168 BGV1141:BGV1168 BQR1141:BQR1168 CAN1141:CAN1168 CKJ1141:CKJ1168 CUF1141:CUF1168 DEB1141:DEB1168 DNX1141:DNX1168 DXT1141:DXT1168 EHP1141:EHP1168 ERL1141:ERL1168 FBH1141:FBH1168 FLD1141:FLD1168 FUZ1141:FUZ1168 GEV1141:GEV1168 GOR1141:GOR1168 GYN1141:GYN1168 HIJ1141:HIJ1168 HSF1141:HSF1168 ICB1141:ICB1168 ILX1141:ILX1168 IVT1141:IVT1168 JFP1141:JFP1168 JPL1141:JPL1168 JZH1141:JZH1168 KJD1141:KJD1168 KSZ1141:KSZ1168 LCV1141:LCV1168 LMR1141:LMR1168 LWN1141:LWN1168 MGJ1141:MGJ1168 MQF1141:MQF1168 NAB1141:NAB1168 NJX1141:NJX1168 NTT1141:NTT1168 ODP1141:ODP1168 ONL1141:ONL1168 OXH1141:OXH1168 PHD1141:PHD1168 PQZ1141:PQZ1168 QAV1141:QAV1168 QKR1141:QKR1168 QUN1141:QUN1168 REJ1141:REJ1168 ROF1141:ROF1168 RYB1141:RYB1168 SHX1141:SHX1168 SRT1141:SRT1168 TBP1141:TBP1168 TLL1141:TLL1168 TVH1141:TVH1168 UFD1141:UFD1168 UOZ1141:UOZ1168 UYV1141:UYV1168 VIR1141:VIR1168 VSN1141:VSN1168 WCJ1141:WCJ1168 WMF1141:WMF1168 WWB1141:WWB1168 AO1143:AO1170 JV1141:JV1168 TR1141:TR1168 ADN1141:ADN1168 ANJ1141:ANJ1168 AXF1141:AXF1168 BHB1141:BHB1168 BQX1141:BQX1168 CAT1141:CAT1168 CKP1141:CKP1168 CUL1141:CUL1168 DEH1141:DEH1168 DOD1141:DOD1168 DXZ1141:DXZ1168 EHV1141:EHV1168 ERR1141:ERR1168 FBN1141:FBN1168 FLJ1141:FLJ1168 FVF1141:FVF1168 GFB1141:GFB1168 GOX1141:GOX1168 GYT1141:GYT1168 HIP1141:HIP1168 HSL1141:HSL1168 ICH1141:ICH1168 IMD1141:IMD1168 IVZ1141:IVZ1168 JFV1141:JFV1168 JPR1141:JPR1168 JZN1141:JZN1168 KJJ1141:KJJ1168 KTF1141:KTF1168 LDB1141:LDB1168 LMX1141:LMX1168 LWT1141:LWT1168 MGP1141:MGP1168 MQL1141:MQL1168 NAH1141:NAH1168 NKD1141:NKD1168 NTZ1141:NTZ1168 ODV1141:ODV1168 ONR1141:ONR1168 OXN1141:OXN1168 PHJ1141:PHJ1168 PRF1141:PRF1168 QBB1141:QBB1168 QKX1141:QKX1168 QUT1141:QUT1168 REP1141:REP1168 ROL1141:ROL1168 RYH1141:RYH1168 SID1141:SID1168 SRZ1141:SRZ1168 TBV1141:TBV1168 TLR1141:TLR1168 TVN1141:TVN1168 UFJ1141:UFJ1168 UPF1141:UPF1168 UZB1141:UZB1168 VIX1141:VIX1168 VST1141:VST1168 WCP1141:WCP1168 WML1141:WML1168 WWH1141:WWH1168 AR1143:AR1170 JY1141:JY1168 TU1141:TU1168 ADQ1141:ADQ1168 ANM1141:ANM1168 AXI1141:AXI1168 BHE1141:BHE1168 BRA1141:BRA1168 CAW1141:CAW1168 CKS1141:CKS1168 CUO1141:CUO1168 DEK1141:DEK1168 DOG1141:DOG1168 DYC1141:DYC1168 EHY1141:EHY1168 ERU1141:ERU1168 FBQ1141:FBQ1168 FLM1141:FLM1168 FVI1141:FVI1168 GFE1141:GFE1168 GPA1141:GPA1168 GYW1141:GYW1168 HIS1141:HIS1168 HSO1141:HSO1168 ICK1141:ICK1168 IMG1141:IMG1168 IWC1141:IWC1168 JFY1141:JFY1168 JPU1141:JPU1168 JZQ1141:JZQ1168 KJM1141:KJM1168 KTI1141:KTI1168 LDE1141:LDE1168 LNA1141:LNA1168 LWW1141:LWW1168 MGS1141:MGS1168 MQO1141:MQO1168 NAK1141:NAK1168 NKG1141:NKG1168 NUC1141:NUC1168 ODY1141:ODY1168 ONU1141:ONU1168 OXQ1141:OXQ1168 PHM1141:PHM1168 PRI1141:PRI1168 QBE1141:QBE1168 QLA1141:QLA1168 QUW1141:QUW1168 RES1141:RES1168 ROO1141:ROO1168 RYK1141:RYK1168 SIG1141:SIG1168 SSC1141:SSC1168 TBY1141:TBY1168 TLU1141:TLU1168 TVQ1141:TVQ1168 UFM1141:UFM1168 UPI1141:UPI1168 UZE1141:UZE1168 VJA1141:VJA1168 VSW1141:VSW1168 WCS1141:WCS1168 WMO1141:WMO1168 WWK1141:WWK1168 AO1071:AO1085 JV1071:JV1085 TR1071:TR1085 ADN1071:ADN1085 ANJ1071:ANJ1085 AXF1071:AXF1085 BHB1071:BHB1085 BQX1071:BQX1085 CAT1071:CAT1085 CKP1071:CKP1085 CUL1071:CUL1085 DEH1071:DEH1085 DOD1071:DOD1085 DXZ1071:DXZ1085 EHV1071:EHV1085 ERR1071:ERR1085 FBN1071:FBN1085 FLJ1071:FLJ1085 FVF1071:FVF1085 GFB1071:GFB1085 GOX1071:GOX1085 GYT1071:GYT1085 HIP1071:HIP1085 HSL1071:HSL1085 ICH1071:ICH1085 IMD1071:IMD1085 IVZ1071:IVZ1085 JFV1071:JFV1085 JPR1071:JPR1085 JZN1071:JZN1085 KJJ1071:KJJ1085 KTF1071:KTF1085 LDB1071:LDB1085 LMX1071:LMX1085 LWT1071:LWT1085 MGP1071:MGP1085 MQL1071:MQL1085 NAH1071:NAH1085 NKD1071:NKD1085 NTZ1071:NTZ1085 ODV1071:ODV1085 ONR1071:ONR1085 OXN1071:OXN1085 PHJ1071:PHJ1085 PRF1071:PRF1085 QBB1071:QBB1085 QKX1071:QKX1085 QUT1071:QUT1085 REP1071:REP1085 ROL1071:ROL1085 RYH1071:RYH1085 SID1071:SID1085 SRZ1071:SRZ1085 TBV1071:TBV1085 TLR1071:TLR1085 TVN1071:TVN1085 UFJ1071:UFJ1085 UPF1071:UPF1085 UZB1071:UZB1085 VIX1071:VIX1085 VST1071:VST1085 WCP1071:WCP1085 WML1071:WML1085 WWH1071:WWH1085 AR1071:AR1085 JY1071:JY1085 TU1071:TU1085 ADQ1071:ADQ1085 ANM1071:ANM1085 AXI1071:AXI1085 BHE1071:BHE1085 BRA1071:BRA1085 CAW1071:CAW1085 CKS1071:CKS1085 CUO1071:CUO1085 DEK1071:DEK1085 DOG1071:DOG1085 DYC1071:DYC1085 EHY1071:EHY1085 ERU1071:ERU1085 FBQ1071:FBQ1085 FLM1071:FLM1085 FVI1071:FVI1085 GFE1071:GFE1085 GPA1071:GPA1085 GYW1071:GYW1085 HIS1071:HIS1085 HSO1071:HSO1085 ICK1071:ICK1085 IMG1071:IMG1085 IWC1071:IWC1085 JFY1071:JFY1085 JPU1071:JPU1085 JZQ1071:JZQ1085 KJM1071:KJM1085 KTI1071:KTI1085 LDE1071:LDE1085 LNA1071:LNA1085 LWW1071:LWW1085 MGS1071:MGS1085 MQO1071:MQO1085 NAK1071:NAK1085 NKG1071:NKG1085 NUC1071:NUC1085 ODY1071:ODY1085 ONU1071:ONU1085 OXQ1071:OXQ1085 PHM1071:PHM1085 PRI1071:PRI1085 QBE1071:QBE1085 QLA1071:QLA1085 QUW1071:QUW1085 RES1071:RES1085 ROO1071:ROO1085 RYK1071:RYK1085 SIG1071:SIG1085 SSC1071:SSC1085 TBY1071:TBY1085 TLU1071:TLU1085 TVQ1071:TVQ1085 UFM1071:UFM1085 UPI1071:UPI1085 UZE1071:UZE1085 VJA1071:VJA1085 VSW1071:VSW1085 WCS1071:WCS1085 WMO1071:WMO1085 WWK1071:WWK1085 AI523 JP523 TL523 ADH523 AND523 AWZ523 BGV523 BQR523 CAN523 CKJ523 CUF523 DEB523 DNX523 DXT523 EHP523 ERL523 FBH523 FLD523 FUZ523 GEV523 GOR523 GYN523 HIJ523 HSF523 ICB523 ILX523 IVT523 JFP523 JPL523 JZH523 KJD523 KSZ523 LCV523 LMR523 LWN523 MGJ523 MQF523 NAB523 NJX523 NTT523 ODP523 ONL523 OXH523 PHD523 PQZ523 QAV523 QKR523 QUN523 REJ523 ROF523 RYB523 SHX523 SRT523 TBP523 TLL523 TVH523 UFD523 UOZ523 UYV523 VIR523 VSN523 WCJ523 WMF523 WWB523 AL529 JS529 TO529 ADK529 ANG529 AXC529 BGY529 BQU529 CAQ529 CKM529 CUI529 DEE529 DOA529 DXW529 EHS529 ERO529 FBK529 FLG529 FVC529 GEY529 GOU529 GYQ529 HIM529 HSI529 ICE529 IMA529 IVW529 JFS529 JPO529 JZK529 KJG529 KTC529 LCY529 LMU529 LWQ529 MGM529 MQI529 NAE529 NKA529 NTW529 ODS529 ONO529 OXK529 PHG529 PRC529 QAY529 QKU529 QUQ529 REM529 ROI529 RYE529 SIA529 SRW529 TBS529 TLO529 TVK529 UFG529 UPC529 UYY529 VIU529 VSQ529 WCM529 WMI529 WWE529 AI529 JP529 TL529 ADH529 AND529 AWZ529 BGV529 BQR529 CAN529 CKJ529 CUF529 DEB529 DNX529 DXT529 EHP529 ERL529 FBH529 FLD529 FUZ529 GEV529 GOR529 GYN529 HIJ529 HSF529 ICB529 ILX529 IVT529 JFP529 JPL529 JZH529 KJD529 KSZ529 LCV529 LMR529 LWN529 MGJ529 MQF529 NAB529 NJX529 NTT529 ODP529 ONL529 OXH529 PHD529 PQZ529 QAV529 QKR529 QUN529 REJ529 ROF529 RYB529 SHX529 SRT529 TBP529 TLL529 TVH529 UFD529 UOZ529 UYV529 VIR529 VSN529 WCJ529 WMF529 WWB529 AO513:AO519 JV513:JV519 TR513:TR519 ADN513:ADN519 ANJ513:ANJ519 AXF513:AXF519 BHB513:BHB519 BQX513:BQX519 CAT513:CAT519 CKP513:CKP519 CUL513:CUL519 DEH513:DEH519 DOD513:DOD519 DXZ513:DXZ519 EHV513:EHV519 ERR513:ERR519 FBN513:FBN519 FLJ513:FLJ519 FVF513:FVF519 GFB513:GFB519 GOX513:GOX519 GYT513:GYT519 HIP513:HIP519 HSL513:HSL519 ICH513:ICH519 IMD513:IMD519 IVZ513:IVZ519 JFV513:JFV519 JPR513:JPR519 JZN513:JZN519 KJJ513:KJJ519 KTF513:KTF519 LDB513:LDB519 LMX513:LMX519 LWT513:LWT519 MGP513:MGP519 MQL513:MQL519 NAH513:NAH519 NKD513:NKD519 NTZ513:NTZ519 ODV513:ODV519 ONR513:ONR519 OXN513:OXN519 PHJ513:PHJ519 PRF513:PRF519 QBB513:QBB519 QKX513:QKX519 QUT513:QUT519 REP513:REP519 ROL513:ROL519 RYH513:RYH519 SID513:SID519 SRZ513:SRZ519 TBV513:TBV519 TLR513:TLR519 TVN513:TVN519 UFJ513:UFJ519 UPF513:UPF519 UZB513:UZB519 VIX513:VIX519 VST513:VST519 WCP513:WCP519 WML513:WML519 WWH513:WWH519 AR513:AR519 JY513:JY519 TU513:TU519 ADQ513:ADQ519 ANM513:ANM519 AXI513:AXI519 BHE513:BHE519 BRA513:BRA519 CAW513:CAW519 CKS513:CKS519 CUO513:CUO519 DEK513:DEK519 DOG513:DOG519 DYC513:DYC519 EHY513:EHY519 ERU513:ERU519 FBQ513:FBQ519 FLM513:FLM519 FVI513:FVI519 GFE513:GFE519 GPA513:GPA519 GYW513:GYW519 HIS513:HIS519 HSO513:HSO519 ICK513:ICK519 IMG513:IMG519 IWC513:IWC519 JFY513:JFY519 JPU513:JPU519 JZQ513:JZQ519 KJM513:KJM519 KTI513:KTI519 LDE513:LDE519 LNA513:LNA519 LWW513:LWW519 MGS513:MGS519 MQO513:MQO519 NAK513:NAK519 NKG513:NKG519 NUC513:NUC519 ODY513:ODY519 ONU513:ONU519 OXQ513:OXQ519 PHM513:PHM519 PRI513:PRI519 QBE513:QBE519 QLA513:QLA519 QUW513:QUW519 RES513:RES519 ROO513:ROO519 RYK513:RYK519 SIG513:SIG519 SSC513:SSC519 TBY513:TBY519 TLU513:TLU519 TVQ513:TVQ519 UFM513:UFM519 UPI513:UPI519 UZE513:UZE519 VJA513:VJA519 VSW513:VSW519 WCS513:WCS519 WMO513:WMO519 WWK513:WWK519 AI513:AI519 JP513:JP519 TL513:TL519 ADH513:ADH519 AND513:AND519 AWZ513:AWZ519 BGV513:BGV519 BQR513:BQR519 CAN513:CAN519 CKJ513:CKJ519 CUF513:CUF519 DEB513:DEB519 DNX513:DNX519 DXT513:DXT519 EHP513:EHP519 ERL513:ERL519 FBH513:FBH519 FLD513:FLD519 FUZ513:FUZ519 GEV513:GEV519 GOR513:GOR519 GYN513:GYN519 HIJ513:HIJ519 HSF513:HSF519 ICB513:ICB519 ILX513:ILX519 IVT513:IVT519 JFP513:JFP519 JPL513:JPL519 JZH513:JZH519 KJD513:KJD519 KSZ513:KSZ519 LCV513:LCV519 LMR513:LMR519 LWN513:LWN519 MGJ513:MGJ519 MQF513:MQF519 NAB513:NAB519 NJX513:NJX519 NTT513:NTT519 ODP513:ODP519 ONL513:ONL519 OXH513:OXH519 PHD513:PHD519 PQZ513:PQZ519 QAV513:QAV519 QKR513:QKR519 QUN513:QUN519 REJ513:REJ519 ROF513:ROF519 RYB513:RYB519 SHX513:SHX519 SRT513:SRT519 TBP513:TBP519 TLL513:TLL519 TVH513:TVH519 UFD513:UFD519 UOZ513:UOZ519 UYV513:UYV519 VIR513:VIR519 VSN513:VSN519 WCJ513:WCJ519 WMF513:WMF519 WWB513:WWB519 WWH11:WWH35 WML11:WML35 WCP11:WCP35 VST11:VST35 VIX11:VIX35 UZB11:UZB35 UPF11:UPF35 UFJ11:UFJ35 TVN11:TVN35 TLR11:TLR35 TBV11:TBV35 SRZ11:SRZ35 SID11:SID35 RYH11:RYH35 ROL11:ROL35 REP11:REP35 QUT11:QUT35 QKX11:QKX35 QBB11:QBB35 PRF11:PRF35 PHJ11:PHJ35 OXN11:OXN35 ONR11:ONR35 ODV11:ODV35 NTZ11:NTZ35 NKD11:NKD35 NAH11:NAH35 MQL11:MQL35 MGP11:MGP35 LWT11:LWT35 LMX11:LMX35 LDB11:LDB35 KTF11:KTF35 KJJ11:KJJ35 JZN11:JZN35 JPR11:JPR35 JFV11:JFV35 IVZ11:IVZ35 IMD11:IMD35 ICH11:ICH35 HSL11:HSL35 HIP11:HIP35 GYT11:GYT35 GOX11:GOX35 GFB11:GFB35 FVF11:FVF35 FLJ11:FLJ35 FBN11:FBN35 ERR11:ERR35 EHV11:EHV35 DXZ11:DXZ35 DOD11:DOD35 DEH11:DEH35 CUL11:CUL35 CKP11:CKP35 CAT11:CAT35 BQX11:BQX35 BHB11:BHB35 AXF11:AXF35 ANJ11:ANJ35 ADN11:ADN35 TR11:TR35 JV11:JV35 AO11:AO35 WWK11:WWK35 WMO11:WMO35 WCS11:WCS35 VSW11:VSW35 VJA11:VJA35 UZE11:UZE35 UPI11:UPI35 UFM11:UFM35 TVQ11:TVQ35 TLU11:TLU35 TBY11:TBY35 SSC11:SSC35 SIG11:SIG35 RYK11:RYK35 ROO11:ROO35 RES11:RES35 QUW11:QUW35 QLA11:QLA35 QBE11:QBE35 PRI11:PRI35 PHM11:PHM35 OXQ11:OXQ35 ONU11:ONU35 ODY11:ODY35 NUC11:NUC35 NKG11:NKG35 NAK11:NAK35 MQO11:MQO35 MGS11:MGS35 LWW11:LWW35 LNA11:LNA35 LDE11:LDE35 KTI11:KTI35 KJM11:KJM35 JZQ11:JZQ35 JPU11:JPU35 JFY11:JFY35 IWC11:IWC35 IMG11:IMG35 ICK11:ICK35 HSO11:HSO35 HIS11:HIS35 GYW11:GYW35 GPA11:GPA35 GFE11:GFE35 FVI11:FVI35 FLM11:FLM35 FBQ11:FBQ35 ERU11:ERU35 EHY11:EHY35 DYC11:DYC35 DOG11:DOG35 DEK11:DEK35 CUO11:CUO35 CKS11:CKS35 CAW11:CAW35 BRA11:BRA35 BHE11:BHE35 AXI11:AXI35 ANM11:ANM35 ADQ11:ADQ35 TU11:TU35 JY11:JY35 AR11:AR35 WWB11:WWB36 WMF11:WMF36 WCJ11:WCJ36 VSN11:VSN36 VIR11:VIR36 UYV11:UYV36 UOZ11:UOZ36 UFD11:UFD36 TVH11:TVH36 TLL11:TLL36 TBP11:TBP36 SRT11:SRT36 SHX11:SHX36 RYB11:RYB36 ROF11:ROF36 REJ11:REJ36 QUN11:QUN36 QKR11:QKR36 QAV11:QAV36 PQZ11:PQZ36 PHD11:PHD36 OXH11:OXH36 ONL11:ONL36 ODP11:ODP36 NTT11:NTT36 NJX11:NJX36 NAB11:NAB36 MQF11:MQF36 MGJ11:MGJ36 LWN11:LWN36 LMR11:LMR36 LCV11:LCV36 KSZ11:KSZ36 KJD11:KJD36 JZH11:JZH36 JPL11:JPL36 JFP11:JFP36 IVT11:IVT36 ILX11:ILX36 ICB11:ICB36 HSF11:HSF36 HIJ11:HIJ36 GYN11:GYN36 GOR11:GOR36 GEV11:GEV36 FUZ11:FUZ36 FLD11:FLD36 FBH11:FBH36 ERL11:ERL36 EHP11:EHP36 DXT11:DXT36 DNX11:DNX36 DEB11:DEB36 CUF11:CUF36 CKJ11:CKJ36 CAN11:CAN36 BQR11:BQR36 BGV11:BGV36 AWZ11:AWZ36 AND11:AND36 ADH11:ADH36 TL11:TL36 JP11:JP36 AI11:AI36 AR830 JY830 TU830 ADQ830 ANM830 AXI830 BHE830 BRA830 CAW830 CKS830 CUO830 DEK830 DOG830 DYC830 EHY830 ERU830 FBQ830 FLM830 FVI830 GFE830 GPA830 GYW830 HIS830 HSO830 ICK830 IMG830 IWC830 JFY830 JPU830 JZQ830 KJM830 KTI830 LDE830 LNA830 LWW830 MGS830 MQO830 NAK830 NKG830 NUC830 ODY830 ONU830 OXQ830 PHM830 PRI830 QBE830 QLA830 QUW830 RES830 ROO830 RYK830 SIG830 SSC830 TBY830 TLU830 TVQ830 UFM830 UPI830 UZE830 VJA830 VSW830 WCS830 WMO830 WWK830 AO830 JV830 TR830 ADN830 ANJ830 AXF830 BHB830 BQX830 CAT830 CKP830 CUL830 DEH830 DOD830 DXZ830 EHV830 ERR830 FBN830 FLJ830 FVF830 GFB830 GOX830 GYT830 HIP830 HSL830 ICH830 IMD830 IVZ830 JFV830 JPR830 JZN830 KJJ830 KTF830 LDB830 LMX830 LWT830 MGP830 MQL830 NAH830 NKD830 NTZ830 ODV830 ONR830 OXN830 PHJ830 PRF830 QBB830 QKX830 QUT830 REP830 ROL830 RYH830 SID830 SRZ830 TBV830 TLR830 TVN830 UFJ830 UPF830 UZB830 VIX830 VST830 WCP830 WML830 WWH830 AI830 JP830 TL830 ADH830 AND830 AWZ830 BGV830 BQR830 CAN830 CKJ830 CUF830 DEB830 DNX830 DXT830 EHP830 ERL830 FBH830 FLD830 FUZ830 GEV830 GOR830 GYN830 HIJ830 HSF830 ICB830 ILX830 IVT830 JFP830 JPL830 JZH830 KJD830 KSZ830 LCV830 LMR830 LWN830 MGJ830 MQF830 NAB830 NJX830 NTT830 ODP830 ONL830 OXH830 PHD830 PQZ830 QAV830 QKR830 QUN830 REJ830 ROF830 RYB830 SHX830 SRT830 TBP830 TLL830 TVH830 UFD830 UOZ830 UYV830 VIR830 VSN830 WCJ830 WMF830 WWB830 AR1093 AO1093 AI1093" xr:uid="{88601671-A928-4051-9663-4D6DC2D2B833}">
      <formula1>0</formula1>
      <formula2>100</formula2>
    </dataValidation>
    <dataValidation type="decimal" allowBlank="1" showErrorMessage="1" errorTitle="Stroški dela operaterja" error="decimalno število!" sqref="AD9:AE10 JK9:JL10 TG9:TH10 ADC9:ADD10 AMY9:AMZ10 AWU9:AWV10 BGQ9:BGR10 BQM9:BQN10 CAI9:CAJ10 CKE9:CKF10 CUA9:CUB10 DDW9:DDX10 DNS9:DNT10 DXO9:DXP10 EHK9:EHL10 ERG9:ERH10 FBC9:FBD10 FKY9:FKZ10 FUU9:FUV10 GEQ9:GER10 GOM9:GON10 GYI9:GYJ10 HIE9:HIF10 HSA9:HSB10 IBW9:IBX10 ILS9:ILT10 IVO9:IVP10 JFK9:JFL10 JPG9:JPH10 JZC9:JZD10 KIY9:KIZ10 KSU9:KSV10 LCQ9:LCR10 LMM9:LMN10 LWI9:LWJ10 MGE9:MGF10 MQA9:MQB10 MZW9:MZX10 NJS9:NJT10 NTO9:NTP10 ODK9:ODL10 ONG9:ONH10 OXC9:OXD10 PGY9:PGZ10 PQU9:PQV10 QAQ9:QAR10 QKM9:QKN10 QUI9:QUJ10 REE9:REF10 ROA9:ROB10 RXW9:RXX10 SHS9:SHT10 SRO9:SRP10 TBK9:TBL10 TLG9:TLH10 TVC9:TVD10 UEY9:UEZ10 UOU9:UOV10 UYQ9:UYR10 VIM9:VIN10 VSI9:VSJ10 WCE9:WCF10 WMA9:WMB10 WVW9:WVX10 AD62:AE62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AD56:AE57 JK56:JL57 TG56:TH57 ADC56:ADD57 AMY56:AMZ57 AWU56:AWV57 BGQ56:BGR57 BQM56:BQN57 CAI56:CAJ57 CKE56:CKF57 CUA56:CUB57 DDW56:DDX57 DNS56:DNT57 DXO56:DXP57 EHK56:EHL57 ERG56:ERH57 FBC56:FBD57 FKY56:FKZ57 FUU56:FUV57 GEQ56:GER57 GOM56:GON57 GYI56:GYJ57 HIE56:HIF57 HSA56:HSB57 IBW56:IBX57 ILS56:ILT57 IVO56:IVP57 JFK56:JFL57 JPG56:JPH57 JZC56:JZD57 KIY56:KIZ57 KSU56:KSV57 LCQ56:LCR57 LMM56:LMN57 LWI56:LWJ57 MGE56:MGF57 MQA56:MQB57 MZW56:MZX57 NJS56:NJT57 NTO56:NTP57 ODK56:ODL57 ONG56:ONH57 OXC56:OXD57 PGY56:PGZ57 PQU56:PQV57 QAQ56:QAR57 QKM56:QKN57 QUI56:QUJ57 REE56:REF57 ROA56:ROB57 RXW56:RXX57 SHS56:SHT57 SRO56:SRP57 TBK56:TBL57 TLG56:TLH57 TVC56:TVD57 UEY56:UEZ57 UOU56:UOV57 UYQ56:UYR57 VIM56:VIN57 VSI56:VSJ57 WCE56:WCF57 WMA56:WMB57 WVW56:WVX57 AD1012:AE1012 JK1012:JL1012 TG1012:TH1012 ADC1012:ADD1012 AMY1012:AMZ1012 AWU1012:AWV1012 BGQ1012:BGR1012 BQM1012:BQN1012 CAI1012:CAJ1012 CKE1012:CKF1012 CUA1012:CUB1012 DDW1012:DDX1012 DNS1012:DNT1012 DXO1012:DXP1012 EHK1012:EHL1012 ERG1012:ERH1012 FBC1012:FBD1012 FKY1012:FKZ1012 FUU1012:FUV1012 GEQ1012:GER1012 GOM1012:GON1012 GYI1012:GYJ1012 HIE1012:HIF1012 HSA1012:HSB1012 IBW1012:IBX1012 ILS1012:ILT1012 IVO1012:IVP1012 JFK1012:JFL1012 JPG1012:JPH1012 JZC1012:JZD1012 KIY1012:KIZ1012 KSU1012:KSV1012 LCQ1012:LCR1012 LMM1012:LMN1012 LWI1012:LWJ1012 MGE1012:MGF1012 MQA1012:MQB1012 MZW1012:MZX1012 NJS1012:NJT1012 NTO1012:NTP1012 ODK1012:ODL1012 ONG1012:ONH1012 OXC1012:OXD1012 PGY1012:PGZ1012 PQU1012:PQV1012 QAQ1012:QAR1012 QKM1012:QKN1012 QUI1012:QUJ1012 REE1012:REF1012 ROA1012:ROB1012 RXW1012:RXX1012 SHS1012:SHT1012 SRO1012:SRP1012 TBK1012:TBL1012 TLG1012:TLH1012 TVC1012:TVD1012 UEY1012:UEZ1012 UOU1012:UOV1012 UYQ1012:UYR1012 VIM1012:VIN1012 VSI1012:VSJ1012 WCE1012:WCF1012 WMA1012:WMB1012 WVW1012:WVX1012 AD1024:AE1024 JK1024:JL1024 TG1024:TH1024 ADC1024:ADD1024 AMY1024:AMZ1024 AWU1024:AWV1024 BGQ1024:BGR1024 BQM1024:BQN1024 CAI1024:CAJ1024 CKE1024:CKF1024 CUA1024:CUB1024 DDW1024:DDX1024 DNS1024:DNT1024 DXO1024:DXP1024 EHK1024:EHL1024 ERG1024:ERH1024 FBC1024:FBD1024 FKY1024:FKZ1024 FUU1024:FUV1024 GEQ1024:GER1024 GOM1024:GON1024 GYI1024:GYJ1024 HIE1024:HIF1024 HSA1024:HSB1024 IBW1024:IBX1024 ILS1024:ILT1024 IVO1024:IVP1024 JFK1024:JFL1024 JPG1024:JPH1024 JZC1024:JZD1024 KIY1024:KIZ1024 KSU1024:KSV1024 LCQ1024:LCR1024 LMM1024:LMN1024 LWI1024:LWJ1024 MGE1024:MGF1024 MQA1024:MQB1024 MZW1024:MZX1024 NJS1024:NJT1024 NTO1024:NTP1024 ODK1024:ODL1024 ONG1024:ONH1024 OXC1024:OXD1024 PGY1024:PGZ1024 PQU1024:PQV1024 QAQ1024:QAR1024 QKM1024:QKN1024 QUI1024:QUJ1024 REE1024:REF1024 ROA1024:ROB1024 RXW1024:RXX1024 SHS1024:SHT1024 SRO1024:SRP1024 TBK1024:TBL1024 TLG1024:TLH1024 TVC1024:TVD1024 UEY1024:UEZ1024 UOU1024:UOV1024 UYQ1024:UYR1024 VIM1024:VIN1024 VSI1024:VSJ1024 WCE1024:WCF1024 WMA1024:WMB1024 WVW1024:WVX1024" xr:uid="{63886E62-0155-41CE-B413-6ADAD455B684}">
      <formula1>0</formula1>
      <formula2>200</formula2>
    </dataValidation>
    <dataValidation type="whole" allowBlank="1" showErrorMessage="1" errorTitle="Klasifikacija" error="Gl. zavihek Classification ali zavihek Klasifikacija_x000a_" sqref="Z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Z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Z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Z1012 JG1012 TC1012 ACY1012 AMU1012 AWQ1012 BGM1012 BQI1012 CAE1012 CKA1012 CTW1012 DDS1012 DNO1012 DXK1012 EHG1012 ERC1012 FAY1012 FKU1012 FUQ1012 GEM1012 GOI1012 GYE1012 HIA1012 HRW1012 IBS1012 ILO1012 IVK1012 JFG1012 JPC1012 JYY1012 KIU1012 KSQ1012 LCM1012 LMI1012 LWE1012 MGA1012 MPW1012 MZS1012 NJO1012 NTK1012 ODG1012 ONC1012 OWY1012 PGU1012 PQQ1012 QAM1012 QKI1012 QUE1012 REA1012 RNW1012 RXS1012 SHO1012 SRK1012 TBG1012 TLC1012 TUY1012 UEU1012 UOQ1012 UYM1012 VII1012 VSE1012 WCA1012 WLW1012 WVS1012 Z1016:Z1021 JG1016:JG1021 TC1016:TC1021 ACY1016:ACY1021 AMU1016:AMU1021 AWQ1016:AWQ1021 BGM1016:BGM1021 BQI1016:BQI1021 CAE1016:CAE1021 CKA1016:CKA1021 CTW1016:CTW1021 DDS1016:DDS1021 DNO1016:DNO1021 DXK1016:DXK1021 EHG1016:EHG1021 ERC1016:ERC1021 FAY1016:FAY1021 FKU1016:FKU1021 FUQ1016:FUQ1021 GEM1016:GEM1021 GOI1016:GOI1021 GYE1016:GYE1021 HIA1016:HIA1021 HRW1016:HRW1021 IBS1016:IBS1021 ILO1016:ILO1021 IVK1016:IVK1021 JFG1016:JFG1021 JPC1016:JPC1021 JYY1016:JYY1021 KIU1016:KIU1021 KSQ1016:KSQ1021 LCM1016:LCM1021 LMI1016:LMI1021 LWE1016:LWE1021 MGA1016:MGA1021 MPW1016:MPW1021 MZS1016:MZS1021 NJO1016:NJO1021 NTK1016:NTK1021 ODG1016:ODG1021 ONC1016:ONC1021 OWY1016:OWY1021 PGU1016:PGU1021 PQQ1016:PQQ1021 QAM1016:QAM1021 QKI1016:QKI1021 QUE1016:QUE1021 REA1016:REA1021 RNW1016:RNW1021 RXS1016:RXS1021 SHO1016:SHO1021 SRK1016:SRK1021 TBG1016:TBG1021 TLC1016:TLC1021 TUY1016:TUY1021 UEU1016:UEU1021 UOQ1016:UOQ1021 UYM1016:UYM1021 VII1016:VII1021 VSE1016:VSE1021 WCA1016:WCA1021 WLW1016:WLW1021 WVS1016:WVS1021 Z1024 JG1024 TC1024 ACY1024 AMU1024 AWQ1024 BGM1024 BQI1024 CAE1024 CKA1024 CTW1024 DDS1024 DNO1024 DXK1024 EHG1024 ERC1024 FAY1024 FKU1024 FUQ1024 GEM1024 GOI1024 GYE1024 HIA1024 HRW1024 IBS1024 ILO1024 IVK1024 JFG1024 JPC1024 JYY1024 KIU1024 KSQ1024 LCM1024 LMI1024 LWE1024 MGA1024 MPW1024 MZS1024 NJO1024 NTK1024 ODG1024 ONC1024 OWY1024 PGU1024 PQQ1024 QAM1024 QKI1024 QUE1024 REA1024 RNW1024 RXS1024 SHO1024 SRK1024 TBG1024 TLC1024 TUY1024 UEU1024 UOQ1024 UYM1024 VII1024 VSE1024 WCA1024 WLW1024 WVS1024" xr:uid="{C72EE960-E178-460E-AC8E-3CB9BFF89B91}">
      <formula1>1</formula1>
      <formula2>12</formula2>
    </dataValidation>
    <dataValidation type="whole" allowBlank="1" showErrorMessage="1" errorTitle="Mesečna stopnja izkoriščenosti" error="odstotek (celoštevilska vrednost)" sqref="AF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AF1024 JM1024 TI1024 ADE1024 ANA1024 AWW1024 BGS1024 BQO1024 CAK1024 CKG1024 CUC1024 DDY1024 DNU1024 DXQ1024 EHM1024 ERI1024 FBE1024 FLA1024 FUW1024 GES1024 GOO1024 GYK1024 HIG1024 HSC1024 IBY1024 ILU1024 IVQ1024 JFM1024 JPI1024 JZE1024 KJA1024 KSW1024 LCS1024 LMO1024 LWK1024 MGG1024 MQC1024 MZY1024 NJU1024 NTQ1024 ODM1024 ONI1024 OXE1024 PHA1024 PQW1024 QAS1024 QKO1024 QUK1024 REG1024 ROC1024 RXY1024 SHU1024 SRQ1024 TBM1024 TLI1024 TVE1024 UFA1024 UOW1024 UYS1024 VIO1024 VSK1024 WCG1024 WMC1024 WVY1024" xr:uid="{E5B5ADAC-5F04-4953-8256-10369C6676B3}">
      <formula1>0</formula1>
      <formula2>300</formula2>
    </dataValidation>
    <dataValidation type="textLength" allowBlank="1" showInputMessage="1" showErrorMessage="1" errorTitle="Equipment" error="Obvezen podatek!" prompt="Naslov opreme v angleškem jeziku - obvezen podatek_x000a_" sqref="I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I335:I353 IP335:IP353 SL335:SL353 ACH335:ACH353 AMD335:AMD353 AVZ335:AVZ353 BFV335:BFV353 BPR335:BPR353 BZN335:BZN353 CJJ335:CJJ353 CTF335:CTF353 DDB335:DDB353 DMX335:DMX353 DWT335:DWT353 EGP335:EGP353 EQL335:EQL353 FAH335:FAH353 FKD335:FKD353 FTZ335:FTZ353 GDV335:GDV353 GNR335:GNR353 GXN335:GXN353 HHJ335:HHJ353 HRF335:HRF353 IBB335:IBB353 IKX335:IKX353 IUT335:IUT353 JEP335:JEP353 JOL335:JOL353 JYH335:JYH353 KID335:KID353 KRZ335:KRZ353 LBV335:LBV353 LLR335:LLR353 LVN335:LVN353 MFJ335:MFJ353 MPF335:MPF353 MZB335:MZB353 NIX335:NIX353 NST335:NST353 OCP335:OCP353 OML335:OML353 OWH335:OWH353 PGD335:PGD353 PPZ335:PPZ353 PZV335:PZV353 QJR335:QJR353 QTN335:QTN353 RDJ335:RDJ353 RNF335:RNF353 RXB335:RXB353 SGX335:SGX353 SQT335:SQT353 TAP335:TAP353 TKL335:TKL353 TUH335:TUH353 UED335:UED353 UNZ335:UNZ353 UXV335:UXV353 VHR335:VHR353 VRN335:VRN353 WBJ335:WBJ353 WLF335:WLF353 WVB335:WVB353 I673:I675 IP673:IP675 SL673:SL675 ACH673:ACH675 AMD673:AMD675 AVZ673:AVZ675 BFV673:BFV675 BPR673:BPR675 BZN673:BZN675 CJJ673:CJJ675 CTF673:CTF675 DDB673:DDB675 DMX673:DMX675 DWT673:DWT675 EGP673:EGP675 EQL673:EQL675 FAH673:FAH675 FKD673:FKD675 FTZ673:FTZ675 GDV673:GDV675 GNR673:GNR675 GXN673:GXN675 HHJ673:HHJ675 HRF673:HRF675 IBB673:IBB675 IKX673:IKX675 IUT673:IUT675 JEP673:JEP675 JOL673:JOL675 JYH673:JYH675 KID673:KID675 KRZ673:KRZ675 LBV673:LBV675 LLR673:LLR675 LVN673:LVN675 MFJ673:MFJ675 MPF673:MPF675 MZB673:MZB675 NIX673:NIX675 NST673:NST675 OCP673:OCP675 OML673:OML675 OWH673:OWH675 PGD673:PGD675 PPZ673:PPZ675 PZV673:PZV675 QJR673:QJR675 QTN673:QTN675 RDJ673:RDJ675 RNF673:RNF675 RXB673:RXB675 SGX673:SGX675 SQT673:SQT675 TAP673:TAP675 TKL673:TKL675 TUH673:TUH675 UED673:UED675 UNZ673:UNZ675 UXV673:UXV675 VHR673:VHR675 VRN673:VRN675 WBJ673:WBJ675 WLF673:WLF675 WVB673:WVB675 I575 IP575 SL575 ACH575 AMD575 AVZ575 BFV575 BPR575 BZN575 CJJ575 CTF575 DDB575 DMX575 DWT575 EGP575 EQL575 FAH575 FKD575 FTZ575 GDV575 GNR575 GXN575 HHJ575 HRF575 IBB575 IKX575 IUT575 JEP575 JOL575 JYH575 KID575 KRZ575 LBV575 LLR575 LVN575 MFJ575 MPF575 MZB575 NIX575 NST575 OCP575 OML575 OWH575 PGD575 PPZ575 PZV575 QJR575 QTN575 RDJ575 RNF575 RXB575 SGX575 SQT575 TAP575 TKL575 TUH575 UED575 UNZ575 UXV575 VHR575 VRN575 WBJ575 WLF575 WVB575 I739:I741 IP739:IP741 SL739:SL741 ACH739:ACH741 AMD739:AMD741 AVZ739:AVZ741 BFV739:BFV741 BPR739:BPR741 BZN739:BZN741 CJJ739:CJJ741 CTF739:CTF741 DDB739:DDB741 DMX739:DMX741 DWT739:DWT741 EGP739:EGP741 EQL739:EQL741 FAH739:FAH741 FKD739:FKD741 FTZ739:FTZ741 GDV739:GDV741 GNR739:GNR741 GXN739:GXN741 HHJ739:HHJ741 HRF739:HRF741 IBB739:IBB741 IKX739:IKX741 IUT739:IUT741 JEP739:JEP741 JOL739:JOL741 JYH739:JYH741 KID739:KID741 KRZ739:KRZ741 LBV739:LBV741 LLR739:LLR741 LVN739:LVN741 MFJ739:MFJ741 MPF739:MPF741 MZB739:MZB741 NIX739:NIX741 NST739:NST741 OCP739:OCP741 OML739:OML741 OWH739:OWH741 PGD739:PGD741 PPZ739:PPZ741 PZV739:PZV741 QJR739:QJR741 QTN739:QTN741 RDJ739:RDJ741 RNF739:RNF741 RXB739:RXB741 SGX739:SGX741 SQT739:SQT741 TAP739:TAP741 TKL739:TKL741 TUH739:TUH741 UED739:UED741 UNZ739:UNZ741 UXV739:UXV741 VHR739:VHR741 VRN739:VRN741 WBJ739:WBJ741 WLF739:WLF741 WVB739:WVB741 I744:I745 IP744:IP745 SL744:SL745 ACH744:ACH745 AMD744:AMD745 AVZ744:AVZ745 BFV744:BFV745 BPR744:BPR745 BZN744:BZN745 CJJ744:CJJ745 CTF744:CTF745 DDB744:DDB745 DMX744:DMX745 DWT744:DWT745 EGP744:EGP745 EQL744:EQL745 FAH744:FAH745 FKD744:FKD745 FTZ744:FTZ745 GDV744:GDV745 GNR744:GNR745 GXN744:GXN745 HHJ744:HHJ745 HRF744:HRF745 IBB744:IBB745 IKX744:IKX745 IUT744:IUT745 JEP744:JEP745 JOL744:JOL745 JYH744:JYH745 KID744:KID745 KRZ744:KRZ745 LBV744:LBV745 LLR744:LLR745 LVN744:LVN745 MFJ744:MFJ745 MPF744:MPF745 MZB744:MZB745 NIX744:NIX745 NST744:NST745 OCP744:OCP745 OML744:OML745 OWH744:OWH745 PGD744:PGD745 PPZ744:PPZ745 PZV744:PZV745 QJR744:QJR745 QTN744:QTN745 RDJ744:RDJ745 RNF744:RNF745 RXB744:RXB745 SGX744:SGX745 SQT744:SQT745 TAP744:TAP745 TKL744:TKL745 TUH744:TUH745 UED744:UED745 UNZ744:UNZ745 UXV744:UXV745 VHR744:VHR745 VRN744:VRN745 WBJ744:WBJ745 WLF744:WLF745 WVB744:WVB745 I747 IP747 SL747 ACH747 AMD747 AVZ747 BFV747 BPR747 BZN747 CJJ747 CTF747 DDB747 DMX747 DWT747 EGP747 EQL747 FAH747 FKD747 FTZ747 GDV747 GNR747 GXN747 HHJ747 HRF747 IBB747 IKX747 IUT747 JEP747 JOL747 JYH747 KID747 KRZ747 LBV747 LLR747 LVN747 MFJ747 MPF747 MZB747 NIX747 NST747 OCP747 OML747 OWH747 PGD747 PPZ747 PZV747 QJR747 QTN747 RDJ747 RNF747 RXB747 SGX747 SQT747 TAP747 TKL747 TUH747 UED747 UNZ747 UXV747 VHR747 VRN747 WBJ747 WLF747 WVB747 I753:I756 IP753:IP756 SL753:SL756 ACH753:ACH756 AMD753:AMD756 AVZ753:AVZ756 BFV753:BFV756 BPR753:BPR756 BZN753:BZN756 CJJ753:CJJ756 CTF753:CTF756 DDB753:DDB756 DMX753:DMX756 DWT753:DWT756 EGP753:EGP756 EQL753:EQL756 FAH753:FAH756 FKD753:FKD756 FTZ753:FTZ756 GDV753:GDV756 GNR753:GNR756 GXN753:GXN756 HHJ753:HHJ756 HRF753:HRF756 IBB753:IBB756 IKX753:IKX756 IUT753:IUT756 JEP753:JEP756 JOL753:JOL756 JYH753:JYH756 KID753:KID756 KRZ753:KRZ756 LBV753:LBV756 LLR753:LLR756 LVN753:LVN756 MFJ753:MFJ756 MPF753:MPF756 MZB753:MZB756 NIX753:NIX756 NST753:NST756 OCP753:OCP756 OML753:OML756 OWH753:OWH756 PGD753:PGD756 PPZ753:PPZ756 PZV753:PZV756 QJR753:QJR756 QTN753:QTN756 RDJ753:RDJ756 RNF753:RNF756 RXB753:RXB756 SGX753:SGX756 SQT753:SQT756 TAP753:TAP756 TKL753:TKL756 TUH753:TUH756 UED753:UED756 UNZ753:UNZ756 UXV753:UXV756 VHR753:VHR756 VRN753:VRN756 WBJ753:WBJ756 WLF753:WLF756 WVB753:WVB756 I749:I750 IP749:IP750 SL749:SL750 ACH749:ACH750 AMD749:AMD750 AVZ749:AVZ750 BFV749:BFV750 BPR749:BPR750 BZN749:BZN750 CJJ749:CJJ750 CTF749:CTF750 DDB749:DDB750 DMX749:DMX750 DWT749:DWT750 EGP749:EGP750 EQL749:EQL750 FAH749:FAH750 FKD749:FKD750 FTZ749:FTZ750 GDV749:GDV750 GNR749:GNR750 GXN749:GXN750 HHJ749:HHJ750 HRF749:HRF750 IBB749:IBB750 IKX749:IKX750 IUT749:IUT750 JEP749:JEP750 JOL749:JOL750 JYH749:JYH750 KID749:KID750 KRZ749:KRZ750 LBV749:LBV750 LLR749:LLR750 LVN749:LVN750 MFJ749:MFJ750 MPF749:MPF750 MZB749:MZB750 NIX749:NIX750 NST749:NST750 OCP749:OCP750 OML749:OML750 OWH749:OWH750 PGD749:PGD750 PPZ749:PPZ750 PZV749:PZV750 QJR749:QJR750 QTN749:QTN750 RDJ749:RDJ750 RNF749:RNF750 RXB749:RXB750 SGX749:SGX750 SQT749:SQT750 TAP749:TAP750 TKL749:TKL750 TUH749:TUH750 UED749:UED750 UNZ749:UNZ750 UXV749:UXV750 VHR749:VHR750 VRN749:VRN750 WBJ749:WBJ750 WLF749:WLF750 WVB749:WVB750 I778 IP778 SL778 ACH778 AMD778 AVZ778 BFV778 BPR778 BZN778 CJJ778 CTF778 DDB778 DMX778 DWT778 EGP778 EQL778 FAH778 FKD778 FTZ778 GDV778 GNR778 GXN778 HHJ778 HRF778 IBB778 IKX778 IUT778 JEP778 JOL778 JYH778 KID778 KRZ778 LBV778 LLR778 LVN778 MFJ778 MPF778 MZB778 NIX778 NST778 OCP778 OML778 OWH778 PGD778 PPZ778 PZV778 QJR778 QTN778 RDJ778 RNF778 RXB778 SGX778 SQT778 TAP778 TKL778 TUH778 UED778 UNZ778 UXV778 VHR778 VRN778 WBJ778 WLF778 WVB778 I882 IP882 SL882 ACH882 AMD882 AVZ882 BFV882 BPR882 BZN882 CJJ882 CTF882 DDB882 DMX882 DWT882 EGP882 EQL882 FAH882 FKD882 FTZ882 GDV882 GNR882 GXN882 HHJ882 HRF882 IBB882 IKX882 IUT882 JEP882 JOL882 JYH882 KID882 KRZ882 LBV882 LLR882 LVN882 MFJ882 MPF882 MZB882 NIX882 NST882 OCP882 OML882 OWH882 PGD882 PPZ882 PZV882 QJR882 QTN882 RDJ882 RNF882 RXB882 SGX882 SQT882 TAP882 TKL882 TUH882 UED882 UNZ882 UXV882 VHR882 VRN882 WBJ882 WLF882 WVB882 I893 IP893 SL893 ACH893 AMD893 AVZ893 BFV893 BPR893 BZN893 CJJ893 CTF893 DDB893 DMX893 DWT893 EGP893 EQL893 FAH893 FKD893 FTZ893 GDV893 GNR893 GXN893 HHJ893 HRF893 IBB893 IKX893 IUT893 JEP893 JOL893 JYH893 KID893 KRZ893 LBV893 LLR893 LVN893 MFJ893 MPF893 MZB893 NIX893 NST893 OCP893 OML893 OWH893 PGD893 PPZ893 PZV893 QJR893 QTN893 RDJ893 RNF893 RXB893 SGX893 SQT893 TAP893 TKL893 TUH893 UED893 UNZ893 UXV893 VHR893 VRN893 WBJ893 WLF893 WVB893 I944:I954 IP944:IP954 SL944:SL954 ACH944:ACH954 AMD944:AMD954 AVZ944:AVZ954 BFV944:BFV954 BPR944:BPR954 BZN944:BZN954 CJJ944:CJJ954 CTF944:CTF954 DDB944:DDB954 DMX944:DMX954 DWT944:DWT954 EGP944:EGP954 EQL944:EQL954 FAH944:FAH954 FKD944:FKD954 FTZ944:FTZ954 GDV944:GDV954 GNR944:GNR954 GXN944:GXN954 HHJ944:HHJ954 HRF944:HRF954 IBB944:IBB954 IKX944:IKX954 IUT944:IUT954 JEP944:JEP954 JOL944:JOL954 JYH944:JYH954 KID944:KID954 KRZ944:KRZ954 LBV944:LBV954 LLR944:LLR954 LVN944:LVN954 MFJ944:MFJ954 MPF944:MPF954 MZB944:MZB954 NIX944:NIX954 NST944:NST954 OCP944:OCP954 OML944:OML954 OWH944:OWH954 PGD944:PGD954 PPZ944:PPZ954 PZV944:PZV954 QJR944:QJR954 QTN944:QTN954 RDJ944:RDJ954 RNF944:RNF954 RXB944:RXB954 SGX944:SGX954 SQT944:SQT954 TAP944:TAP954 TKL944:TKL954 TUH944:TUH954 UED944:UED954 UNZ944:UNZ954 UXV944:UXV954 VHR944:VHR954 VRN944:VRN954 WBJ944:WBJ954 WLF944:WLF954 WVB944:WVB954 I1012 IP1012 SL1012 ACH1012 AMD1012 AVZ1012 BFV1012 BPR1012 BZN1012 CJJ1012 CTF1012 DDB1012 DMX1012 DWT1012 EGP1012 EQL1012 FAH1012 FKD1012 FTZ1012 GDV1012 GNR1012 GXN1012 HHJ1012 HRF1012 IBB1012 IKX1012 IUT1012 JEP1012 JOL1012 JYH1012 KID1012 KRZ1012 LBV1012 LLR1012 LVN1012 MFJ1012 MPF1012 MZB1012 NIX1012 NST1012 OCP1012 OML1012 OWH1012 PGD1012 PPZ1012 PZV1012 QJR1012 QTN1012 RDJ1012 RNF1012 RXB1012 SGX1012 SQT1012 TAP1012 TKL1012 TUH1012 UED1012 UNZ1012 UXV1012 VHR1012 VRN1012 WBJ1012 WLF1012 WVB1012 I1024 IP1024 SL1024 ACH1024 AMD1024 AVZ1024 BFV1024 BPR1024 BZN1024 CJJ1024 CTF1024 DDB1024 DMX1024 DWT1024 EGP1024 EQL1024 FAH1024 FKD1024 FTZ1024 GDV1024 GNR1024 GXN1024 HHJ1024 HRF1024 IBB1024 IKX1024 IUT1024 JEP1024 JOL1024 JYH1024 KID1024 KRZ1024 LBV1024 LLR1024 LVN1024 MFJ1024 MPF1024 MZB1024 NIX1024 NST1024 OCP1024 OML1024 OWH1024 PGD1024 PPZ1024 PZV1024 QJR1024 QTN1024 RDJ1024 RNF1024 RXB1024 SGX1024 SQT1024 TAP1024 TKL1024 TUH1024 UED1024 UNZ1024 UXV1024 VHR1024 VRN1024 WBJ1024 WLF1024 WVB1024 I1038:I1057 IP1038:IP1057 SL1038:SL1057 ACH1038:ACH1057 AMD1038:AMD1057 AVZ1038:AVZ1057 BFV1038:BFV1057 BPR1038:BPR1057 BZN1038:BZN1057 CJJ1038:CJJ1057 CTF1038:CTF1057 DDB1038:DDB1057 DMX1038:DMX1057 DWT1038:DWT1057 EGP1038:EGP1057 EQL1038:EQL1057 FAH1038:FAH1057 FKD1038:FKD1057 FTZ1038:FTZ1057 GDV1038:GDV1057 GNR1038:GNR1057 GXN1038:GXN1057 HHJ1038:HHJ1057 HRF1038:HRF1057 IBB1038:IBB1057 IKX1038:IKX1057 IUT1038:IUT1057 JEP1038:JEP1057 JOL1038:JOL1057 JYH1038:JYH1057 KID1038:KID1057 KRZ1038:KRZ1057 LBV1038:LBV1057 LLR1038:LLR1057 LVN1038:LVN1057 MFJ1038:MFJ1057 MPF1038:MPF1057 MZB1038:MZB1057 NIX1038:NIX1057 NST1038:NST1057 OCP1038:OCP1057 OML1038:OML1057 OWH1038:OWH1057 PGD1038:PGD1057 PPZ1038:PPZ1057 PZV1038:PZV1057 QJR1038:QJR1057 QTN1038:QTN1057 RDJ1038:RDJ1057 RNF1038:RNF1057 RXB1038:RXB1057 SGX1038:SGX1057 SQT1038:SQT1057 TAP1038:TAP1057 TKL1038:TKL1057 TUH1038:TUH1057 UED1038:UED1057 UNZ1038:UNZ1057 UXV1038:UXV1057 VHR1038:VHR1057 VRN1038:VRN1057 WBJ1038:WBJ1057 WLF1038:WLF1057 WVB1038:WVB1057 I1065 IP1065 SL1065 ACH1065 AMD1065 AVZ1065 BFV1065 BPR1065 BZN1065 CJJ1065 CTF1065 DDB1065 DMX1065 DWT1065 EGP1065 EQL1065 FAH1065 FKD1065 FTZ1065 GDV1065 GNR1065 GXN1065 HHJ1065 HRF1065 IBB1065 IKX1065 IUT1065 JEP1065 JOL1065 JYH1065 KID1065 KRZ1065 LBV1065 LLR1065 LVN1065 MFJ1065 MPF1065 MZB1065 NIX1065 NST1065 OCP1065 OML1065 OWH1065 PGD1065 PPZ1065 PZV1065 QJR1065 QTN1065 RDJ1065 RNF1065 RXB1065 SGX1065 SQT1065 TAP1065 TKL1065 TUH1065 UED1065 UNZ1065 UXV1065 VHR1065 VRN1065 WBJ1065 WLF1065 WVB1065 I1067:I1077 IP1067:IP1077 SL1067:SL1077 ACH1067:ACH1077 AMD1067:AMD1077 AVZ1067:AVZ1077 BFV1067:BFV1077 BPR1067:BPR1077 BZN1067:BZN1077 CJJ1067:CJJ1077 CTF1067:CTF1077 DDB1067:DDB1077 DMX1067:DMX1077 DWT1067:DWT1077 EGP1067:EGP1077 EQL1067:EQL1077 FAH1067:FAH1077 FKD1067:FKD1077 FTZ1067:FTZ1077 GDV1067:GDV1077 GNR1067:GNR1077 GXN1067:GXN1077 HHJ1067:HHJ1077 HRF1067:HRF1077 IBB1067:IBB1077 IKX1067:IKX1077 IUT1067:IUT1077 JEP1067:JEP1077 JOL1067:JOL1077 JYH1067:JYH1077 KID1067:KID1077 KRZ1067:KRZ1077 LBV1067:LBV1077 LLR1067:LLR1077 LVN1067:LVN1077 MFJ1067:MFJ1077 MPF1067:MPF1077 MZB1067:MZB1077 NIX1067:NIX1077 NST1067:NST1077 OCP1067:OCP1077 OML1067:OML1077 OWH1067:OWH1077 PGD1067:PGD1077 PPZ1067:PPZ1077 PZV1067:PZV1077 QJR1067:QJR1077 QTN1067:QTN1077 RDJ1067:RDJ1077 RNF1067:RNF1077 RXB1067:RXB1077 SGX1067:SGX1077 SQT1067:SQT1077 TAP1067:TAP1077 TKL1067:TKL1077 TUH1067:TUH1077 UED1067:UED1077 UNZ1067:UNZ1077 UXV1067:UXV1077 VHR1067:VHR1077 VRN1067:VRN1077 WBJ1067:WBJ1077 WLF1067:WLF1077 WVB1067:WVB1077 I1079:I1082 IP1079:IP1082 SL1079:SL1082 ACH1079:ACH1082 AMD1079:AMD1082 AVZ1079:AVZ1082 BFV1079:BFV1082 BPR1079:BPR1082 BZN1079:BZN1082 CJJ1079:CJJ1082 CTF1079:CTF1082 DDB1079:DDB1082 DMX1079:DMX1082 DWT1079:DWT1082 EGP1079:EGP1082 EQL1079:EQL1082 FAH1079:FAH1082 FKD1079:FKD1082 FTZ1079:FTZ1082 GDV1079:GDV1082 GNR1079:GNR1082 GXN1079:GXN1082 HHJ1079:HHJ1082 HRF1079:HRF1082 IBB1079:IBB1082 IKX1079:IKX1082 IUT1079:IUT1082 JEP1079:JEP1082 JOL1079:JOL1082 JYH1079:JYH1082 KID1079:KID1082 KRZ1079:KRZ1082 LBV1079:LBV1082 LLR1079:LLR1082 LVN1079:LVN1082 MFJ1079:MFJ1082 MPF1079:MPF1082 MZB1079:MZB1082 NIX1079:NIX1082 NST1079:NST1082 OCP1079:OCP1082 OML1079:OML1082 OWH1079:OWH1082 PGD1079:PGD1082 PPZ1079:PPZ1082 PZV1079:PZV1082 QJR1079:QJR1082 QTN1079:QTN1082 RDJ1079:RDJ1082 RNF1079:RNF1082 RXB1079:RXB1082 SGX1079:SGX1082 SQT1079:SQT1082 TAP1079:TAP1082 TKL1079:TKL1082 TUH1079:TUH1082 UED1079:UED1082 UNZ1079:UNZ1082 UXV1079:UXV1082 VHR1079:VHR1082 VRN1079:VRN1082 WBJ1079:WBJ1082 WLF1079:WLF1082 WVB1079:WVB1082 I1179:I1182 IP1177:IP1180 SL1177:SL1180 ACH1177:ACH1180 AMD1177:AMD1180 AVZ1177:AVZ1180 BFV1177:BFV1180 BPR1177:BPR1180 BZN1177:BZN1180 CJJ1177:CJJ1180 CTF1177:CTF1180 DDB1177:DDB1180 DMX1177:DMX1180 DWT1177:DWT1180 EGP1177:EGP1180 EQL1177:EQL1180 FAH1177:FAH1180 FKD1177:FKD1180 FTZ1177:FTZ1180 GDV1177:GDV1180 GNR1177:GNR1180 GXN1177:GXN1180 HHJ1177:HHJ1180 HRF1177:HRF1180 IBB1177:IBB1180 IKX1177:IKX1180 IUT1177:IUT1180 JEP1177:JEP1180 JOL1177:JOL1180 JYH1177:JYH1180 KID1177:KID1180 KRZ1177:KRZ1180 LBV1177:LBV1180 LLR1177:LLR1180 LVN1177:LVN1180 MFJ1177:MFJ1180 MPF1177:MPF1180 MZB1177:MZB1180 NIX1177:NIX1180 NST1177:NST1180 OCP1177:OCP1180 OML1177:OML1180 OWH1177:OWH1180 PGD1177:PGD1180 PPZ1177:PPZ1180 PZV1177:PZV1180 QJR1177:QJR1180 QTN1177:QTN1180 RDJ1177:RDJ1180 RNF1177:RNF1180 RXB1177:RXB1180 SGX1177:SGX1180 SQT1177:SQT1180 TAP1177:TAP1180 TKL1177:TKL1180 TUH1177:TUH1180 UED1177:UED1180 UNZ1177:UNZ1180 UXV1177:UXV1180 VHR1177:VHR1180 VRN1177:VRN1180 WBJ1177:WBJ1180 WLF1177:WLF1180 WVB1177:WVB1180 I1234:I1238 IP1232:IP1236 SL1232:SL1236 ACH1232:ACH1236 AMD1232:AMD1236 AVZ1232:AVZ1236 BFV1232:BFV1236 BPR1232:BPR1236 BZN1232:BZN1236 CJJ1232:CJJ1236 CTF1232:CTF1236 DDB1232:DDB1236 DMX1232:DMX1236 DWT1232:DWT1236 EGP1232:EGP1236 EQL1232:EQL1236 FAH1232:FAH1236 FKD1232:FKD1236 FTZ1232:FTZ1236 GDV1232:GDV1236 GNR1232:GNR1236 GXN1232:GXN1236 HHJ1232:HHJ1236 HRF1232:HRF1236 IBB1232:IBB1236 IKX1232:IKX1236 IUT1232:IUT1236 JEP1232:JEP1236 JOL1232:JOL1236 JYH1232:JYH1236 KID1232:KID1236 KRZ1232:KRZ1236 LBV1232:LBV1236 LLR1232:LLR1236 LVN1232:LVN1236 MFJ1232:MFJ1236 MPF1232:MPF1236 MZB1232:MZB1236 NIX1232:NIX1236 NST1232:NST1236 OCP1232:OCP1236 OML1232:OML1236 OWH1232:OWH1236 PGD1232:PGD1236 PPZ1232:PPZ1236 PZV1232:PZV1236 QJR1232:QJR1236 QTN1232:QTN1236 RDJ1232:RDJ1236 RNF1232:RNF1236 RXB1232:RXB1236 SGX1232:SGX1236 SQT1232:SQT1236 TAP1232:TAP1236 TKL1232:TKL1236 TUH1232:TUH1236 UED1232:UED1236 UNZ1232:UNZ1236 UXV1232:UXV1236 VHR1232:VHR1236 VRN1232:VRN1236 WBJ1232:WBJ1236 WLF1232:WLF1236 WVB1232:WVB1236 I1228 IP1226 SL1226 ACH1226 AMD1226 AVZ1226 BFV1226 BPR1226 BZN1226 CJJ1226 CTF1226 DDB1226 DMX1226 DWT1226 EGP1226 EQL1226 FAH1226 FKD1226 FTZ1226 GDV1226 GNR1226 GXN1226 HHJ1226 HRF1226 IBB1226 IKX1226 IUT1226 JEP1226 JOL1226 JYH1226 KID1226 KRZ1226 LBV1226 LLR1226 LVN1226 MFJ1226 MPF1226 MZB1226 NIX1226 NST1226 OCP1226 OML1226 OWH1226 PGD1226 PPZ1226 PZV1226 QJR1226 QTN1226 RDJ1226 RNF1226 RXB1226 SGX1226 SQT1226 TAP1226 TKL1226 TUH1226 UED1226 UNZ1226 UXV1226 VHR1226 VRN1226 WBJ1226 WLF1226 WVB1226 I163 IP163 SL163 ACH163 AMD163 AVZ163 BFV163 BPR163 BZN163 CJJ163 CTF163 DDB163 DMX163 DWT163 EGP163 EQL163 FAH163 FKD163 FTZ163 GDV163 GNR163 GXN163 HHJ163 HRF163 IBB163 IKX163 IUT163 JEP163 JOL163 JYH163 KID163 KRZ163 LBV163 LLR163 LVN163 MFJ163 MPF163 MZB163 NIX163 NST163 OCP163 OML163 OWH163 PGD163 PPZ163 PZV163 QJR163 QTN163 RDJ163 RNF163 RXB163 SGX163 SQT163 TAP163 TKL163 TUH163 UED163 UNZ163 UXV163 VHR163 VRN163 WBJ163 WLF163 WVB163 I381 IP381 SL381 ACH381 AMD381 AVZ381 BFV381 BPR381 BZN381 CJJ381 CTF381 DDB381 DMX381 DWT381 EGP381 EQL381 FAH381 FKD381 FTZ381 GDV381 GNR381 GXN381 HHJ381 HRF381 IBB381 IKX381 IUT381 JEP381 JOL381 JYH381 KID381 KRZ381 LBV381 LLR381 LVN381 MFJ381 MPF381 MZB381 NIX381 NST381 OCP381 OML381 OWH381 PGD381 PPZ381 PZV381 QJR381 QTN381 RDJ381 RNF381 RXB381 SGX381 SQT381 TAP381 TKL381 TUH381 UED381 UNZ381 UXV381 VHR381 VRN381 WBJ381 WLF381 WVB381 I540 IP540 SL540 ACH540 AMD540 AVZ540 BFV540 BPR540 BZN540 CJJ540 CTF540 DDB540 DMX540 DWT540 EGP540 EQL540 FAH540 FKD540 FTZ540 GDV540 GNR540 GXN540 HHJ540 HRF540 IBB540 IKX540 IUT540 JEP540 JOL540 JYH540 KID540 KRZ540 LBV540 LLR540 LVN540 MFJ540 MPF540 MZB540 NIX540 NST540 OCP540 OML540 OWH540 PGD540 PPZ540 PZV540 QJR540 QTN540 RDJ540 RNF540 RXB540 SGX540 SQT540 TAP540 TKL540 TUH540 UED540 UNZ540 UXV540 VHR540 VRN540 WBJ540 WLF540 WVB540 I679 IP679 SL679 ACH679 AMD679 AVZ679 BFV679 BPR679 BZN679 CJJ679 CTF679 DDB679 DMX679 DWT679 EGP679 EQL679 FAH679 FKD679 FTZ679 GDV679 GNR679 GXN679 HHJ679 HRF679 IBB679 IKX679 IUT679 JEP679 JOL679 JYH679 KID679 KRZ679 LBV679 LLR679 LVN679 MFJ679 MPF679 MZB679 NIX679 NST679 OCP679 OML679 OWH679 PGD679 PPZ679 PZV679 QJR679 QTN679 RDJ679 RNF679 RXB679 SGX679 SQT679 TAP679 TKL679 TUH679 UED679 UNZ679 UXV679 VHR679 VRN679 WBJ679 WLF679 WVB679 I397 IP397 SL397 ACH397 AMD397 AVZ397 BFV397 BPR397 BZN397 CJJ397 CTF397 DDB397 DMX397 DWT397 EGP397 EQL397 FAH397 FKD397 FTZ397 GDV397 GNR397 GXN397 HHJ397 HRF397 IBB397 IKX397 IUT397 JEP397 JOL397 JYH397 KID397 KRZ397 LBV397 LLR397 LVN397 MFJ397 MPF397 MZB397 NIX397 NST397 OCP397 OML397 OWH397 PGD397 PPZ397 PZV397 QJR397 QTN397 RDJ397 RNF397 RXB397 SGX397 SQT397 TAP397 TKL397 TUH397 UED397 UNZ397 UXV397 VHR397 VRN397 WBJ397 WLF397 WVB397 I839 IP839 SL839 ACH839 AMD839 AVZ839 BFV839 BPR839 BZN839 CJJ839 CTF839 DDB839 DMX839 DWT839 EGP839 EQL839 FAH839 FKD839 FTZ839 GDV839 GNR839 GXN839 HHJ839 HRF839 IBB839 IKX839 IUT839 JEP839 JOL839 JYH839 KID839 KRZ839 LBV839 LLR839 LVN839 MFJ839 MPF839 MZB839 NIX839 NST839 OCP839 OML839 OWH839 PGD839 PPZ839 PZV839 QJR839 QTN839 RDJ839 RNF839 RXB839 SGX839 SQT839 TAP839 TKL839 TUH839 UED839 UNZ839 UXV839 VHR839 VRN839 WBJ839 WLF839 WVB839 I964 IP964 SL964 ACH964 AMD964 AVZ964 BFV964 BPR964 BZN964 CJJ964 CTF964 DDB964 DMX964 DWT964 EGP964 EQL964 FAH964 FKD964 FTZ964 GDV964 GNR964 GXN964 HHJ964 HRF964 IBB964 IKX964 IUT964 JEP964 JOL964 JYH964 KID964 KRZ964 LBV964 LLR964 LVN964 MFJ964 MPF964 MZB964 NIX964 NST964 OCP964 OML964 OWH964 PGD964 PPZ964 PZV964 QJR964 QTN964 RDJ964 RNF964 RXB964 SGX964 SQT964 TAP964 TKL964 TUH964 UED964 UNZ964 UXV964 VHR964 VRN964 WBJ964 WLF964 WVB964 I681 IP681 SL681 ACH681 AMD681 AVZ681 BFV681 BPR681 BZN681 CJJ681 CTF681 DDB681 DMX681 DWT681 EGP681 EQL681 FAH681 FKD681 FTZ681 GDV681 GNR681 GXN681 HHJ681 HRF681 IBB681 IKX681 IUT681 JEP681 JOL681 JYH681 KID681 KRZ681 LBV681 LLR681 LVN681 MFJ681 MPF681 MZB681 NIX681 NST681 OCP681 OML681 OWH681 PGD681 PPZ681 PZV681 QJR681 QTN681 RDJ681 RNF681 RXB681 SGX681 SQT681 TAP681 TKL681 TUH681 UED681 UNZ681 UXV681 VHR681 VRN681 WBJ681 WLF681 WVB681 I1086:I1088 IP1086:IP1088 SL1086:SL1088 ACH1086:ACH1088 AMD1086:AMD1088 AVZ1086:AVZ1088 BFV1086:BFV1088 BPR1086:BPR1088 BZN1086:BZN1088 CJJ1086:CJJ1088 CTF1086:CTF1088 DDB1086:DDB1088 DMX1086:DMX1088 DWT1086:DWT1088 EGP1086:EGP1088 EQL1086:EQL1088 FAH1086:FAH1088 FKD1086:FKD1088 FTZ1086:FTZ1088 GDV1086:GDV1088 GNR1086:GNR1088 GXN1086:GXN1088 HHJ1086:HHJ1088 HRF1086:HRF1088 IBB1086:IBB1088 IKX1086:IKX1088 IUT1086:IUT1088 JEP1086:JEP1088 JOL1086:JOL1088 JYH1086:JYH1088 KID1086:KID1088 KRZ1086:KRZ1088 LBV1086:LBV1088 LLR1086:LLR1088 LVN1086:LVN1088 MFJ1086:MFJ1088 MPF1086:MPF1088 MZB1086:MZB1088 NIX1086:NIX1088 NST1086:NST1088 OCP1086:OCP1088 OML1086:OML1088 OWH1086:OWH1088 PGD1086:PGD1088 PPZ1086:PPZ1088 PZV1086:PZV1088 QJR1086:QJR1088 QTN1086:QTN1088 RDJ1086:RDJ1088 RNF1086:RNF1088 RXB1086:RXB1088 SGX1086:SGX1088 SQT1086:SQT1088 TAP1086:TAP1088 TKL1086:TKL1088 TUH1086:TUH1088 UED1086:UED1088 UNZ1086:UNZ1088 UXV1086:UXV1088 VHR1086:VHR1088 VRN1086:VRN1088 WBJ1086:WBJ1088 WLF1086:WLF1088 WVB1086:WVB1088 I1084 IP1084 SL1084 ACH1084 AMD1084 AVZ1084 BFV1084 BPR1084 BZN1084 CJJ1084 CTF1084 DDB1084 DMX1084 DWT1084 EGP1084 EQL1084 FAH1084 FKD1084 FTZ1084 GDV1084 GNR1084 GXN1084 HHJ1084 HRF1084 IBB1084 IKX1084 IUT1084 JEP1084 JOL1084 JYH1084 KID1084 KRZ1084 LBV1084 LLR1084 LVN1084 MFJ1084 MPF1084 MZB1084 NIX1084 NST1084 OCP1084 OML1084 OWH1084 PGD1084 PPZ1084 PZV1084 QJR1084 QTN1084 RDJ1084 RNF1084 RXB1084 SGX1084 SQT1084 TAP1084 TKL1084 TUH1084 UED1084 UNZ1084 UXV1084 VHR1084 VRN1084 WBJ1084 WLF1084 WVB1084 I513:I519 IP513:IP519 SL513:SL519 ACH513:ACH519 AMD513:AMD519 AVZ513:AVZ519 BFV513:BFV519 BPR513:BPR519 BZN513:BZN519 CJJ513:CJJ519 CTF513:CTF519 DDB513:DDB519 DMX513:DMX519 DWT513:DWT519 EGP513:EGP519 EQL513:EQL519 FAH513:FAH519 FKD513:FKD519 FTZ513:FTZ519 GDV513:GDV519 GNR513:GNR519 GXN513:GXN519 HHJ513:HHJ519 HRF513:HRF519 IBB513:IBB519 IKX513:IKX519 IUT513:IUT519 JEP513:JEP519 JOL513:JOL519 JYH513:JYH519 KID513:KID519 KRZ513:KRZ519 LBV513:LBV519 LLR513:LLR519 LVN513:LVN519 MFJ513:MFJ519 MPF513:MPF519 MZB513:MZB519 NIX513:NIX519 NST513:NST519 OCP513:OCP519 OML513:OML519 OWH513:OWH519 PGD513:PGD519 PPZ513:PPZ519 PZV513:PZV519 QJR513:QJR519 QTN513:QTN519 RDJ513:RDJ519 RNF513:RNF519 RXB513:RXB519 SGX513:SGX519 SQT513:SQT519 TAP513:TAP519 TKL513:TKL519 TUH513:TUH519 UED513:UED519 UNZ513:UNZ519 UXV513:UXV519 VHR513:VHR519 VRN513:VRN519 WBJ513:WBJ519 WLF513:WLF519 WVB513:WVB519 WVB11:WVB36 WLF11:WLF36 WBJ11:WBJ36 VRN11:VRN36 VHR11:VHR36 UXV11:UXV36 UNZ11:UNZ36 UED11:UED36 TUH11:TUH36 TKL11:TKL36 TAP11:TAP36 SQT11:SQT36 SGX11:SGX36 RXB11:RXB36 RNF11:RNF36 RDJ11:RDJ36 QTN11:QTN36 QJR11:QJR36 PZV11:PZV36 PPZ11:PPZ36 PGD11:PGD36 OWH11:OWH36 OML11:OML36 OCP11:OCP36 NST11:NST36 NIX11:NIX36 MZB11:MZB36 MPF11:MPF36 MFJ11:MFJ36 LVN11:LVN36 LLR11:LLR36 LBV11:LBV36 KRZ11:KRZ36 KID11:KID36 JYH11:JYH36 JOL11:JOL36 JEP11:JEP36 IUT11:IUT36 IKX11:IKX36 IBB11:IBB36 HRF11:HRF36 HHJ11:HHJ36 GXN11:GXN36 GNR11:GNR36 GDV11:GDV36 FTZ11:FTZ36 FKD11:FKD36 FAH11:FAH36 EQL11:EQL36 EGP11:EGP36 DWT11:DWT36 DMX11:DMX36 DDB11:DDB36 CTF11:CTF36 CJJ11:CJJ36 BZN11:BZN36 BPR11:BPR36 BFV11:BFV36 AVZ11:AVZ36 AMD11:AMD36 ACH11:ACH36 SL11:SL36 IP11:IP36 I11:I36 I833 IP833 SL833 ACH833 AMD833 AVZ833 BFV833 BPR833 BZN833 CJJ833 CTF833 DDB833 DMX833 DWT833 EGP833 EQL833 FAH833 FKD833 FTZ833 GDV833 GNR833 GXN833 HHJ833 HRF833 IBB833 IKX833 IUT833 JEP833 JOL833 JYH833 KID833 KRZ833 LBV833 LLR833 LVN833 MFJ833 MPF833 MZB833 NIX833 NST833 OCP833 OML833 OWH833 PGD833 PPZ833 PZV833 QJR833 QTN833 RDJ833 RNF833 RXB833 SGX833 SQT833 TAP833 TKL833 TUH833 UED833 UNZ833 UXV833 VHR833 VRN833 WBJ833 WLF833 WVB833 K1093:K1094" xr:uid="{1105BA66-BF83-48D1-B7C4-EA20D6145805}">
      <formula1>1</formula1>
      <formula2>500</formula2>
    </dataValidation>
    <dataValidation type="textLength" allowBlank="1" showInputMessage="1" showErrorMessage="1" errorTitle="opis dostopa " error="Obvezen podatek!" prompt="Obvezen podatek" sqref="L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L335:L353 IS335:IS353 SO335:SO353 ACK335:ACK353 AMG335:AMG353 AWC335:AWC353 BFY335:BFY353 BPU335:BPU353 BZQ335:BZQ353 CJM335:CJM353 CTI335:CTI353 DDE335:DDE353 DNA335:DNA353 DWW335:DWW353 EGS335:EGS353 EQO335:EQO353 FAK335:FAK353 FKG335:FKG353 FUC335:FUC353 GDY335:GDY353 GNU335:GNU353 GXQ335:GXQ353 HHM335:HHM353 HRI335:HRI353 IBE335:IBE353 ILA335:ILA353 IUW335:IUW353 JES335:JES353 JOO335:JOO353 JYK335:JYK353 KIG335:KIG353 KSC335:KSC353 LBY335:LBY353 LLU335:LLU353 LVQ335:LVQ353 MFM335:MFM353 MPI335:MPI353 MZE335:MZE353 NJA335:NJA353 NSW335:NSW353 OCS335:OCS353 OMO335:OMO353 OWK335:OWK353 PGG335:PGG353 PQC335:PQC353 PZY335:PZY353 QJU335:QJU353 QTQ335:QTQ353 RDM335:RDM353 RNI335:RNI353 RXE335:RXE353 SHA335:SHA353 SQW335:SQW353 TAS335:TAS353 TKO335:TKO353 TUK335:TUK353 UEG335:UEG353 UOC335:UOC353 UXY335:UXY353 VHU335:VHU353 VRQ335:VRQ353 WBM335:WBM353 WLI335:WLI353 WVE335:WVE353 L364 IS364 SO364 ACK364 AMG364 AWC364 BFY364 BPU364 BZQ364 CJM364 CTI364 DDE364 DNA364 DWW364 EGS364 EQO364 FAK364 FKG364 FUC364 GDY364 GNU364 GXQ364 HHM364 HRI364 IBE364 ILA364 IUW364 JES364 JOO364 JYK364 KIG364 KSC364 LBY364 LLU364 LVQ364 MFM364 MPI364 MZE364 NJA364 NSW364 OCS364 OMO364 OWK364 PGG364 PQC364 PZY364 QJU364 QTQ364 RDM364 RNI364 RXE364 SHA364 SQW364 TAS364 TKO364 TUK364 UEG364 UOC364 UXY364 VHU364 VRQ364 WBM364 WLI364 WVE364 M674:N675 IT674:IU675 SP674:SQ675 ACL674:ACM675 AMH674:AMI675 AWD674:AWE675 BFZ674:BGA675 BPV674:BPW675 BZR674:BZS675 CJN674:CJO675 CTJ674:CTK675 DDF674:DDG675 DNB674:DNC675 DWX674:DWY675 EGT674:EGU675 EQP674:EQQ675 FAL674:FAM675 FKH674:FKI675 FUD674:FUE675 GDZ674:GEA675 GNV674:GNW675 GXR674:GXS675 HHN674:HHO675 HRJ674:HRK675 IBF674:IBG675 ILB674:ILC675 IUX674:IUY675 JET674:JEU675 JOP674:JOQ675 JYL674:JYM675 KIH674:KII675 KSD674:KSE675 LBZ674:LCA675 LLV674:LLW675 LVR674:LVS675 MFN674:MFO675 MPJ674:MPK675 MZF674:MZG675 NJB674:NJC675 NSX674:NSY675 OCT674:OCU675 OMP674:OMQ675 OWL674:OWM675 PGH674:PGI675 PQD674:PQE675 PZZ674:QAA675 QJV674:QJW675 QTR674:QTS675 RDN674:RDO675 RNJ674:RNK675 RXF674:RXG675 SHB674:SHC675 SQX674:SQY675 TAT674:TAU675 TKP674:TKQ675 TUL674:TUM675 UEH674:UEI675 UOD674:UOE675 UXZ674:UYA675 VHV674:VHW675 VRR674:VRS675 WBN674:WBO675 WLJ674:WLK675 WVF674:WVG675 L673:L676 IS673:IS676 SO673:SO676 ACK673:ACK676 AMG673:AMG676 AWC673:AWC676 BFY673:BFY676 BPU673:BPU676 BZQ673:BZQ676 CJM673:CJM676 CTI673:CTI676 DDE673:DDE676 DNA673:DNA676 DWW673:DWW676 EGS673:EGS676 EQO673:EQO676 FAK673:FAK676 FKG673:FKG676 FUC673:FUC676 GDY673:GDY676 GNU673:GNU676 GXQ673:GXQ676 HHM673:HHM676 HRI673:HRI676 IBE673:IBE676 ILA673:ILA676 IUW673:IUW676 JES673:JES676 JOO673:JOO676 JYK673:JYK676 KIG673:KIG676 KSC673:KSC676 LBY673:LBY676 LLU673:LLU676 LVQ673:LVQ676 MFM673:MFM676 MPI673:MPI676 MZE673:MZE676 NJA673:NJA676 NSW673:NSW676 OCS673:OCS676 OMO673:OMO676 OWK673:OWK676 PGG673:PGG676 PQC673:PQC676 PZY673:PZY676 QJU673:QJU676 QTQ673:QTQ676 RDM673:RDM676 RNI673:RNI676 RXE673:RXE676 SHA673:SHA676 SQW673:SQW676 TAS673:TAS676 TKO673:TKO676 TUK673:TUK676 UEG673:UEG676 UOC673:UOC676 UXY673:UXY676 VHU673:VHU676 VRQ673:VRQ676 WBM673:WBM676 WLI673:WLI676 WVE673:WVE676 L575 IS575 SO575 ACK575 AMG575 AWC575 BFY575 BPU575 BZQ575 CJM575 CTI575 DDE575 DNA575 DWW575 EGS575 EQO575 FAK575 FKG575 FUC575 GDY575 GNU575 GXQ575 HHM575 HRI575 IBE575 ILA575 IUW575 JES575 JOO575 JYK575 KIG575 KSC575 LBY575 LLU575 LVQ575 MFM575 MPI575 MZE575 NJA575 NSW575 OCS575 OMO575 OWK575 PGG575 PQC575 PZY575 QJU575 QTQ575 RDM575 RNI575 RXE575 SHA575 SQW575 TAS575 TKO575 TUK575 UEG575 UOC575 UXY575 VHU575 VRQ575 WBM575 WLI575 WVE575 L740:L742 IS740:IS742 SO740:SO742 ACK740:ACK742 AMG740:AMG742 AWC740:AWC742 BFY740:BFY742 BPU740:BPU742 BZQ740:BZQ742 CJM740:CJM742 CTI740:CTI742 DDE740:DDE742 DNA740:DNA742 DWW740:DWW742 EGS740:EGS742 EQO740:EQO742 FAK740:FAK742 FKG740:FKG742 FUC740:FUC742 GDY740:GDY742 GNU740:GNU742 GXQ740:GXQ742 HHM740:HHM742 HRI740:HRI742 IBE740:IBE742 ILA740:ILA742 IUW740:IUW742 JES740:JES742 JOO740:JOO742 JYK740:JYK742 KIG740:KIG742 KSC740:KSC742 LBY740:LBY742 LLU740:LLU742 LVQ740:LVQ742 MFM740:MFM742 MPI740:MPI742 MZE740:MZE742 NJA740:NJA742 NSW740:NSW742 OCS740:OCS742 OMO740:OMO742 OWK740:OWK742 PGG740:PGG742 PQC740:PQC742 PZY740:PZY742 QJU740:QJU742 QTQ740:QTQ742 RDM740:RDM742 RNI740:RNI742 RXE740:RXE742 SHA740:SHA742 SQW740:SQW742 TAS740:TAS742 TKO740:TKO742 TUK740:TUK742 UEG740:UEG742 UOC740:UOC742 UXY740:UXY742 VHU740:VHU742 VRQ740:VRQ742 WBM740:WBM742 WLI740:WLI742 WVE740:WVE742 L738 IS738 SO738 ACK738 AMG738 AWC738 BFY738 BPU738 BZQ738 CJM738 CTI738 DDE738 DNA738 DWW738 EGS738 EQO738 FAK738 FKG738 FUC738 GDY738 GNU738 GXQ738 HHM738 HRI738 IBE738 ILA738 IUW738 JES738 JOO738 JYK738 KIG738 KSC738 LBY738 LLU738 LVQ738 MFM738 MPI738 MZE738 NJA738 NSW738 OCS738 OMO738 OWK738 PGG738 PQC738 PZY738 QJU738 QTQ738 RDM738 RNI738 RXE738 SHA738 SQW738 TAS738 TKO738 TUK738 UEG738 UOC738 UXY738 VHU738 VRQ738 WBM738 WLI738 WVE738 L744:L745 IS744:IS745 SO744:SO745 ACK744:ACK745 AMG744:AMG745 AWC744:AWC745 BFY744:BFY745 BPU744:BPU745 BZQ744:BZQ745 CJM744:CJM745 CTI744:CTI745 DDE744:DDE745 DNA744:DNA745 DWW744:DWW745 EGS744:EGS745 EQO744:EQO745 FAK744:FAK745 FKG744:FKG745 FUC744:FUC745 GDY744:GDY745 GNU744:GNU745 GXQ744:GXQ745 HHM744:HHM745 HRI744:HRI745 IBE744:IBE745 ILA744:ILA745 IUW744:IUW745 JES744:JES745 JOO744:JOO745 JYK744:JYK745 KIG744:KIG745 KSC744:KSC745 LBY744:LBY745 LLU744:LLU745 LVQ744:LVQ745 MFM744:MFM745 MPI744:MPI745 MZE744:MZE745 NJA744:NJA745 NSW744:NSW745 OCS744:OCS745 OMO744:OMO745 OWK744:OWK745 PGG744:PGG745 PQC744:PQC745 PZY744:PZY745 QJU744:QJU745 QTQ744:QTQ745 RDM744:RDM745 RNI744:RNI745 RXE744:RXE745 SHA744:SHA745 SQW744:SQW745 TAS744:TAS745 TKO744:TKO745 TUK744:TUK745 UEG744:UEG745 UOC744:UOC745 UXY744:UXY745 VHU744:VHU745 VRQ744:VRQ745 WBM744:WBM745 WLI744:WLI745 WVE744:WVE745 L747:L752 IS747:IS752 SO747:SO752 ACK747:ACK752 AMG747:AMG752 AWC747:AWC752 BFY747:BFY752 BPU747:BPU752 BZQ747:BZQ752 CJM747:CJM752 CTI747:CTI752 DDE747:DDE752 DNA747:DNA752 DWW747:DWW752 EGS747:EGS752 EQO747:EQO752 FAK747:FAK752 FKG747:FKG752 FUC747:FUC752 GDY747:GDY752 GNU747:GNU752 GXQ747:GXQ752 HHM747:HHM752 HRI747:HRI752 IBE747:IBE752 ILA747:ILA752 IUW747:IUW752 JES747:JES752 JOO747:JOO752 JYK747:JYK752 KIG747:KIG752 KSC747:KSC752 LBY747:LBY752 LLU747:LLU752 LVQ747:LVQ752 MFM747:MFM752 MPI747:MPI752 MZE747:MZE752 NJA747:NJA752 NSW747:NSW752 OCS747:OCS752 OMO747:OMO752 OWK747:OWK752 PGG747:PGG752 PQC747:PQC752 PZY747:PZY752 QJU747:QJU752 QTQ747:QTQ752 RDM747:RDM752 RNI747:RNI752 RXE747:RXE752 SHA747:SHA752 SQW747:SQW752 TAS747:TAS752 TKO747:TKO752 TUK747:TUK752 UEG747:UEG752 UOC747:UOC752 UXY747:UXY752 VHU747:VHU752 VRQ747:VRQ752 WBM747:WBM752 WLI747:WLI752 WVE747:WVE752 L754 IS754 SO754 ACK754 AMG754 AWC754 BFY754 BPU754 BZQ754 CJM754 CTI754 DDE754 DNA754 DWW754 EGS754 EQO754 FAK754 FKG754 FUC754 GDY754 GNU754 GXQ754 HHM754 HRI754 IBE754 ILA754 IUW754 JES754 JOO754 JYK754 KIG754 KSC754 LBY754 LLU754 LVQ754 MFM754 MPI754 MZE754 NJA754 NSW754 OCS754 OMO754 OWK754 PGG754 PQC754 PZY754 QJU754 QTQ754 RDM754 RNI754 RXE754 SHA754 SQW754 TAS754 TKO754 TUK754 UEG754 UOC754 UXY754 VHU754 VRQ754 WBM754 WLI754 WVE754 L758 IS758 SO758 ACK758 AMG758 AWC758 BFY758 BPU758 BZQ758 CJM758 CTI758 DDE758 DNA758 DWW758 EGS758 EQO758 FAK758 FKG758 FUC758 GDY758 GNU758 GXQ758 HHM758 HRI758 IBE758 ILA758 IUW758 JES758 JOO758 JYK758 KIG758 KSC758 LBY758 LLU758 LVQ758 MFM758 MPI758 MZE758 NJA758 NSW758 OCS758 OMO758 OWK758 PGG758 PQC758 PZY758 QJU758 QTQ758 RDM758 RNI758 RXE758 SHA758 SQW758 TAS758 TKO758 TUK758 UEG758 UOC758 UXY758 VHU758 VRQ758 WBM758 WLI758 WVE758 L761 IS761 SO761 ACK761 AMG761 AWC761 BFY761 BPU761 BZQ761 CJM761 CTI761 DDE761 DNA761 DWW761 EGS761 EQO761 FAK761 FKG761 FUC761 GDY761 GNU761 GXQ761 HHM761 HRI761 IBE761 ILA761 IUW761 JES761 JOO761 JYK761 KIG761 KSC761 LBY761 LLU761 LVQ761 MFM761 MPI761 MZE761 NJA761 NSW761 OCS761 OMO761 OWK761 PGG761 PQC761 PZY761 QJU761 QTQ761 RDM761 RNI761 RXE761 SHA761 SQW761 TAS761 TKO761 TUK761 UEG761 UOC761 UXY761 VHU761 VRQ761 WBM761 WLI761 WVE761 L764 IS764 SO764 ACK764 AMG764 AWC764 BFY764 BPU764 BZQ764 CJM764 CTI764 DDE764 DNA764 DWW764 EGS764 EQO764 FAK764 FKG764 FUC764 GDY764 GNU764 GXQ764 HHM764 HRI764 IBE764 ILA764 IUW764 JES764 JOO764 JYK764 KIG764 KSC764 LBY764 LLU764 LVQ764 MFM764 MPI764 MZE764 NJA764 NSW764 OCS764 OMO764 OWK764 PGG764 PQC764 PZY764 QJU764 QTQ764 RDM764 RNI764 RXE764 SHA764 SQW764 TAS764 TKO764 TUK764 UEG764 UOC764 UXY764 VHU764 VRQ764 WBM764 WLI764 WVE764 L882 IS882 SO882 ACK882 AMG882 AWC882 BFY882 BPU882 BZQ882 CJM882 CTI882 DDE882 DNA882 DWW882 EGS882 EQO882 FAK882 FKG882 FUC882 GDY882 GNU882 GXQ882 HHM882 HRI882 IBE882 ILA882 IUW882 JES882 JOO882 JYK882 KIG882 KSC882 LBY882 LLU882 LVQ882 MFM882 MPI882 MZE882 NJA882 NSW882 OCS882 OMO882 OWK882 PGG882 PQC882 PZY882 QJU882 QTQ882 RDM882 RNI882 RXE882 SHA882 SQW882 TAS882 TKO882 TUK882 UEG882 UOC882 UXY882 VHU882 VRQ882 WBM882 WLI882 WVE882 L893 IS893 SO893 ACK893 AMG893 AWC893 BFY893 BPU893 BZQ893 CJM893 CTI893 DDE893 DNA893 DWW893 EGS893 EQO893 FAK893 FKG893 FUC893 GDY893 GNU893 GXQ893 HHM893 HRI893 IBE893 ILA893 IUW893 JES893 JOO893 JYK893 KIG893 KSC893 LBY893 LLU893 LVQ893 MFM893 MPI893 MZE893 NJA893 NSW893 OCS893 OMO893 OWK893 PGG893 PQC893 PZY893 QJU893 QTQ893 RDM893 RNI893 RXE893 SHA893 SQW893 TAS893 TKO893 TUK893 UEG893 UOC893 UXY893 VHU893 VRQ893 WBM893 WLI893 WVE893 L839 IS839 SO839 ACK839 AMG839 AWC839 BFY839 BPU839 BZQ839 CJM839 CTI839 DDE839 DNA839 DWW839 EGS839 EQO839 FAK839 FKG839 FUC839 GDY839 GNU839 GXQ839 HHM839 HRI839 IBE839 ILA839 IUW839 JES839 JOO839 JYK839 KIG839 KSC839 LBY839 LLU839 LVQ839 MFM839 MPI839 MZE839 NJA839 NSW839 OCS839 OMO839 OWK839 PGG839 PQC839 PZY839 QJU839 QTQ839 RDM839 RNI839 RXE839 SHA839 SQW839 TAS839 TKO839 TUK839 UEG839 UOC839 UXY839 VHU839 VRQ839 WBM839 WLI839 WVE839 L1024 IS1024 SO1024 ACK1024 AMG1024 AWC1024 BFY1024 BPU1024 BZQ1024 CJM1024 CTI1024 DDE1024 DNA1024 DWW1024 EGS1024 EQO1024 FAK1024 FKG1024 FUC1024 GDY1024 GNU1024 GXQ1024 HHM1024 HRI1024 IBE1024 ILA1024 IUW1024 JES1024 JOO1024 JYK1024 KIG1024 KSC1024 LBY1024 LLU1024 LVQ1024 MFM1024 MPI1024 MZE1024 NJA1024 NSW1024 OCS1024 OMO1024 OWK1024 PGG1024 PQC1024 PZY1024 QJU1024 QTQ1024 RDM1024 RNI1024 RXE1024 SHA1024 SQW1024 TAS1024 TKO1024 TUK1024 UEG1024 UOC1024 UXY1024 VHU1024 VRQ1024 WBM1024 WLI1024 WVE1024 L1059 IS1059 SO1059 ACK1059 AMG1059 AWC1059 BFY1059 BPU1059 BZQ1059 CJM1059 CTI1059 DDE1059 DNA1059 DWW1059 EGS1059 EQO1059 FAK1059 FKG1059 FUC1059 GDY1059 GNU1059 GXQ1059 HHM1059 HRI1059 IBE1059 ILA1059 IUW1059 JES1059 JOO1059 JYK1059 KIG1059 KSC1059 LBY1059 LLU1059 LVQ1059 MFM1059 MPI1059 MZE1059 NJA1059 NSW1059 OCS1059 OMO1059 OWK1059 PGG1059 PQC1059 PZY1059 QJU1059 QTQ1059 RDM1059 RNI1059 RXE1059 SHA1059 SQW1059 TAS1059 TKO1059 TUK1059 UEG1059 UOC1059 UXY1059 VHU1059 VRQ1059 WBM1059 WLI1059 WVE1059 L1038:L1056 IS1038:IS1056 SO1038:SO1056 ACK1038:ACK1056 AMG1038:AMG1056 AWC1038:AWC1056 BFY1038:BFY1056 BPU1038:BPU1056 BZQ1038:BZQ1056 CJM1038:CJM1056 CTI1038:CTI1056 DDE1038:DDE1056 DNA1038:DNA1056 DWW1038:DWW1056 EGS1038:EGS1056 EQO1038:EQO1056 FAK1038:FAK1056 FKG1038:FKG1056 FUC1038:FUC1056 GDY1038:GDY1056 GNU1038:GNU1056 GXQ1038:GXQ1056 HHM1038:HHM1056 HRI1038:HRI1056 IBE1038:IBE1056 ILA1038:ILA1056 IUW1038:IUW1056 JES1038:JES1056 JOO1038:JOO1056 JYK1038:JYK1056 KIG1038:KIG1056 KSC1038:KSC1056 LBY1038:LBY1056 LLU1038:LLU1056 LVQ1038:LVQ1056 MFM1038:MFM1056 MPI1038:MPI1056 MZE1038:MZE1056 NJA1038:NJA1056 NSW1038:NSW1056 OCS1038:OCS1056 OMO1038:OMO1056 OWK1038:OWK1056 PGG1038:PGG1056 PQC1038:PQC1056 PZY1038:PZY1056 QJU1038:QJU1056 QTQ1038:QTQ1056 RDM1038:RDM1056 RNI1038:RNI1056 RXE1038:RXE1056 SHA1038:SHA1056 SQW1038:SQW1056 TAS1038:TAS1056 TKO1038:TKO1056 TUK1038:TUK1056 UEG1038:UEG1056 UOC1038:UOC1056 UXY1038:UXY1056 VHU1038:VHU1056 VRQ1038:VRQ1056 WBM1038:WBM1056 WLI1038:WLI1056 WVE1038:WVE1056 L1065 IS1065 SO1065 ACK1065 AMG1065 AWC1065 BFY1065 BPU1065 BZQ1065 CJM1065 CTI1065 DDE1065 DNA1065 DWW1065 EGS1065 EQO1065 FAK1065 FKG1065 FUC1065 GDY1065 GNU1065 GXQ1065 HHM1065 HRI1065 IBE1065 ILA1065 IUW1065 JES1065 JOO1065 JYK1065 KIG1065 KSC1065 LBY1065 LLU1065 LVQ1065 MFM1065 MPI1065 MZE1065 NJA1065 NSW1065 OCS1065 OMO1065 OWK1065 PGG1065 PQC1065 PZY1065 QJU1065 QTQ1065 RDM1065 RNI1065 RXE1065 SHA1065 SQW1065 TAS1065 TKO1065 TUK1065 UEG1065 UOC1065 UXY1065 VHU1065 VRQ1065 WBM1065 WLI1065 WVE1065 L681 IS681 SO681 ACK681 AMG681 AWC681 BFY681 BPU681 BZQ681 CJM681 CTI681 DDE681 DNA681 DWW681 EGS681 EQO681 FAK681 FKG681 FUC681 GDY681 GNU681 GXQ681 HHM681 HRI681 IBE681 ILA681 IUW681 JES681 JOO681 JYK681 KIG681 KSC681 LBY681 LLU681 LVQ681 MFM681 MPI681 MZE681 NJA681 NSW681 OCS681 OMO681 OWK681 PGG681 PQC681 PZY681 QJU681 QTQ681 RDM681 RNI681 RXE681 SHA681 SQW681 TAS681 TKO681 TUK681 UEG681 UOC681 UXY681 VHU681 VRQ681 WBM681 WLI681 WVE681 L1088 IS1088 SO1088 ACK1088 AMG1088 AWC1088 BFY1088 BPU1088 BZQ1088 CJM1088 CTI1088 DDE1088 DNA1088 DWW1088 EGS1088 EQO1088 FAK1088 FKG1088 FUC1088 GDY1088 GNU1088 GXQ1088 HHM1088 HRI1088 IBE1088 ILA1088 IUW1088 JES1088 JOO1088 JYK1088 KIG1088 KSC1088 LBY1088 LLU1088 LVQ1088 MFM1088 MPI1088 MZE1088 NJA1088 NSW1088 OCS1088 OMO1088 OWK1088 PGG1088 PQC1088 PZY1088 QJU1088 QTQ1088 RDM1088 RNI1088 RXE1088 SHA1088 SQW1088 TAS1088 TKO1088 TUK1088 UEG1088 UOC1088 UXY1088 VHU1088 VRQ1088 WBM1088 WLI1088 WVE1088 L1179:L1182 IS1177:IS1180 SO1177:SO1180 ACK1177:ACK1180 AMG1177:AMG1180 AWC1177:AWC1180 BFY1177:BFY1180 BPU1177:BPU1180 BZQ1177:BZQ1180 CJM1177:CJM1180 CTI1177:CTI1180 DDE1177:DDE1180 DNA1177:DNA1180 DWW1177:DWW1180 EGS1177:EGS1180 EQO1177:EQO1180 FAK1177:FAK1180 FKG1177:FKG1180 FUC1177:FUC1180 GDY1177:GDY1180 GNU1177:GNU1180 GXQ1177:GXQ1180 HHM1177:HHM1180 HRI1177:HRI1180 IBE1177:IBE1180 ILA1177:ILA1180 IUW1177:IUW1180 JES1177:JES1180 JOO1177:JOO1180 JYK1177:JYK1180 KIG1177:KIG1180 KSC1177:KSC1180 LBY1177:LBY1180 LLU1177:LLU1180 LVQ1177:LVQ1180 MFM1177:MFM1180 MPI1177:MPI1180 MZE1177:MZE1180 NJA1177:NJA1180 NSW1177:NSW1180 OCS1177:OCS1180 OMO1177:OMO1180 OWK1177:OWK1180 PGG1177:PGG1180 PQC1177:PQC1180 PZY1177:PZY1180 QJU1177:QJU1180 QTQ1177:QTQ1180 RDM1177:RDM1180 RNI1177:RNI1180 RXE1177:RXE1180 SHA1177:SHA1180 SQW1177:SQW1180 TAS1177:TAS1180 TKO1177:TKO1180 TUK1177:TUK1180 UEG1177:UEG1180 UOC1177:UOC1180 UXY1177:UXY1180 VHU1177:VHU1180 VRQ1177:VRQ1180 WBM1177:WBM1180 WLI1177:WLI1180 WVE1177:WVE1180 L1228 IS1226 SO1226 ACK1226 AMG1226 AWC1226 BFY1226 BPU1226 BZQ1226 CJM1226 CTI1226 DDE1226 DNA1226 DWW1226 EGS1226 EQO1226 FAK1226 FKG1226 FUC1226 GDY1226 GNU1226 GXQ1226 HHM1226 HRI1226 IBE1226 ILA1226 IUW1226 JES1226 JOO1226 JYK1226 KIG1226 KSC1226 LBY1226 LLU1226 LVQ1226 MFM1226 MPI1226 MZE1226 NJA1226 NSW1226 OCS1226 OMO1226 OWK1226 PGG1226 PQC1226 PZY1226 QJU1226 QTQ1226 RDM1226 RNI1226 RXE1226 SHA1226 SQW1226 TAS1226 TKO1226 TUK1226 UEG1226 UOC1226 UXY1226 VHU1226 VRQ1226 WBM1226 WLI1226 WVE1226 L163 IS163 SO163 ACK163 AMG163 AWC163 BFY163 BPU163 BZQ163 CJM163 CTI163 DDE163 DNA163 DWW163 EGS163 EQO163 FAK163 FKG163 FUC163 GDY163 GNU163 GXQ163 HHM163 HRI163 IBE163 ILA163 IUW163 JES163 JOO163 JYK163 KIG163 KSC163 LBY163 LLU163 LVQ163 MFM163 MPI163 MZE163 NJA163 NSW163 OCS163 OMO163 OWK163 PGG163 PQC163 PZY163 QJU163 QTQ163 RDM163 RNI163 RXE163 SHA163 SQW163 TAS163 TKO163 TUK163 UEG163 UOC163 UXY163 VHU163 VRQ163 WBM163 WLI163 WVE163 L381 IS381 SO381 ACK381 AMG381 AWC381 BFY381 BPU381 BZQ381 CJM381 CTI381 DDE381 DNA381 DWW381 EGS381 EQO381 FAK381 FKG381 FUC381 GDY381 GNU381 GXQ381 HHM381 HRI381 IBE381 ILA381 IUW381 JES381 JOO381 JYK381 KIG381 KSC381 LBY381 LLU381 LVQ381 MFM381 MPI381 MZE381 NJA381 NSW381 OCS381 OMO381 OWK381 PGG381 PQC381 PZY381 QJU381 QTQ381 RDM381 RNI381 RXE381 SHA381 SQW381 TAS381 TKO381 TUK381 UEG381 UOC381 UXY381 VHU381 VRQ381 WBM381 WLI381 WVE381 L540 IS540 SO540 ACK540 AMG540 AWC540 BFY540 BPU540 BZQ540 CJM540 CTI540 DDE540 DNA540 DWW540 EGS540 EQO540 FAK540 FKG540 FUC540 GDY540 GNU540 GXQ540 HHM540 HRI540 IBE540 ILA540 IUW540 JES540 JOO540 JYK540 KIG540 KSC540 LBY540 LLU540 LVQ540 MFM540 MPI540 MZE540 NJA540 NSW540 OCS540 OMO540 OWK540 PGG540 PQC540 PZY540 QJU540 QTQ540 RDM540 RNI540 RXE540 SHA540 SQW540 TAS540 TKO540 TUK540 UEG540 UOC540 UXY540 VHU540 VRQ540 WBM540 WLI540 WVE540 L679 IS679 SO679 ACK679 AMG679 AWC679 BFY679 BPU679 BZQ679 CJM679 CTI679 DDE679 DNA679 DWW679 EGS679 EQO679 FAK679 FKG679 FUC679 GDY679 GNU679 GXQ679 HHM679 HRI679 IBE679 ILA679 IUW679 JES679 JOO679 JYK679 KIG679 KSC679 LBY679 LLU679 LVQ679 MFM679 MPI679 MZE679 NJA679 NSW679 OCS679 OMO679 OWK679 PGG679 PQC679 PZY679 QJU679 QTQ679 RDM679 RNI679 RXE679 SHA679 SQW679 TAS679 TKO679 TUK679 UEG679 UOC679 UXY679 VHU679 VRQ679 WBM679 WLI679 WVE679 L396:L397 IS396:IS397 SO396:SO397 ACK396:ACK397 AMG396:AMG397 AWC396:AWC397 BFY396:BFY397 BPU396:BPU397 BZQ396:BZQ397 CJM396:CJM397 CTI396:CTI397 DDE396:DDE397 DNA396:DNA397 DWW396:DWW397 EGS396:EGS397 EQO396:EQO397 FAK396:FAK397 FKG396:FKG397 FUC396:FUC397 GDY396:GDY397 GNU396:GNU397 GXQ396:GXQ397 HHM396:HHM397 HRI396:HRI397 IBE396:IBE397 ILA396:ILA397 IUW396:IUW397 JES396:JES397 JOO396:JOO397 JYK396:JYK397 KIG396:KIG397 KSC396:KSC397 LBY396:LBY397 LLU396:LLU397 LVQ396:LVQ397 MFM396:MFM397 MPI396:MPI397 MZE396:MZE397 NJA396:NJA397 NSW396:NSW397 OCS396:OCS397 OMO396:OMO397 OWK396:OWK397 PGG396:PGG397 PQC396:PQC397 PZY396:PZY397 QJU396:QJU397 QTQ396:QTQ397 RDM396:RDM397 RNI396:RNI397 RXE396:RXE397 SHA396:SHA397 SQW396:SQW397 TAS396:TAS397 TKO396:TKO397 TUK396:TUK397 UEG396:UEG397 UOC396:UOC397 UXY396:UXY397 VHU396:VHU397 VRQ396:VRQ397 WBM396:WBM397 WLI396:WLI397 WVE396:WVE397 L944:L964 IS944:IS964 SO944:SO964 ACK944:ACK964 AMG944:AMG964 AWC944:AWC964 BFY944:BFY964 BPU944:BPU964 BZQ944:BZQ964 CJM944:CJM964 CTI944:CTI964 DDE944:DDE964 DNA944:DNA964 DWW944:DWW964 EGS944:EGS964 EQO944:EQO964 FAK944:FAK964 FKG944:FKG964 FUC944:FUC964 GDY944:GDY964 GNU944:GNU964 GXQ944:GXQ964 HHM944:HHM964 HRI944:HRI964 IBE944:IBE964 ILA944:ILA964 IUW944:IUW964 JES944:JES964 JOO944:JOO964 JYK944:JYK964 KIG944:KIG964 KSC944:KSC964 LBY944:LBY964 LLU944:LLU964 LVQ944:LVQ964 MFM944:MFM964 MPI944:MPI964 MZE944:MZE964 NJA944:NJA964 NSW944:NSW964 OCS944:OCS964 OMO944:OMO964 OWK944:OWK964 PGG944:PGG964 PQC944:PQC964 PZY944:PZY964 QJU944:QJU964 QTQ944:QTQ964 RDM944:RDM964 RNI944:RNI964 RXE944:RXE964 SHA944:SHA964 SQW944:SQW964 TAS944:TAS964 TKO944:TKO964 TUK944:TUK964 UEG944:UEG964 UOC944:UOC964 UXY944:UXY964 VHU944:VHU964 VRQ944:VRQ964 WBM944:WBM964 WLI944:WLI964 WVE944:WVE964 L1067:L1084 IS1067:IS1084 SO1067:SO1084 ACK1067:ACK1084 AMG1067:AMG1084 AWC1067:AWC1084 BFY1067:BFY1084 BPU1067:BPU1084 BZQ1067:BZQ1084 CJM1067:CJM1084 CTI1067:CTI1084 DDE1067:DDE1084 DNA1067:DNA1084 DWW1067:DWW1084 EGS1067:EGS1084 EQO1067:EQO1084 FAK1067:FAK1084 FKG1067:FKG1084 FUC1067:FUC1084 GDY1067:GDY1084 GNU1067:GNU1084 GXQ1067:GXQ1084 HHM1067:HHM1084 HRI1067:HRI1084 IBE1067:IBE1084 ILA1067:ILA1084 IUW1067:IUW1084 JES1067:JES1084 JOO1067:JOO1084 JYK1067:JYK1084 KIG1067:KIG1084 KSC1067:KSC1084 LBY1067:LBY1084 LLU1067:LLU1084 LVQ1067:LVQ1084 MFM1067:MFM1084 MPI1067:MPI1084 MZE1067:MZE1084 NJA1067:NJA1084 NSW1067:NSW1084 OCS1067:OCS1084 OMO1067:OMO1084 OWK1067:OWK1084 PGG1067:PGG1084 PQC1067:PQC1084 PZY1067:PZY1084 QJU1067:QJU1084 QTQ1067:QTQ1084 RDM1067:RDM1084 RNI1067:RNI1084 RXE1067:RXE1084 SHA1067:SHA1084 SQW1067:SQW1084 TAS1067:TAS1084 TKO1067:TKO1084 TUK1067:TUK1084 UEG1067:UEG1084 UOC1067:UOC1084 UXY1067:UXY1084 VHU1067:VHU1084 VRQ1067:VRQ1084 WBM1067:WBM1084 WLI1067:WLI1084 WVE1067:WVE1084 L528:L529 IS528:IS529 SO528:SO529 ACK528:ACK529 AMG528:AMG529 AWC528:AWC529 BFY528:BFY529 BPU528:BPU529 BZQ528:BZQ529 CJM528:CJM529 CTI528:CTI529 DDE528:DDE529 DNA528:DNA529 DWW528:DWW529 EGS528:EGS529 EQO528:EQO529 FAK528:FAK529 FKG528:FKG529 FUC528:FUC529 GDY528:GDY529 GNU528:GNU529 GXQ528:GXQ529 HHM528:HHM529 HRI528:HRI529 IBE528:IBE529 ILA528:ILA529 IUW528:IUW529 JES528:JES529 JOO528:JOO529 JYK528:JYK529 KIG528:KIG529 KSC528:KSC529 LBY528:LBY529 LLU528:LLU529 LVQ528:LVQ529 MFM528:MFM529 MPI528:MPI529 MZE528:MZE529 NJA528:NJA529 NSW528:NSW529 OCS528:OCS529 OMO528:OMO529 OWK528:OWK529 PGG528:PGG529 PQC528:PQC529 PZY528:PZY529 QJU528:QJU529 QTQ528:QTQ529 RDM528:RDM529 RNI528:RNI529 RXE528:RXE529 SHA528:SHA529 SQW528:SQW529 TAS528:TAS529 TKO528:TKO529 TUK528:TUK529 UEG528:UEG529 UOC528:UOC529 UXY528:UXY529 VHU528:VHU529 VRQ528:VRQ529 WBM528:WBM529 WLI528:WLI529 WVE528:WVE529 L513:L519 IS513:IS519 SO513:SO519 ACK513:ACK519 AMG513:AMG519 AWC513:AWC519 BFY513:BFY519 BPU513:BPU519 BZQ513:BZQ519 CJM513:CJM519 CTI513:CTI519 DDE513:DDE519 DNA513:DNA519 DWW513:DWW519 EGS513:EGS519 EQO513:EQO519 FAK513:FAK519 FKG513:FKG519 FUC513:FUC519 GDY513:GDY519 GNU513:GNU519 GXQ513:GXQ519 HHM513:HHM519 HRI513:HRI519 IBE513:IBE519 ILA513:ILA519 IUW513:IUW519 JES513:JES519 JOO513:JOO519 JYK513:JYK519 KIG513:KIG519 KSC513:KSC519 LBY513:LBY519 LLU513:LLU519 LVQ513:LVQ519 MFM513:MFM519 MPI513:MPI519 MZE513:MZE519 NJA513:NJA519 NSW513:NSW519 OCS513:OCS519 OMO513:OMO519 OWK513:OWK519 PGG513:PGG519 PQC513:PQC519 PZY513:PZY519 QJU513:QJU519 QTQ513:QTQ519 RDM513:RDM519 RNI513:RNI519 RXE513:RXE519 SHA513:SHA519 SQW513:SQW519 TAS513:TAS519 TKO513:TKO519 TUK513:TUK519 UEG513:UEG519 UOC513:UOC519 UXY513:UXY519 VHU513:VHU519 VRQ513:VRQ519 WBM513:WBM519 WLI513:WLI519 WVE513:WVE519 L522 IS522 SO522 ACK522 AMG522 AWC522 BFY522 BPU522 BZQ522 CJM522 CTI522 DDE522 DNA522 DWW522 EGS522 EQO522 FAK522 FKG522 FUC522 GDY522 GNU522 GXQ522 HHM522 HRI522 IBE522 ILA522 IUW522 JES522 JOO522 JYK522 KIG522 KSC522 LBY522 LLU522 LVQ522 MFM522 MPI522 MZE522 NJA522 NSW522 OCS522 OMO522 OWK522 PGG522 PQC522 PZY522 QJU522 QTQ522 RDM522 RNI522 RXE522 SHA522 SQW522 TAS522 TKO522 TUK522 UEG522 UOC522 UXY522 VHU522 VRQ522 WBM522 WLI522 WVE522 L526 IS526 SO526 ACK526 AMG526 AWC526 BFY526 BPU526 BZQ526 CJM526 CTI526 DDE526 DNA526 DWW526 EGS526 EQO526 FAK526 FKG526 FUC526 GDY526 GNU526 GXQ526 HHM526 HRI526 IBE526 ILA526 IUW526 JES526 JOO526 JYK526 KIG526 KSC526 LBY526 LLU526 LVQ526 MFM526 MPI526 MZE526 NJA526 NSW526 OCS526 OMO526 OWK526 PGG526 PQC526 PZY526 QJU526 QTQ526 RDM526 RNI526 RXE526 SHA526 SQW526 TAS526 TKO526 TUK526 UEG526 UOC526 UXY526 VHU526 VRQ526 WBM526 WLI526 WVE526 WVE11:WVE38 WLI11:WLI38 WBM11:WBM38 VRQ11:VRQ38 VHU11:VHU38 UXY11:UXY38 UOC11:UOC38 UEG11:UEG38 TUK11:TUK38 TKO11:TKO38 TAS11:TAS38 SQW11:SQW38 SHA11:SHA38 RXE11:RXE38 RNI11:RNI38 RDM11:RDM38 QTQ11:QTQ38 QJU11:QJU38 PZY11:PZY38 PQC11:PQC38 PGG11:PGG38 OWK11:OWK38 OMO11:OMO38 OCS11:OCS38 NSW11:NSW38 NJA11:NJA38 MZE11:MZE38 MPI11:MPI38 MFM11:MFM38 LVQ11:LVQ38 LLU11:LLU38 LBY11:LBY38 KSC11:KSC38 KIG11:KIG38 JYK11:JYK38 JOO11:JOO38 JES11:JES38 IUW11:IUW38 ILA11:ILA38 IBE11:IBE38 HRI11:HRI38 HHM11:HHM38 GXQ11:GXQ38 GNU11:GNU38 GDY11:GDY38 FUC11:FUC38 FKG11:FKG38 FAK11:FAK38 EQO11:EQO38 EGS11:EGS38 DWW11:DWW38 DNA11:DNA38 DDE11:DDE38 CTI11:CTI38 CJM11:CJM38 BZQ11:BZQ38 BPU11:BPU38 BFY11:BFY38 AWC11:AWC38 AMG11:AMG38 ACK11:ACK38 SO11:SO38 IS11:IS38 L11:L38 N1093" xr:uid="{9B68DF36-1601-40B9-99DD-AA17C86F4CB4}">
      <formula1>1</formula1>
      <formula2>300</formula2>
    </dataValidation>
    <dataValidation type="textLength" allowBlank="1" showInputMessage="1" showErrorMessage="1" errorTitle="Access" error="Obvezen podatek - v angleškem jeziku" prompt="Obvezen podatek" sqref="M335:M353 IT335:IT353 SP335:SP353 ACL335:ACL353 AMH335:AMH353 AWD335:AWD353 BFZ335:BFZ353 BPV335:BPV353 BZR335:BZR353 CJN335:CJN353 CTJ335:CTJ353 DDF335:DDF353 DNB335:DNB353 DWX335:DWX353 EGT335:EGT353 EQP335:EQP353 FAL335:FAL353 FKH335:FKH353 FUD335:FUD353 GDZ335:GDZ353 GNV335:GNV353 GXR335:GXR353 HHN335:HHN353 HRJ335:HRJ353 IBF335:IBF353 ILB335:ILB353 IUX335:IUX353 JET335:JET353 JOP335:JOP353 JYL335:JYL353 KIH335:KIH353 KSD335:KSD353 LBZ335:LBZ353 LLV335:LLV353 LVR335:LVR353 MFN335:MFN353 MPJ335:MPJ353 MZF335:MZF353 NJB335:NJB353 NSX335:NSX353 OCT335:OCT353 OMP335:OMP353 OWL335:OWL353 PGH335:PGH353 PQD335:PQD353 PZZ335:PZZ353 QJV335:QJV353 QTR335:QTR353 RDN335:RDN353 RNJ335:RNJ353 RXF335:RXF353 SHB335:SHB353 SQX335:SQX353 TAT335:TAT353 TKP335:TKP353 TUL335:TUL353 UEH335:UEH353 UOD335:UOD353 UXZ335:UXZ353 VHV335:VHV353 VRR335:VRR353 WBN335:WBN353 WLJ335:WLJ353 WVF335:WVF353 M364 IT364 SP364 ACL364 AMH364 AWD364 BFZ364 BPV364 BZR364 CJN364 CTJ364 DDF364 DNB364 DWX364 EGT364 EQP364 FAL364 FKH364 FUD364 GDZ364 GNV364 GXR364 HHN364 HRJ364 IBF364 ILB364 IUX364 JET364 JOP364 JYL364 KIH364 KSD364 LBZ364 LLV364 LVR364 MFN364 MPJ364 MZF364 NJB364 NSX364 OCT364 OMP364 OWL364 PGH364 PQD364 PZZ364 QJV364 QTR364 RDN364 RNJ364 RXF364 SHB364 SQX364 TAT364 TKP364 TUL364 UEH364 UOD364 UXZ364 VHV364 VRR364 WBN364 WLJ364 WVF364 M673 IT673 SP673 ACL673 AMH673 AWD673 BFZ673 BPV673 BZR673 CJN673 CTJ673 DDF673 DNB673 DWX673 EGT673 EQP673 FAL673 FKH673 FUD673 GDZ673 GNV673 GXR673 HHN673 HRJ673 IBF673 ILB673 IUX673 JET673 JOP673 JYL673 KIH673 KSD673 LBZ673 LLV673 LVR673 MFN673 MPJ673 MZF673 NJB673 NSX673 OCT673 OMP673 OWL673 PGH673 PQD673 PZZ673 QJV673 QTR673 RDN673 RNJ673 RXF673 SHB673 SQX673 TAT673 TKP673 TUL673 UEH673 UOD673 UXZ673 VHV673 VRR673 WBN673 WLJ673 WVF673 M575 IT575 SP575 ACL575 AMH575 AWD575 BFZ575 BPV575 BZR575 CJN575 CTJ575 DDF575 DNB575 DWX575 EGT575 EQP575 FAL575 FKH575 FUD575 GDZ575 GNV575 GXR575 HHN575 HRJ575 IBF575 ILB575 IUX575 JET575 JOP575 JYL575 KIH575 KSD575 LBZ575 LLV575 LVR575 MFN575 MPJ575 MZF575 NJB575 NSX575 OCT575 OMP575 OWL575 PGH575 PQD575 PZZ575 QJV575 QTR575 RDN575 RNJ575 RXF575 SHB575 SQX575 TAT575 TKP575 TUL575 UEH575 UOD575 UXZ575 VHV575 VRR575 WBN575 WLJ575 WVF575 M740 IT740 SP740 ACL740 AMH740 AWD740 BFZ740 BPV740 BZR740 CJN740 CTJ740 DDF740 DNB740 DWX740 EGT740 EQP740 FAL740 FKH740 FUD740 GDZ740 GNV740 GXR740 HHN740 HRJ740 IBF740 ILB740 IUX740 JET740 JOP740 JYL740 KIH740 KSD740 LBZ740 LLV740 LVR740 MFN740 MPJ740 MZF740 NJB740 NSX740 OCT740 OMP740 OWL740 PGH740 PQD740 PZZ740 QJV740 QTR740 RDN740 RNJ740 RXF740 SHB740 SQX740 TAT740 TKP740 TUL740 UEH740 UOD740 UXZ740 VHV740 VRR740 WBN740 WLJ740 WVF740 M742 IT742 SP742 ACL742 AMH742 AWD742 BFZ742 BPV742 BZR742 CJN742 CTJ742 DDF742 DNB742 DWX742 EGT742 EQP742 FAL742 FKH742 FUD742 GDZ742 GNV742 GXR742 HHN742 HRJ742 IBF742 ILB742 IUX742 JET742 JOP742 JYL742 KIH742 KSD742 LBZ742 LLV742 LVR742 MFN742 MPJ742 MZF742 NJB742 NSX742 OCT742 OMP742 OWL742 PGH742 PQD742 PZZ742 QJV742 QTR742 RDN742 RNJ742 RXF742 SHB742 SQX742 TAT742 TKP742 TUL742 UEH742 UOD742 UXZ742 VHV742 VRR742 WBN742 WLJ742 WVF742 M738 IT738 SP738 ACL738 AMH738 AWD738 BFZ738 BPV738 BZR738 CJN738 CTJ738 DDF738 DNB738 DWX738 EGT738 EQP738 FAL738 FKH738 FUD738 GDZ738 GNV738 GXR738 HHN738 HRJ738 IBF738 ILB738 IUX738 JET738 JOP738 JYL738 KIH738 KSD738 LBZ738 LLV738 LVR738 MFN738 MPJ738 MZF738 NJB738 NSX738 OCT738 OMP738 OWL738 PGH738 PQD738 PZZ738 QJV738 QTR738 RDN738 RNJ738 RXF738 SHB738 SQX738 TAT738 TKP738 TUL738 UEH738 UOD738 UXZ738 VHV738 VRR738 WBN738 WLJ738 WVF738 M744:M745 IT744:IT745 SP744:SP745 ACL744:ACL745 AMH744:AMH745 AWD744:AWD745 BFZ744:BFZ745 BPV744:BPV745 BZR744:BZR745 CJN744:CJN745 CTJ744:CTJ745 DDF744:DDF745 DNB744:DNB745 DWX744:DWX745 EGT744:EGT745 EQP744:EQP745 FAL744:FAL745 FKH744:FKH745 FUD744:FUD745 GDZ744:GDZ745 GNV744:GNV745 GXR744:GXR745 HHN744:HHN745 HRJ744:HRJ745 IBF744:IBF745 ILB744:ILB745 IUX744:IUX745 JET744:JET745 JOP744:JOP745 JYL744:JYL745 KIH744:KIH745 KSD744:KSD745 LBZ744:LBZ745 LLV744:LLV745 LVR744:LVR745 MFN744:MFN745 MPJ744:MPJ745 MZF744:MZF745 NJB744:NJB745 NSX744:NSX745 OCT744:OCT745 OMP744:OMP745 OWL744:OWL745 PGH744:PGH745 PQD744:PQD745 PZZ744:PZZ745 QJV744:QJV745 QTR744:QTR745 RDN744:RDN745 RNJ744:RNJ745 RXF744:RXF745 SHB744:SHB745 SQX744:SQX745 TAT744:TAT745 TKP744:TKP745 TUL744:TUL745 UEH744:UEH745 UOD744:UOD745 UXZ744:UXZ745 VHV744:VHV745 VRR744:VRR745 WBN744:WBN745 WLJ744:WLJ745 WVF744:WVF745 M747:M750 IT747:IT750 SP747:SP750 ACL747:ACL750 AMH747:AMH750 AWD747:AWD750 BFZ747:BFZ750 BPV747:BPV750 BZR747:BZR750 CJN747:CJN750 CTJ747:CTJ750 DDF747:DDF750 DNB747:DNB750 DWX747:DWX750 EGT747:EGT750 EQP747:EQP750 FAL747:FAL750 FKH747:FKH750 FUD747:FUD750 GDZ747:GDZ750 GNV747:GNV750 GXR747:GXR750 HHN747:HHN750 HRJ747:HRJ750 IBF747:IBF750 ILB747:ILB750 IUX747:IUX750 JET747:JET750 JOP747:JOP750 JYL747:JYL750 KIH747:KIH750 KSD747:KSD750 LBZ747:LBZ750 LLV747:LLV750 LVR747:LVR750 MFN747:MFN750 MPJ747:MPJ750 MZF747:MZF750 NJB747:NJB750 NSX747:NSX750 OCT747:OCT750 OMP747:OMP750 OWL747:OWL750 PGH747:PGH750 PQD747:PQD750 PZZ747:PZZ750 QJV747:QJV750 QTR747:QTR750 RDN747:RDN750 RNJ747:RNJ750 RXF747:RXF750 SHB747:SHB750 SQX747:SQX750 TAT747:TAT750 TKP747:TKP750 TUL747:TUL750 UEH747:UEH750 UOD747:UOD750 UXZ747:UXZ750 VHV747:VHV750 VRR747:VRR750 WBN747:WBN750 WLJ747:WLJ750 WVF747:WVF750 M754 IT754 SP754 ACL754 AMH754 AWD754 BFZ754 BPV754 BZR754 CJN754 CTJ754 DDF754 DNB754 DWX754 EGT754 EQP754 FAL754 FKH754 FUD754 GDZ754 GNV754 GXR754 HHN754 HRJ754 IBF754 ILB754 IUX754 JET754 JOP754 JYL754 KIH754 KSD754 LBZ754 LLV754 LVR754 MFN754 MPJ754 MZF754 NJB754 NSX754 OCT754 OMP754 OWL754 PGH754 PQD754 PZZ754 QJV754 QTR754 RDN754 RNJ754 RXF754 SHB754 SQX754 TAT754 TKP754 TUL754 UEH754 UOD754 UXZ754 VHV754 VRR754 WBN754 WLJ754 WVF754 M752 IT752 SP752 ACL752 AMH752 AWD752 BFZ752 BPV752 BZR752 CJN752 CTJ752 DDF752 DNB752 DWX752 EGT752 EQP752 FAL752 FKH752 FUD752 GDZ752 GNV752 GXR752 HHN752 HRJ752 IBF752 ILB752 IUX752 JET752 JOP752 JYL752 KIH752 KSD752 LBZ752 LLV752 LVR752 MFN752 MPJ752 MZF752 NJB752 NSX752 OCT752 OMP752 OWL752 PGH752 PQD752 PZZ752 QJV752 QTR752 RDN752 RNJ752 RXF752 SHB752 SQX752 TAT752 TKP752 TUL752 UEH752 UOD752 UXZ752 VHV752 VRR752 WBN752 WLJ752 WVF752 M758 IT758 SP758 ACL758 AMH758 AWD758 BFZ758 BPV758 BZR758 CJN758 CTJ758 DDF758 DNB758 DWX758 EGT758 EQP758 FAL758 FKH758 FUD758 GDZ758 GNV758 GXR758 HHN758 HRJ758 IBF758 ILB758 IUX758 JET758 JOP758 JYL758 KIH758 KSD758 LBZ758 LLV758 LVR758 MFN758 MPJ758 MZF758 NJB758 NSX758 OCT758 OMP758 OWL758 PGH758 PQD758 PZZ758 QJV758 QTR758 RDN758 RNJ758 RXF758 SHB758 SQX758 TAT758 TKP758 TUL758 UEH758 UOD758 UXZ758 VHV758 VRR758 WBN758 WLJ758 WVF758 M761 IT761 SP761 ACL761 AMH761 AWD761 BFZ761 BPV761 BZR761 CJN761 CTJ761 DDF761 DNB761 DWX761 EGT761 EQP761 FAL761 FKH761 FUD761 GDZ761 GNV761 GXR761 HHN761 HRJ761 IBF761 ILB761 IUX761 JET761 JOP761 JYL761 KIH761 KSD761 LBZ761 LLV761 LVR761 MFN761 MPJ761 MZF761 NJB761 NSX761 OCT761 OMP761 OWL761 PGH761 PQD761 PZZ761 QJV761 QTR761 RDN761 RNJ761 RXF761 SHB761 SQX761 TAT761 TKP761 TUL761 UEH761 UOD761 UXZ761 VHV761 VRR761 WBN761 WLJ761 WVF761 M882 IT882 SP882 ACL882 AMH882 AWD882 BFZ882 BPV882 BZR882 CJN882 CTJ882 DDF882 DNB882 DWX882 EGT882 EQP882 FAL882 FKH882 FUD882 GDZ882 GNV882 GXR882 HHN882 HRJ882 IBF882 ILB882 IUX882 JET882 JOP882 JYL882 KIH882 KSD882 LBZ882 LLV882 LVR882 MFN882 MPJ882 MZF882 NJB882 NSX882 OCT882 OMP882 OWL882 PGH882 PQD882 PZZ882 QJV882 QTR882 RDN882 RNJ882 RXF882 SHB882 SQX882 TAT882 TKP882 TUL882 UEH882 UOD882 UXZ882 VHV882 VRR882 WBN882 WLJ882 WVF882 M893 IT893 SP893 ACL893 AMH893 AWD893 BFZ893 BPV893 BZR893 CJN893 CTJ893 DDF893 DNB893 DWX893 EGT893 EQP893 FAL893 FKH893 FUD893 GDZ893 GNV893 GXR893 HHN893 HRJ893 IBF893 ILB893 IUX893 JET893 JOP893 JYL893 KIH893 KSD893 LBZ893 LLV893 LVR893 MFN893 MPJ893 MZF893 NJB893 NSX893 OCT893 OMP893 OWL893 PGH893 PQD893 PZZ893 QJV893 QTR893 RDN893 RNJ893 RXF893 SHB893 SQX893 TAT893 TKP893 TUL893 UEH893 UOD893 UXZ893 VHV893 VRR893 WBN893 WLJ893 WVF893 M839 IT839 SP839 ACL839 AMH839 AWD839 BFZ839 BPV839 BZR839 CJN839 CTJ839 DDF839 DNB839 DWX839 EGT839 EQP839 FAL839 FKH839 FUD839 GDZ839 GNV839 GXR839 HHN839 HRJ839 IBF839 ILB839 IUX839 JET839 JOP839 JYL839 KIH839 KSD839 LBZ839 LLV839 LVR839 MFN839 MPJ839 MZF839 NJB839 NSX839 OCT839 OMP839 OWL839 PGH839 PQD839 PZZ839 QJV839 QTR839 RDN839 RNJ839 RXF839 SHB839 SQX839 TAT839 TKP839 TUL839 UEH839 UOD839 UXZ839 VHV839 VRR839 WBN839 WLJ839 WVF839 M1024 IT1024 SP1024 ACL1024 AMH1024 AWD1024 BFZ1024 BPV1024 BZR1024 CJN1024 CTJ1024 DDF1024 DNB1024 DWX1024 EGT1024 EQP1024 FAL1024 FKH1024 FUD1024 GDZ1024 GNV1024 GXR1024 HHN1024 HRJ1024 IBF1024 ILB1024 IUX1024 JET1024 JOP1024 JYL1024 KIH1024 KSD1024 LBZ1024 LLV1024 LVR1024 MFN1024 MPJ1024 MZF1024 NJB1024 NSX1024 OCT1024 OMP1024 OWL1024 PGH1024 PQD1024 PZZ1024 QJV1024 QTR1024 RDN1024 RNJ1024 RXF1024 SHB1024 SQX1024 TAT1024 TKP1024 TUL1024 UEH1024 UOD1024 UXZ1024 VHV1024 VRR1024 WBN1024 WLJ1024 WVF1024 M1059 IT1059 SP1059 ACL1059 AMH1059 AWD1059 BFZ1059 BPV1059 BZR1059 CJN1059 CTJ1059 DDF1059 DNB1059 DWX1059 EGT1059 EQP1059 FAL1059 FKH1059 FUD1059 GDZ1059 GNV1059 GXR1059 HHN1059 HRJ1059 IBF1059 ILB1059 IUX1059 JET1059 JOP1059 JYL1059 KIH1059 KSD1059 LBZ1059 LLV1059 LVR1059 MFN1059 MPJ1059 MZF1059 NJB1059 NSX1059 OCT1059 OMP1059 OWL1059 PGH1059 PQD1059 PZZ1059 QJV1059 QTR1059 RDN1059 RNJ1059 RXF1059 SHB1059 SQX1059 TAT1059 TKP1059 TUL1059 UEH1059 UOD1059 UXZ1059 VHV1059 VRR1059 WBN1059 WLJ1059 WVF1059 M1038:M1056 IT1038:IT1056 SP1038:SP1056 ACL1038:ACL1056 AMH1038:AMH1056 AWD1038:AWD1056 BFZ1038:BFZ1056 BPV1038:BPV1056 BZR1038:BZR1056 CJN1038:CJN1056 CTJ1038:CTJ1056 DDF1038:DDF1056 DNB1038:DNB1056 DWX1038:DWX1056 EGT1038:EGT1056 EQP1038:EQP1056 FAL1038:FAL1056 FKH1038:FKH1056 FUD1038:FUD1056 GDZ1038:GDZ1056 GNV1038:GNV1056 GXR1038:GXR1056 HHN1038:HHN1056 HRJ1038:HRJ1056 IBF1038:IBF1056 ILB1038:ILB1056 IUX1038:IUX1056 JET1038:JET1056 JOP1038:JOP1056 JYL1038:JYL1056 KIH1038:KIH1056 KSD1038:KSD1056 LBZ1038:LBZ1056 LLV1038:LLV1056 LVR1038:LVR1056 MFN1038:MFN1056 MPJ1038:MPJ1056 MZF1038:MZF1056 NJB1038:NJB1056 NSX1038:NSX1056 OCT1038:OCT1056 OMP1038:OMP1056 OWL1038:OWL1056 PGH1038:PGH1056 PQD1038:PQD1056 PZZ1038:PZZ1056 QJV1038:QJV1056 QTR1038:QTR1056 RDN1038:RDN1056 RNJ1038:RNJ1056 RXF1038:RXF1056 SHB1038:SHB1056 SQX1038:SQX1056 TAT1038:TAT1056 TKP1038:TKP1056 TUL1038:TUL1056 UEH1038:UEH1056 UOD1038:UOD1056 UXZ1038:UXZ1056 VHV1038:VHV1056 VRR1038:VRR1056 WBN1038:WBN1056 WLJ1038:WLJ1056 WVF1038:WVF1056 M1065 IT1065 SP1065 ACL1065 AMH1065 AWD1065 BFZ1065 BPV1065 BZR1065 CJN1065 CTJ1065 DDF1065 DNB1065 DWX1065 EGT1065 EQP1065 FAL1065 FKH1065 FUD1065 GDZ1065 GNV1065 GXR1065 HHN1065 HRJ1065 IBF1065 ILB1065 IUX1065 JET1065 JOP1065 JYL1065 KIH1065 KSD1065 LBZ1065 LLV1065 LVR1065 MFN1065 MPJ1065 MZF1065 NJB1065 NSX1065 OCT1065 OMP1065 OWL1065 PGH1065 PQD1065 PZZ1065 QJV1065 QTR1065 RDN1065 RNJ1065 RXF1065 SHB1065 SQX1065 TAT1065 TKP1065 TUL1065 UEH1065 UOD1065 UXZ1065 VHV1065 VRR1065 WBN1065 WLJ1065 WVF1065 M681 IT681 SP681 ACL681 AMH681 AWD681 BFZ681 BPV681 BZR681 CJN681 CTJ681 DDF681 DNB681 DWX681 EGT681 EQP681 FAL681 FKH681 FUD681 GDZ681 GNV681 GXR681 HHN681 HRJ681 IBF681 ILB681 IUX681 JET681 JOP681 JYL681 KIH681 KSD681 LBZ681 LLV681 LVR681 MFN681 MPJ681 MZF681 NJB681 NSX681 OCT681 OMP681 OWL681 PGH681 PQD681 PZZ681 QJV681 QTR681 RDN681 RNJ681 RXF681 SHB681 SQX681 TAT681 TKP681 TUL681 UEH681 UOD681 UXZ681 VHV681 VRR681 WBN681 WLJ681 WVF681 M1088 IT1088 SP1088 ACL1088 AMH1088 AWD1088 BFZ1088 BPV1088 BZR1088 CJN1088 CTJ1088 DDF1088 DNB1088 DWX1088 EGT1088 EQP1088 FAL1088 FKH1088 FUD1088 GDZ1088 GNV1088 GXR1088 HHN1088 HRJ1088 IBF1088 ILB1088 IUX1088 JET1088 JOP1088 JYL1088 KIH1088 KSD1088 LBZ1088 LLV1088 LVR1088 MFN1088 MPJ1088 MZF1088 NJB1088 NSX1088 OCT1088 OMP1088 OWL1088 PGH1088 PQD1088 PZZ1088 QJV1088 QTR1088 RDN1088 RNJ1088 RXF1088 SHB1088 SQX1088 TAT1088 TKP1088 TUL1088 UEH1088 UOD1088 UXZ1088 VHV1088 VRR1088 WBN1088 WLJ1088 WVF1088 M1179:M1182 IT1177:IT1180 SP1177:SP1180 ACL1177:ACL1180 AMH1177:AMH1180 AWD1177:AWD1180 BFZ1177:BFZ1180 BPV1177:BPV1180 BZR1177:BZR1180 CJN1177:CJN1180 CTJ1177:CTJ1180 DDF1177:DDF1180 DNB1177:DNB1180 DWX1177:DWX1180 EGT1177:EGT1180 EQP1177:EQP1180 FAL1177:FAL1180 FKH1177:FKH1180 FUD1177:FUD1180 GDZ1177:GDZ1180 GNV1177:GNV1180 GXR1177:GXR1180 HHN1177:HHN1180 HRJ1177:HRJ1180 IBF1177:IBF1180 ILB1177:ILB1180 IUX1177:IUX1180 JET1177:JET1180 JOP1177:JOP1180 JYL1177:JYL1180 KIH1177:KIH1180 KSD1177:KSD1180 LBZ1177:LBZ1180 LLV1177:LLV1180 LVR1177:LVR1180 MFN1177:MFN1180 MPJ1177:MPJ1180 MZF1177:MZF1180 NJB1177:NJB1180 NSX1177:NSX1180 OCT1177:OCT1180 OMP1177:OMP1180 OWL1177:OWL1180 PGH1177:PGH1180 PQD1177:PQD1180 PZZ1177:PZZ1180 QJV1177:QJV1180 QTR1177:QTR1180 RDN1177:RDN1180 RNJ1177:RNJ1180 RXF1177:RXF1180 SHB1177:SHB1180 SQX1177:SQX1180 TAT1177:TAT1180 TKP1177:TKP1180 TUL1177:TUL1180 UEH1177:UEH1180 UOD1177:UOD1180 UXZ1177:UXZ1180 VHV1177:VHV1180 VRR1177:VRR1180 WBN1177:WBN1180 WLJ1177:WLJ1180 WVF1177:WVF1180 M1228 IT1226 SP1226 ACL1226 AMH1226 AWD1226 BFZ1226 BPV1226 BZR1226 CJN1226 CTJ1226 DDF1226 DNB1226 DWX1226 EGT1226 EQP1226 FAL1226 FKH1226 FUD1226 GDZ1226 GNV1226 GXR1226 HHN1226 HRJ1226 IBF1226 ILB1226 IUX1226 JET1226 JOP1226 JYL1226 KIH1226 KSD1226 LBZ1226 LLV1226 LVR1226 MFN1226 MPJ1226 MZF1226 NJB1226 NSX1226 OCT1226 OMP1226 OWL1226 PGH1226 PQD1226 PZZ1226 QJV1226 QTR1226 RDN1226 RNJ1226 RXF1226 SHB1226 SQX1226 TAT1226 TKP1226 TUL1226 UEH1226 UOD1226 UXZ1226 VHV1226 VRR1226 WBN1226 WLJ1226 WVF1226 M163 IT163 SP163 ACL163 AMH163 AWD163 BFZ163 BPV163 BZR163 CJN163 CTJ163 DDF163 DNB163 DWX163 EGT163 EQP163 FAL163 FKH163 FUD163 GDZ163 GNV163 GXR163 HHN163 HRJ163 IBF163 ILB163 IUX163 JET163 JOP163 JYL163 KIH163 KSD163 LBZ163 LLV163 LVR163 MFN163 MPJ163 MZF163 NJB163 NSX163 OCT163 OMP163 OWL163 PGH163 PQD163 PZZ163 QJV163 QTR163 RDN163 RNJ163 RXF163 SHB163 SQX163 TAT163 TKP163 TUL163 UEH163 UOD163 UXZ163 VHV163 VRR163 WBN163 WLJ163 WVF163 M381 IT381 SP381 ACL381 AMH381 AWD381 BFZ381 BPV381 BZR381 CJN381 CTJ381 DDF381 DNB381 DWX381 EGT381 EQP381 FAL381 FKH381 FUD381 GDZ381 GNV381 GXR381 HHN381 HRJ381 IBF381 ILB381 IUX381 JET381 JOP381 JYL381 KIH381 KSD381 LBZ381 LLV381 LVR381 MFN381 MPJ381 MZF381 NJB381 NSX381 OCT381 OMP381 OWL381 PGH381 PQD381 PZZ381 QJV381 QTR381 RDN381 RNJ381 RXF381 SHB381 SQX381 TAT381 TKP381 TUL381 UEH381 UOD381 UXZ381 VHV381 VRR381 WBN381 WLJ381 WVF381 M540 IT540 SP540 ACL540 AMH540 AWD540 BFZ540 BPV540 BZR540 CJN540 CTJ540 DDF540 DNB540 DWX540 EGT540 EQP540 FAL540 FKH540 FUD540 GDZ540 GNV540 GXR540 HHN540 HRJ540 IBF540 ILB540 IUX540 JET540 JOP540 JYL540 KIH540 KSD540 LBZ540 LLV540 LVR540 MFN540 MPJ540 MZF540 NJB540 NSX540 OCT540 OMP540 OWL540 PGH540 PQD540 PZZ540 QJV540 QTR540 RDN540 RNJ540 RXF540 SHB540 SQX540 TAT540 TKP540 TUL540 UEH540 UOD540 UXZ540 VHV540 VRR540 WBN540 WLJ540 WVF540 M679 IT679 SP679 ACL679 AMH679 AWD679 BFZ679 BPV679 BZR679 CJN679 CTJ679 DDF679 DNB679 DWX679 EGT679 EQP679 FAL679 FKH679 FUD679 GDZ679 GNV679 GXR679 HHN679 HRJ679 IBF679 ILB679 IUX679 JET679 JOP679 JYL679 KIH679 KSD679 LBZ679 LLV679 LVR679 MFN679 MPJ679 MZF679 NJB679 NSX679 OCT679 OMP679 OWL679 PGH679 PQD679 PZZ679 QJV679 QTR679 RDN679 RNJ679 RXF679 SHB679 SQX679 TAT679 TKP679 TUL679 UEH679 UOD679 UXZ679 VHV679 VRR679 WBN679 WLJ679 WVF679 M397 IT397 SP397 ACL397 AMH397 AWD397 BFZ397 BPV397 BZR397 CJN397 CTJ397 DDF397 DNB397 DWX397 EGT397 EQP397 FAL397 FKH397 FUD397 GDZ397 GNV397 GXR397 HHN397 HRJ397 IBF397 ILB397 IUX397 JET397 JOP397 JYL397 KIH397 KSD397 LBZ397 LLV397 LVR397 MFN397 MPJ397 MZF397 NJB397 NSX397 OCT397 OMP397 OWL397 PGH397 PQD397 PZZ397 QJV397 QTR397 RDN397 RNJ397 RXF397 SHB397 SQX397 TAT397 TKP397 TUL397 UEH397 UOD397 UXZ397 VHV397 VRR397 WBN397 WLJ397 WVF397 M944:M964 IT944:IT964 SP944:SP964 ACL944:ACL964 AMH944:AMH964 AWD944:AWD964 BFZ944:BFZ964 BPV944:BPV964 BZR944:BZR964 CJN944:CJN964 CTJ944:CTJ964 DDF944:DDF964 DNB944:DNB964 DWX944:DWX964 EGT944:EGT964 EQP944:EQP964 FAL944:FAL964 FKH944:FKH964 FUD944:FUD964 GDZ944:GDZ964 GNV944:GNV964 GXR944:GXR964 HHN944:HHN964 HRJ944:HRJ964 IBF944:IBF964 ILB944:ILB964 IUX944:IUX964 JET944:JET964 JOP944:JOP964 JYL944:JYL964 KIH944:KIH964 KSD944:KSD964 LBZ944:LBZ964 LLV944:LLV964 LVR944:LVR964 MFN944:MFN964 MPJ944:MPJ964 MZF944:MZF964 NJB944:NJB964 NSX944:NSX964 OCT944:OCT964 OMP944:OMP964 OWL944:OWL964 PGH944:PGH964 PQD944:PQD964 PZZ944:PZZ964 QJV944:QJV964 QTR944:QTR964 RDN944:RDN964 RNJ944:RNJ964 RXF944:RXF964 SHB944:SHB964 SQX944:SQX964 TAT944:TAT964 TKP944:TKP964 TUL944:TUL964 UEH944:UEH964 UOD944:UOD964 UXZ944:UXZ964 VHV944:VHV964 VRR944:VRR964 WBN944:WBN964 WLJ944:WLJ964 WVF944:WVF964 M1067:M1084 IT1067:IT1084 SP1067:SP1084 ACL1067:ACL1084 AMH1067:AMH1084 AWD1067:AWD1084 BFZ1067:BFZ1084 BPV1067:BPV1084 BZR1067:BZR1084 CJN1067:CJN1084 CTJ1067:CTJ1084 DDF1067:DDF1084 DNB1067:DNB1084 DWX1067:DWX1084 EGT1067:EGT1084 EQP1067:EQP1084 FAL1067:FAL1084 FKH1067:FKH1084 FUD1067:FUD1084 GDZ1067:GDZ1084 GNV1067:GNV1084 GXR1067:GXR1084 HHN1067:HHN1084 HRJ1067:HRJ1084 IBF1067:IBF1084 ILB1067:ILB1084 IUX1067:IUX1084 JET1067:JET1084 JOP1067:JOP1084 JYL1067:JYL1084 KIH1067:KIH1084 KSD1067:KSD1084 LBZ1067:LBZ1084 LLV1067:LLV1084 LVR1067:LVR1084 MFN1067:MFN1084 MPJ1067:MPJ1084 MZF1067:MZF1084 NJB1067:NJB1084 NSX1067:NSX1084 OCT1067:OCT1084 OMP1067:OMP1084 OWL1067:OWL1084 PGH1067:PGH1084 PQD1067:PQD1084 PZZ1067:PZZ1084 QJV1067:QJV1084 QTR1067:QTR1084 RDN1067:RDN1084 RNJ1067:RNJ1084 RXF1067:RXF1084 SHB1067:SHB1084 SQX1067:SQX1084 TAT1067:TAT1084 TKP1067:TKP1084 TUL1067:TUL1084 UEH1067:UEH1084 UOD1067:UOD1084 UXZ1067:UXZ1084 VHV1067:VHV1084 VRR1067:VRR1084 WBN1067:WBN1084 WLJ1067:WLJ1084 WVF1067:WVF1084 M528:M529 IT528:IT529 SP528:SP529 ACL528:ACL529 AMH528:AMH529 AWD528:AWD529 BFZ528:BFZ529 BPV528:BPV529 BZR528:BZR529 CJN528:CJN529 CTJ528:CTJ529 DDF528:DDF529 DNB528:DNB529 DWX528:DWX529 EGT528:EGT529 EQP528:EQP529 FAL528:FAL529 FKH528:FKH529 FUD528:FUD529 GDZ528:GDZ529 GNV528:GNV529 GXR528:GXR529 HHN528:HHN529 HRJ528:HRJ529 IBF528:IBF529 ILB528:ILB529 IUX528:IUX529 JET528:JET529 JOP528:JOP529 JYL528:JYL529 KIH528:KIH529 KSD528:KSD529 LBZ528:LBZ529 LLV528:LLV529 LVR528:LVR529 MFN528:MFN529 MPJ528:MPJ529 MZF528:MZF529 NJB528:NJB529 NSX528:NSX529 OCT528:OCT529 OMP528:OMP529 OWL528:OWL529 PGH528:PGH529 PQD528:PQD529 PZZ528:PZZ529 QJV528:QJV529 QTR528:QTR529 RDN528:RDN529 RNJ528:RNJ529 RXF528:RXF529 SHB528:SHB529 SQX528:SQX529 TAT528:TAT529 TKP528:TKP529 TUL528:TUL529 UEH528:UEH529 UOD528:UOD529 UXZ528:UXZ529 VHV528:VHV529 VRR528:VRR529 WBN528:WBN529 WLJ528:WLJ529 WVF528:WVF529 M513:M519 IT513:IT519 SP513:SP519 ACL513:ACL519 AMH513:AMH519 AWD513:AWD519 BFZ513:BFZ519 BPV513:BPV519 BZR513:BZR519 CJN513:CJN519 CTJ513:CTJ519 DDF513:DDF519 DNB513:DNB519 DWX513:DWX519 EGT513:EGT519 EQP513:EQP519 FAL513:FAL519 FKH513:FKH519 FUD513:FUD519 GDZ513:GDZ519 GNV513:GNV519 GXR513:GXR519 HHN513:HHN519 HRJ513:HRJ519 IBF513:IBF519 ILB513:ILB519 IUX513:IUX519 JET513:JET519 JOP513:JOP519 JYL513:JYL519 KIH513:KIH519 KSD513:KSD519 LBZ513:LBZ519 LLV513:LLV519 LVR513:LVR519 MFN513:MFN519 MPJ513:MPJ519 MZF513:MZF519 NJB513:NJB519 NSX513:NSX519 OCT513:OCT519 OMP513:OMP519 OWL513:OWL519 PGH513:PGH519 PQD513:PQD519 PZZ513:PZZ519 QJV513:QJV519 QTR513:QTR519 RDN513:RDN519 RNJ513:RNJ519 RXF513:RXF519 SHB513:SHB519 SQX513:SQX519 TAT513:TAT519 TKP513:TKP519 TUL513:TUL519 UEH513:UEH519 UOD513:UOD519 UXZ513:UXZ519 VHV513:VHV519 VRR513:VRR519 WBN513:WBN519 WLJ513:WLJ519 WVF513:WVF519 M522 IT522 SP522 ACL522 AMH522 AWD522 BFZ522 BPV522 BZR522 CJN522 CTJ522 DDF522 DNB522 DWX522 EGT522 EQP522 FAL522 FKH522 FUD522 GDZ522 GNV522 GXR522 HHN522 HRJ522 IBF522 ILB522 IUX522 JET522 JOP522 JYL522 KIH522 KSD522 LBZ522 LLV522 LVR522 MFN522 MPJ522 MZF522 NJB522 NSX522 OCT522 OMP522 OWL522 PGH522 PQD522 PZZ522 QJV522 QTR522 RDN522 RNJ522 RXF522 SHB522 SQX522 TAT522 TKP522 TUL522 UEH522 UOD522 UXZ522 VHV522 VRR522 WBN522 WLJ522 WVF522 WVF9:WVF38 WLJ9:WLJ38 WBN9:WBN38 VRR9:VRR38 VHV9:VHV38 UXZ9:UXZ38 UOD9:UOD38 UEH9:UEH38 TUL9:TUL38 TKP9:TKP38 TAT9:TAT38 SQX9:SQX38 SHB9:SHB38 RXF9:RXF38 RNJ9:RNJ38 RDN9:RDN38 QTR9:QTR38 QJV9:QJV38 PZZ9:PZZ38 PQD9:PQD38 PGH9:PGH38 OWL9:OWL38 OMP9:OMP38 OCT9:OCT38 NSX9:NSX38 NJB9:NJB38 MZF9:MZF38 MPJ9:MPJ38 MFN9:MFN38 LVR9:LVR38 LLV9:LLV38 LBZ9:LBZ38 KSD9:KSD38 KIH9:KIH38 JYL9:JYL38 JOP9:JOP38 JET9:JET38 IUX9:IUX38 ILB9:ILB38 IBF9:IBF38 HRJ9:HRJ38 HHN9:HHN38 GXR9:GXR38 GNV9:GNV38 GDZ9:GDZ38 FUD9:FUD38 FKH9:FKH38 FAL9:FAL38 EQP9:EQP38 EGT9:EGT38 DWX9:DWX38 DNB9:DNB38 DDF9:DDF38 CTJ9:CTJ38 CJN9:CJN38 BZR9:BZR38 BPV9:BPV38 BFZ9:BFZ38 AWD9:AWD38 AMH9:AMH38 ACL9:ACL38 SP9:SP38 IT9:IT38 M9:M38 O1093" xr:uid="{FB82BC85-4F23-4D10-8BB8-E930CD1A294F}">
      <formula1>1</formula1>
      <formula2>300</formula2>
    </dataValidation>
    <dataValidation type="textLength" allowBlank="1" showInputMessage="1" showErrorMessage="1" errorTitle="namembnost" error="Obvezen podatek!" prompt="Obvezen podatek" sqref="N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N11:N32 IU11:IU32 SQ11:SQ32 ACM11:ACM32 AMI11:AMI32 AWE11:AWE32 BGA11:BGA32 BPW11:BPW32 BZS11:BZS32 CJO11:CJO32 CTK11:CTK32 DDG11:DDG32 DNC11:DNC32 DWY11:DWY32 EGU11:EGU32 EQQ11:EQQ32 FAM11:FAM32 FKI11:FKI32 FUE11:FUE32 GEA11:GEA32 GNW11:GNW32 GXS11:GXS32 HHO11:HHO32 HRK11:HRK32 IBG11:IBG32 ILC11:ILC32 IUY11:IUY32 JEU11:JEU32 JOQ11:JOQ32 JYM11:JYM32 KII11:KII32 KSE11:KSE32 LCA11:LCA32 LLW11:LLW32 LVS11:LVS32 MFO11:MFO32 MPK11:MPK32 MZG11:MZG32 NJC11:NJC32 NSY11:NSY32 OCU11:OCU32 OMQ11:OMQ32 OWM11:OWM32 PGI11:PGI32 PQE11:PQE32 QAA11:QAA32 QJW11:QJW32 QTS11:QTS32 RDO11:RDO32 RNK11:RNK32 RXG11:RXG32 SHC11:SHC32 SQY11:SQY32 TAU11:TAU32 TKQ11:TKQ32 TUM11:TUM32 UEI11:UEI32 UOE11:UOE32 UYA11:UYA32 VHW11:VHW32 VRS11:VRS32 WBO11:WBO32 WLK11:WLK32 WVG11:WVG32 N335:N353 IU335:IU353 SQ335:SQ353 ACM335:ACM353 AMI335:AMI353 AWE335:AWE353 BGA335:BGA353 BPW335:BPW353 BZS335:BZS353 CJO335:CJO353 CTK335:CTK353 DDG335:DDG353 DNC335:DNC353 DWY335:DWY353 EGU335:EGU353 EQQ335:EQQ353 FAM335:FAM353 FKI335:FKI353 FUE335:FUE353 GEA335:GEA353 GNW335:GNW353 GXS335:GXS353 HHO335:HHO353 HRK335:HRK353 IBG335:IBG353 ILC335:ILC353 IUY335:IUY353 JEU335:JEU353 JOQ335:JOQ353 JYM335:JYM353 KII335:KII353 KSE335:KSE353 LCA335:LCA353 LLW335:LLW353 LVS335:LVS353 MFO335:MFO353 MPK335:MPK353 MZG335:MZG353 NJC335:NJC353 NSY335:NSY353 OCU335:OCU353 OMQ335:OMQ353 OWM335:OWM353 PGI335:PGI353 PQE335:PQE353 QAA335:QAA353 QJW335:QJW353 QTS335:QTS353 RDO335:RDO353 RNK335:RNK353 RXG335:RXG353 SHC335:SHC353 SQY335:SQY353 TAU335:TAU353 TKQ335:TKQ353 TUM335:TUM353 UEI335:UEI353 UOE335:UOE353 UYA335:UYA353 VHW335:VHW353 VRS335:VRS353 WBO335:WBO353 WLK335:WLK353 WVG335:WVG353 N363:N364 IU363:IU364 SQ363:SQ364 ACM363:ACM364 AMI363:AMI364 AWE363:AWE364 BGA363:BGA364 BPW363:BPW364 BZS363:BZS364 CJO363:CJO364 CTK363:CTK364 DDG363:DDG364 DNC363:DNC364 DWY363:DWY364 EGU363:EGU364 EQQ363:EQQ364 FAM363:FAM364 FKI363:FKI364 FUE363:FUE364 GEA363:GEA364 GNW363:GNW364 GXS363:GXS364 HHO363:HHO364 HRK363:HRK364 IBG363:IBG364 ILC363:ILC364 IUY363:IUY364 JEU363:JEU364 JOQ363:JOQ364 JYM363:JYM364 KII363:KII364 KSE363:KSE364 LCA363:LCA364 LLW363:LLW364 LVS363:LVS364 MFO363:MFO364 MPK363:MPK364 MZG363:MZG364 NJC363:NJC364 NSY363:NSY364 OCU363:OCU364 OMQ363:OMQ364 OWM363:OWM364 PGI363:PGI364 PQE363:PQE364 QAA363:QAA364 QJW363:QJW364 QTS363:QTS364 RDO363:RDO364 RNK363:RNK364 RXG363:RXG364 SHC363:SHC364 SQY363:SQY364 TAU363:TAU364 TKQ363:TKQ364 TUM363:TUM364 UEI363:UEI364 UOE363:UOE364 UYA363:UYA364 VHW363:VHW364 VRS363:VRS364 WBO363:WBO364 WLK363:WLK364 WVG363:WVG364 N366:N371 IU366:IU371 SQ366:SQ371 ACM366:ACM371 AMI366:AMI371 AWE366:AWE371 BGA366:BGA371 BPW366:BPW371 BZS366:BZS371 CJO366:CJO371 CTK366:CTK371 DDG366:DDG371 DNC366:DNC371 DWY366:DWY371 EGU366:EGU371 EQQ366:EQQ371 FAM366:FAM371 FKI366:FKI371 FUE366:FUE371 GEA366:GEA371 GNW366:GNW371 GXS366:GXS371 HHO366:HHO371 HRK366:HRK371 IBG366:IBG371 ILC366:ILC371 IUY366:IUY371 JEU366:JEU371 JOQ366:JOQ371 JYM366:JYM371 KII366:KII371 KSE366:KSE371 LCA366:LCA371 LLW366:LLW371 LVS366:LVS371 MFO366:MFO371 MPK366:MPK371 MZG366:MZG371 NJC366:NJC371 NSY366:NSY371 OCU366:OCU371 OMQ366:OMQ371 OWM366:OWM371 PGI366:PGI371 PQE366:PQE371 QAA366:QAA371 QJW366:QJW371 QTS366:QTS371 RDO366:RDO371 RNK366:RNK371 RXG366:RXG371 SHC366:SHC371 SQY366:SQY371 TAU366:TAU371 TKQ366:TKQ371 TUM366:TUM371 UEI366:UEI371 UOE366:UOE371 UYA366:UYA371 VHW366:VHW371 VRS366:VRS371 WBO366:WBO371 WLK366:WLK371 WVG366:WVG371 N673 IU673 SQ673 ACM673 AMI673 AWE673 BGA673 BPW673 BZS673 CJO673 CTK673 DDG673 DNC673 DWY673 EGU673 EQQ673 FAM673 FKI673 FUE673 GEA673 GNW673 GXS673 HHO673 HRK673 IBG673 ILC673 IUY673 JEU673 JOQ673 JYM673 KII673 KSE673 LCA673 LLW673 LVS673 MFO673 MPK673 MZG673 NJC673 NSY673 OCU673 OMQ673 OWM673 PGI673 PQE673 QAA673 QJW673 QTS673 RDO673 RNK673 RXG673 SHC673 SQY673 TAU673 TKQ673 TUM673 UEI673 UOE673 UYA673 VHW673 VRS673 WBO673 WLK673 WVG673 N676 IU676 SQ676 ACM676 AMI676 AWE676 BGA676 BPW676 BZS676 CJO676 CTK676 DDG676 DNC676 DWY676 EGU676 EQQ676 FAM676 FKI676 FUE676 GEA676 GNW676 GXS676 HHO676 HRK676 IBG676 ILC676 IUY676 JEU676 JOQ676 JYM676 KII676 KSE676 LCA676 LLW676 LVS676 MFO676 MPK676 MZG676 NJC676 NSY676 OCU676 OMQ676 OWM676 PGI676 PQE676 QAA676 QJW676 QTS676 RDO676 RNK676 RXG676 SHC676 SQY676 TAU676 TKQ676 TUM676 UEI676 UOE676 UYA676 VHW676 VRS676 WBO676 WLK676 WVG676 N738:N742 IU738:IU742 SQ738:SQ742 ACM738:ACM742 AMI738:AMI742 AWE738:AWE742 BGA738:BGA742 BPW738:BPW742 BZS738:BZS742 CJO738:CJO742 CTK738:CTK742 DDG738:DDG742 DNC738:DNC742 DWY738:DWY742 EGU738:EGU742 EQQ738:EQQ742 FAM738:FAM742 FKI738:FKI742 FUE738:FUE742 GEA738:GEA742 GNW738:GNW742 GXS738:GXS742 HHO738:HHO742 HRK738:HRK742 IBG738:IBG742 ILC738:ILC742 IUY738:IUY742 JEU738:JEU742 JOQ738:JOQ742 JYM738:JYM742 KII738:KII742 KSE738:KSE742 LCA738:LCA742 LLW738:LLW742 LVS738:LVS742 MFO738:MFO742 MPK738:MPK742 MZG738:MZG742 NJC738:NJC742 NSY738:NSY742 OCU738:OCU742 OMQ738:OMQ742 OWM738:OWM742 PGI738:PGI742 PQE738:PQE742 QAA738:QAA742 QJW738:QJW742 QTS738:QTS742 RDO738:RDO742 RNK738:RNK742 RXG738:RXG742 SHC738:SHC742 SQY738:SQY742 TAU738:TAU742 TKQ738:TKQ742 TUM738:TUM742 UEI738:UEI742 UOE738:UOE742 UYA738:UYA742 VHW738:VHW742 VRS738:VRS742 WBO738:WBO742 WLK738:WLK742 WVG738:WVG742 N744:N745 IU744:IU745 SQ744:SQ745 ACM744:ACM745 AMI744:AMI745 AWE744:AWE745 BGA744:BGA745 BPW744:BPW745 BZS744:BZS745 CJO744:CJO745 CTK744:CTK745 DDG744:DDG745 DNC744:DNC745 DWY744:DWY745 EGU744:EGU745 EQQ744:EQQ745 FAM744:FAM745 FKI744:FKI745 FUE744:FUE745 GEA744:GEA745 GNW744:GNW745 GXS744:GXS745 HHO744:HHO745 HRK744:HRK745 IBG744:IBG745 ILC744:ILC745 IUY744:IUY745 JEU744:JEU745 JOQ744:JOQ745 JYM744:JYM745 KII744:KII745 KSE744:KSE745 LCA744:LCA745 LLW744:LLW745 LVS744:LVS745 MFO744:MFO745 MPK744:MPK745 MZG744:MZG745 NJC744:NJC745 NSY744:NSY745 OCU744:OCU745 OMQ744:OMQ745 OWM744:OWM745 PGI744:PGI745 PQE744:PQE745 QAA744:QAA745 QJW744:QJW745 QTS744:QTS745 RDO744:RDO745 RNK744:RNK745 RXG744:RXG745 SHC744:SHC745 SQY744:SQY745 TAU744:TAU745 TKQ744:TKQ745 TUM744:TUM745 UEI744:UEI745 UOE744:UOE745 UYA744:UYA745 VHW744:VHW745 VRS744:VRS745 WBO744:WBO745 WLK744:WLK745 WVG744:WVG745 N747:N754 IU747:IU754 SQ747:SQ754 ACM747:ACM754 AMI747:AMI754 AWE747:AWE754 BGA747:BGA754 BPW747:BPW754 BZS747:BZS754 CJO747:CJO754 CTK747:CTK754 DDG747:DDG754 DNC747:DNC754 DWY747:DWY754 EGU747:EGU754 EQQ747:EQQ754 FAM747:FAM754 FKI747:FKI754 FUE747:FUE754 GEA747:GEA754 GNW747:GNW754 GXS747:GXS754 HHO747:HHO754 HRK747:HRK754 IBG747:IBG754 ILC747:ILC754 IUY747:IUY754 JEU747:JEU754 JOQ747:JOQ754 JYM747:JYM754 KII747:KII754 KSE747:KSE754 LCA747:LCA754 LLW747:LLW754 LVS747:LVS754 MFO747:MFO754 MPK747:MPK754 MZG747:MZG754 NJC747:NJC754 NSY747:NSY754 OCU747:OCU754 OMQ747:OMQ754 OWM747:OWM754 PGI747:PGI754 PQE747:PQE754 QAA747:QAA754 QJW747:QJW754 QTS747:QTS754 RDO747:RDO754 RNK747:RNK754 RXG747:RXG754 SHC747:SHC754 SQY747:SQY754 TAU747:TAU754 TKQ747:TKQ754 TUM747:TUM754 UEI747:UEI754 UOE747:UOE754 UYA747:UYA754 VHW747:VHW754 VRS747:VRS754 WBO747:WBO754 WLK747:WLK754 WVG747:WVG754 N882 IU882 SQ882 ACM882 AMI882 AWE882 BGA882 BPW882 BZS882 CJO882 CTK882 DDG882 DNC882 DWY882 EGU882 EQQ882 FAM882 FKI882 FUE882 GEA882 GNW882 GXS882 HHO882 HRK882 IBG882 ILC882 IUY882 JEU882 JOQ882 JYM882 KII882 KSE882 LCA882 LLW882 LVS882 MFO882 MPK882 MZG882 NJC882 NSY882 OCU882 OMQ882 OWM882 PGI882 PQE882 QAA882 QJW882 QTS882 RDO882 RNK882 RXG882 SHC882 SQY882 TAU882 TKQ882 TUM882 UEI882 UOE882 UYA882 VHW882 VRS882 WBO882 WLK882 WVG882 N893 IU893 SQ893 ACM893 AMI893 AWE893 BGA893 BPW893 BZS893 CJO893 CTK893 DDG893 DNC893 DWY893 EGU893 EQQ893 FAM893 FKI893 FUE893 GEA893 GNW893 GXS893 HHO893 HRK893 IBG893 ILC893 IUY893 JEU893 JOQ893 JYM893 KII893 KSE893 LCA893 LLW893 LVS893 MFO893 MPK893 MZG893 NJC893 NSY893 OCU893 OMQ893 OWM893 PGI893 PQE893 QAA893 QJW893 QTS893 RDO893 RNK893 RXG893 SHC893 SQY893 TAU893 TKQ893 TUM893 UEI893 UOE893 UYA893 VHW893 VRS893 WBO893 WLK893 WVG893 N944:N954 IU944:IU954 SQ944:SQ954 ACM944:ACM954 AMI944:AMI954 AWE944:AWE954 BGA944:BGA954 BPW944:BPW954 BZS944:BZS954 CJO944:CJO954 CTK944:CTK954 DDG944:DDG954 DNC944:DNC954 DWY944:DWY954 EGU944:EGU954 EQQ944:EQQ954 FAM944:FAM954 FKI944:FKI954 FUE944:FUE954 GEA944:GEA954 GNW944:GNW954 GXS944:GXS954 HHO944:HHO954 HRK944:HRK954 IBG944:IBG954 ILC944:ILC954 IUY944:IUY954 JEU944:JEU954 JOQ944:JOQ954 JYM944:JYM954 KII944:KII954 KSE944:KSE954 LCA944:LCA954 LLW944:LLW954 LVS944:LVS954 MFO944:MFO954 MPK944:MPK954 MZG944:MZG954 NJC944:NJC954 NSY944:NSY954 OCU944:OCU954 OMQ944:OMQ954 OWM944:OWM954 PGI944:PGI954 PQE944:PQE954 QAA944:QAA954 QJW944:QJW954 QTS944:QTS954 RDO944:RDO954 RNK944:RNK954 RXG944:RXG954 SHC944:SHC954 SQY944:SQY954 TAU944:TAU954 TKQ944:TKQ954 TUM944:TUM954 UEI944:UEI954 UOE944:UOE954 UYA944:UYA954 VHW944:VHW954 VRS944:VRS954 WBO944:WBO954 WLK944:WLK954 WVG944:WVG954 N957:N959 IU957:IU959 SQ957:SQ959 ACM957:ACM959 AMI957:AMI959 AWE957:AWE959 BGA957:BGA959 BPW957:BPW959 BZS957:BZS959 CJO957:CJO959 CTK957:CTK959 DDG957:DDG959 DNC957:DNC959 DWY957:DWY959 EGU957:EGU959 EQQ957:EQQ959 FAM957:FAM959 FKI957:FKI959 FUE957:FUE959 GEA957:GEA959 GNW957:GNW959 GXS957:GXS959 HHO957:HHO959 HRK957:HRK959 IBG957:IBG959 ILC957:ILC959 IUY957:IUY959 JEU957:JEU959 JOQ957:JOQ959 JYM957:JYM959 KII957:KII959 KSE957:KSE959 LCA957:LCA959 LLW957:LLW959 LVS957:LVS959 MFO957:MFO959 MPK957:MPK959 MZG957:MZG959 NJC957:NJC959 NSY957:NSY959 OCU957:OCU959 OMQ957:OMQ959 OWM957:OWM959 PGI957:PGI959 PQE957:PQE959 QAA957:QAA959 QJW957:QJW959 QTS957:QTS959 RDO957:RDO959 RNK957:RNK959 RXG957:RXG959 SHC957:SHC959 SQY957:SQY959 TAU957:TAU959 TKQ957:TKQ959 TUM957:TUM959 UEI957:UEI959 UOE957:UOE959 UYA957:UYA959 VHW957:VHW959 VRS957:VRS959 WBO957:WBO959 WLK957:WLK959 WVG957:WVG959 N1024 IU1024 SQ1024 ACM1024 AMI1024 AWE1024 BGA1024 BPW1024 BZS1024 CJO1024 CTK1024 DDG1024 DNC1024 DWY1024 EGU1024 EQQ1024 FAM1024 FKI1024 FUE1024 GEA1024 GNW1024 GXS1024 HHO1024 HRK1024 IBG1024 ILC1024 IUY1024 JEU1024 JOQ1024 JYM1024 KII1024 KSE1024 LCA1024 LLW1024 LVS1024 MFO1024 MPK1024 MZG1024 NJC1024 NSY1024 OCU1024 OMQ1024 OWM1024 PGI1024 PQE1024 QAA1024 QJW1024 QTS1024 RDO1024 RNK1024 RXG1024 SHC1024 SQY1024 TAU1024 TKQ1024 TUM1024 UEI1024 UOE1024 UYA1024 VHW1024 VRS1024 WBO1024 WLK1024 WVG1024 N1038:N1056 IU1038:IU1056 SQ1038:SQ1056 ACM1038:ACM1056 AMI1038:AMI1056 AWE1038:AWE1056 BGA1038:BGA1056 BPW1038:BPW1056 BZS1038:BZS1056 CJO1038:CJO1056 CTK1038:CTK1056 DDG1038:DDG1056 DNC1038:DNC1056 DWY1038:DWY1056 EGU1038:EGU1056 EQQ1038:EQQ1056 FAM1038:FAM1056 FKI1038:FKI1056 FUE1038:FUE1056 GEA1038:GEA1056 GNW1038:GNW1056 GXS1038:GXS1056 HHO1038:HHO1056 HRK1038:HRK1056 IBG1038:IBG1056 ILC1038:ILC1056 IUY1038:IUY1056 JEU1038:JEU1056 JOQ1038:JOQ1056 JYM1038:JYM1056 KII1038:KII1056 KSE1038:KSE1056 LCA1038:LCA1056 LLW1038:LLW1056 LVS1038:LVS1056 MFO1038:MFO1056 MPK1038:MPK1056 MZG1038:MZG1056 NJC1038:NJC1056 NSY1038:NSY1056 OCU1038:OCU1056 OMQ1038:OMQ1056 OWM1038:OWM1056 PGI1038:PGI1056 PQE1038:PQE1056 QAA1038:QAA1056 QJW1038:QJW1056 QTS1038:QTS1056 RDO1038:RDO1056 RNK1038:RNK1056 RXG1038:RXG1056 SHC1038:SHC1056 SQY1038:SQY1056 TAU1038:TAU1056 TKQ1038:TKQ1056 TUM1038:TUM1056 UEI1038:UEI1056 UOE1038:UOE1056 UYA1038:UYA1056 VHW1038:VHW1056 VRS1038:VRS1056 WBO1038:WBO1056 WLK1038:WLK1056 WVG1038:WVG1056 N1065 IU1065 SQ1065 ACM1065 AMI1065 AWE1065 BGA1065 BPW1065 BZS1065 CJO1065 CTK1065 DDG1065 DNC1065 DWY1065 EGU1065 EQQ1065 FAM1065 FKI1065 FUE1065 GEA1065 GNW1065 GXS1065 HHO1065 HRK1065 IBG1065 ILC1065 IUY1065 JEU1065 JOQ1065 JYM1065 KII1065 KSE1065 LCA1065 LLW1065 LVS1065 MFO1065 MPK1065 MZG1065 NJC1065 NSY1065 OCU1065 OMQ1065 OWM1065 PGI1065 PQE1065 QAA1065 QJW1065 QTS1065 RDO1065 RNK1065 RXG1065 SHC1065 SQY1065 TAU1065 TKQ1065 TUM1065 UEI1065 UOE1065 UYA1065 VHW1065 VRS1065 WBO1065 WLK1065 WVG1065 N1068 IU1068 SQ1068 ACM1068 AMI1068 AWE1068 BGA1068 BPW1068 BZS1068 CJO1068 CTK1068 DDG1068 DNC1068 DWY1068 EGU1068 EQQ1068 FAM1068 FKI1068 FUE1068 GEA1068 GNW1068 GXS1068 HHO1068 HRK1068 IBG1068 ILC1068 IUY1068 JEU1068 JOQ1068 JYM1068 KII1068 KSE1068 LCA1068 LLW1068 LVS1068 MFO1068 MPK1068 MZG1068 NJC1068 NSY1068 OCU1068 OMQ1068 OWM1068 PGI1068 PQE1068 QAA1068 QJW1068 QTS1068 RDO1068 RNK1068 RXG1068 SHC1068 SQY1068 TAU1068 TKQ1068 TUM1068 UEI1068 UOE1068 UYA1068 VHW1068 VRS1068 WBO1068 WLK1068 WVG1068 N1088 IU1088 SQ1088 ACM1088 AMI1088 AWE1088 BGA1088 BPW1088 BZS1088 CJO1088 CTK1088 DDG1088 DNC1088 DWY1088 EGU1088 EQQ1088 FAM1088 FKI1088 FUE1088 GEA1088 GNW1088 GXS1088 HHO1088 HRK1088 IBG1088 ILC1088 IUY1088 JEU1088 JOQ1088 JYM1088 KII1088 KSE1088 LCA1088 LLW1088 LVS1088 MFO1088 MPK1088 MZG1088 NJC1088 NSY1088 OCU1088 OMQ1088 OWM1088 PGI1088 PQE1088 QAA1088 QJW1088 QTS1088 RDO1088 RNK1088 RXG1088 SHC1088 SQY1088 TAU1088 TKQ1088 TUM1088 UEI1088 UOE1088 UYA1088 VHW1088 VRS1088 WBO1088 WLK1088 WVG1088 N1179:N1182 IU1177:IU1180 SQ1177:SQ1180 ACM1177:ACM1180 AMI1177:AMI1180 AWE1177:AWE1180 BGA1177:BGA1180 BPW1177:BPW1180 BZS1177:BZS1180 CJO1177:CJO1180 CTK1177:CTK1180 DDG1177:DDG1180 DNC1177:DNC1180 DWY1177:DWY1180 EGU1177:EGU1180 EQQ1177:EQQ1180 FAM1177:FAM1180 FKI1177:FKI1180 FUE1177:FUE1180 GEA1177:GEA1180 GNW1177:GNW1180 GXS1177:GXS1180 HHO1177:HHO1180 HRK1177:HRK1180 IBG1177:IBG1180 ILC1177:ILC1180 IUY1177:IUY1180 JEU1177:JEU1180 JOQ1177:JOQ1180 JYM1177:JYM1180 KII1177:KII1180 KSE1177:KSE1180 LCA1177:LCA1180 LLW1177:LLW1180 LVS1177:LVS1180 MFO1177:MFO1180 MPK1177:MPK1180 MZG1177:MZG1180 NJC1177:NJC1180 NSY1177:NSY1180 OCU1177:OCU1180 OMQ1177:OMQ1180 OWM1177:OWM1180 PGI1177:PGI1180 PQE1177:PQE1180 QAA1177:QAA1180 QJW1177:QJW1180 QTS1177:QTS1180 RDO1177:RDO1180 RNK1177:RNK1180 RXG1177:RXG1180 SHC1177:SHC1180 SQY1177:SQY1180 TAU1177:TAU1180 TKQ1177:TKQ1180 TUM1177:TUM1180 UEI1177:UEI1180 UOE1177:UOE1180 UYA1177:UYA1180 VHW1177:VHW1180 VRS1177:VRS1180 WBO1177:WBO1180 WLK1177:WLK1180 WVG1177:WVG1180 N1228 IU1226 SQ1226 ACM1226 AMI1226 AWE1226 BGA1226 BPW1226 BZS1226 CJO1226 CTK1226 DDG1226 DNC1226 DWY1226 EGU1226 EQQ1226 FAM1226 FKI1226 FUE1226 GEA1226 GNW1226 GXS1226 HHO1226 HRK1226 IBG1226 ILC1226 IUY1226 JEU1226 JOQ1226 JYM1226 KII1226 KSE1226 LCA1226 LLW1226 LVS1226 MFO1226 MPK1226 MZG1226 NJC1226 NSY1226 OCU1226 OMQ1226 OWM1226 PGI1226 PQE1226 QAA1226 QJW1226 QTS1226 RDO1226 RNK1226 RXG1226 SHC1226 SQY1226 TAU1226 TKQ1226 TUM1226 UEI1226 UOE1226 UYA1226 VHW1226 VRS1226 WBO1226 WLK1226 WVG1226 N163 IU163 SQ163 ACM163 AMI163 AWE163 BGA163 BPW163 BZS163 CJO163 CTK163 DDG163 DNC163 DWY163 EGU163 EQQ163 FAM163 FKI163 FUE163 GEA163 GNW163 GXS163 HHO163 HRK163 IBG163 ILC163 IUY163 JEU163 JOQ163 JYM163 KII163 KSE163 LCA163 LLW163 LVS163 MFO163 MPK163 MZG163 NJC163 NSY163 OCU163 OMQ163 OWM163 PGI163 PQE163 QAA163 QJW163 QTS163 RDO163 RNK163 RXG163 SHC163 SQY163 TAU163 TKQ163 TUM163 UEI163 UOE163 UYA163 VHW163 VRS163 WBO163 WLK163 WVG163 N381 IU381 SQ381 ACM381 AMI381 AWE381 BGA381 BPW381 BZS381 CJO381 CTK381 DDG381 DNC381 DWY381 EGU381 EQQ381 FAM381 FKI381 FUE381 GEA381 GNW381 GXS381 HHO381 HRK381 IBG381 ILC381 IUY381 JEU381 JOQ381 JYM381 KII381 KSE381 LCA381 LLW381 LVS381 MFO381 MPK381 MZG381 NJC381 NSY381 OCU381 OMQ381 OWM381 PGI381 PQE381 QAA381 QJW381 QTS381 RDO381 RNK381 RXG381 SHC381 SQY381 TAU381 TKQ381 TUM381 UEI381 UOE381 UYA381 VHW381 VRS381 WBO381 WLK381 WVG381 N540 IU540 SQ540 ACM540 AMI540 AWE540 BGA540 BPW540 BZS540 CJO540 CTK540 DDG540 DNC540 DWY540 EGU540 EQQ540 FAM540 FKI540 FUE540 GEA540 GNW540 GXS540 HHO540 HRK540 IBG540 ILC540 IUY540 JEU540 JOQ540 JYM540 KII540 KSE540 LCA540 LLW540 LVS540 MFO540 MPK540 MZG540 NJC540 NSY540 OCU540 OMQ540 OWM540 PGI540 PQE540 QAA540 QJW540 QTS540 RDO540 RNK540 RXG540 SHC540 SQY540 TAU540 TKQ540 TUM540 UEI540 UOE540 UYA540 VHW540 VRS540 WBO540 WLK540 WVG540 N679 IU679 SQ679 ACM679 AMI679 AWE679 BGA679 BPW679 BZS679 CJO679 CTK679 DDG679 DNC679 DWY679 EGU679 EQQ679 FAM679 FKI679 FUE679 GEA679 GNW679 GXS679 HHO679 HRK679 IBG679 ILC679 IUY679 JEU679 JOQ679 JYM679 KII679 KSE679 LCA679 LLW679 LVS679 MFO679 MPK679 MZG679 NJC679 NSY679 OCU679 OMQ679 OWM679 PGI679 PQE679 QAA679 QJW679 QTS679 RDO679 RNK679 RXG679 SHC679 SQY679 TAU679 TKQ679 TUM679 UEI679 UOE679 UYA679 VHW679 VRS679 WBO679 WLK679 WVG679 N397 IU397 SQ397 ACM397 AMI397 AWE397 BGA397 BPW397 BZS397 CJO397 CTK397 DDG397 DNC397 DWY397 EGU397 EQQ397 FAM397 FKI397 FUE397 GEA397 GNW397 GXS397 HHO397 HRK397 IBG397 ILC397 IUY397 JEU397 JOQ397 JYM397 KII397 KSE397 LCA397 LLW397 LVS397 MFO397 MPK397 MZG397 NJC397 NSY397 OCU397 OMQ397 OWM397 PGI397 PQE397 QAA397 QJW397 QTS397 RDO397 RNK397 RXG397 SHC397 SQY397 TAU397 TKQ397 TUM397 UEI397 UOE397 UYA397 VHW397 VRS397 WBO397 WLK397 WVG397 N511 IU511 SQ511 ACM511 AMI511 AWE511 BGA511 BPW511 BZS511 CJO511 CTK511 DDG511 DNC511 DWY511 EGU511 EQQ511 FAM511 FKI511 FUE511 GEA511 GNW511 GXS511 HHO511 HRK511 IBG511 ILC511 IUY511 JEU511 JOQ511 JYM511 KII511 KSE511 LCA511 LLW511 LVS511 MFO511 MPK511 MZG511 NJC511 NSY511 OCU511 OMQ511 OWM511 PGI511 PQE511 QAA511 QJW511 QTS511 RDO511 RNK511 RXG511 SHC511 SQY511 TAU511 TKQ511 TUM511 UEI511 UOE511 UYA511 VHW511 VRS511 WBO511 WLK511 WVG511 N839 IU839 SQ839 ACM839 AMI839 AWE839 BGA839 BPW839 BZS839 CJO839 CTK839 DDG839 DNC839 DWY839 EGU839 EQQ839 FAM839 FKI839 FUE839 GEA839 GNW839 GXS839 HHO839 HRK839 IBG839 ILC839 IUY839 JEU839 JOQ839 JYM839 KII839 KSE839 LCA839 LLW839 LVS839 MFO839 MPK839 MZG839 NJC839 NSY839 OCU839 OMQ839 OWM839 PGI839 PQE839 QAA839 QJW839 QTS839 RDO839 RNK839 RXG839 SHC839 SQY839 TAU839 TKQ839 TUM839 UEI839 UOE839 UYA839 VHW839 VRS839 WBO839 WLK839 WVG839 N964 IU964 SQ964 ACM964 AMI964 AWE964 BGA964 BPW964 BZS964 CJO964 CTK964 DDG964 DNC964 DWY964 EGU964 EQQ964 FAM964 FKI964 FUE964 GEA964 GNW964 GXS964 HHO964 HRK964 IBG964 ILC964 IUY964 JEU964 JOQ964 JYM964 KII964 KSE964 LCA964 LLW964 LVS964 MFO964 MPK964 MZG964 NJC964 NSY964 OCU964 OMQ964 OWM964 PGI964 PQE964 QAA964 QJW964 QTS964 RDO964 RNK964 RXG964 SHC964 SQY964 TAU964 TKQ964 TUM964 UEI964 UOE964 UYA964 VHW964 VRS964 WBO964 WLK964 WVG964 N575 IU575 SQ575 ACM575 AMI575 AWE575 BGA575 BPW575 BZS575 CJO575 CTK575 DDG575 DNC575 DWY575 EGU575 EQQ575 FAM575 FKI575 FUE575 GEA575 GNW575 GXS575 HHO575 HRK575 IBG575 ILC575 IUY575 JEU575 JOQ575 JYM575 KII575 KSE575 LCA575 LLW575 LVS575 MFO575 MPK575 MZG575 NJC575 NSY575 OCU575 OMQ575 OWM575 PGI575 PQE575 QAA575 QJW575 QTS575 RDO575 RNK575 RXG575 SHC575 SQY575 TAU575 TKQ575 TUM575 UEI575 UOE575 UYA575 VHW575 VRS575 WBO575 WLK575 WVG575 N1070:N1084 IU1070:IU1084 SQ1070:SQ1084 ACM1070:ACM1084 AMI1070:AMI1084 AWE1070:AWE1084 BGA1070:BGA1084 BPW1070:BPW1084 BZS1070:BZS1084 CJO1070:CJO1084 CTK1070:CTK1084 DDG1070:DDG1084 DNC1070:DNC1084 DWY1070:DWY1084 EGU1070:EGU1084 EQQ1070:EQQ1084 FAM1070:FAM1084 FKI1070:FKI1084 FUE1070:FUE1084 GEA1070:GEA1084 GNW1070:GNW1084 GXS1070:GXS1084 HHO1070:HHO1084 HRK1070:HRK1084 IBG1070:IBG1084 ILC1070:ILC1084 IUY1070:IUY1084 JEU1070:JEU1084 JOQ1070:JOQ1084 JYM1070:JYM1084 KII1070:KII1084 KSE1070:KSE1084 LCA1070:LCA1084 LLW1070:LLW1084 LVS1070:LVS1084 MFO1070:MFO1084 MPK1070:MPK1084 MZG1070:MZG1084 NJC1070:NJC1084 NSY1070:NSY1084 OCU1070:OCU1084 OMQ1070:OMQ1084 OWM1070:OWM1084 PGI1070:PGI1084 PQE1070:PQE1084 QAA1070:QAA1084 QJW1070:QJW1084 QTS1070:QTS1084 RDO1070:RDO1084 RNK1070:RNK1084 RXG1070:RXG1084 SHC1070:SHC1084 SQY1070:SQY1084 TAU1070:TAU1084 TKQ1070:TKQ1084 TUM1070:TUM1084 UEI1070:UEI1084 UOE1070:UOE1084 UYA1070:UYA1084 VHW1070:VHW1084 VRS1070:VRS1084 WBO1070:WBO1084 WLK1070:WLK1084 WVG1070:WVG1084 N513:N519 IU513:IU519 SQ513:SQ519 ACM513:ACM519 AMI513:AMI519 AWE513:AWE519 BGA513:BGA519 BPW513:BPW519 BZS513:BZS519 CJO513:CJO519 CTK513:CTK519 DDG513:DDG519 DNC513:DNC519 DWY513:DWY519 EGU513:EGU519 EQQ513:EQQ519 FAM513:FAM519 FKI513:FKI519 FUE513:FUE519 GEA513:GEA519 GNW513:GNW519 GXS513:GXS519 HHO513:HHO519 HRK513:HRK519 IBG513:IBG519 ILC513:ILC519 IUY513:IUY519 JEU513:JEU519 JOQ513:JOQ519 JYM513:JYM519 KII513:KII519 KSE513:KSE519 LCA513:LCA519 LLW513:LLW519 LVS513:LVS519 MFO513:MFO519 MPK513:MPK519 MZG513:MZG519 NJC513:NJC519 NSY513:NSY519 OCU513:OCU519 OMQ513:OMQ519 OWM513:OWM519 PGI513:PGI519 PQE513:PQE519 QAA513:QAA519 QJW513:QJW519 QTS513:QTS519 RDO513:RDO519 RNK513:RNK519 RXG513:RXG519 SHC513:SHC519 SQY513:SQY519 TAU513:TAU519 TKQ513:TKQ519 TUM513:TUM519 UEI513:UEI519 UOE513:UOE519 UYA513:UYA519 VHW513:VHW519 VRS513:VRS519 WBO513:WBO519 WLK513:WLK519 WVG513:WVG519 WVG34:WVG36 WLK34:WLK36 WBO34:WBO36 VRS34:VRS36 VHW34:VHW36 UYA34:UYA36 UOE34:UOE36 UEI34:UEI36 TUM34:TUM36 TKQ34:TKQ36 TAU34:TAU36 SQY34:SQY36 SHC34:SHC36 RXG34:RXG36 RNK34:RNK36 RDO34:RDO36 QTS34:QTS36 QJW34:QJW36 QAA34:QAA36 PQE34:PQE36 PGI34:PGI36 OWM34:OWM36 OMQ34:OMQ36 OCU34:OCU36 NSY34:NSY36 NJC34:NJC36 MZG34:MZG36 MPK34:MPK36 MFO34:MFO36 LVS34:LVS36 LLW34:LLW36 LCA34:LCA36 KSE34:KSE36 KII34:KII36 JYM34:JYM36 JOQ34:JOQ36 JEU34:JEU36 IUY34:IUY36 ILC34:ILC36 IBG34:IBG36 HRK34:HRK36 HHO34:HHO36 GXS34:GXS36 GNW34:GNW36 GEA34:GEA36 FUE34:FUE36 FKI34:FKI36 FAM34:FAM36 EQQ34:EQQ36 EGU34:EGU36 DWY34:DWY36 DNC34:DNC36 DDG34:DDG36 CTK34:CTK36 CJO34:CJO36 BZS34:BZS36 BPW34:BPW36 BGA34:BGA36 AWE34:AWE36 AMI34:AMI36 ACM34:ACM36 SQ34:SQ36 IU34:IU36 N34:N36 N833 IU833 SQ833 ACM833 AMI833 AWE833 BGA833 BPW833 BZS833 CJO833 CTK833 DDG833 DNC833 DWY833 EGU833 EQQ833 FAM833 FKI833 FUE833 GEA833 GNW833 GXS833 HHO833 HRK833 IBG833 ILC833 IUY833 JEU833 JOQ833 JYM833 KII833 KSE833 LCA833 LLW833 LVS833 MFO833 MPK833 MZG833 NJC833 NSY833 OCU833 OMQ833 OWM833 PGI833 PQE833 QAA833 QJW833 QTS833 RDO833 RNK833 RXG833 SHC833 SQY833 TAU833 TKQ833 TUM833 UEI833 UOE833 UYA833 VHW833 VRS833 WBO833 WLK833 WVG833" xr:uid="{75DBBDE4-5912-449F-BE59-180BBDCDC986}">
      <formula1>1</formula1>
      <formula2>300</formula2>
    </dataValidation>
    <dataValidation allowBlank="1" showInputMessage="1" showErrorMessage="1" errorTitle="purpose " error="Obvezen podatek - v angleškem jeziku!" prompt="Obvezen podatek" sqref="O9 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O1024 IV1024 SR1024 ACN1024 AMJ1024 AWF1024 BGB1024 BPX1024 BZT1024 CJP1024 CTL1024 DDH1024 DND1024 DWZ1024 EGV1024 EQR1024 FAN1024 FKJ1024 FUF1024 GEB1024 GNX1024 GXT1024 HHP1024 HRL1024 IBH1024 ILD1024 IUZ1024 JEV1024 JOR1024 JYN1024 KIJ1024 KSF1024 LCB1024 LLX1024 LVT1024 MFP1024 MPL1024 MZH1024 NJD1024 NSZ1024 OCV1024 OMR1024 OWN1024 PGJ1024 PQF1024 QAB1024 QJX1024 QTT1024 RDP1024 RNL1024 RXH1024 SHD1024 SQZ1024 TAV1024 TKR1024 TUN1024 UEJ1024 UOF1024 UYB1024 VHX1024 VRT1024 WBP1024 WLL1024 WVH1024" xr:uid="{F8C9FA93-AC31-419E-B1CE-A1CD8639BEFC}">
      <formula1>0</formula1>
      <formula2>0</formula2>
    </dataValidation>
    <dataValidation type="whole" showInputMessage="1" showErrorMessage="1" errorTitle="Stopnja odpisanosti" error="odstotek (celoštevilska vrednost)" prompt="Obvezen podatek" sqref="W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W335:W353 JD335:JD353 SZ335:SZ353 ACV335:ACV353 AMR335:AMR353 AWN335:AWN353 BGJ335:BGJ353 BQF335:BQF353 CAB335:CAB353 CJX335:CJX353 CTT335:CTT353 DDP335:DDP353 DNL335:DNL353 DXH335:DXH353 EHD335:EHD353 EQZ335:EQZ353 FAV335:FAV353 FKR335:FKR353 FUN335:FUN353 GEJ335:GEJ353 GOF335:GOF353 GYB335:GYB353 HHX335:HHX353 HRT335:HRT353 IBP335:IBP353 ILL335:ILL353 IVH335:IVH353 JFD335:JFD353 JOZ335:JOZ353 JYV335:JYV353 KIR335:KIR353 KSN335:KSN353 LCJ335:LCJ353 LMF335:LMF353 LWB335:LWB353 MFX335:MFX353 MPT335:MPT353 MZP335:MZP353 NJL335:NJL353 NTH335:NTH353 ODD335:ODD353 OMZ335:OMZ353 OWV335:OWV353 PGR335:PGR353 PQN335:PQN353 QAJ335:QAJ353 QKF335:QKF353 QUB335:QUB353 RDX335:RDX353 RNT335:RNT353 RXP335:RXP353 SHL335:SHL353 SRH335:SRH353 TBD335:TBD353 TKZ335:TKZ353 TUV335:TUV353 UER335:UER353 UON335:UON353 UYJ335:UYJ353 VIF335:VIF353 VSB335:VSB353 WBX335:WBX353 WLT335:WLT353 WVP335:WVP353 W673:W676 JD673:JD676 SZ673:SZ676 ACV673:ACV676 AMR673:AMR676 AWN673:AWN676 BGJ673:BGJ676 BQF673:BQF676 CAB673:CAB676 CJX673:CJX676 CTT673:CTT676 DDP673:DDP676 DNL673:DNL676 DXH673:DXH676 EHD673:EHD676 EQZ673:EQZ676 FAV673:FAV676 FKR673:FKR676 FUN673:FUN676 GEJ673:GEJ676 GOF673:GOF676 GYB673:GYB676 HHX673:HHX676 HRT673:HRT676 IBP673:IBP676 ILL673:ILL676 IVH673:IVH676 JFD673:JFD676 JOZ673:JOZ676 JYV673:JYV676 KIR673:KIR676 KSN673:KSN676 LCJ673:LCJ676 LMF673:LMF676 LWB673:LWB676 MFX673:MFX676 MPT673:MPT676 MZP673:MZP676 NJL673:NJL676 NTH673:NTH676 ODD673:ODD676 OMZ673:OMZ676 OWV673:OWV676 PGR673:PGR676 PQN673:PQN676 QAJ673:QAJ676 QKF673:QKF676 QUB673:QUB676 RDX673:RDX676 RNT673:RNT676 RXP673:RXP676 SHL673:SHL676 SRH673:SRH676 TBD673:TBD676 TKZ673:TKZ676 TUV673:TUV676 UER673:UER676 UON673:UON676 UYJ673:UYJ676 VIF673:VIF676 VSB673:VSB676 WBX673:WBX676 WLT673:WLT676 WVP673:WVP676 W575 JD575 SZ575 ACV575 AMR575 AWN575 BGJ575 BQF575 CAB575 CJX575 CTT575 DDP575 DNL575 DXH575 EHD575 EQZ575 FAV575 FKR575 FUN575 GEJ575 GOF575 GYB575 HHX575 HRT575 IBP575 ILL575 IVH575 JFD575 JOZ575 JYV575 KIR575 KSN575 LCJ575 LMF575 LWB575 MFX575 MPT575 MZP575 NJL575 NTH575 ODD575 OMZ575 OWV575 PGR575 PQN575 QAJ575 QKF575 QUB575 RDX575 RNT575 RXP575 SHL575 SRH575 TBD575 TKZ575 TUV575 UER575 UON575 UYJ575 VIF575 VSB575 WBX575 WLT575 WVP575 W744:W745 JD744:JD745 SZ744:SZ745 ACV744:ACV745 AMR744:AMR745 AWN744:AWN745 BGJ744:BGJ745 BQF744:BQF745 CAB744:CAB745 CJX744:CJX745 CTT744:CTT745 DDP744:DDP745 DNL744:DNL745 DXH744:DXH745 EHD744:EHD745 EQZ744:EQZ745 FAV744:FAV745 FKR744:FKR745 FUN744:FUN745 GEJ744:GEJ745 GOF744:GOF745 GYB744:GYB745 HHX744:HHX745 HRT744:HRT745 IBP744:IBP745 ILL744:ILL745 IVH744:IVH745 JFD744:JFD745 JOZ744:JOZ745 JYV744:JYV745 KIR744:KIR745 KSN744:KSN745 LCJ744:LCJ745 LMF744:LMF745 LWB744:LWB745 MFX744:MFX745 MPT744:MPT745 MZP744:MZP745 NJL744:NJL745 NTH744:NTH745 ODD744:ODD745 OMZ744:OMZ745 OWV744:OWV745 PGR744:PGR745 PQN744:PQN745 QAJ744:QAJ745 QKF744:QKF745 QUB744:QUB745 RDX744:RDX745 RNT744:RNT745 RXP744:RXP745 SHL744:SHL745 SRH744:SRH745 TBD744:TBD745 TKZ744:TKZ745 TUV744:TUV745 UER744:UER745 UON744:UON745 UYJ744:UYJ745 VIF744:VIF745 VSB744:VSB745 WBX744:WBX745 WLT744:WLT745 WVP744:WVP745 W882 JD882 SZ882 ACV882 AMR882 AWN882 BGJ882 BQF882 CAB882 CJX882 CTT882 DDP882 DNL882 DXH882 EHD882 EQZ882 FAV882 FKR882 FUN882 GEJ882 GOF882 GYB882 HHX882 HRT882 IBP882 ILL882 IVH882 JFD882 JOZ882 JYV882 KIR882 KSN882 LCJ882 LMF882 LWB882 MFX882 MPT882 MZP882 NJL882 NTH882 ODD882 OMZ882 OWV882 PGR882 PQN882 QAJ882 QKF882 QUB882 RDX882 RNT882 RXP882 SHL882 SRH882 TBD882 TKZ882 TUV882 UER882 UON882 UYJ882 VIF882 VSB882 WBX882 WLT882 WVP882 W893 JD893 SZ893 ACV893 AMR893 AWN893 BGJ893 BQF893 CAB893 CJX893 CTT893 DDP893 DNL893 DXH893 EHD893 EQZ893 FAV893 FKR893 FUN893 GEJ893 GOF893 GYB893 HHX893 HRT893 IBP893 ILL893 IVH893 JFD893 JOZ893 JYV893 KIR893 KSN893 LCJ893 LMF893 LWB893 MFX893 MPT893 MZP893 NJL893 NTH893 ODD893 OMZ893 OWV893 PGR893 PQN893 QAJ893 QKF893 QUB893 RDX893 RNT893 RXP893 SHL893 SRH893 TBD893 TKZ893 TUV893 UER893 UON893 UYJ893 VIF893 VSB893 WBX893 WLT893 WVP893 W944:W951 JD944:JD951 SZ944:SZ951 ACV944:ACV951 AMR944:AMR951 AWN944:AWN951 BGJ944:BGJ951 BQF944:BQF951 CAB944:CAB951 CJX944:CJX951 CTT944:CTT951 DDP944:DDP951 DNL944:DNL951 DXH944:DXH951 EHD944:EHD951 EQZ944:EQZ951 FAV944:FAV951 FKR944:FKR951 FUN944:FUN951 GEJ944:GEJ951 GOF944:GOF951 GYB944:GYB951 HHX944:HHX951 HRT944:HRT951 IBP944:IBP951 ILL944:ILL951 IVH944:IVH951 JFD944:JFD951 JOZ944:JOZ951 JYV944:JYV951 KIR944:KIR951 KSN944:KSN951 LCJ944:LCJ951 LMF944:LMF951 LWB944:LWB951 MFX944:MFX951 MPT944:MPT951 MZP944:MZP951 NJL944:NJL951 NTH944:NTH951 ODD944:ODD951 OMZ944:OMZ951 OWV944:OWV951 PGR944:PGR951 PQN944:PQN951 QAJ944:QAJ951 QKF944:QKF951 QUB944:QUB951 RDX944:RDX951 RNT944:RNT951 RXP944:RXP951 SHL944:SHL951 SRH944:SRH951 TBD944:TBD951 TKZ944:TKZ951 TUV944:TUV951 UER944:UER951 UON944:UON951 UYJ944:UYJ951 VIF944:VIF951 VSB944:VSB951 WBX944:WBX951 WLT944:WLT951 WVP944:WVP951 W1015 JD1015 SZ1015 ACV1015 AMR1015 AWN1015 BGJ1015 BQF1015 CAB1015 CJX1015 CTT1015 DDP1015 DNL1015 DXH1015 EHD1015 EQZ1015 FAV1015 FKR1015 FUN1015 GEJ1015 GOF1015 GYB1015 HHX1015 HRT1015 IBP1015 ILL1015 IVH1015 JFD1015 JOZ1015 JYV1015 KIR1015 KSN1015 LCJ1015 LMF1015 LWB1015 MFX1015 MPT1015 MZP1015 NJL1015 NTH1015 ODD1015 OMZ1015 OWV1015 PGR1015 PQN1015 QAJ1015 QKF1015 QUB1015 RDX1015 RNT1015 RXP1015 SHL1015 SRH1015 TBD1015 TKZ1015 TUV1015 UER1015 UON1015 UYJ1015 VIF1015 VSB1015 WBX1015 WLT1015 WVP1015 W1019 JD1019 SZ1019 ACV1019 AMR1019 AWN1019 BGJ1019 BQF1019 CAB1019 CJX1019 CTT1019 DDP1019 DNL1019 DXH1019 EHD1019 EQZ1019 FAV1019 FKR1019 FUN1019 GEJ1019 GOF1019 GYB1019 HHX1019 HRT1019 IBP1019 ILL1019 IVH1019 JFD1019 JOZ1019 JYV1019 KIR1019 KSN1019 LCJ1019 LMF1019 LWB1019 MFX1019 MPT1019 MZP1019 NJL1019 NTH1019 ODD1019 OMZ1019 OWV1019 PGR1019 PQN1019 QAJ1019 QKF1019 QUB1019 RDX1019 RNT1019 RXP1019 SHL1019 SRH1019 TBD1019 TKZ1019 TUV1019 UER1019 UON1019 UYJ1019 VIF1019 VSB1019 WBX1019 WLT1019 WVP1019 W1024 JD1024 SZ1024 ACV1024 AMR1024 AWN1024 BGJ1024 BQF1024 CAB1024 CJX1024 CTT1024 DDP1024 DNL1024 DXH1024 EHD1024 EQZ1024 FAV1024 FKR1024 FUN1024 GEJ1024 GOF1024 GYB1024 HHX1024 HRT1024 IBP1024 ILL1024 IVH1024 JFD1024 JOZ1024 JYV1024 KIR1024 KSN1024 LCJ1024 LMF1024 LWB1024 MFX1024 MPT1024 MZP1024 NJL1024 NTH1024 ODD1024 OMZ1024 OWV1024 PGR1024 PQN1024 QAJ1024 QKF1024 QUB1024 RDX1024 RNT1024 RXP1024 SHL1024 SRH1024 TBD1024 TKZ1024 TUV1024 UER1024 UON1024 UYJ1024 VIF1024 VSB1024 WBX1024 WLT1024 WVP1024 W1038:W1057 JD1038:JD1057 SZ1038:SZ1057 ACV1038:ACV1057 AMR1038:AMR1057 AWN1038:AWN1057 BGJ1038:BGJ1057 BQF1038:BQF1057 CAB1038:CAB1057 CJX1038:CJX1057 CTT1038:CTT1057 DDP1038:DDP1057 DNL1038:DNL1057 DXH1038:DXH1057 EHD1038:EHD1057 EQZ1038:EQZ1057 FAV1038:FAV1057 FKR1038:FKR1057 FUN1038:FUN1057 GEJ1038:GEJ1057 GOF1038:GOF1057 GYB1038:GYB1057 HHX1038:HHX1057 HRT1038:HRT1057 IBP1038:IBP1057 ILL1038:ILL1057 IVH1038:IVH1057 JFD1038:JFD1057 JOZ1038:JOZ1057 JYV1038:JYV1057 KIR1038:KIR1057 KSN1038:KSN1057 LCJ1038:LCJ1057 LMF1038:LMF1057 LWB1038:LWB1057 MFX1038:MFX1057 MPT1038:MPT1057 MZP1038:MZP1057 NJL1038:NJL1057 NTH1038:NTH1057 ODD1038:ODD1057 OMZ1038:OMZ1057 OWV1038:OWV1057 PGR1038:PGR1057 PQN1038:PQN1057 QAJ1038:QAJ1057 QKF1038:QKF1057 QUB1038:QUB1057 RDX1038:RDX1057 RNT1038:RNT1057 RXP1038:RXP1057 SHL1038:SHL1057 SRH1038:SRH1057 TBD1038:TBD1057 TKZ1038:TKZ1057 TUV1038:TUV1057 UER1038:UER1057 UON1038:UON1057 UYJ1038:UYJ1057 VIF1038:VIF1057 VSB1038:VSB1057 WBX1038:WBX1057 WLT1038:WLT1057 WVP1038:WVP1057 W1088 JD1088 SZ1088 ACV1088 AMR1088 AWN1088 BGJ1088 BQF1088 CAB1088 CJX1088 CTT1088 DDP1088 DNL1088 DXH1088 EHD1088 EQZ1088 FAV1088 FKR1088 FUN1088 GEJ1088 GOF1088 GYB1088 HHX1088 HRT1088 IBP1088 ILL1088 IVH1088 JFD1088 JOZ1088 JYV1088 KIR1088 KSN1088 LCJ1088 LMF1088 LWB1088 MFX1088 MPT1088 MZP1088 NJL1088 NTH1088 ODD1088 OMZ1088 OWV1088 PGR1088 PQN1088 QAJ1088 QKF1088 QUB1088 RDX1088 RNT1088 RXP1088 SHL1088 SRH1088 TBD1088 TKZ1088 TUV1088 UER1088 UON1088 UYJ1088 VIF1088 VSB1088 WBX1088 WLT1088 WVP1088 W1179:W1182 JD1177:JD1180 SZ1177:SZ1180 ACV1177:ACV1180 AMR1177:AMR1180 AWN1177:AWN1180 BGJ1177:BGJ1180 BQF1177:BQF1180 CAB1177:CAB1180 CJX1177:CJX1180 CTT1177:CTT1180 DDP1177:DDP1180 DNL1177:DNL1180 DXH1177:DXH1180 EHD1177:EHD1180 EQZ1177:EQZ1180 FAV1177:FAV1180 FKR1177:FKR1180 FUN1177:FUN1180 GEJ1177:GEJ1180 GOF1177:GOF1180 GYB1177:GYB1180 HHX1177:HHX1180 HRT1177:HRT1180 IBP1177:IBP1180 ILL1177:ILL1180 IVH1177:IVH1180 JFD1177:JFD1180 JOZ1177:JOZ1180 JYV1177:JYV1180 KIR1177:KIR1180 KSN1177:KSN1180 LCJ1177:LCJ1180 LMF1177:LMF1180 LWB1177:LWB1180 MFX1177:MFX1180 MPT1177:MPT1180 MZP1177:MZP1180 NJL1177:NJL1180 NTH1177:NTH1180 ODD1177:ODD1180 OMZ1177:OMZ1180 OWV1177:OWV1180 PGR1177:PGR1180 PQN1177:PQN1180 QAJ1177:QAJ1180 QKF1177:QKF1180 QUB1177:QUB1180 RDX1177:RDX1180 RNT1177:RNT1180 RXP1177:RXP1180 SHL1177:SHL1180 SRH1177:SRH1180 TBD1177:TBD1180 TKZ1177:TKZ1180 TUV1177:TUV1180 UER1177:UER1180 UON1177:UON1180 UYJ1177:UYJ1180 VIF1177:VIF1180 VSB1177:VSB1180 WBX1177:WBX1180 WLT1177:WLT1180 WVP1177:WVP1180 W1227:W1228 JD1225:JD1226 SZ1225:SZ1226 ACV1225:ACV1226 AMR1225:AMR1226 AWN1225:AWN1226 BGJ1225:BGJ1226 BQF1225:BQF1226 CAB1225:CAB1226 CJX1225:CJX1226 CTT1225:CTT1226 DDP1225:DDP1226 DNL1225:DNL1226 DXH1225:DXH1226 EHD1225:EHD1226 EQZ1225:EQZ1226 FAV1225:FAV1226 FKR1225:FKR1226 FUN1225:FUN1226 GEJ1225:GEJ1226 GOF1225:GOF1226 GYB1225:GYB1226 HHX1225:HHX1226 HRT1225:HRT1226 IBP1225:IBP1226 ILL1225:ILL1226 IVH1225:IVH1226 JFD1225:JFD1226 JOZ1225:JOZ1226 JYV1225:JYV1226 KIR1225:KIR1226 KSN1225:KSN1226 LCJ1225:LCJ1226 LMF1225:LMF1226 LWB1225:LWB1226 MFX1225:MFX1226 MPT1225:MPT1226 MZP1225:MZP1226 NJL1225:NJL1226 NTH1225:NTH1226 ODD1225:ODD1226 OMZ1225:OMZ1226 OWV1225:OWV1226 PGR1225:PGR1226 PQN1225:PQN1226 QAJ1225:QAJ1226 QKF1225:QKF1226 QUB1225:QUB1226 RDX1225:RDX1226 RNT1225:RNT1226 RXP1225:RXP1226 SHL1225:SHL1226 SRH1225:SRH1226 TBD1225:TBD1226 TKZ1225:TKZ1226 TUV1225:TUV1226 UER1225:UER1226 UON1225:UON1226 UYJ1225:UYJ1226 VIF1225:VIF1226 VSB1225:VSB1226 WBX1225:WBX1226 WLT1225:WLT1226 WVP1225:WVP1226 W1234:W1235 JD1232:JD1233 SZ1232:SZ1233 ACV1232:ACV1233 AMR1232:AMR1233 AWN1232:AWN1233 BGJ1232:BGJ1233 BQF1232:BQF1233 CAB1232:CAB1233 CJX1232:CJX1233 CTT1232:CTT1233 DDP1232:DDP1233 DNL1232:DNL1233 DXH1232:DXH1233 EHD1232:EHD1233 EQZ1232:EQZ1233 FAV1232:FAV1233 FKR1232:FKR1233 FUN1232:FUN1233 GEJ1232:GEJ1233 GOF1232:GOF1233 GYB1232:GYB1233 HHX1232:HHX1233 HRT1232:HRT1233 IBP1232:IBP1233 ILL1232:ILL1233 IVH1232:IVH1233 JFD1232:JFD1233 JOZ1232:JOZ1233 JYV1232:JYV1233 KIR1232:KIR1233 KSN1232:KSN1233 LCJ1232:LCJ1233 LMF1232:LMF1233 LWB1232:LWB1233 MFX1232:MFX1233 MPT1232:MPT1233 MZP1232:MZP1233 NJL1232:NJL1233 NTH1232:NTH1233 ODD1232:ODD1233 OMZ1232:OMZ1233 OWV1232:OWV1233 PGR1232:PGR1233 PQN1232:PQN1233 QAJ1232:QAJ1233 QKF1232:QKF1233 QUB1232:QUB1233 RDX1232:RDX1233 RNT1232:RNT1233 RXP1232:RXP1233 SHL1232:SHL1233 SRH1232:SRH1233 TBD1232:TBD1233 TKZ1232:TKZ1233 TUV1232:TUV1233 UER1232:UER1233 UON1232:UON1233 UYJ1232:UYJ1233 VIF1232:VIF1233 VSB1232:VSB1233 WBX1232:WBX1233 WLT1232:WLT1233 WVP1232:WVP1233 W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W381 JD381 SZ381 ACV381 AMR381 AWN381 BGJ381 BQF381 CAB381 CJX381 CTT381 DDP381 DNL381 DXH381 EHD381 EQZ381 FAV381 FKR381 FUN381 GEJ381 GOF381 GYB381 HHX381 HRT381 IBP381 ILL381 IVH381 JFD381 JOZ381 JYV381 KIR381 KSN381 LCJ381 LMF381 LWB381 MFX381 MPT381 MZP381 NJL381 NTH381 ODD381 OMZ381 OWV381 PGR381 PQN381 QAJ381 QKF381 QUB381 RDX381 RNT381 RXP381 SHL381 SRH381 TBD381 TKZ381 TUV381 UER381 UON381 UYJ381 VIF381 VSB381 WBX381 WLT381 WVP381 W540 JD540 SZ540 ACV540 AMR540 AWN540 BGJ540 BQF540 CAB540 CJX540 CTT540 DDP540 DNL540 DXH540 EHD540 EQZ540 FAV540 FKR540 FUN540 GEJ540 GOF540 GYB540 HHX540 HRT540 IBP540 ILL540 IVH540 JFD540 JOZ540 JYV540 KIR540 KSN540 LCJ540 LMF540 LWB540 MFX540 MPT540 MZP540 NJL540 NTH540 ODD540 OMZ540 OWV540 PGR540 PQN540 QAJ540 QKF540 QUB540 RDX540 RNT540 RXP540 SHL540 SRH540 TBD540 TKZ540 TUV540 UER540 UON540 UYJ540 VIF540 VSB540 WBX540 WLT540 WVP540 W679 JD679 SZ679 ACV679 AMR679 AWN679 BGJ679 BQF679 CAB679 CJX679 CTT679 DDP679 DNL679 DXH679 EHD679 EQZ679 FAV679 FKR679 FUN679 GEJ679 GOF679 GYB679 HHX679 HRT679 IBP679 ILL679 IVH679 JFD679 JOZ679 JYV679 KIR679 KSN679 LCJ679 LMF679 LWB679 MFX679 MPT679 MZP679 NJL679 NTH679 ODD679 OMZ679 OWV679 PGR679 PQN679 QAJ679 QKF679 QUB679 RDX679 RNT679 RXP679 SHL679 SRH679 TBD679 TKZ679 TUV679 UER679 UON679 UYJ679 VIF679 VSB679 WBX679 WLT679 WVP679 W397 JD397 SZ397 ACV397 AMR397 AWN397 BGJ397 BQF397 CAB397 CJX397 CTT397 DDP397 DNL397 DXH397 EHD397 EQZ397 FAV397 FKR397 FUN397 GEJ397 GOF397 GYB397 HHX397 HRT397 IBP397 ILL397 IVH397 JFD397 JOZ397 JYV397 KIR397 KSN397 LCJ397 LMF397 LWB397 MFX397 MPT397 MZP397 NJL397 NTH397 ODD397 OMZ397 OWV397 PGR397 PQN397 QAJ397 QKF397 QUB397 RDX397 RNT397 RXP397 SHL397 SRH397 TBD397 TKZ397 TUV397 UER397 UON397 UYJ397 VIF397 VSB397 WBX397 WLT397 WVP397 W839 JD839 SZ839 ACV839 AMR839 AWN839 BGJ839 BQF839 CAB839 CJX839 CTT839 DDP839 DNL839 DXH839 EHD839 EQZ839 FAV839 FKR839 FUN839 GEJ839 GOF839 GYB839 HHX839 HRT839 IBP839 ILL839 IVH839 JFD839 JOZ839 JYV839 KIR839 KSN839 LCJ839 LMF839 LWB839 MFX839 MPT839 MZP839 NJL839 NTH839 ODD839 OMZ839 OWV839 PGR839 PQN839 QAJ839 QKF839 QUB839 RDX839 RNT839 RXP839 SHL839 SRH839 TBD839 TKZ839 TUV839 UER839 UON839 UYJ839 VIF839 VSB839 WBX839 WLT839 WVP839 W964 JD964 SZ964 ACV964 AMR964 AWN964 BGJ964 BQF964 CAB964 CJX964 CTT964 DDP964 DNL964 DXH964 EHD964 EQZ964 FAV964 FKR964 FUN964 GEJ964 GOF964 GYB964 HHX964 HRT964 IBP964 ILL964 IVH964 JFD964 JOZ964 JYV964 KIR964 KSN964 LCJ964 LMF964 LWB964 MFX964 MPT964 MZP964 NJL964 NTH964 ODD964 OMZ964 OWV964 PGR964 PQN964 QAJ964 QKF964 QUB964 RDX964 RNT964 RXP964 SHL964 SRH964 TBD964 TKZ964 TUV964 UER964 UON964 UYJ964 VIF964 VSB964 WBX964 WLT964 WVP964 W681 JD681 SZ681 ACV681 AMR681 AWN681 BGJ681 BQF681 CAB681 CJX681 CTT681 DDP681 DNL681 DXH681 EHD681 EQZ681 FAV681 FKR681 FUN681 GEJ681 GOF681 GYB681 HHX681 HRT681 IBP681 ILL681 IVH681 JFD681 JOZ681 JYV681 KIR681 KSN681 LCJ681 LMF681 LWB681 MFX681 MPT681 MZP681 NJL681 NTH681 ODD681 OMZ681 OWV681 PGR681 PQN681 QAJ681 QKF681 QUB681 RDX681 RNT681 RXP681 SHL681 SRH681 TBD681 TKZ681 TUV681 UER681 UON681 UYJ681 VIF681 VSB681 WBX681 WLT681 WVP681 W1071:W1082 JD1071:JD1082 SZ1071:SZ1082 ACV1071:ACV1082 AMR1071:AMR1082 AWN1071:AWN1082 BGJ1071:BGJ1082 BQF1071:BQF1082 CAB1071:CAB1082 CJX1071:CJX1082 CTT1071:CTT1082 DDP1071:DDP1082 DNL1071:DNL1082 DXH1071:DXH1082 EHD1071:EHD1082 EQZ1071:EQZ1082 FAV1071:FAV1082 FKR1071:FKR1082 FUN1071:FUN1082 GEJ1071:GEJ1082 GOF1071:GOF1082 GYB1071:GYB1082 HHX1071:HHX1082 HRT1071:HRT1082 IBP1071:IBP1082 ILL1071:ILL1082 IVH1071:IVH1082 JFD1071:JFD1082 JOZ1071:JOZ1082 JYV1071:JYV1082 KIR1071:KIR1082 KSN1071:KSN1082 LCJ1071:LCJ1082 LMF1071:LMF1082 LWB1071:LWB1082 MFX1071:MFX1082 MPT1071:MPT1082 MZP1071:MZP1082 NJL1071:NJL1082 NTH1071:NTH1082 ODD1071:ODD1082 OMZ1071:OMZ1082 OWV1071:OWV1082 PGR1071:PGR1082 PQN1071:PQN1082 QAJ1071:QAJ1082 QKF1071:QKF1082 QUB1071:QUB1082 RDX1071:RDX1082 RNT1071:RNT1082 RXP1071:RXP1082 SHL1071:SHL1082 SRH1071:SRH1082 TBD1071:TBD1082 TKZ1071:TKZ1082 TUV1071:TUV1082 UER1071:UER1082 UON1071:UON1082 UYJ1071:UYJ1082 VIF1071:VIF1082 VSB1071:VSB1082 WBX1071:WBX1082 WLT1071:WLT1082 WVP1071:WVP1082 W1084 JD1084 SZ1084 ACV1084 AMR1084 AWN1084 BGJ1084 BQF1084 CAB1084 CJX1084 CTT1084 DDP1084 DNL1084 DXH1084 EHD1084 EQZ1084 FAV1084 FKR1084 FUN1084 GEJ1084 GOF1084 GYB1084 HHX1084 HRT1084 IBP1084 ILL1084 IVH1084 JFD1084 JOZ1084 JYV1084 KIR1084 KSN1084 LCJ1084 LMF1084 LWB1084 MFX1084 MPT1084 MZP1084 NJL1084 NTH1084 ODD1084 OMZ1084 OWV1084 PGR1084 PQN1084 QAJ1084 QKF1084 QUB1084 RDX1084 RNT1084 RXP1084 SHL1084 SRH1084 TBD1084 TKZ1084 TUV1084 UER1084 UON1084 UYJ1084 VIF1084 VSB1084 WBX1084 WLT1084 WVP1084 W513:W519 JD513:JD519 SZ513:SZ519 ACV513:ACV519 AMR513:AMR519 AWN513:AWN519 BGJ513:BGJ519 BQF513:BQF519 CAB513:CAB519 CJX513:CJX519 CTT513:CTT519 DDP513:DDP519 DNL513:DNL519 DXH513:DXH519 EHD513:EHD519 EQZ513:EQZ519 FAV513:FAV519 FKR513:FKR519 FUN513:FUN519 GEJ513:GEJ519 GOF513:GOF519 GYB513:GYB519 HHX513:HHX519 HRT513:HRT519 IBP513:IBP519 ILL513:ILL519 IVH513:IVH519 JFD513:JFD519 JOZ513:JOZ519 JYV513:JYV519 KIR513:KIR519 KSN513:KSN519 LCJ513:LCJ519 LMF513:LMF519 LWB513:LWB519 MFX513:MFX519 MPT513:MPT519 MZP513:MZP519 NJL513:NJL519 NTH513:NTH519 ODD513:ODD519 OMZ513:OMZ519 OWV513:OWV519 PGR513:PGR519 PQN513:PQN519 QAJ513:QAJ519 QKF513:QKF519 QUB513:QUB519 RDX513:RDX519 RNT513:RNT519 RXP513:RXP519 SHL513:SHL519 SRH513:SRH519 TBD513:TBD519 TKZ513:TKZ519 TUV513:TUV519 UER513:UER519 UON513:UON519 UYJ513:UYJ519 VIF513:VIF519 VSB513:VSB519 WBX513:WBX519 WLT513:WLT519 WVP513:WVP519 WVP11:WVP36 WLT11:WLT36 WBX11:WBX36 VSB11:VSB36 VIF11:VIF36 UYJ11:UYJ36 UON11:UON36 UER11:UER36 TUV11:TUV36 TKZ11:TKZ36 TBD11:TBD36 SRH11:SRH36 SHL11:SHL36 RXP11:RXP36 RNT11:RNT36 RDX11:RDX36 QUB11:QUB36 QKF11:QKF36 QAJ11:QAJ36 PQN11:PQN36 PGR11:PGR36 OWV11:OWV36 OMZ11:OMZ36 ODD11:ODD36 NTH11:NTH36 NJL11:NJL36 MZP11:MZP36 MPT11:MPT36 MFX11:MFX36 LWB11:LWB36 LMF11:LMF36 LCJ11:LCJ36 KSN11:KSN36 KIR11:KIR36 JYV11:JYV36 JOZ11:JOZ36 JFD11:JFD36 IVH11:IVH36 ILL11:ILL36 IBP11:IBP36 HRT11:HRT36 HHX11:HHX36 GYB11:GYB36 GOF11:GOF36 GEJ11:GEJ36 FUN11:FUN36 FKR11:FKR36 FAV11:FAV36 EQZ11:EQZ36 EHD11:EHD36 DXH11:DXH36 DNL11:DNL36 DDP11:DDP36 CTT11:CTT36 CJX11:CJX36 CAB11:CAB36 BQF11:BQF36 BGJ11:BGJ36 AWN11:AWN36 AMR11:AMR36 ACV11:ACV36 SZ11:SZ36 JD11:JD36 W11:W36 W833 JD833 SZ833 ACV833 AMR833 AWN833 BGJ833 BQF833 CAB833 CJX833 CTT833 DDP833 DNL833 DXH833 EHD833 EQZ833 FAV833 FKR833 FUN833 GEJ833 GOF833 GYB833 HHX833 HRT833 IBP833 ILL833 IVH833 JFD833 JOZ833 JYV833 KIR833 KSN833 LCJ833 LMF833 LWB833 MFX833 MPT833 MZP833 NJL833 NTH833 ODD833 OMZ833 OWV833 PGR833 PQN833 QAJ833 QKF833 QUB833 RDX833 RNT833 RXP833 SHL833 SRH833 TBD833 TKZ833 TUV833 UER833 UON833 UYJ833 VIF833 VSB833 WBX833 WLT833 WVP833 W1093" xr:uid="{ADCE439D-3BCF-4865-9B60-E17340E9C438}">
      <formula1>0</formula1>
      <formula2>100</formula2>
    </dataValidation>
    <dataValidation type="whole" allowBlank="1" showInputMessage="1" showErrorMessage="1" errorTitle="Letna stopnja izkoriščenosti" error="odstotek (celoštevilska vrednost)" prompt="Obvezen podatek" sqref="V163 JC163 SY163 ACU163 AMQ163 AWM163 BGI163 BQE163 CAA163 CJW163 CTS163 DDO163 DNK163 DXG163 EHC163 EQY163 FAU163 FKQ163 FUM163 GEI163 GOE163 GYA163 HHW163 HRS163 IBO163 ILK163 IVG163 JFC163 JOY163 JYU163 KIQ163 KSM163 LCI163 LME163 LWA163 MFW163 MPS163 MZO163 NJK163 NTG163 ODC163 OMY163 OWU163 PGQ163 PQM163 QAI163 QKE163 QUA163 RDW163 RNS163 RXO163 SHK163 SRG163 TBC163 TKY163 TUU163 UEQ163 UOM163 UYI163 VIE163 VSA163 WBW163 WLS163 WVO163 V673:V676 JC673:JC676 SY673:SY676 ACU673:ACU676 AMQ673:AMQ676 AWM673:AWM676 BGI673:BGI676 BQE673:BQE676 CAA673:CAA676 CJW673:CJW676 CTS673:CTS676 DDO673:DDO676 DNK673:DNK676 DXG673:DXG676 EHC673:EHC676 EQY673:EQY676 FAU673:FAU676 FKQ673:FKQ676 FUM673:FUM676 GEI673:GEI676 GOE673:GOE676 GYA673:GYA676 HHW673:HHW676 HRS673:HRS676 IBO673:IBO676 ILK673:ILK676 IVG673:IVG676 JFC673:JFC676 JOY673:JOY676 JYU673:JYU676 KIQ673:KIQ676 KSM673:KSM676 LCI673:LCI676 LME673:LME676 LWA673:LWA676 MFW673:MFW676 MPS673:MPS676 MZO673:MZO676 NJK673:NJK676 NTG673:NTG676 ODC673:ODC676 OMY673:OMY676 OWU673:OWU676 PGQ673:PGQ676 PQM673:PQM676 QAI673:QAI676 QKE673:QKE676 QUA673:QUA676 RDW673:RDW676 RNS673:RNS676 RXO673:RXO676 SHK673:SHK676 SRG673:SRG676 TBC673:TBC676 TKY673:TKY676 TUU673:TUU676 UEQ673:UEQ676 UOM673:UOM676 UYI673:UYI676 VIE673:VIE676 VSA673:VSA676 WBW673:WBW676 WLS673:WLS676 WVO673:WVO676 V575 JC575 SY575 ACU575 AMQ575 AWM575 BGI575 BQE575 CAA575 CJW575 CTS575 DDO575 DNK575 DXG575 EHC575 EQY575 FAU575 FKQ575 FUM575 GEI575 GOE575 GYA575 HHW575 HRS575 IBO575 ILK575 IVG575 JFC575 JOY575 JYU575 KIQ575 KSM575 LCI575 LME575 LWA575 MFW575 MPS575 MZO575 NJK575 NTG575 ODC575 OMY575 OWU575 PGQ575 PQM575 QAI575 QKE575 QUA575 RDW575 RNS575 RXO575 SHK575 SRG575 TBC575 TKY575 TUU575 UEQ575 UOM575 UYI575 VIE575 VSA575 WBW575 WLS575 WVO575 V882 JC882 SY882 ACU882 AMQ882 AWM882 BGI882 BQE882 CAA882 CJW882 CTS882 DDO882 DNK882 DXG882 EHC882 EQY882 FAU882 FKQ882 FUM882 GEI882 GOE882 GYA882 HHW882 HRS882 IBO882 ILK882 IVG882 JFC882 JOY882 JYU882 KIQ882 KSM882 LCI882 LME882 LWA882 MFW882 MPS882 MZO882 NJK882 NTG882 ODC882 OMY882 OWU882 PGQ882 PQM882 QAI882 QKE882 QUA882 RDW882 RNS882 RXO882 SHK882 SRG882 TBC882 TKY882 TUU882 UEQ882 UOM882 UYI882 VIE882 VSA882 WBW882 WLS882 WVO882 V893 JC893 SY893 ACU893 AMQ893 AWM893 BGI893 BQE893 CAA893 CJW893 CTS893 DDO893 DNK893 DXG893 EHC893 EQY893 FAU893 FKQ893 FUM893 GEI893 GOE893 GYA893 HHW893 HRS893 IBO893 ILK893 IVG893 JFC893 JOY893 JYU893 KIQ893 KSM893 LCI893 LME893 LWA893 MFW893 MPS893 MZO893 NJK893 NTG893 ODC893 OMY893 OWU893 PGQ893 PQM893 QAI893 QKE893 QUA893 RDW893 RNS893 RXO893 SHK893 SRG893 TBC893 TKY893 TUU893 UEQ893 UOM893 UYI893 VIE893 VSA893 WBW893 WLS893 WVO893 V944:V951 JC944:JC951 SY944:SY951 ACU944:ACU951 AMQ944:AMQ951 AWM944:AWM951 BGI944:BGI951 BQE944:BQE951 CAA944:CAA951 CJW944:CJW951 CTS944:CTS951 DDO944:DDO951 DNK944:DNK951 DXG944:DXG951 EHC944:EHC951 EQY944:EQY951 FAU944:FAU951 FKQ944:FKQ951 FUM944:FUM951 GEI944:GEI951 GOE944:GOE951 GYA944:GYA951 HHW944:HHW951 HRS944:HRS951 IBO944:IBO951 ILK944:ILK951 IVG944:IVG951 JFC944:JFC951 JOY944:JOY951 JYU944:JYU951 KIQ944:KIQ951 KSM944:KSM951 LCI944:LCI951 LME944:LME951 LWA944:LWA951 MFW944:MFW951 MPS944:MPS951 MZO944:MZO951 NJK944:NJK951 NTG944:NTG951 ODC944:ODC951 OMY944:OMY951 OWU944:OWU951 PGQ944:PGQ951 PQM944:PQM951 QAI944:QAI951 QKE944:QKE951 QUA944:QUA951 RDW944:RDW951 RNS944:RNS951 RXO944:RXO951 SHK944:SHK951 SRG944:SRG951 TBC944:TBC951 TKY944:TKY951 TUU944:TUU951 UEQ944:UEQ951 UOM944:UOM951 UYI944:UYI951 VIE944:VIE951 VSA944:VSA951 WBW944:WBW951 WLS944:WLS951 WVO944:WVO951 V1015 JC1015 SY1015 ACU1015 AMQ1015 AWM1015 BGI1015 BQE1015 CAA1015 CJW1015 CTS1015 DDO1015 DNK1015 DXG1015 EHC1015 EQY1015 FAU1015 FKQ1015 FUM1015 GEI1015 GOE1015 GYA1015 HHW1015 HRS1015 IBO1015 ILK1015 IVG1015 JFC1015 JOY1015 JYU1015 KIQ1015 KSM1015 LCI1015 LME1015 LWA1015 MFW1015 MPS1015 MZO1015 NJK1015 NTG1015 ODC1015 OMY1015 OWU1015 PGQ1015 PQM1015 QAI1015 QKE1015 QUA1015 RDW1015 RNS1015 RXO1015 SHK1015 SRG1015 TBC1015 TKY1015 TUU1015 UEQ1015 UOM1015 UYI1015 VIE1015 VSA1015 WBW1015 WLS1015 WVO1015 V1019 JC1019 SY1019 ACU1019 AMQ1019 AWM1019 BGI1019 BQE1019 CAA1019 CJW1019 CTS1019 DDO1019 DNK1019 DXG1019 EHC1019 EQY1019 FAU1019 FKQ1019 FUM1019 GEI1019 GOE1019 GYA1019 HHW1019 HRS1019 IBO1019 ILK1019 IVG1019 JFC1019 JOY1019 JYU1019 KIQ1019 KSM1019 LCI1019 LME1019 LWA1019 MFW1019 MPS1019 MZO1019 NJK1019 NTG1019 ODC1019 OMY1019 OWU1019 PGQ1019 PQM1019 QAI1019 QKE1019 QUA1019 RDW1019 RNS1019 RXO1019 SHK1019 SRG1019 TBC1019 TKY1019 TUU1019 UEQ1019 UOM1019 UYI1019 VIE1019 VSA1019 WBW1019 WLS1019 WVO1019 V1024 JC1024 SY1024 ACU1024 AMQ1024 AWM1024 BGI1024 BQE1024 CAA1024 CJW1024 CTS1024 DDO1024 DNK1024 DXG1024 EHC1024 EQY1024 FAU1024 FKQ1024 FUM1024 GEI1024 GOE1024 GYA1024 HHW1024 HRS1024 IBO1024 ILK1024 IVG1024 JFC1024 JOY1024 JYU1024 KIQ1024 KSM1024 LCI1024 LME1024 LWA1024 MFW1024 MPS1024 MZO1024 NJK1024 NTG1024 ODC1024 OMY1024 OWU1024 PGQ1024 PQM1024 QAI1024 QKE1024 QUA1024 RDW1024 RNS1024 RXO1024 SHK1024 SRG1024 TBC1024 TKY1024 TUU1024 UEQ1024 UOM1024 UYI1024 VIE1024 VSA1024 WBW1024 WLS1024 WVO1024 V1038:V1057 JC1038:JC1057 SY1038:SY1057 ACU1038:ACU1057 AMQ1038:AMQ1057 AWM1038:AWM1057 BGI1038:BGI1057 BQE1038:BQE1057 CAA1038:CAA1057 CJW1038:CJW1057 CTS1038:CTS1057 DDO1038:DDO1057 DNK1038:DNK1057 DXG1038:DXG1057 EHC1038:EHC1057 EQY1038:EQY1057 FAU1038:FAU1057 FKQ1038:FKQ1057 FUM1038:FUM1057 GEI1038:GEI1057 GOE1038:GOE1057 GYA1038:GYA1057 HHW1038:HHW1057 HRS1038:HRS1057 IBO1038:IBO1057 ILK1038:ILK1057 IVG1038:IVG1057 JFC1038:JFC1057 JOY1038:JOY1057 JYU1038:JYU1057 KIQ1038:KIQ1057 KSM1038:KSM1057 LCI1038:LCI1057 LME1038:LME1057 LWA1038:LWA1057 MFW1038:MFW1057 MPS1038:MPS1057 MZO1038:MZO1057 NJK1038:NJK1057 NTG1038:NTG1057 ODC1038:ODC1057 OMY1038:OMY1057 OWU1038:OWU1057 PGQ1038:PGQ1057 PQM1038:PQM1057 QAI1038:QAI1057 QKE1038:QKE1057 QUA1038:QUA1057 RDW1038:RDW1057 RNS1038:RNS1057 RXO1038:RXO1057 SHK1038:SHK1057 SRG1038:SRG1057 TBC1038:TBC1057 TKY1038:TKY1057 TUU1038:TUU1057 UEQ1038:UEQ1057 UOM1038:UOM1057 UYI1038:UYI1057 VIE1038:VIE1057 VSA1038:VSA1057 WBW1038:WBW1057 WLS1038:WLS1057 WVO1038:WVO1057 V1088 JC1088 SY1088 ACU1088 AMQ1088 AWM1088 BGI1088 BQE1088 CAA1088 CJW1088 CTS1088 DDO1088 DNK1088 DXG1088 EHC1088 EQY1088 FAU1088 FKQ1088 FUM1088 GEI1088 GOE1088 GYA1088 HHW1088 HRS1088 IBO1088 ILK1088 IVG1088 JFC1088 JOY1088 JYU1088 KIQ1088 KSM1088 LCI1088 LME1088 LWA1088 MFW1088 MPS1088 MZO1088 NJK1088 NTG1088 ODC1088 OMY1088 OWU1088 PGQ1088 PQM1088 QAI1088 QKE1088 QUA1088 RDW1088 RNS1088 RXO1088 SHK1088 SRG1088 TBC1088 TKY1088 TUU1088 UEQ1088 UOM1088 UYI1088 VIE1088 VSA1088 WBW1088 WLS1088 WVO1088 V1179:V1182 JC1177:JC1180 SY1177:SY1180 ACU1177:ACU1180 AMQ1177:AMQ1180 AWM1177:AWM1180 BGI1177:BGI1180 BQE1177:BQE1180 CAA1177:CAA1180 CJW1177:CJW1180 CTS1177:CTS1180 DDO1177:DDO1180 DNK1177:DNK1180 DXG1177:DXG1180 EHC1177:EHC1180 EQY1177:EQY1180 FAU1177:FAU1180 FKQ1177:FKQ1180 FUM1177:FUM1180 GEI1177:GEI1180 GOE1177:GOE1180 GYA1177:GYA1180 HHW1177:HHW1180 HRS1177:HRS1180 IBO1177:IBO1180 ILK1177:ILK1180 IVG1177:IVG1180 JFC1177:JFC1180 JOY1177:JOY1180 JYU1177:JYU1180 KIQ1177:KIQ1180 KSM1177:KSM1180 LCI1177:LCI1180 LME1177:LME1180 LWA1177:LWA1180 MFW1177:MFW1180 MPS1177:MPS1180 MZO1177:MZO1180 NJK1177:NJK1180 NTG1177:NTG1180 ODC1177:ODC1180 OMY1177:OMY1180 OWU1177:OWU1180 PGQ1177:PGQ1180 PQM1177:PQM1180 QAI1177:QAI1180 QKE1177:QKE1180 QUA1177:QUA1180 RDW1177:RDW1180 RNS1177:RNS1180 RXO1177:RXO1180 SHK1177:SHK1180 SRG1177:SRG1180 TBC1177:TBC1180 TKY1177:TKY1180 TUU1177:TUU1180 UEQ1177:UEQ1180 UOM1177:UOM1180 UYI1177:UYI1180 VIE1177:VIE1180 VSA1177:VSA1180 WBW1177:WBW1180 WLS1177:WLS1180 WVO1177:WVO1180 V1227:V1228 JC1225:JC1226 SY1225:SY1226 ACU1225:ACU1226 AMQ1225:AMQ1226 AWM1225:AWM1226 BGI1225:BGI1226 BQE1225:BQE1226 CAA1225:CAA1226 CJW1225:CJW1226 CTS1225:CTS1226 DDO1225:DDO1226 DNK1225:DNK1226 DXG1225:DXG1226 EHC1225:EHC1226 EQY1225:EQY1226 FAU1225:FAU1226 FKQ1225:FKQ1226 FUM1225:FUM1226 GEI1225:GEI1226 GOE1225:GOE1226 GYA1225:GYA1226 HHW1225:HHW1226 HRS1225:HRS1226 IBO1225:IBO1226 ILK1225:ILK1226 IVG1225:IVG1226 JFC1225:JFC1226 JOY1225:JOY1226 JYU1225:JYU1226 KIQ1225:KIQ1226 KSM1225:KSM1226 LCI1225:LCI1226 LME1225:LME1226 LWA1225:LWA1226 MFW1225:MFW1226 MPS1225:MPS1226 MZO1225:MZO1226 NJK1225:NJK1226 NTG1225:NTG1226 ODC1225:ODC1226 OMY1225:OMY1226 OWU1225:OWU1226 PGQ1225:PGQ1226 PQM1225:PQM1226 QAI1225:QAI1226 QKE1225:QKE1226 QUA1225:QUA1226 RDW1225:RDW1226 RNS1225:RNS1226 RXO1225:RXO1226 SHK1225:SHK1226 SRG1225:SRG1226 TBC1225:TBC1226 TKY1225:TKY1226 TUU1225:TUU1226 UEQ1225:UEQ1226 UOM1225:UOM1226 UYI1225:UYI1226 VIE1225:VIE1226 VSA1225:VSA1226 WBW1225:WBW1226 WLS1225:WLS1226 WVO1225:WVO1226 V1234:V1235 JC1232:JC1233 SY1232:SY1233 ACU1232:ACU1233 AMQ1232:AMQ1233 AWM1232:AWM1233 BGI1232:BGI1233 BQE1232:BQE1233 CAA1232:CAA1233 CJW1232:CJW1233 CTS1232:CTS1233 DDO1232:DDO1233 DNK1232:DNK1233 DXG1232:DXG1233 EHC1232:EHC1233 EQY1232:EQY1233 FAU1232:FAU1233 FKQ1232:FKQ1233 FUM1232:FUM1233 GEI1232:GEI1233 GOE1232:GOE1233 GYA1232:GYA1233 HHW1232:HHW1233 HRS1232:HRS1233 IBO1232:IBO1233 ILK1232:ILK1233 IVG1232:IVG1233 JFC1232:JFC1233 JOY1232:JOY1233 JYU1232:JYU1233 KIQ1232:KIQ1233 KSM1232:KSM1233 LCI1232:LCI1233 LME1232:LME1233 LWA1232:LWA1233 MFW1232:MFW1233 MPS1232:MPS1233 MZO1232:MZO1233 NJK1232:NJK1233 NTG1232:NTG1233 ODC1232:ODC1233 OMY1232:OMY1233 OWU1232:OWU1233 PGQ1232:PGQ1233 PQM1232:PQM1233 QAI1232:QAI1233 QKE1232:QKE1233 QUA1232:QUA1233 RDW1232:RDW1233 RNS1232:RNS1233 RXO1232:RXO1233 SHK1232:SHK1233 SRG1232:SRG1233 TBC1232:TBC1233 TKY1232:TKY1233 TUU1232:TUU1233 UEQ1232:UEQ1233 UOM1232:UOM1233 UYI1232:UYI1233 VIE1232:VIE1233 VSA1232:VSA1233 WBW1232:WBW1233 WLS1232:WLS1233 WVO1232:WVO1233 V335:V381 JC335:JC381 SY335:SY381 ACU335:ACU381 AMQ335:AMQ381 AWM335:AWM381 BGI335:BGI381 BQE335:BQE381 CAA335:CAA381 CJW335:CJW381 CTS335:CTS381 DDO335:DDO381 DNK335:DNK381 DXG335:DXG381 EHC335:EHC381 EQY335:EQY381 FAU335:FAU381 FKQ335:FKQ381 FUM335:FUM381 GEI335:GEI381 GOE335:GOE381 GYA335:GYA381 HHW335:HHW381 HRS335:HRS381 IBO335:IBO381 ILK335:ILK381 IVG335:IVG381 JFC335:JFC381 JOY335:JOY381 JYU335:JYU381 KIQ335:KIQ381 KSM335:KSM381 LCI335:LCI381 LME335:LME381 LWA335:LWA381 MFW335:MFW381 MPS335:MPS381 MZO335:MZO381 NJK335:NJK381 NTG335:NTG381 ODC335:ODC381 OMY335:OMY381 OWU335:OWU381 PGQ335:PGQ381 PQM335:PQM381 QAI335:QAI381 QKE335:QKE381 QUA335:QUA381 RDW335:RDW381 RNS335:RNS381 RXO335:RXO381 SHK335:SHK381 SRG335:SRG381 TBC335:TBC381 TKY335:TKY381 TUU335:TUU381 UEQ335:UEQ381 UOM335:UOM381 UYI335:UYI381 VIE335:VIE381 VSA335:VSA381 WBW335:WBW381 WLS335:WLS381 WVO335:WVO381 V540 JC540 SY540 ACU540 AMQ540 AWM540 BGI540 BQE540 CAA540 CJW540 CTS540 DDO540 DNK540 DXG540 EHC540 EQY540 FAU540 FKQ540 FUM540 GEI540 GOE540 GYA540 HHW540 HRS540 IBO540 ILK540 IVG540 JFC540 JOY540 JYU540 KIQ540 KSM540 LCI540 LME540 LWA540 MFW540 MPS540 MZO540 NJK540 NTG540 ODC540 OMY540 OWU540 PGQ540 PQM540 QAI540 QKE540 QUA540 RDW540 RNS540 RXO540 SHK540 SRG540 TBC540 TKY540 TUU540 UEQ540 UOM540 UYI540 VIE540 VSA540 WBW540 WLS540 WVO540 V679 JC679 SY679 ACU679 AMQ679 AWM679 BGI679 BQE679 CAA679 CJW679 CTS679 DDO679 DNK679 DXG679 EHC679 EQY679 FAU679 FKQ679 FUM679 GEI679 GOE679 GYA679 HHW679 HRS679 IBO679 ILK679 IVG679 JFC679 JOY679 JYU679 KIQ679 KSM679 LCI679 LME679 LWA679 MFW679 MPS679 MZO679 NJK679 NTG679 ODC679 OMY679 OWU679 PGQ679 PQM679 QAI679 QKE679 QUA679 RDW679 RNS679 RXO679 SHK679 SRG679 TBC679 TKY679 TUU679 UEQ679 UOM679 UYI679 VIE679 VSA679 WBW679 WLS679 WVO679 V397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V839 JC839 SY839 ACU839 AMQ839 AWM839 BGI839 BQE839 CAA839 CJW839 CTS839 DDO839 DNK839 DXG839 EHC839 EQY839 FAU839 FKQ839 FUM839 GEI839 GOE839 GYA839 HHW839 HRS839 IBO839 ILK839 IVG839 JFC839 JOY839 JYU839 KIQ839 KSM839 LCI839 LME839 LWA839 MFW839 MPS839 MZO839 NJK839 NTG839 ODC839 OMY839 OWU839 PGQ839 PQM839 QAI839 QKE839 QUA839 RDW839 RNS839 RXO839 SHK839 SRG839 TBC839 TKY839 TUU839 UEQ839 UOM839 UYI839 VIE839 VSA839 WBW839 WLS839 WVO839 V964 JC964 SY964 ACU964 AMQ964 AWM964 BGI964 BQE964 CAA964 CJW964 CTS964 DDO964 DNK964 DXG964 EHC964 EQY964 FAU964 FKQ964 FUM964 GEI964 GOE964 GYA964 HHW964 HRS964 IBO964 ILK964 IVG964 JFC964 JOY964 JYU964 KIQ964 KSM964 LCI964 LME964 LWA964 MFW964 MPS964 MZO964 NJK964 NTG964 ODC964 OMY964 OWU964 PGQ964 PQM964 QAI964 QKE964 QUA964 RDW964 RNS964 RXO964 SHK964 SRG964 TBC964 TKY964 TUU964 UEQ964 UOM964 UYI964 VIE964 VSA964 WBW964 WLS964 WVO964 V681 JC681 SY681 ACU681 AMQ681 AWM681 BGI681 BQE681 CAA681 CJW681 CTS681 DDO681 DNK681 DXG681 EHC681 EQY681 FAU681 FKQ681 FUM681 GEI681 GOE681 GYA681 HHW681 HRS681 IBO681 ILK681 IVG681 JFC681 JOY681 JYU681 KIQ681 KSM681 LCI681 LME681 LWA681 MFW681 MPS681 MZO681 NJK681 NTG681 ODC681 OMY681 OWU681 PGQ681 PQM681 QAI681 QKE681 QUA681 RDW681 RNS681 RXO681 SHK681 SRG681 TBC681 TKY681 TUU681 UEQ681 UOM681 UYI681 VIE681 VSA681 WBW681 WLS681 WVO681 V1071:V1082 JC1071:JC1082 SY1071:SY1082 ACU1071:ACU1082 AMQ1071:AMQ1082 AWM1071:AWM1082 BGI1071:BGI1082 BQE1071:BQE1082 CAA1071:CAA1082 CJW1071:CJW1082 CTS1071:CTS1082 DDO1071:DDO1082 DNK1071:DNK1082 DXG1071:DXG1082 EHC1071:EHC1082 EQY1071:EQY1082 FAU1071:FAU1082 FKQ1071:FKQ1082 FUM1071:FUM1082 GEI1071:GEI1082 GOE1071:GOE1082 GYA1071:GYA1082 HHW1071:HHW1082 HRS1071:HRS1082 IBO1071:IBO1082 ILK1071:ILK1082 IVG1071:IVG1082 JFC1071:JFC1082 JOY1071:JOY1082 JYU1071:JYU1082 KIQ1071:KIQ1082 KSM1071:KSM1082 LCI1071:LCI1082 LME1071:LME1082 LWA1071:LWA1082 MFW1071:MFW1082 MPS1071:MPS1082 MZO1071:MZO1082 NJK1071:NJK1082 NTG1071:NTG1082 ODC1071:ODC1082 OMY1071:OMY1082 OWU1071:OWU1082 PGQ1071:PGQ1082 PQM1071:PQM1082 QAI1071:QAI1082 QKE1071:QKE1082 QUA1071:QUA1082 RDW1071:RDW1082 RNS1071:RNS1082 RXO1071:RXO1082 SHK1071:SHK1082 SRG1071:SRG1082 TBC1071:TBC1082 TKY1071:TKY1082 TUU1071:TUU1082 UEQ1071:UEQ1082 UOM1071:UOM1082 UYI1071:UYI1082 VIE1071:VIE1082 VSA1071:VSA1082 WBW1071:WBW1082 WLS1071:WLS1082 WVO1071:WVO1082 V1084 JC1084 SY1084 ACU1084 AMQ1084 AWM1084 BGI1084 BQE1084 CAA1084 CJW1084 CTS1084 DDO1084 DNK1084 DXG1084 EHC1084 EQY1084 FAU1084 FKQ1084 FUM1084 GEI1084 GOE1084 GYA1084 HHW1084 HRS1084 IBO1084 ILK1084 IVG1084 JFC1084 JOY1084 JYU1084 KIQ1084 KSM1084 LCI1084 LME1084 LWA1084 MFW1084 MPS1084 MZO1084 NJK1084 NTG1084 ODC1084 OMY1084 OWU1084 PGQ1084 PQM1084 QAI1084 QKE1084 QUA1084 RDW1084 RNS1084 RXO1084 SHK1084 SRG1084 TBC1084 TKY1084 TUU1084 UEQ1084 UOM1084 UYI1084 VIE1084 VSA1084 WBW1084 WLS1084 WVO1084 V523 JC523 SY523 ACU523 AMQ523 AWM523 BGI523 BQE523 CAA523 CJW523 CTS523 DDO523 DNK523 DXG523 EHC523 EQY523 FAU523 FKQ523 FUM523 GEI523 GOE523 GYA523 HHW523 HRS523 IBO523 ILK523 IVG523 JFC523 JOY523 JYU523 KIQ523 KSM523 LCI523 LME523 LWA523 MFW523 MPS523 MZO523 NJK523 NTG523 ODC523 OMY523 OWU523 PGQ523 PQM523 QAI523 QKE523 QUA523 RDW523 RNS523 RXO523 SHK523 SRG523 TBC523 TKY523 TUU523 UEQ523 UOM523 UYI523 VIE523 VSA523 WBW523 WLS523 WVO523 AF518 JM518 TI518 ADE518 ANA518 AWW518 BGS518 BQO518 CAK518 CKG518 CUC518 DDY518 DNU518 DXQ518 EHM518 ERI518 FBE518 FLA518 FUW518 GES518 GOO518 GYK518 HIG518 HSC518 IBY518 ILU518 IVQ518 JFM518 JPI518 JZE518 KJA518 KSW518 LCS518 LMO518 LWK518 MGG518 MQC518 MZY518 NJU518 NTQ518 ODM518 ONI518 OXE518 PHA518 PQW518 QAS518 QKO518 QUK518 REG518 ROC518 RXY518 SHU518 SRQ518 TBM518 TLI518 TVE518 UFA518 UOW518 UYS518 VIO518 VSK518 WCG518 WMC518 WVY518 V513:V519 JC513:JC519 SY513:SY519 ACU513:ACU519 AMQ513:AMQ519 AWM513:AWM519 BGI513:BGI519 BQE513:BQE519 CAA513:CAA519 CJW513:CJW519 CTS513:CTS519 DDO513:DDO519 DNK513:DNK519 DXG513:DXG519 EHC513:EHC519 EQY513:EQY519 FAU513:FAU519 FKQ513:FKQ519 FUM513:FUM519 GEI513:GEI519 GOE513:GOE519 GYA513:GYA519 HHW513:HHW519 HRS513:HRS519 IBO513:IBO519 ILK513:ILK519 IVG513:IVG519 JFC513:JFC519 JOY513:JOY519 JYU513:JYU519 KIQ513:KIQ519 KSM513:KSM519 LCI513:LCI519 LME513:LME519 LWA513:LWA519 MFW513:MFW519 MPS513:MPS519 MZO513:MZO519 NJK513:NJK519 NTG513:NTG519 ODC513:ODC519 OMY513:OMY519 OWU513:OWU519 PGQ513:PGQ519 PQM513:PQM519 QAI513:QAI519 QKE513:QKE519 QUA513:QUA519 RDW513:RDW519 RNS513:RNS519 RXO513:RXO519 SHK513:SHK519 SRG513:SRG519 TBC513:TBC519 TKY513:TKY519 TUU513:TUU519 UEQ513:UEQ519 UOM513:UOM519 UYI513:UYI519 VIE513:VIE519 VSA513:VSA519 WBW513:WBW519 WLS513:WLS519 WVO513:WVO519 WVO9:WVO36 WLS9:WLS36 WBW9:WBW36 VSA9:VSA36 VIE9:VIE36 UYI9:UYI36 UOM9:UOM36 UEQ9:UEQ36 TUU9:TUU36 TKY9:TKY36 TBC9:TBC36 SRG9:SRG36 SHK9:SHK36 RXO9:RXO36 RNS9:RNS36 RDW9:RDW36 QUA9:QUA36 QKE9:QKE36 QAI9:QAI36 PQM9:PQM36 PGQ9:PGQ36 OWU9:OWU36 OMY9:OMY36 ODC9:ODC36 NTG9:NTG36 NJK9:NJK36 MZO9:MZO36 MPS9:MPS36 MFW9:MFW36 LWA9:LWA36 LME9:LME36 LCI9:LCI36 KSM9:KSM36 KIQ9:KIQ36 JYU9:JYU36 JOY9:JOY36 JFC9:JFC36 IVG9:IVG36 ILK9:ILK36 IBO9:IBO36 HRS9:HRS36 HHW9:HHW36 GYA9:GYA36 GOE9:GOE36 GEI9:GEI36 FUM9:FUM36 FKQ9:FKQ36 FAU9:FAU36 EQY9:EQY36 EHC9:EHC36 DXG9:DXG36 DNK9:DNK36 DDO9:DDO36 CTS9:CTS36 CJW9:CJW36 CAA9:CAA36 BQE9:BQE36 BGI9:BGI36 AWM9:AWM36 AMQ9:AMQ36 ACU9:ACU36 SY9:SY36 JC9:JC36 V9:V36 V833 JC833 SY833 ACU833 AMQ833 AWM833 BGI833 BQE833 CAA833 CJW833 CTS833 DDO833 DNK833 DXG833 EHC833 EQY833 FAU833 FKQ833 FUM833 GEI833 GOE833 GYA833 HHW833 HRS833 IBO833 ILK833 IVG833 JFC833 JOY833 JYU833 KIQ833 KSM833 LCI833 LME833 LWA833 MFW833 MPS833 MZO833 NJK833 NTG833 ODC833 OMY833 OWU833 PGQ833 PQM833 QAI833 QKE833 QUA833 RDW833 RNS833 RXO833 SHK833 SRG833 TBC833 TKY833 TUU833 UEQ833 UOM833 UYI833 VIE833 VSA833 WBW833 WLS833 WVO833 V1093" xr:uid="{AC4564DB-9D14-478D-A809-6CC56FEE4E2B}">
      <formula1>0</formula1>
      <formula2>300</formula2>
    </dataValidation>
    <dataValidation allowBlank="1" showErrorMessage="1" errorTitle="Klasifikacija" error="Obvezen podatek_x000a_" sqref="Y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Y1012 JF1012 TB1012 ACX1012 AMT1012 AWP1012 BGL1012 BQH1012 CAD1012 CJZ1012 CTV1012 DDR1012 DNN1012 DXJ1012 EHF1012 ERB1012 FAX1012 FKT1012 FUP1012 GEL1012 GOH1012 GYD1012 HHZ1012 HRV1012 IBR1012 ILN1012 IVJ1012 JFF1012 JPB1012 JYX1012 KIT1012 KSP1012 LCL1012 LMH1012 LWD1012 MFZ1012 MPV1012 MZR1012 NJN1012 NTJ1012 ODF1012 ONB1012 OWX1012 PGT1012 PQP1012 QAL1012 QKH1012 QUD1012 RDZ1012 RNV1012 RXR1012 SHN1012 SRJ1012 TBF1012 TLB1012 TUX1012 UET1012 UOP1012 UYL1012 VIH1012 VSD1012 WBZ1012 WLV1012 WVR1012 Y1024 JF1024 TB1024 ACX1024 AMT1024 AWP1024 BGL1024 BQH1024 CAD1024 CJZ1024 CTV1024 DDR1024 DNN1024 DXJ1024 EHF1024 ERB1024 FAX1024 FKT1024 FUP1024 GEL1024 GOH1024 GYD1024 HHZ1024 HRV1024 IBR1024 ILN1024 IVJ1024 JFF1024 JPB1024 JYX1024 KIT1024 KSP1024 LCL1024 LMH1024 LWD1024 MFZ1024 MPV1024 MZR1024 NJN1024 NTJ1024 ODF1024 ONB1024 OWX1024 PGT1024 PQP1024 QAL1024 QKH1024 QUD1024 RDZ1024 RNV1024 RXR1024 SHN1024 SRJ1024 TBF1024 TLB1024 TUX1024 UET1024 UOP1024 UYL1024 VIH1024 VSD1024 WBZ1024 WLV1024 WVR1024" xr:uid="{F5B5FD2C-14A3-4879-BFD9-EF982FCDAD2D}">
      <formula1>0</formula1>
      <formula2>0</formula2>
    </dataValidation>
    <dataValidation type="textLength" allowBlank="1" showInputMessage="1" showErrorMessage="1" errorTitle="spletna stran" error="obvezen podatek!" promptTitle="spletna stran " prompt="navedite spletno stran, kjer je predstavljena raziskovalna oprema, cenik, pogoji dostopa, OBVEZEN PODATEK!" sqref="X1227:X1228 JE1225:JE1226 TA1225:TA1226 ACW1225:ACW1226 AMS1225:AMS1226 AWO1225:AWO1226 BGK1225:BGK1226 BQG1225:BQG1226 CAC1225:CAC1226 CJY1225:CJY1226 CTU1225:CTU1226 DDQ1225:DDQ1226 DNM1225:DNM1226 DXI1225:DXI1226 EHE1225:EHE1226 ERA1225:ERA1226 FAW1225:FAW1226 FKS1225:FKS1226 FUO1225:FUO1226 GEK1225:GEK1226 GOG1225:GOG1226 GYC1225:GYC1226 HHY1225:HHY1226 HRU1225:HRU1226 IBQ1225:IBQ1226 ILM1225:ILM1226 IVI1225:IVI1226 JFE1225:JFE1226 JPA1225:JPA1226 JYW1225:JYW1226 KIS1225:KIS1226 KSO1225:KSO1226 LCK1225:LCK1226 LMG1225:LMG1226 LWC1225:LWC1226 MFY1225:MFY1226 MPU1225:MPU1226 MZQ1225:MZQ1226 NJM1225:NJM1226 NTI1225:NTI1226 ODE1225:ODE1226 ONA1225:ONA1226 OWW1225:OWW1226 PGS1225:PGS1226 PQO1225:PQO1226 QAK1225:QAK1226 QKG1225:QKG1226 QUC1225:QUC1226 RDY1225:RDY1226 RNU1225:RNU1226 RXQ1225:RXQ1226 SHM1225:SHM1226 SRI1225:SRI1226 TBE1225:TBE1226 TLA1225:TLA1226 TUW1225:TUW1226 UES1225:UES1226 UOO1225:UOO1226 UYK1225:UYK1226 VIG1225:VIG1226 VSC1225:VSC1226 WBY1225:WBY1226 WLU1225:WLU1226 WVQ1225:WVQ1226 X673:X676 JE673:JE676 TA673:TA676 ACW673:ACW676 AMS673:AMS676 AWO673:AWO676 BGK673:BGK676 BQG673:BQG676 CAC673:CAC676 CJY673:CJY676 CTU673:CTU676 DDQ673:DDQ676 DNM673:DNM676 DXI673:DXI676 EHE673:EHE676 ERA673:ERA676 FAW673:FAW676 FKS673:FKS676 FUO673:FUO676 GEK673:GEK676 GOG673:GOG676 GYC673:GYC676 HHY673:HHY676 HRU673:HRU676 IBQ673:IBQ676 ILM673:ILM676 IVI673:IVI676 JFE673:JFE676 JPA673:JPA676 JYW673:JYW676 KIS673:KIS676 KSO673:KSO676 LCK673:LCK676 LMG673:LMG676 LWC673:LWC676 MFY673:MFY676 MPU673:MPU676 MZQ673:MZQ676 NJM673:NJM676 NTI673:NTI676 ODE673:ODE676 ONA673:ONA676 OWW673:OWW676 PGS673:PGS676 PQO673:PQO676 QAK673:QAK676 QKG673:QKG676 QUC673:QUC676 RDY673:RDY676 RNU673:RNU676 RXQ673:RXQ676 SHM673:SHM676 SRI673:SRI676 TBE673:TBE676 TLA673:TLA676 TUW673:TUW676 UES673:UES676 UOO673:UOO676 UYK673:UYK676 VIG673:VIG676 VSC673:VSC676 WBY673:WBY676 WLU673:WLU676 WVQ673:WVQ676 X575:X583 JE575:JE583 TA575:TA583 ACW575:ACW583 AMS575:AMS583 AWO575:AWO583 BGK575:BGK583 BQG575:BQG583 CAC575:CAC583 CJY575:CJY583 CTU575:CTU583 DDQ575:DDQ583 DNM575:DNM583 DXI575:DXI583 EHE575:EHE583 ERA575:ERA583 FAW575:FAW583 FKS575:FKS583 FUO575:FUO583 GEK575:GEK583 GOG575:GOG583 GYC575:GYC583 HHY575:HHY583 HRU575:HRU583 IBQ575:IBQ583 ILM575:ILM583 IVI575:IVI583 JFE575:JFE583 JPA575:JPA583 JYW575:JYW583 KIS575:KIS583 KSO575:KSO583 LCK575:LCK583 LMG575:LMG583 LWC575:LWC583 MFY575:MFY583 MPU575:MPU583 MZQ575:MZQ583 NJM575:NJM583 NTI575:NTI583 ODE575:ODE583 ONA575:ONA583 OWW575:OWW583 PGS575:PGS583 PQO575:PQO583 QAK575:QAK583 QKG575:QKG583 QUC575:QUC583 RDY575:RDY583 RNU575:RNU583 RXQ575:RXQ583 SHM575:SHM583 SRI575:SRI583 TBE575:TBE583 TLA575:TLA583 TUW575:TUW583 UES575:UES583 UOO575:UOO583 UYK575:UYK583 VIG575:VIG583 VSC575:VSC583 WBY575:WBY583 WLU575:WLU583 WVQ575:WVQ583 X749 JE749 TA749 ACW749 AMS749 AWO749 BGK749 BQG749 CAC749 CJY749 CTU749 DDQ749 DNM749 DXI749 EHE749 ERA749 FAW749 FKS749 FUO749 GEK749 GOG749 GYC749 HHY749 HRU749 IBQ749 ILM749 IVI749 JFE749 JPA749 JYW749 KIS749 KSO749 LCK749 LMG749 LWC749 MFY749 MPU749 MZQ749 NJM749 NTI749 ODE749 ONA749 OWW749 PGS749 PQO749 QAK749 QKG749 QUC749 RDY749 RNU749 RXQ749 SHM749 SRI749 TBE749 TLA749 TUW749 UES749 UOO749 UYK749 VIG749 VSC749 WBY749 WLU749 WVQ749 X787 JE787 TA787 ACW787 AMS787 AWO787 BGK787 BQG787 CAC787 CJY787 CTU787 DDQ787 DNM787 DXI787 EHE787 ERA787 FAW787 FKS787 FUO787 GEK787 GOG787 GYC787 HHY787 HRU787 IBQ787 ILM787 IVI787 JFE787 JPA787 JYW787 KIS787 KSO787 LCK787 LMG787 LWC787 MFY787 MPU787 MZQ787 NJM787 NTI787 ODE787 ONA787 OWW787 PGS787 PQO787 QAK787 QKG787 QUC787 RDY787 RNU787 RXQ787 SHM787 SRI787 TBE787 TLA787 TUW787 UES787 UOO787 UYK787 VIG787 VSC787 WBY787 WLU787 WVQ787 X781 JE781 TA781 ACW781 AMS781 AWO781 BGK781 BQG781 CAC781 CJY781 CTU781 DDQ781 DNM781 DXI781 EHE781 ERA781 FAW781 FKS781 FUO781 GEK781 GOG781 GYC781 HHY781 HRU781 IBQ781 ILM781 IVI781 JFE781 JPA781 JYW781 KIS781 KSO781 LCK781 LMG781 LWC781 MFY781 MPU781 MZQ781 NJM781 NTI781 ODE781 ONA781 OWW781 PGS781 PQO781 QAK781 QKG781 QUC781 RDY781 RNU781 RXQ781 SHM781 SRI781 TBE781 TLA781 TUW781 UES781 UOO781 UYK781 VIG781 VSC781 WBY781 WLU781 WVQ781 X785 JE785 TA785 ACW785 AMS785 AWO785 BGK785 BQG785 CAC785 CJY785 CTU785 DDQ785 DNM785 DXI785 EHE785 ERA785 FAW785 FKS785 FUO785 GEK785 GOG785 GYC785 HHY785 HRU785 IBQ785 ILM785 IVI785 JFE785 JPA785 JYW785 KIS785 KSO785 LCK785 LMG785 LWC785 MFY785 MPU785 MZQ785 NJM785 NTI785 ODE785 ONA785 OWW785 PGS785 PQO785 QAK785 QKG785 QUC785 RDY785 RNU785 RXQ785 SHM785 SRI785 TBE785 TLA785 TUW785 UES785 UOO785 UYK785 VIG785 VSC785 WBY785 WLU785 WVQ785 X773 JE773 TA773 ACW773 AMS773 AWO773 BGK773 BQG773 CAC773 CJY773 CTU773 DDQ773 DNM773 DXI773 EHE773 ERA773 FAW773 FKS773 FUO773 GEK773 GOG773 GYC773 HHY773 HRU773 IBQ773 ILM773 IVI773 JFE773 JPA773 JYW773 KIS773 KSO773 LCK773 LMG773 LWC773 MFY773 MPU773 MZQ773 NJM773 NTI773 ODE773 ONA773 OWW773 PGS773 PQO773 QAK773 QKG773 QUC773 RDY773 RNU773 RXQ773 SHM773 SRI773 TBE773 TLA773 TUW773 UES773 UOO773 UYK773 VIG773 VSC773 WBY773 WLU773 WVQ773 X776:X778 JE776:JE778 TA776:TA778 ACW776:ACW778 AMS776:AMS778 AWO776:AWO778 BGK776:BGK778 BQG776:BQG778 CAC776:CAC778 CJY776:CJY778 CTU776:CTU778 DDQ776:DDQ778 DNM776:DNM778 DXI776:DXI778 EHE776:EHE778 ERA776:ERA778 FAW776:FAW778 FKS776:FKS778 FUO776:FUO778 GEK776:GEK778 GOG776:GOG778 GYC776:GYC778 HHY776:HHY778 HRU776:HRU778 IBQ776:IBQ778 ILM776:ILM778 IVI776:IVI778 JFE776:JFE778 JPA776:JPA778 JYW776:JYW778 KIS776:KIS778 KSO776:KSO778 LCK776:LCK778 LMG776:LMG778 LWC776:LWC778 MFY776:MFY778 MPU776:MPU778 MZQ776:MZQ778 NJM776:NJM778 NTI776:NTI778 ODE776:ODE778 ONA776:ONA778 OWW776:OWW778 PGS776:PGS778 PQO776:PQO778 QAK776:QAK778 QKG776:QKG778 QUC776:QUC778 RDY776:RDY778 RNU776:RNU778 RXQ776:RXQ778 SHM776:SHM778 SRI776:SRI778 TBE776:TBE778 TLA776:TLA778 TUW776:TUW778 UES776:UES778 UOO776:UOO778 UYK776:UYK778 VIG776:VIG778 VSC776:VSC778 WBY776:WBY778 WLU776:WLU778 WVQ776:WVQ778 X882 JE882 TA882 ACW882 AMS882 AWO882 BGK882 BQG882 CAC882 CJY882 CTU882 DDQ882 DNM882 DXI882 EHE882 ERA882 FAW882 FKS882 FUO882 GEK882 GOG882 GYC882 HHY882 HRU882 IBQ882 ILM882 IVI882 JFE882 JPA882 JYW882 KIS882 KSO882 LCK882 LMG882 LWC882 MFY882 MPU882 MZQ882 NJM882 NTI882 ODE882 ONA882 OWW882 PGS882 PQO882 QAK882 QKG882 QUC882 RDY882 RNU882 RXQ882 SHM882 SRI882 TBE882 TLA882 TUW882 UES882 UOO882 UYK882 VIG882 VSC882 WBY882 WLU882 WVQ882 X893 JE893 TA893 ACW893 AMS893 AWO893 BGK893 BQG893 CAC893 CJY893 CTU893 DDQ893 DNM893 DXI893 EHE893 ERA893 FAW893 FKS893 FUO893 GEK893 GOG893 GYC893 HHY893 HRU893 IBQ893 ILM893 IVI893 JFE893 JPA893 JYW893 KIS893 KSO893 LCK893 LMG893 LWC893 MFY893 MPU893 MZQ893 NJM893 NTI893 ODE893 ONA893 OWW893 PGS893 PQO893 QAK893 QKG893 QUC893 RDY893 RNU893 RXQ893 SHM893 SRI893 TBE893 TLA893 TUW893 UES893 UOO893 UYK893 VIG893 VSC893 WBY893 WLU893 WVQ893 X839 JE839 TA839 ACW839 AMS839 AWO839 BGK839 BQG839 CAC839 CJY839 CTU839 DDQ839 DNM839 DXI839 EHE839 ERA839 FAW839 FKS839 FUO839 GEK839 GOG839 GYC839 HHY839 HRU839 IBQ839 ILM839 IVI839 JFE839 JPA839 JYW839 KIS839 KSO839 LCK839 LMG839 LWC839 MFY839 MPU839 MZQ839 NJM839 NTI839 ODE839 ONA839 OWW839 PGS839 PQO839 QAK839 QKG839 QUC839 RDY839 RNU839 RXQ839 SHM839 SRI839 TBE839 TLA839 TUW839 UES839 UOO839 UYK839 VIG839 VSC839 WBY839 WLU839 WVQ839 X1024 JE1024 TA1024 ACW1024 AMS1024 AWO1024 BGK1024 BQG1024 CAC1024 CJY1024 CTU1024 DDQ1024 DNM1024 DXI1024 EHE1024 ERA1024 FAW1024 FKS1024 FUO1024 GEK1024 GOG1024 GYC1024 HHY1024 HRU1024 IBQ1024 ILM1024 IVI1024 JFE1024 JPA1024 JYW1024 KIS1024 KSO1024 LCK1024 LMG1024 LWC1024 MFY1024 MPU1024 MZQ1024 NJM1024 NTI1024 ODE1024 ONA1024 OWW1024 PGS1024 PQO1024 QAK1024 QKG1024 QUC1024 RDY1024 RNU1024 RXQ1024 SHM1024 SRI1024 TBE1024 TLA1024 TUW1024 UES1024 UOO1024 UYK1024 VIG1024 VSC1024 WBY1024 WLU1024 WVQ1024 X681 JE681 TA681 ACW681 AMS681 AWO681 BGK681 BQG681 CAC681 CJY681 CTU681 DDQ681 DNM681 DXI681 EHE681 ERA681 FAW681 FKS681 FUO681 GEK681 GOG681 GYC681 HHY681 HRU681 IBQ681 ILM681 IVI681 JFE681 JPA681 JYW681 KIS681 KSO681 LCK681 LMG681 LWC681 MFY681 MPU681 MZQ681 NJM681 NTI681 ODE681 ONA681 OWW681 PGS681 PQO681 QAK681 QKG681 QUC681 RDY681 RNU681 RXQ681 SHM681 SRI681 TBE681 TLA681 TUW681 UES681 UOO681 UYK681 VIG681 VSC681 WBY681 WLU681 WVQ681 X1088 JE1088 TA1088 ACW1088 AMS1088 AWO1088 BGK1088 BQG1088 CAC1088 CJY1088 CTU1088 DDQ1088 DNM1088 DXI1088 EHE1088 ERA1088 FAW1088 FKS1088 FUO1088 GEK1088 GOG1088 GYC1088 HHY1088 HRU1088 IBQ1088 ILM1088 IVI1088 JFE1088 JPA1088 JYW1088 KIS1088 KSO1088 LCK1088 LMG1088 LWC1088 MFY1088 MPU1088 MZQ1088 NJM1088 NTI1088 ODE1088 ONA1088 OWW1088 PGS1088 PQO1088 QAK1088 QKG1088 QUC1088 RDY1088 RNU1088 RXQ1088 SHM1088 SRI1088 TBE1088 TLA1088 TUW1088 UES1088 UOO1088 UYK1088 VIG1088 VSC1088 WBY1088 WLU1088 WVQ1088 X1179:X1182 JE1177:JE1180 TA1177:TA1180 ACW1177:ACW1180 AMS1177:AMS1180 AWO1177:AWO1180 BGK1177:BGK1180 BQG1177:BQG1180 CAC1177:CAC1180 CJY1177:CJY1180 CTU1177:CTU1180 DDQ1177:DDQ1180 DNM1177:DNM1180 DXI1177:DXI1180 EHE1177:EHE1180 ERA1177:ERA1180 FAW1177:FAW1180 FKS1177:FKS1180 FUO1177:FUO1180 GEK1177:GEK1180 GOG1177:GOG1180 GYC1177:GYC1180 HHY1177:HHY1180 HRU1177:HRU1180 IBQ1177:IBQ1180 ILM1177:ILM1180 IVI1177:IVI1180 JFE1177:JFE1180 JPA1177:JPA1180 JYW1177:JYW1180 KIS1177:KIS1180 KSO1177:KSO1180 LCK1177:LCK1180 LMG1177:LMG1180 LWC1177:LWC1180 MFY1177:MFY1180 MPU1177:MPU1180 MZQ1177:MZQ1180 NJM1177:NJM1180 NTI1177:NTI1180 ODE1177:ODE1180 ONA1177:ONA1180 OWW1177:OWW1180 PGS1177:PGS1180 PQO1177:PQO1180 QAK1177:QAK1180 QKG1177:QKG1180 QUC1177:QUC1180 RDY1177:RDY1180 RNU1177:RNU1180 RXQ1177:RXQ1180 SHM1177:SHM1180 SRI1177:SRI1180 TBE1177:TBE1180 TLA1177:TLA1180 TUW1177:TUW1180 UES1177:UES1180 UOO1177:UOO1180 UYK1177:UYK1180 VIG1177:VIG1180 VSC1177:VSC1180 WBY1177:WBY1180 WLU1177:WLU1180 WVQ1177:WVQ1180 X335:X381 JE335:JE381 TA335:TA381 ACW335:ACW381 AMS335:AMS381 AWO335:AWO381 BGK335:BGK381 BQG335:BQG381 CAC335:CAC381 CJY335:CJY381 CTU335:CTU381 DDQ335:DDQ381 DNM335:DNM381 DXI335:DXI381 EHE335:EHE381 ERA335:ERA381 FAW335:FAW381 FKS335:FKS381 FUO335:FUO381 GEK335:GEK381 GOG335:GOG381 GYC335:GYC381 HHY335:HHY381 HRU335:HRU381 IBQ335:IBQ381 ILM335:ILM381 IVI335:IVI381 JFE335:JFE381 JPA335:JPA381 JYW335:JYW381 KIS335:KIS381 KSO335:KSO381 LCK335:LCK381 LMG335:LMG381 LWC335:LWC381 MFY335:MFY381 MPU335:MPU381 MZQ335:MZQ381 NJM335:NJM381 NTI335:NTI381 ODE335:ODE381 ONA335:ONA381 OWW335:OWW381 PGS335:PGS381 PQO335:PQO381 QAK335:QAK381 QKG335:QKG381 QUC335:QUC381 RDY335:RDY381 RNU335:RNU381 RXQ335:RXQ381 SHM335:SHM381 SRI335:SRI381 TBE335:TBE381 TLA335:TLA381 TUW335:TUW381 UES335:UES381 UOO335:UOO381 UYK335:UYK381 VIG335:VIG381 VSC335:VSC381 WBY335:WBY381 WLU335:WLU381 WVQ335:WVQ381 X513:X567 JE513:JE567 TA513:TA567 ACW513:ACW567 AMS513:AMS567 AWO513:AWO567 BGK513:BGK567 BQG513:BQG567 CAC513:CAC567 CJY513:CJY567 CTU513:CTU567 DDQ513:DDQ567 DNM513:DNM567 DXI513:DXI567 EHE513:EHE567 ERA513:ERA567 FAW513:FAW567 FKS513:FKS567 FUO513:FUO567 GEK513:GEK567 GOG513:GOG567 GYC513:GYC567 HHY513:HHY567 HRU513:HRU567 IBQ513:IBQ567 ILM513:ILM567 IVI513:IVI567 JFE513:JFE567 JPA513:JPA567 JYW513:JYW567 KIS513:KIS567 KSO513:KSO567 LCK513:LCK567 LMG513:LMG567 LWC513:LWC567 MFY513:MFY567 MPU513:MPU567 MZQ513:MZQ567 NJM513:NJM567 NTI513:NTI567 ODE513:ODE567 ONA513:ONA567 OWW513:OWW567 PGS513:PGS567 PQO513:PQO567 QAK513:QAK567 QKG513:QKG567 QUC513:QUC567 RDY513:RDY567 RNU513:RNU567 RXQ513:RXQ567 SHM513:SHM567 SRI513:SRI567 TBE513:TBE567 TLA513:TLA567 TUW513:TUW567 UES513:UES567 UOO513:UOO567 UYK513:UYK567 VIG513:VIG567 VSC513:VSC567 WBY513:WBY567 WLU513:WLU567 WVQ513:WVQ567 X679 JE679 TA679 ACW679 AMS679 AWO679 BGK679 BQG679 CAC679 CJY679 CTU679 DDQ679 DNM679 DXI679 EHE679 ERA679 FAW679 FKS679 FUO679 GEK679 GOG679 GYC679 HHY679 HRU679 IBQ679 ILM679 IVI679 JFE679 JPA679 JYW679 KIS679 KSO679 LCK679 LMG679 LWC679 MFY679 MPU679 MZQ679 NJM679 NTI679 ODE679 ONA679 OWW679 PGS679 PQO679 QAK679 QKG679 QUC679 RDY679 RNU679 RXQ679 SHM679 SRI679 TBE679 TLA679 TUW679 UES679 UOO679 UYK679 VIG679 VSC679 WBY679 WLU679 WVQ679 X397 JE397 TA397 ACW397 AMS397 AWO397 BGK397 BQG397 CAC397 CJY397 CTU397 DDQ397 DNM397 DXI397 EHE397 ERA397 FAW397 FKS397 FUO397 GEK397 GOG397 GYC397 HHY397 HRU397 IBQ397 ILM397 IVI397 JFE397 JPA397 JYW397 KIS397 KSO397 LCK397 LMG397 LWC397 MFY397 MPU397 MZQ397 NJM397 NTI397 ODE397 ONA397 OWW397 PGS397 PQO397 QAK397 QKG397 QUC397 RDY397 RNU397 RXQ397 SHM397 SRI397 TBE397 TLA397 TUW397 UES397 UOO397 UYK397 VIG397 VSC397 WBY397 WLU397 WVQ397 X944:X964 JE944:JE964 TA944:TA964 ACW944:ACW964 AMS944:AMS964 AWO944:AWO964 BGK944:BGK964 BQG944:BQG964 CAC944:CAC964 CJY944:CJY964 CTU944:CTU964 DDQ944:DDQ964 DNM944:DNM964 DXI944:DXI964 EHE944:EHE964 ERA944:ERA964 FAW944:FAW964 FKS944:FKS964 FUO944:FUO964 GEK944:GEK964 GOG944:GOG964 GYC944:GYC964 HHY944:HHY964 HRU944:HRU964 IBQ944:IBQ964 ILM944:ILM964 IVI944:IVI964 JFE944:JFE964 JPA944:JPA964 JYW944:JYW964 KIS944:KIS964 KSO944:KSO964 LCK944:LCK964 LMG944:LMG964 LWC944:LWC964 MFY944:MFY964 MPU944:MPU964 MZQ944:MZQ964 NJM944:NJM964 NTI944:NTI964 ODE944:ODE964 ONA944:ONA964 OWW944:OWW964 PGS944:PGS964 PQO944:PQO964 QAK944:QAK964 QKG944:QKG964 QUC944:QUC964 RDY944:RDY964 RNU944:RNU964 RXQ944:RXQ964 SHM944:SHM964 SRI944:SRI964 TBE944:TBE964 TLA944:TLA964 TUW944:TUW964 UES944:UES964 UOO944:UOO964 UYK944:UYK964 VIG944:VIG964 VSC944:VSC964 WBY944:WBY964 WLU944:WLU964 WVQ944:WVQ964 X1071:X1084 JE1071:JE1084 TA1071:TA1084 ACW1071:ACW1084 AMS1071:AMS1084 AWO1071:AWO1084 BGK1071:BGK1084 BQG1071:BQG1084 CAC1071:CAC1084 CJY1071:CJY1084 CTU1071:CTU1084 DDQ1071:DDQ1084 DNM1071:DNM1084 DXI1071:DXI1084 EHE1071:EHE1084 ERA1071:ERA1084 FAW1071:FAW1084 FKS1071:FKS1084 FUO1071:FUO1084 GEK1071:GEK1084 GOG1071:GOG1084 GYC1071:GYC1084 HHY1071:HHY1084 HRU1071:HRU1084 IBQ1071:IBQ1084 ILM1071:ILM1084 IVI1071:IVI1084 JFE1071:JFE1084 JPA1071:JPA1084 JYW1071:JYW1084 KIS1071:KIS1084 KSO1071:KSO1084 LCK1071:LCK1084 LMG1071:LMG1084 LWC1071:LWC1084 MFY1071:MFY1084 MPU1071:MPU1084 MZQ1071:MZQ1084 NJM1071:NJM1084 NTI1071:NTI1084 ODE1071:ODE1084 ONA1071:ONA1084 OWW1071:OWW1084 PGS1071:PGS1084 PQO1071:PQO1084 QAK1071:QAK1084 QKG1071:QKG1084 QUC1071:QUC1084 RDY1071:RDY1084 RNU1071:RNU1084 RXQ1071:RXQ1084 SHM1071:SHM1084 SRI1071:SRI1084 TBE1071:TBE1084 TLA1071:TLA1084 TUW1071:TUW1084 UES1071:UES1084 UOO1071:UOO1084 UYK1071:UYK1084 VIG1071:VIG1084 VSC1071:VSC1084 WBY1071:WBY1084 WLU1071:WLU1084 WVQ1071:WVQ1084 WVQ9:WVQ36 WLU9:WLU36 WBY9:WBY36 VSC9:VSC36 VIG9:VIG36 UYK9:UYK36 UOO9:UOO36 UES9:UES36 TUW9:TUW36 TLA9:TLA36 TBE9:TBE36 SRI9:SRI36 SHM9:SHM36 RXQ9:RXQ36 RNU9:RNU36 RDY9:RDY36 QUC9:QUC36 QKG9:QKG36 QAK9:QAK36 PQO9:PQO36 PGS9:PGS36 OWW9:OWW36 ONA9:ONA36 ODE9:ODE36 NTI9:NTI36 NJM9:NJM36 MZQ9:MZQ36 MPU9:MPU36 MFY9:MFY36 LWC9:LWC36 LMG9:LMG36 LCK9:LCK36 KSO9:KSO36 KIS9:KIS36 JYW9:JYW36 JPA9:JPA36 JFE9:JFE36 IVI9:IVI36 ILM9:ILM36 IBQ9:IBQ36 HRU9:HRU36 HHY9:HHY36 GYC9:GYC36 GOG9:GOG36 GEK9:GEK36 FUO9:FUO36 FKS9:FKS36 FAW9:FAW36 ERA9:ERA36 EHE9:EHE36 DXI9:DXI36 DNM9:DNM36 DDQ9:DDQ36 CTU9:CTU36 CJY9:CJY36 CAC9:CAC36 BQG9:BQG36 BGK9:BGK36 AWO9:AWO36 AMS9:AMS36 ACW9:ACW36 TA9:TA36 JE9:JE36 X9:X36 X1093:X1094" xr:uid="{3A31CB8D-BECB-4710-9761-5A2EBB31F8E4}">
      <formula1>0</formula1>
      <formula2>200</formula2>
    </dataValidation>
    <dataValidation type="decimal" operator="greaterThanOrEqual" allowBlank="1" showErrorMessage="1" sqref="J9:J10 IQ9:IQ10 SM9:SM10 ACI9:ACI10 AME9:AME10 AWA9:AWA10 BFW9:BFW10 BPS9:BPS10 BZO9:BZO10 CJK9:CJK10 CTG9:CTG10 DDC9:DDC10 DMY9:DMY10 DWU9:DWU10 EGQ9:EGQ10 EQM9:EQM10 FAI9:FAI10 FKE9:FKE10 FUA9:FUA10 GDW9:GDW10 GNS9:GNS10 GXO9:GXO10 HHK9:HHK10 HRG9:HRG10 IBC9:IBC10 IKY9:IKY10 IUU9:IUU10 JEQ9:JEQ10 JOM9:JOM10 JYI9:JYI10 KIE9:KIE10 KSA9:KSA10 LBW9:LBW10 LLS9:LLS10 LVO9:LVO10 MFK9:MFK10 MPG9:MPG10 MZC9:MZC10 NIY9:NIY10 NSU9:NSU10 OCQ9:OCQ10 OMM9:OMM10 OWI9:OWI10 PGE9:PGE10 PQA9:PQA10 PZW9:PZW10 QJS9:QJS10 QTO9:QTO10 RDK9:RDK10 RNG9:RNG10 RXC9:RXC10 SGY9:SGY10 SQU9:SQU10 TAQ9:TAQ10 TKM9:TKM10 TUI9:TUI10 UEE9:UEE10 UOA9:UOA10 UXW9:UXW10 VHS9:VHS10 VRO9:VRO10 WBK9:WBK10 WLG9:WLG10 WVC9:WVC10" xr:uid="{CC1702E9-6DCC-460A-A786-B02894A8997A}">
      <formula1>0</formula1>
      <formula2>0</formula2>
    </dataValidation>
    <dataValidation allowBlank="1" showInputMessage="1" showErrorMessage="1" prompt="Vpišite samo prvo leto nakupa" sqref="H9 IO9 SK9 ACG9 AMC9 AVY9 BFU9 BPQ9 BZM9 CJI9 CTE9 DDA9 DMW9 DWS9 EGO9 EQK9 FAG9 FKC9 FTY9 GDU9 GNQ9 GXM9 HHI9 HRE9 IBA9 IKW9 IUS9 JEO9 JOK9 JYG9 KIC9 KRY9 LBU9 LLQ9 LVM9 MFI9 MPE9 MZA9 NIW9 NSS9 OCO9 OMK9 OWG9 PGC9 PPY9 PZU9 QJQ9 QTM9 RDI9 RNE9 RXA9 SGW9 SQS9 TAO9 TKK9 TUG9 UEC9 UNY9 UXU9 VHQ9 VRM9 WBI9 WLE9 WVA9 H1024 IO1024 SK1024 ACG1024 AMC1024 AVY1024 BFU1024 BPQ1024 BZM1024 CJI1024 CTE1024 DDA1024 DMW1024 DWS1024 EGO1024 EQK1024 FAG1024 FKC1024 FTY1024 GDU1024 GNQ1024 GXM1024 HHI1024 HRE1024 IBA1024 IKW1024 IUS1024 JEO1024 JOK1024 JYG1024 KIC1024 KRY1024 LBU1024 LLQ1024 LVM1024 MFI1024 MPE1024 MZA1024 NIW1024 NSS1024 OCO1024 OMK1024 OWG1024 PGC1024 PPY1024 PZU1024 QJQ1024 QTM1024 RDI1024 RNE1024 RXA1024 SGW1024 SQS1024 TAO1024 TKK1024 TUG1024 UEC1024 UNY1024 UXU1024 VHQ1024 VRM1024 WBI1024 WLE1024 WVA1024" xr:uid="{911D9A56-6065-4017-B82B-D8B9B4014D88}">
      <formula1>0</formula1>
      <formula2>0</formula2>
    </dataValidation>
    <dataValidation type="decimal" allowBlank="1" showInputMessage="1" showErrorMessage="1" prompt="obvezen podatek" sqref="Q9:U9 IX9:JB9 ST9:SX9 ACP9:ACT9 AML9:AMP9 AWH9:AWL9 BGD9:BGH9 BPZ9:BQD9 BZV9:BZZ9 CJR9:CJV9 CTN9:CTR9 DDJ9:DDN9 DNF9:DNJ9 DXB9:DXF9 EGX9:EHB9 EQT9:EQX9 FAP9:FAT9 FKL9:FKP9 FUH9:FUL9 GED9:GEH9 GNZ9:GOD9 GXV9:GXZ9 HHR9:HHV9 HRN9:HRR9 IBJ9:IBN9 ILF9:ILJ9 IVB9:IVF9 JEX9:JFB9 JOT9:JOX9 JYP9:JYT9 KIL9:KIP9 KSH9:KSL9 LCD9:LCH9 LLZ9:LMD9 LVV9:LVZ9 MFR9:MFV9 MPN9:MPR9 MZJ9:MZN9 NJF9:NJJ9 NTB9:NTF9 OCX9:ODB9 OMT9:OMX9 OWP9:OWT9 PGL9:PGP9 PQH9:PQL9 QAD9:QAH9 QJZ9:QKD9 QTV9:QTZ9 RDR9:RDV9 RNN9:RNR9 RXJ9:RXN9 SHF9:SHJ9 SRB9:SRF9 TAX9:TBB9 TKT9:TKX9 TUP9:TUT9 UEL9:UEP9 UOH9:UOL9 UYD9:UYH9 VHZ9:VID9 VRV9:VRZ9 WBR9:WBV9 WLN9:WLR9 WVJ9:WVN9 Q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S10:U10 IZ10:JB10 SV10:SX10 ACR10:ACT10 AMN10:AMP10 AWJ10:AWL10 BGF10:BGH10 BQB10:BQD10 BZX10:BZZ10 CJT10:CJV10 CTP10:CTR10 DDL10:DDN10 DNH10:DNJ10 DXD10:DXF10 EGZ10:EHB10 EQV10:EQX10 FAR10:FAT10 FKN10:FKP10 FUJ10:FUL10 GEF10:GEH10 GOB10:GOD10 GXX10:GXZ10 HHT10:HHV10 HRP10:HRR10 IBL10:IBN10 ILH10:ILJ10 IVD10:IVF10 JEZ10:JFB10 JOV10:JOX10 JYR10:JYT10 KIN10:KIP10 KSJ10:KSL10 LCF10:LCH10 LMB10:LMD10 LVX10:LVZ10 MFT10:MFV10 MPP10:MPR10 MZL10:MZN10 NJH10:NJJ10 NTD10:NTF10 OCZ10:ODB10 OMV10:OMX10 OWR10:OWT10 PGN10:PGP10 PQJ10:PQL10 QAF10:QAH10 QKB10:QKD10 QTX10:QTZ10 RDT10:RDV10 RNP10:RNR10 RXL10:RXN10 SHH10:SHJ10 SRD10:SRF10 TAZ10:TBB10 TKV10:TKX10 TUR10:TUT10 UEN10:UEP10 UOJ10:UOL10 UYF10:UYH10 VIB10:VID10 VRX10:VRZ10 WBT10:WBV10 WLP10:WLR10 WVL10:WVN10 Q335:Q380 IX335:IX380 ST335:ST380 ACP335:ACP380 AML335:AML380 AWH335:AWH380 BGD335:BGD380 BPZ335:BPZ380 BZV335:BZV380 CJR335:CJR380 CTN335:CTN380 DDJ335:DDJ380 DNF335:DNF380 DXB335:DXB380 EGX335:EGX380 EQT335:EQT380 FAP335:FAP380 FKL335:FKL380 FUH335:FUH380 GED335:GED380 GNZ335:GNZ380 GXV335:GXV380 HHR335:HHR380 HRN335:HRN380 IBJ335:IBJ380 ILF335:ILF380 IVB335:IVB380 JEX335:JEX380 JOT335:JOT380 JYP335:JYP380 KIL335:KIL380 KSH335:KSH380 LCD335:LCD380 LLZ335:LLZ380 LVV335:LVV380 MFR335:MFR380 MPN335:MPN380 MZJ335:MZJ380 NJF335:NJF380 NTB335:NTB380 OCX335:OCX380 OMT335:OMT380 OWP335:OWP380 PGL335:PGL380 PQH335:PQH380 QAD335:QAD380 QJZ335:QJZ380 QTV335:QTV380 RDR335:RDR380 RNN335:RNN380 RXJ335:RXJ380 SHF335:SHF380 SRB335:SRB380 TAX335:TAX380 TKT335:TKT380 TUP335:TUP380 UEL335:UEL380 UOH335:UOH380 UYD335:UYD380 VHZ335:VHZ380 VRV335:VRV380 WBR335:WBR380 WLN335:WLN380 WVJ335:WVJ380 Q163:U163 IX163:JB163 ST163:SX163 ACP163:ACT163 AML163:AMP163 AWH163:AWL163 BGD163:BGH163 BPZ163:BQD163 BZV163:BZZ163 CJR163:CJV163 CTN163:CTR163 DDJ163:DDN163 DNF163:DNJ163 DXB163:DXF163 EGX163:EHB163 EQT163:EQX163 FAP163:FAT163 FKL163:FKP163 FUH163:FUL163 GED163:GEH163 GNZ163:GOD163 GXV163:GXZ163 HHR163:HHV163 HRN163:HRR163 IBJ163:IBN163 ILF163:ILJ163 IVB163:IVF163 JEX163:JFB163 JOT163:JOX163 JYP163:JYT163 KIL163:KIP163 KSH163:KSL163 LCD163:LCH163 LLZ163:LMD163 LVV163:LVZ163 MFR163:MFV163 MPN163:MPR163 MZJ163:MZN163 NJF163:NJJ163 NTB163:NTF163 OCX163:ODB163 OMT163:OMX163 OWP163:OWT163 PGL163:PGP163 PQH163:PQL163 QAD163:QAH163 QJZ163:QKD163 QTV163:QTZ163 RDR163:RDV163 RNN163:RNR163 RXJ163:RXN163 SHF163:SHJ163 SRB163:SRF163 TAX163:TBB163 TKT163:TKX163 TUP163:TUT163 UEL163:UEP163 UOH163:UOL163 UYD163:UYH163 VHZ163:VID163 VRV163:VRZ163 WBR163:WBV163 WLN163:WLR163 WVJ163:WVN163 Q673:U676 IX673:JB676 ST673:SX676 ACP673:ACT676 AML673:AMP676 AWH673:AWL676 BGD673:BGH676 BPZ673:BQD676 BZV673:BZZ676 CJR673:CJV676 CTN673:CTR676 DDJ673:DDN676 DNF673:DNJ676 DXB673:DXF676 EGX673:EHB676 EQT673:EQX676 FAP673:FAT676 FKL673:FKP676 FUH673:FUL676 GED673:GEH676 GNZ673:GOD676 GXV673:GXZ676 HHR673:HHV676 HRN673:HRR676 IBJ673:IBN676 ILF673:ILJ676 IVB673:IVF676 JEX673:JFB676 JOT673:JOX676 JYP673:JYT676 KIL673:KIP676 KSH673:KSL676 LCD673:LCH676 LLZ673:LMD676 LVV673:LVZ676 MFR673:MFV676 MPN673:MPR676 MZJ673:MZN676 NJF673:NJJ676 NTB673:NTF676 OCX673:ODB676 OMT673:OMX676 OWP673:OWT676 PGL673:PGP676 PQH673:PQL676 QAD673:QAH676 QJZ673:QKD676 QTV673:QTZ676 RDR673:RDV676 RNN673:RNR676 RXJ673:RXN676 SHF673:SHJ676 SRB673:SRF676 TAX673:TBB676 TKT673:TKX676 TUP673:TUT676 UEL673:UEP676 UOH673:UOL676 UYD673:UYH676 VHZ673:VID676 VRV673:VRZ676 WBR673:WBV676 WLN673:WLR676 WVJ673:WVN676 Q575:U575 IX575:JB575 ST575:SX575 ACP575:ACT575 AML575:AMP575 AWH575:AWL575 BGD575:BGH575 BPZ575:BQD575 BZV575:BZZ575 CJR575:CJV575 CTN575:CTR575 DDJ575:DDN575 DNF575:DNJ575 DXB575:DXF575 EGX575:EHB575 EQT575:EQX575 FAP575:FAT575 FKL575:FKP575 FUH575:FUL575 GED575:GEH575 GNZ575:GOD575 GXV575:GXZ575 HHR575:HHV575 HRN575:HRR575 IBJ575:IBN575 ILF575:ILJ575 IVB575:IVF575 JEX575:JFB575 JOT575:JOX575 JYP575:JYT575 KIL575:KIP575 KSH575:KSL575 LCD575:LCH575 LLZ575:LMD575 LVV575:LVZ575 MFR575:MFV575 MPN575:MPR575 MZJ575:MZN575 NJF575:NJJ575 NTB575:NTF575 OCX575:ODB575 OMT575:OMX575 OWP575:OWT575 PGL575:PGP575 PQH575:PQL575 QAD575:QAH575 QJZ575:QKD575 QTV575:QTZ575 RDR575:RDV575 RNN575:RNR575 RXJ575:RXN575 SHF575:SHJ575 SRB575:SRF575 TAX575:TBB575 TKT575:TKX575 TUP575:TUT575 UEL575:UEP575 UOH575:UOL575 UYD575:UYH575 VHZ575:VID575 VRV575:VRZ575 WBR575:WBV575 WLN575:WLR575 WVJ575:WVN575 Q882:U882 IX882:JB882 ST882:SX882 ACP882:ACT882 AML882:AMP882 AWH882:AWL882 BGD882:BGH882 BPZ882:BQD882 BZV882:BZZ882 CJR882:CJV882 CTN882:CTR882 DDJ882:DDN882 DNF882:DNJ882 DXB882:DXF882 EGX882:EHB882 EQT882:EQX882 FAP882:FAT882 FKL882:FKP882 FUH882:FUL882 GED882:GEH882 GNZ882:GOD882 GXV882:GXZ882 HHR882:HHV882 HRN882:HRR882 IBJ882:IBN882 ILF882:ILJ882 IVB882:IVF882 JEX882:JFB882 JOT882:JOX882 JYP882:JYT882 KIL882:KIP882 KSH882:KSL882 LCD882:LCH882 LLZ882:LMD882 LVV882:LVZ882 MFR882:MFV882 MPN882:MPR882 MZJ882:MZN882 NJF882:NJJ882 NTB882:NTF882 OCX882:ODB882 OMT882:OMX882 OWP882:OWT882 PGL882:PGP882 PQH882:PQL882 QAD882:QAH882 QJZ882:QKD882 QTV882:QTZ882 RDR882:RDV882 RNN882:RNR882 RXJ882:RXN882 SHF882:SHJ882 SRB882:SRF882 TAX882:TBB882 TKT882:TKX882 TUP882:TUT882 UEL882:UEP882 UOH882:UOL882 UYD882:UYH882 VHZ882:VID882 VRV882:VRZ882 WBR882:WBV882 WLN882:WLR882 WVJ882:WVN882 Q893:T893 IX893:JA893 ST893:SW893 ACP893:ACS893 AML893:AMO893 AWH893:AWK893 BGD893:BGG893 BPZ893:BQC893 BZV893:BZY893 CJR893:CJU893 CTN893:CTQ893 DDJ893:DDM893 DNF893:DNI893 DXB893:DXE893 EGX893:EHA893 EQT893:EQW893 FAP893:FAS893 FKL893:FKO893 FUH893:FUK893 GED893:GEG893 GNZ893:GOC893 GXV893:GXY893 HHR893:HHU893 HRN893:HRQ893 IBJ893:IBM893 ILF893:ILI893 IVB893:IVE893 JEX893:JFA893 JOT893:JOW893 JYP893:JYS893 KIL893:KIO893 KSH893:KSK893 LCD893:LCG893 LLZ893:LMC893 LVV893:LVY893 MFR893:MFU893 MPN893:MPQ893 MZJ893:MZM893 NJF893:NJI893 NTB893:NTE893 OCX893:ODA893 OMT893:OMW893 OWP893:OWS893 PGL893:PGO893 PQH893:PQK893 QAD893:QAG893 QJZ893:QKC893 QTV893:QTY893 RDR893:RDU893 RNN893:RNQ893 RXJ893:RXM893 SHF893:SHI893 SRB893:SRE893 TAX893:TBA893 TKT893:TKW893 TUP893:TUS893 UEL893:UEO893 UOH893:UOK893 UYD893:UYG893 VHZ893:VIC893 VRV893:VRY893 WBR893:WBU893 WLN893:WLQ893 WVJ893:WVM893 Q894:Q943 IX894:IX943 ST894:ST943 ACP894:ACP943 AML894:AML943 AWH894:AWH943 BGD894:BGD943 BPZ894:BPZ943 BZV894:BZV943 CJR894:CJR943 CTN894:CTN943 DDJ894:DDJ943 DNF894:DNF943 DXB894:DXB943 EGX894:EGX943 EQT894:EQT943 FAP894:FAP943 FKL894:FKL943 FUH894:FUH943 GED894:GED943 GNZ894:GNZ943 GXV894:GXV943 HHR894:HHR943 HRN894:HRN943 IBJ894:IBJ943 ILF894:ILF943 IVB894:IVB943 JEX894:JEX943 JOT894:JOT943 JYP894:JYP943 KIL894:KIL943 KSH894:KSH943 LCD894:LCD943 LLZ894:LLZ943 LVV894:LVV943 MFR894:MFR943 MPN894:MPN943 MZJ894:MZJ943 NJF894:NJF943 NTB894:NTB943 OCX894:OCX943 OMT894:OMT943 OWP894:OWP943 PGL894:PGL943 PQH894:PQH943 QAD894:QAD943 QJZ894:QJZ943 QTV894:QTV943 RDR894:RDR943 RNN894:RNN943 RXJ894:RXJ943 SHF894:SHF943 SRB894:SRB943 TAX894:TAX943 TKT894:TKT943 TUP894:TUP943 UEL894:UEL943 UOH894:UOH943 UYD894:UYD943 VHZ894:VHZ943 VRV894:VRV943 WBR894:WBR943 WLN894:WLN943 WVJ894:WVJ943 Q839:U839 IX839:JB839 ST839:SX839 ACP839:ACT839 AML839:AMP839 AWH839:AWL839 BGD839:BGH839 BPZ839:BQD839 BZV839:BZZ839 CJR839:CJV839 CTN839:CTR839 DDJ839:DDN839 DNF839:DNJ839 DXB839:DXF839 EGX839:EHB839 EQT839:EQX839 FAP839:FAT839 FKL839:FKP839 FUH839:FUL839 GED839:GEH839 GNZ839:GOD839 GXV839:GXZ839 HHR839:HHV839 HRN839:HRR839 IBJ839:IBN839 ILF839:ILJ839 IVB839:IVF839 JEX839:JFB839 JOT839:JOX839 JYP839:JYT839 KIL839:KIP839 KSH839:KSL839 LCD839:LCH839 LLZ839:LMD839 LVV839:LVZ839 MFR839:MFV839 MPN839:MPR839 MZJ839:MZN839 NJF839:NJJ839 NTB839:NTF839 OCX839:ODB839 OMT839:OMX839 OWP839:OWT839 PGL839:PGP839 PQH839:PQL839 QAD839:QAH839 QJZ839:QKD839 QTV839:QTZ839 RDR839:RDV839 RNN839:RNR839 RXJ839:RXN839 SHF839:SHJ839 SRB839:SRF839 TAX839:TBB839 TKT839:TKX839 TUP839:TUT839 UEL839:UEP839 UOH839:UOL839 UYD839:UYH839 VHZ839:VID839 VRV839:VRZ839 WBR839:WBV839 WLN839:WLR839 WVJ839:WVN839 Q956:T956 IX956:JA956 ST956:SW956 ACP956:ACS956 AML956:AMO956 AWH956:AWK956 BGD956:BGG956 BPZ956:BQC956 BZV956:BZY956 CJR956:CJU956 CTN956:CTQ956 DDJ956:DDM956 DNF956:DNI956 DXB956:DXE956 EGX956:EHA956 EQT956:EQW956 FAP956:FAS956 FKL956:FKO956 FUH956:FUK956 GED956:GEG956 GNZ956:GOC956 GXV956:GXY956 HHR956:HHU956 HRN956:HRQ956 IBJ956:IBM956 ILF956:ILI956 IVB956:IVE956 JEX956:JFA956 JOT956:JOW956 JYP956:JYS956 KIL956:KIO956 KSH956:KSK956 LCD956:LCG956 LLZ956:LMC956 LVV956:LVY956 MFR956:MFU956 MPN956:MPQ956 MZJ956:MZM956 NJF956:NJI956 NTB956:NTE956 OCX956:ODA956 OMT956:OMW956 OWP956:OWS956 PGL956:PGO956 PQH956:PQK956 QAD956:QAG956 QJZ956:QKC956 QTV956:QTY956 RDR956:RDU956 RNN956:RNQ956 RXJ956:RXM956 SHF956:SHI956 SRB956:SRE956 TAX956:TBA956 TKT956:TKW956 TUP956:TUS956 UEL956:UEO956 UOH956:UOK956 UYD956:UYG956 VHZ956:VIC956 VRV956:VRY956 WBR956:WBU956 WLN956:WLQ956 WVJ956:WVM956 Q944:U954 IX944:JB954 ST944:SX954 ACP944:ACT954 AML944:AMP954 AWH944:AWL954 BGD944:BGH954 BPZ944:BQD954 BZV944:BZZ954 CJR944:CJV954 CTN944:CTR954 DDJ944:DDN954 DNF944:DNJ954 DXB944:DXF954 EGX944:EHB954 EQT944:EQX954 FAP944:FAT954 FKL944:FKP954 FUH944:FUL954 GED944:GEH954 GNZ944:GOD954 GXV944:GXZ954 HHR944:HHV954 HRN944:HRR954 IBJ944:IBN954 ILF944:ILJ954 IVB944:IVF954 JEX944:JFB954 JOT944:JOX954 JYP944:JYT954 KIL944:KIP954 KSH944:KSL954 LCD944:LCH954 LLZ944:LMD954 LVV944:LVZ954 MFR944:MFV954 MPN944:MPR954 MZJ944:MZN954 NJF944:NJJ954 NTB944:NTF954 OCX944:ODB954 OMT944:OMX954 OWP944:OWT954 PGL944:PGP954 PQH944:PQL954 QAD944:QAH954 QJZ944:QKD954 QTV944:QTZ954 RDR944:RDV954 RNN944:RNR954 RXJ944:RXN954 SHF944:SHJ954 SRB944:SRF954 TAX944:TBB954 TKT944:TKX954 TUP944:TUT954 UEL944:UEP954 UOH944:UOL954 UYD944:UYH954 VHZ944:VID954 VRV944:VRZ954 WBR944:WBV954 WLN944:WLR954 WVJ944:WVN954 Q960:U960 IX960:JB960 ST960:SX960 ACP960:ACT960 AML960:AMP960 AWH960:AWL960 BGD960:BGH960 BPZ960:BQD960 BZV960:BZZ960 CJR960:CJV960 CTN960:CTR960 DDJ960:DDN960 DNF960:DNJ960 DXB960:DXF960 EGX960:EHB960 EQT960:EQX960 FAP960:FAT960 FKL960:FKP960 FUH960:FUL960 GED960:GEH960 GNZ960:GOD960 GXV960:GXZ960 HHR960:HHV960 HRN960:HRR960 IBJ960:IBN960 ILF960:ILJ960 IVB960:IVF960 JEX960:JFB960 JOT960:JOX960 JYP960:JYT960 KIL960:KIP960 KSH960:KSL960 LCD960:LCH960 LLZ960:LMD960 LVV960:LVZ960 MFR960:MFV960 MPN960:MPR960 MZJ960:MZN960 NJF960:NJJ960 NTB960:NTF960 OCX960:ODB960 OMT960:OMX960 OWP960:OWT960 PGL960:PGP960 PQH960:PQL960 QAD960:QAH960 QJZ960:QKD960 QTV960:QTZ960 RDR960:RDV960 RNN960:RNR960 RXJ960:RXN960 SHF960:SHJ960 SRB960:SRF960 TAX960:TBB960 TKT960:TKX960 TUP960:TUT960 UEL960:UEP960 UOH960:UOL960 UYD960:UYH960 VHZ960:VID960 VRV960:VRZ960 WBR960:WBV960 WLN960:WLR960 WVJ960:WVN960 Q962:U962 IX962:JB962 ST962:SX962 ACP962:ACT962 AML962:AMP962 AWH962:AWL962 BGD962:BGH962 BPZ962:BQD962 BZV962:BZZ962 CJR962:CJV962 CTN962:CTR962 DDJ962:DDN962 DNF962:DNJ962 DXB962:DXF962 EGX962:EHB962 EQT962:EQX962 FAP962:FAT962 FKL962:FKP962 FUH962:FUL962 GED962:GEH962 GNZ962:GOD962 GXV962:GXZ962 HHR962:HHV962 HRN962:HRR962 IBJ962:IBN962 ILF962:ILJ962 IVB962:IVF962 JEX962:JFB962 JOT962:JOX962 JYP962:JYT962 KIL962:KIP962 KSH962:KSL962 LCD962:LCH962 LLZ962:LMD962 LVV962:LVZ962 MFR962:MFV962 MPN962:MPR962 MZJ962:MZN962 NJF962:NJJ962 NTB962:NTF962 OCX962:ODB962 OMT962:OMX962 OWP962:OWT962 PGL962:PGP962 PQH962:PQL962 QAD962:QAH962 QJZ962:QKD962 QTV962:QTZ962 RDR962:RDV962 RNN962:RNR962 RXJ962:RXN962 SHF962:SHJ962 SRB962:SRF962 TAX962:TBB962 TKT962:TKX962 TUP962:TUT962 UEL962:UEP962 UOH962:UOL962 UYD962:UYH962 VHZ962:VID962 VRV962:VRZ962 WBR962:WBV962 WLN962:WLR962 WVJ962:WVN962 R961:T961 IY961:JA961 SU961:SW961 ACQ961:ACS961 AMM961:AMO961 AWI961:AWK961 BGE961:BGG961 BQA961:BQC961 BZW961:BZY961 CJS961:CJU961 CTO961:CTQ961 DDK961:DDM961 DNG961:DNI961 DXC961:DXE961 EGY961:EHA961 EQU961:EQW961 FAQ961:FAS961 FKM961:FKO961 FUI961:FUK961 GEE961:GEG961 GOA961:GOC961 GXW961:GXY961 HHS961:HHU961 HRO961:HRQ961 IBK961:IBM961 ILG961:ILI961 IVC961:IVE961 JEY961:JFA961 JOU961:JOW961 JYQ961:JYS961 KIM961:KIO961 KSI961:KSK961 LCE961:LCG961 LMA961:LMC961 LVW961:LVY961 MFS961:MFU961 MPO961:MPQ961 MZK961:MZM961 NJG961:NJI961 NTC961:NTE961 OCY961:ODA961 OMU961:OMW961 OWQ961:OWS961 PGM961:PGO961 PQI961:PQK961 QAE961:QAG961 QKA961:QKC961 QTW961:QTY961 RDS961:RDU961 RNO961:RNQ961 RXK961:RXM961 SHG961:SHI961 SRC961:SRE961 TAY961:TBA961 TKU961:TKW961 TUQ961:TUS961 UEM961:UEO961 UOI961:UOK961 UYE961:UYG961 VIA961:VIC961 VRW961:VRY961 WBS961:WBU961 WLO961:WLQ961 WVK961:WVM961 R957:T959 IY957:JA959 SU957:SW959 ACQ957:ACS959 AMM957:AMO959 AWI957:AWK959 BGE957:BGG959 BQA957:BQC959 BZW957:BZY959 CJS957:CJU959 CTO957:CTQ959 DDK957:DDM959 DNG957:DNI959 DXC957:DXE959 EGY957:EHA959 EQU957:EQW959 FAQ957:FAS959 FKM957:FKO959 FUI957:FUK959 GEE957:GEG959 GOA957:GOC959 GXW957:GXY959 HHS957:HHU959 HRO957:HRQ959 IBK957:IBM959 ILG957:ILI959 IVC957:IVE959 JEY957:JFA959 JOU957:JOW959 JYQ957:JYS959 KIM957:KIO959 KSI957:KSK959 LCE957:LCG959 LMA957:LMC959 LVW957:LVY959 MFS957:MFU959 MPO957:MPQ959 MZK957:MZM959 NJG957:NJI959 NTC957:NTE959 OCY957:ODA959 OMU957:OMW959 OWQ957:OWS959 PGM957:PGO959 PQI957:PQK959 QAE957:QAG959 QKA957:QKC959 QTW957:QTY959 RDS957:RDU959 RNO957:RNQ959 RXK957:RXM959 SHG957:SHI959 SRC957:SRE959 TAY957:TBA959 TKU957:TKW959 TUQ957:TUS959 UEM957:UEO959 UOI957:UOK959 UYE957:UYG959 VIA957:VIC959 VRW957:VRY959 WBS957:WBU959 WLO957:WLQ959 WVK957:WVM959 Q1015:U1015 IX1015:JB1015 ST1015:SX1015 ACP1015:ACT1015 AML1015:AMP1015 AWH1015:AWL1015 BGD1015:BGH1015 BPZ1015:BQD1015 BZV1015:BZZ1015 CJR1015:CJV1015 CTN1015:CTR1015 DDJ1015:DDN1015 DNF1015:DNJ1015 DXB1015:DXF1015 EGX1015:EHB1015 EQT1015:EQX1015 FAP1015:FAT1015 FKL1015:FKP1015 FUH1015:FUL1015 GED1015:GEH1015 GNZ1015:GOD1015 GXV1015:GXZ1015 HHR1015:HHV1015 HRN1015:HRR1015 IBJ1015:IBN1015 ILF1015:ILJ1015 IVB1015:IVF1015 JEX1015:JFB1015 JOT1015:JOX1015 JYP1015:JYT1015 KIL1015:KIP1015 KSH1015:KSL1015 LCD1015:LCH1015 LLZ1015:LMD1015 LVV1015:LVZ1015 MFR1015:MFV1015 MPN1015:MPR1015 MZJ1015:MZN1015 NJF1015:NJJ1015 NTB1015:NTF1015 OCX1015:ODB1015 OMT1015:OMX1015 OWP1015:OWT1015 PGL1015:PGP1015 PQH1015:PQL1015 QAD1015:QAH1015 QJZ1015:QKD1015 QTV1015:QTZ1015 RDR1015:RDV1015 RNN1015:RNR1015 RXJ1015:RXN1015 SHF1015:SHJ1015 SRB1015:SRF1015 TAX1015:TBB1015 TKT1015:TKX1015 TUP1015:TUT1015 UEL1015:UEP1015 UOH1015:UOL1015 UYD1015:UYH1015 VHZ1015:VID1015 VRV1015:VRZ1015 WBR1015:WBV1015 WLN1015:WLR1015 WVJ1015:WVN1015 Q1019:U1019 IX1019:JB1019 ST1019:SX1019 ACP1019:ACT1019 AML1019:AMP1019 AWH1019:AWL1019 BGD1019:BGH1019 BPZ1019:BQD1019 BZV1019:BZZ1019 CJR1019:CJV1019 CTN1019:CTR1019 DDJ1019:DDN1019 DNF1019:DNJ1019 DXB1019:DXF1019 EGX1019:EHB1019 EQT1019:EQX1019 FAP1019:FAT1019 FKL1019:FKP1019 FUH1019:FUL1019 GED1019:GEH1019 GNZ1019:GOD1019 GXV1019:GXZ1019 HHR1019:HHV1019 HRN1019:HRR1019 IBJ1019:IBN1019 ILF1019:ILJ1019 IVB1019:IVF1019 JEX1019:JFB1019 JOT1019:JOX1019 JYP1019:JYT1019 KIL1019:KIP1019 KSH1019:KSL1019 LCD1019:LCH1019 LLZ1019:LMD1019 LVV1019:LVZ1019 MFR1019:MFV1019 MPN1019:MPR1019 MZJ1019:MZN1019 NJF1019:NJJ1019 NTB1019:NTF1019 OCX1019:ODB1019 OMT1019:OMX1019 OWP1019:OWT1019 PGL1019:PGP1019 PQH1019:PQL1019 QAD1019:QAH1019 QJZ1019:QKD1019 QTV1019:QTZ1019 RDR1019:RDV1019 RNN1019:RNR1019 RXJ1019:RXN1019 SHF1019:SHJ1019 SRB1019:SRF1019 TAX1019:TBB1019 TKT1019:TKX1019 TUP1019:TUT1019 UEL1019:UEP1019 UOH1019:UOL1019 UYD1019:UYH1019 VHZ1019:VID1019 VRV1019:VRZ1019 WBR1019:WBV1019 WLN1019:WLR1019 WVJ1019:WVN1019 Q1024:U1024 IX1024:JB1024 ST1024:SX1024 ACP1024:ACT1024 AML1024:AMP1024 AWH1024:AWL1024 BGD1024:BGH1024 BPZ1024:BQD1024 BZV1024:BZZ1024 CJR1024:CJV1024 CTN1024:CTR1024 DDJ1024:DDN1024 DNF1024:DNJ1024 DXB1024:DXF1024 EGX1024:EHB1024 EQT1024:EQX1024 FAP1024:FAT1024 FKL1024:FKP1024 FUH1024:FUL1024 GED1024:GEH1024 GNZ1024:GOD1024 GXV1024:GXZ1024 HHR1024:HHV1024 HRN1024:HRR1024 IBJ1024:IBN1024 ILF1024:ILJ1024 IVB1024:IVF1024 JEX1024:JFB1024 JOT1024:JOX1024 JYP1024:JYT1024 KIL1024:KIP1024 KSH1024:KSL1024 LCD1024:LCH1024 LLZ1024:LMD1024 LVV1024:LVZ1024 MFR1024:MFV1024 MPN1024:MPR1024 MZJ1024:MZN1024 NJF1024:NJJ1024 NTB1024:NTF1024 OCX1024:ODB1024 OMT1024:OMX1024 OWP1024:OWT1024 PGL1024:PGP1024 PQH1024:PQL1024 QAD1024:QAH1024 QJZ1024:QKD1024 QTV1024:QTZ1024 RDR1024:RDV1024 RNN1024:RNR1024 RXJ1024:RXN1024 SHF1024:SHJ1024 SRB1024:SRF1024 TAX1024:TBB1024 TKT1024:TKX1024 TUP1024:TUT1024 UEL1024:UEP1024 UOH1024:UOL1024 UYD1024:UYH1024 VHZ1024:VID1024 VRV1024:VRZ1024 WBR1024:WBV1024 WLN1024:WLR1024 WVJ1024:WVN1024 Q1038:U1057 IX1038:JB1057 ST1038:SX1057 ACP1038:ACT1057 AML1038:AMP1057 AWH1038:AWL1057 BGD1038:BGH1057 BPZ1038:BQD1057 BZV1038:BZZ1057 CJR1038:CJV1057 CTN1038:CTR1057 DDJ1038:DDN1057 DNF1038:DNJ1057 DXB1038:DXF1057 EGX1038:EHB1057 EQT1038:EQX1057 FAP1038:FAT1057 FKL1038:FKP1057 FUH1038:FUL1057 GED1038:GEH1057 GNZ1038:GOD1057 GXV1038:GXZ1057 HHR1038:HHV1057 HRN1038:HRR1057 IBJ1038:IBN1057 ILF1038:ILJ1057 IVB1038:IVF1057 JEX1038:JFB1057 JOT1038:JOX1057 JYP1038:JYT1057 KIL1038:KIP1057 KSH1038:KSL1057 LCD1038:LCH1057 LLZ1038:LMD1057 LVV1038:LVZ1057 MFR1038:MFV1057 MPN1038:MPR1057 MZJ1038:MZN1057 NJF1038:NJJ1057 NTB1038:NTF1057 OCX1038:ODB1057 OMT1038:OMX1057 OWP1038:OWT1057 PGL1038:PGP1057 PQH1038:PQL1057 QAD1038:QAH1057 QJZ1038:QKD1057 QTV1038:QTZ1057 RDR1038:RDV1057 RNN1038:RNR1057 RXJ1038:RXN1057 SHF1038:SHJ1057 SRB1038:SRF1057 TAX1038:TBB1057 TKT1038:TKX1057 TUP1038:TUT1057 UEL1038:UEP1057 UOH1038:UOL1057 UYD1038:UYH1057 VHZ1038:VID1057 VRV1038:VRZ1057 WBR1038:WBV1057 WLN1038:WLR1057 WVJ1038:WVN1057 Q1088:U1088 IX1088:JB1088 ST1088:SX1088 ACP1088:ACT1088 AML1088:AMP1088 AWH1088:AWL1088 BGD1088:BGH1088 BPZ1088:BQD1088 BZV1088:BZZ1088 CJR1088:CJV1088 CTN1088:CTR1088 DDJ1088:DDN1088 DNF1088:DNJ1088 DXB1088:DXF1088 EGX1088:EHB1088 EQT1088:EQX1088 FAP1088:FAT1088 FKL1088:FKP1088 FUH1088:FUL1088 GED1088:GEH1088 GNZ1088:GOD1088 GXV1088:GXZ1088 HHR1088:HHV1088 HRN1088:HRR1088 IBJ1088:IBN1088 ILF1088:ILJ1088 IVB1088:IVF1088 JEX1088:JFB1088 JOT1088:JOX1088 JYP1088:JYT1088 KIL1088:KIP1088 KSH1088:KSL1088 LCD1088:LCH1088 LLZ1088:LMD1088 LVV1088:LVZ1088 MFR1088:MFV1088 MPN1088:MPR1088 MZJ1088:MZN1088 NJF1088:NJJ1088 NTB1088:NTF1088 OCX1088:ODB1088 OMT1088:OMX1088 OWP1088:OWT1088 PGL1088:PGP1088 PQH1088:PQL1088 QAD1088:QAH1088 QJZ1088:QKD1088 QTV1088:QTZ1088 RDR1088:RDV1088 RNN1088:RNR1088 RXJ1088:RXN1088 SHF1088:SHJ1088 SRB1088:SRF1088 TAX1088:TBB1088 TKT1088:TKX1088 TUP1088:TUT1088 UEL1088:UEP1088 UOH1088:UOL1088 UYD1088:UYH1088 VHZ1088:VID1088 VRV1088:VRZ1088 WBR1088:WBV1088 WLN1088:WLR1088 WVJ1088:WVN1088 Q1179:U1182 IX1177:JB1180 ST1177:SX1180 ACP1177:ACT1180 AML1177:AMP1180 AWH1177:AWL1180 BGD1177:BGH1180 BPZ1177:BQD1180 BZV1177:BZZ1180 CJR1177:CJV1180 CTN1177:CTR1180 DDJ1177:DDN1180 DNF1177:DNJ1180 DXB1177:DXF1180 EGX1177:EHB1180 EQT1177:EQX1180 FAP1177:FAT1180 FKL1177:FKP1180 FUH1177:FUL1180 GED1177:GEH1180 GNZ1177:GOD1180 GXV1177:GXZ1180 HHR1177:HHV1180 HRN1177:HRR1180 IBJ1177:IBN1180 ILF1177:ILJ1180 IVB1177:IVF1180 JEX1177:JFB1180 JOT1177:JOX1180 JYP1177:JYT1180 KIL1177:KIP1180 KSH1177:KSL1180 LCD1177:LCH1180 LLZ1177:LMD1180 LVV1177:LVZ1180 MFR1177:MFV1180 MPN1177:MPR1180 MZJ1177:MZN1180 NJF1177:NJJ1180 NTB1177:NTF1180 OCX1177:ODB1180 OMT1177:OMX1180 OWP1177:OWT1180 PGL1177:PGP1180 PQH1177:PQL1180 QAD1177:QAH1180 QJZ1177:QKD1180 QTV1177:QTZ1180 RDR1177:RDV1180 RNN1177:RNR1180 RXJ1177:RXN1180 SHF1177:SHJ1180 SRB1177:SRF1180 TAX1177:TBB1180 TKT1177:TKX1180 TUP1177:TUT1180 UEL1177:UEP1180 UOH1177:UOL1180 UYD1177:UYH1180 VHZ1177:VID1180 VRV1177:VRZ1180 WBR1177:WBV1180 WLN1177:WLR1180 WVJ1177:WVN1180 Q1227:U1228 IX1225:JB1226 ST1225:SX1226 ACP1225:ACT1226 AML1225:AMP1226 AWH1225:AWL1226 BGD1225:BGH1226 BPZ1225:BQD1226 BZV1225:BZZ1226 CJR1225:CJV1226 CTN1225:CTR1226 DDJ1225:DDN1226 DNF1225:DNJ1226 DXB1225:DXF1226 EGX1225:EHB1226 EQT1225:EQX1226 FAP1225:FAT1226 FKL1225:FKP1226 FUH1225:FUL1226 GED1225:GEH1226 GNZ1225:GOD1226 GXV1225:GXZ1226 HHR1225:HHV1226 HRN1225:HRR1226 IBJ1225:IBN1226 ILF1225:ILJ1226 IVB1225:IVF1226 JEX1225:JFB1226 JOT1225:JOX1226 JYP1225:JYT1226 KIL1225:KIP1226 KSH1225:KSL1226 LCD1225:LCH1226 LLZ1225:LMD1226 LVV1225:LVZ1226 MFR1225:MFV1226 MPN1225:MPR1226 MZJ1225:MZN1226 NJF1225:NJJ1226 NTB1225:NTF1226 OCX1225:ODB1226 OMT1225:OMX1226 OWP1225:OWT1226 PGL1225:PGP1226 PQH1225:PQL1226 QAD1225:QAH1226 QJZ1225:QKD1226 QTV1225:QTZ1226 RDR1225:RDV1226 RNN1225:RNR1226 RXJ1225:RXN1226 SHF1225:SHJ1226 SRB1225:SRF1226 TAX1225:TBB1226 TKT1225:TKX1226 TUP1225:TUT1226 UEL1225:UEP1226 UOH1225:UOL1226 UYD1225:UYH1226 VHZ1225:VID1226 VRV1225:VRZ1226 WBR1225:WBV1226 WLN1225:WLR1226 WVJ1225:WVN1226 U335:U380 JB335:JB380 SX335:SX380 ACT335:ACT380 AMP335:AMP380 AWL335:AWL380 BGH335:BGH380 BQD335:BQD380 BZZ335:BZZ380 CJV335:CJV380 CTR335:CTR380 DDN335:DDN380 DNJ335:DNJ380 DXF335:DXF380 EHB335:EHB380 EQX335:EQX380 FAT335:FAT380 FKP335:FKP380 FUL335:FUL380 GEH335:GEH380 GOD335:GOD380 GXZ335:GXZ380 HHV335:HHV380 HRR335:HRR380 IBN335:IBN380 ILJ335:ILJ380 IVF335:IVF380 JFB335:JFB380 JOX335:JOX380 JYT335:JYT380 KIP335:KIP380 KSL335:KSL380 LCH335:LCH380 LMD335:LMD380 LVZ335:LVZ380 MFV335:MFV380 MPR335:MPR380 MZN335:MZN380 NJJ335:NJJ380 NTF335:NTF380 ODB335:ODB380 OMX335:OMX380 OWT335:OWT380 PGP335:PGP380 PQL335:PQL380 QAH335:QAH380 QKD335:QKD380 QTZ335:QTZ380 RDV335:RDV380 RNR335:RNR380 RXN335:RXN380 SHJ335:SHJ380 SRF335:SRF380 TBB335:TBB380 TKX335:TKX380 TUT335:TUT380 UEP335:UEP380 UOL335:UOL380 UYH335:UYH380 VID335:VID380 VRZ335:VRZ380 WBV335:WBV380 WLR335:WLR380 WVN335:WVN380 Q381:U381 IX381:JB381 ST381:SX381 ACP381:ACT381 AML381:AMP381 AWH381:AWL381 BGD381:BGH381 BPZ381:BQD381 BZV381:BZZ381 CJR381:CJV381 CTN381:CTR381 DDJ381:DDN381 DNF381:DNJ381 DXB381:DXF381 EGX381:EHB381 EQT381:EQX381 FAP381:FAT381 FKL381:FKP381 FUH381:FUL381 GED381:GEH381 GNZ381:GOD381 GXV381:GXZ381 HHR381:HHV381 HRN381:HRR381 IBJ381:IBN381 ILF381:ILJ381 IVB381:IVF381 JEX381:JFB381 JOT381:JOX381 JYP381:JYT381 KIL381:KIP381 KSH381:KSL381 LCD381:LCH381 LLZ381:LMD381 LVV381:LVZ381 MFR381:MFV381 MPN381:MPR381 MZJ381:MZN381 NJF381:NJJ381 NTB381:NTF381 OCX381:ODB381 OMT381:OMX381 OWP381:OWT381 PGL381:PGP381 PQH381:PQL381 QAD381:QAH381 QJZ381:QKD381 QTV381:QTZ381 RDR381:RDV381 RNN381:RNR381 RXJ381:RXN381 SHF381:SHJ381 SRB381:SRF381 TAX381:TBB381 TKT381:TKX381 TUP381:TUT381 UEL381:UEP381 UOH381:UOL381 UYD381:UYH381 VHZ381:VID381 VRV381:VRZ381 WBR381:WBV381 WLN381:WLR381 WVJ381:WVN381 Q540:U540 IX540:JB540 ST540:SX540 ACP540:ACT540 AML540:AMP540 AWH540:AWL540 BGD540:BGH540 BPZ540:BQD540 BZV540:BZZ540 CJR540:CJV540 CTN540:CTR540 DDJ540:DDN540 DNF540:DNJ540 DXB540:DXF540 EGX540:EHB540 EQT540:EQX540 FAP540:FAT540 FKL540:FKP540 FUH540:FUL540 GED540:GEH540 GNZ540:GOD540 GXV540:GXZ540 HHR540:HHV540 HRN540:HRR540 IBJ540:IBN540 ILF540:ILJ540 IVB540:IVF540 JEX540:JFB540 JOT540:JOX540 JYP540:JYT540 KIL540:KIP540 KSH540:KSL540 LCD540:LCH540 LLZ540:LMD540 LVV540:LVZ540 MFR540:MFV540 MPN540:MPR540 MZJ540:MZN540 NJF540:NJJ540 NTB540:NTF540 OCX540:ODB540 OMT540:OMX540 OWP540:OWT540 PGL540:PGP540 PQH540:PQL540 QAD540:QAH540 QJZ540:QKD540 QTV540:QTZ540 RDR540:RDV540 RNN540:RNR540 RXJ540:RXN540 SHF540:SHJ540 SRB540:SRF540 TAX540:TBB540 TKT540:TKX540 TUP540:TUT540 UEL540:UEP540 UOH540:UOL540 UYD540:UYH540 VHZ540:VID540 VRV540:VRZ540 WBR540:WBV540 WLN540:WLR540 WVJ540:WVN540 Q679:U679 IX679:JB679 ST679:SX679 ACP679:ACT679 AML679:AMP679 AWH679:AWL679 BGD679:BGH679 BPZ679:BQD679 BZV679:BZZ679 CJR679:CJV679 CTN679:CTR679 DDJ679:DDN679 DNF679:DNJ679 DXB679:DXF679 EGX679:EHB679 EQT679:EQX679 FAP679:FAT679 FKL679:FKP679 FUH679:FUL679 GED679:GEH679 GNZ679:GOD679 GXV679:GXZ679 HHR679:HHV679 HRN679:HRR679 IBJ679:IBN679 ILF679:ILJ679 IVB679:IVF679 JEX679:JFB679 JOT679:JOX679 JYP679:JYT679 KIL679:KIP679 KSH679:KSL679 LCD679:LCH679 LLZ679:LMD679 LVV679:LVZ679 MFR679:MFV679 MPN679:MPR679 MZJ679:MZN679 NJF679:NJJ679 NTB679:NTF679 OCX679:ODB679 OMT679:OMX679 OWP679:OWT679 PGL679:PGP679 PQH679:PQL679 QAD679:QAH679 QJZ679:QKD679 QTV679:QTZ679 RDR679:RDV679 RNN679:RNR679 RXJ679:RXN679 SHF679:SHJ679 SRB679:SRF679 TAX679:TBB679 TKT679:TKX679 TUP679:TUT679 UEL679:UEP679 UOH679:UOL679 UYD679:UYH679 VHZ679:VID679 VRV679:VRZ679 WBR679:WBV679 WLN679:WLR679 WVJ679:WVN679 Q397:U397 IX397:JB397 ST397:SX397 ACP397:ACT397 AML397:AMP397 AWH397:AWL397 BGD397:BGH397 BPZ397:BQD397 BZV397:BZZ397 CJR397:CJV397 CTN397:CTR397 DDJ397:DDN397 DNF397:DNJ397 DXB397:DXF397 EGX397:EHB397 EQT397:EQX397 FAP397:FAT397 FKL397:FKP397 FUH397:FUL397 GED397:GEH397 GNZ397:GOD397 GXV397:GXZ397 HHR397:HHV397 HRN397:HRR397 IBJ397:IBN397 ILF397:ILJ397 IVB397:IVF397 JEX397:JFB397 JOT397:JOX397 JYP397:JYT397 KIL397:KIP397 KSH397:KSL397 LCD397:LCH397 LLZ397:LMD397 LVV397:LVZ397 MFR397:MFV397 MPN397:MPR397 MZJ397:MZN397 NJF397:NJJ397 NTB397:NTF397 OCX397:ODB397 OMT397:OMX397 OWP397:OWT397 PGL397:PGP397 PQH397:PQL397 QAD397:QAH397 QJZ397:QKD397 QTV397:QTZ397 RDR397:RDV397 RNN397:RNR397 RXJ397:RXN397 SHF397:SHJ397 SRB397:SRF397 TAX397:TBB397 TKT397:TKX397 TUP397:TUT397 UEL397:UEP397 UOH397:UOL397 UYD397:UYH397 VHZ397:VID397 VRV397:VRZ397 WBR397:WBV397 WLN397:WLR397 WVJ397:WVN397 R963:T963 IY963:JA963 SU963:SW963 ACQ963:ACS963 AMM963:AMO963 AWI963:AWK963 BGE963:BGG963 BQA963:BQC963 BZW963:BZY963 CJS963:CJU963 CTO963:CTQ963 DDK963:DDM963 DNG963:DNI963 DXC963:DXE963 EGY963:EHA963 EQU963:EQW963 FAQ963:FAS963 FKM963:FKO963 FUI963:FUK963 GEE963:GEG963 GOA963:GOC963 GXW963:GXY963 HHS963:HHU963 HRO963:HRQ963 IBK963:IBM963 ILG963:ILI963 IVC963:IVE963 JEY963:JFA963 JOU963:JOW963 JYQ963:JYS963 KIM963:KIO963 KSI963:KSK963 LCE963:LCG963 LMA963:LMC963 LVW963:LVY963 MFS963:MFU963 MPO963:MPQ963 MZK963:MZM963 NJG963:NJI963 NTC963:NTE963 OCY963:ODA963 OMU963:OMW963 OWQ963:OWS963 PGM963:PGO963 PQI963:PQK963 QAE963:QAG963 QKA963:QKC963 QTW963:QTY963 RDS963:RDU963 RNO963:RNQ963 RXK963:RXM963 SHG963:SHI963 SRC963:SRE963 TAY963:TBA963 TKU963:TKW963 TUQ963:TUS963 UEM963:UEO963 UOI963:UOK963 UYE963:UYG963 VIA963:VIC963 VRW963:VRY963 WBS963:WBU963 WLO963:WLQ963 WVK963:WVM963 Q964:U964 IX964:JB964 ST964:SX964 ACP964:ACT964 AML964:AMP964 AWH964:AWL964 BGD964:BGH964 BPZ964:BQD964 BZV964:BZZ964 CJR964:CJV964 CTN964:CTR964 DDJ964:DDN964 DNF964:DNJ964 DXB964:DXF964 EGX964:EHB964 EQT964:EQX964 FAP964:FAT964 FKL964:FKP964 FUH964:FUL964 GED964:GEH964 GNZ964:GOD964 GXV964:GXZ964 HHR964:HHV964 HRN964:HRR964 IBJ964:IBN964 ILF964:ILJ964 IVB964:IVF964 JEX964:JFB964 JOT964:JOX964 JYP964:JYT964 KIL964:KIP964 KSH964:KSL964 LCD964:LCH964 LLZ964:LMD964 LVV964:LVZ964 MFR964:MFV964 MPN964:MPR964 MZJ964:MZN964 NJF964:NJJ964 NTB964:NTF964 OCX964:ODB964 OMT964:OMX964 OWP964:OWT964 PGL964:PGP964 PQH964:PQL964 QAD964:QAH964 QJZ964:QKD964 QTV964:QTZ964 RDR964:RDV964 RNN964:RNR964 RXJ964:RXN964 SHF964:SHJ964 SRB964:SRF964 TAX964:TBB964 TKT964:TKX964 TUP964:TUT964 UEL964:UEP964 UOH964:UOL964 UYD964:UYH964 VHZ964:VID964 VRV964:VRZ964 WBR964:WBV964 WLN964:WLR964 WVJ964:WVN964 Q681:U681 IX681:JB681 ST681:SX681 ACP681:ACT681 AML681:AMP681 AWH681:AWL681 BGD681:BGH681 BPZ681:BQD681 BZV681:BZZ681 CJR681:CJV681 CTN681:CTR681 DDJ681:DDN681 DNF681:DNJ681 DXB681:DXF681 EGX681:EHB681 EQT681:EQX681 FAP681:FAT681 FKL681:FKP681 FUH681:FUL681 GED681:GEH681 GNZ681:GOD681 GXV681:GXZ681 HHR681:HHV681 HRN681:HRR681 IBJ681:IBN681 ILF681:ILJ681 IVB681:IVF681 JEX681:JFB681 JOT681:JOX681 JYP681:JYT681 KIL681:KIP681 KSH681:KSL681 LCD681:LCH681 LLZ681:LMD681 LVV681:LVZ681 MFR681:MFV681 MPN681:MPR681 MZJ681:MZN681 NJF681:NJJ681 NTB681:NTF681 OCX681:ODB681 OMT681:OMX681 OWP681:OWT681 PGL681:PGP681 PQH681:PQL681 QAD681:QAH681 QJZ681:QKD681 QTV681:QTZ681 RDR681:RDV681 RNN681:RNR681 RXJ681:RXN681 SHF681:SHJ681 SRB681:SRF681 TAX681:TBB681 TKT681:TKX681 TUP681:TUT681 UEL681:UEP681 UOH681:UOL681 UYD681:UYH681 VHZ681:VID681 VRV681:VRZ681 WBR681:WBV681 WLN681:WLR681 WVJ681:WVN681 Q1071:U1084 IX1071:JB1084 ST1071:SX1084 ACP1071:ACT1084 AML1071:AMP1084 AWH1071:AWL1084 BGD1071:BGH1084 BPZ1071:BQD1084 BZV1071:BZZ1084 CJR1071:CJV1084 CTN1071:CTR1084 DDJ1071:DDN1084 DNF1071:DNJ1084 DXB1071:DXF1084 EGX1071:EHB1084 EQT1071:EQX1084 FAP1071:FAT1084 FKL1071:FKP1084 FUH1071:FUL1084 GED1071:GEH1084 GNZ1071:GOD1084 GXV1071:GXZ1084 HHR1071:HHV1084 HRN1071:HRR1084 IBJ1071:IBN1084 ILF1071:ILJ1084 IVB1071:IVF1084 JEX1071:JFB1084 JOT1071:JOX1084 JYP1071:JYT1084 KIL1071:KIP1084 KSH1071:KSL1084 LCD1071:LCH1084 LLZ1071:LMD1084 LVV1071:LVZ1084 MFR1071:MFV1084 MPN1071:MPR1084 MZJ1071:MZN1084 NJF1071:NJJ1084 NTB1071:NTF1084 OCX1071:ODB1084 OMT1071:OMX1084 OWP1071:OWT1084 PGL1071:PGP1084 PQH1071:PQL1084 QAD1071:QAH1084 QJZ1071:QKD1084 QTV1071:QTZ1084 RDR1071:RDV1084 RNN1071:RNR1084 RXJ1071:RXN1084 SHF1071:SHJ1084 SRB1071:SRF1084 TAX1071:TBB1084 TKT1071:TKX1084 TUP1071:TUT1084 UEL1071:UEP1084 UOH1071:UOL1084 UYD1071:UYH1084 VHZ1071:VID1084 VRV1071:VRZ1084 WBR1071:WBV1084 WLN1071:WLR1084 WVJ1071:WVN1084 Q1184:T1195 IX1182:JA1193 ST1182:SW1193 ACP1182:ACS1193 AML1182:AMO1193 AWH1182:AWK1193 BGD1182:BGG1193 BPZ1182:BQC1193 BZV1182:BZY1193 CJR1182:CJU1193 CTN1182:CTQ1193 DDJ1182:DDM1193 DNF1182:DNI1193 DXB1182:DXE1193 EGX1182:EHA1193 EQT1182:EQW1193 FAP1182:FAS1193 FKL1182:FKO1193 FUH1182:FUK1193 GED1182:GEG1193 GNZ1182:GOC1193 GXV1182:GXY1193 HHR1182:HHU1193 HRN1182:HRQ1193 IBJ1182:IBM1193 ILF1182:ILI1193 IVB1182:IVE1193 JEX1182:JFA1193 JOT1182:JOW1193 JYP1182:JYS1193 KIL1182:KIO1193 KSH1182:KSK1193 LCD1182:LCG1193 LLZ1182:LMC1193 LVV1182:LVY1193 MFR1182:MFU1193 MPN1182:MPQ1193 MZJ1182:MZM1193 NJF1182:NJI1193 NTB1182:NTE1193 OCX1182:ODA1193 OMT1182:OMW1193 OWP1182:OWS1193 PGL1182:PGO1193 PQH1182:PQK1193 QAD1182:QAG1193 QJZ1182:QKC1193 QTV1182:QTY1193 RDR1182:RDU1193 RNN1182:RNQ1193 RXJ1182:RXM1193 SHF1182:SHI1193 SRB1182:SRE1193 TAX1182:TBA1193 TKT1182:TKW1193 TUP1182:TUS1193 UEL1182:UEO1193 UOH1182:UOK1193 UYD1182:UYG1193 VHZ1182:VIC1193 VRV1182:VRY1193 WBR1182:WBU1193 WLN1182:WLQ1193 WVJ1182:WVM1193 Q1177 IX1175 ST1175 ACP1175 AML1175 AWH1175 BGD1175 BPZ1175 BZV1175 CJR1175 CTN1175 DDJ1175 DNF1175 DXB1175 EGX1175 EQT1175 FAP1175 FKL1175 FUH1175 GED1175 GNZ1175 GXV1175 HHR1175 HRN1175 IBJ1175 ILF1175 IVB1175 JEX1175 JOT1175 JYP1175 KIL1175 KSH1175 LCD1175 LLZ1175 LVV1175 MFR1175 MPN1175 MZJ1175 NJF1175 NTB1175 OCX1175 OMT1175 OWP1175 PGL1175 PQH1175 QAD1175 QJZ1175 QTV1175 RDR1175 RNN1175 RXJ1175 SHF1175 SRB1175 TAX1175 TKT1175 TUP1175 UEL1175 UOH1175 UYD1175 VHZ1175 VRV1175 WBR1175 WLN1175 WVJ1175 R1177:T1178 IY1175:JA1176 SU1175:SW1176 ACQ1175:ACS1176 AMM1175:AMO1176 AWI1175:AWK1176 BGE1175:BGG1176 BQA1175:BQC1176 BZW1175:BZY1176 CJS1175:CJU1176 CTO1175:CTQ1176 DDK1175:DDM1176 DNG1175:DNI1176 DXC1175:DXE1176 EGY1175:EHA1176 EQU1175:EQW1176 FAQ1175:FAS1176 FKM1175:FKO1176 FUI1175:FUK1176 GEE1175:GEG1176 GOA1175:GOC1176 GXW1175:GXY1176 HHS1175:HHU1176 HRO1175:HRQ1176 IBK1175:IBM1176 ILG1175:ILI1176 IVC1175:IVE1176 JEY1175:JFA1176 JOU1175:JOW1176 JYQ1175:JYS1176 KIM1175:KIO1176 KSI1175:KSK1176 LCE1175:LCG1176 LMA1175:LMC1176 LVW1175:LVY1176 MFS1175:MFU1176 MPO1175:MPQ1176 MZK1175:MZM1176 NJG1175:NJI1176 NTC1175:NTE1176 OCY1175:ODA1176 OMU1175:OMW1176 OWQ1175:OWS1176 PGM1175:PGO1176 PQI1175:PQK1176 QAE1175:QAG1176 QKA1175:QKC1176 QTW1175:QTY1176 RDS1175:RDU1176 RNO1175:RNQ1176 RXK1175:RXM1176 SHG1175:SHI1176 SRC1175:SRE1176 TAY1175:TBA1176 TKU1175:TKW1176 TUQ1175:TUS1176 UEM1175:UEO1176 UOI1175:UOK1176 UYE1175:UYG1176 VIA1175:VIC1176 VRW1175:VRY1176 WBS1175:WBU1176 WLO1175:WLQ1176 WVK1175:WVM1176 U1177 JB1175 SX1175 ACT1175 AMP1175 AWL1175 BGH1175 BQD1175 BZZ1175 CJV1175 CTR1175 DDN1175 DNJ1175 DXF1175 EHB1175 EQX1175 FAT1175 FKP1175 FUL1175 GEH1175 GOD1175 GXZ1175 HHV1175 HRR1175 IBN1175 ILJ1175 IVF1175 JFB1175 JOX1175 JYT1175 KIP1175 KSL1175 LCH1175 LMD1175 LVZ1175 MFV1175 MPR1175 MZN1175 NJJ1175 NTF1175 ODB1175 OMX1175 OWT1175 PGP1175 PQL1175 QAH1175 QKD1175 QTZ1175 RDV1175 RNR1175 RXN1175 SHJ1175 SRF1175 TBB1175 TKX1175 TUT1175 UEP1175 UOL1175 UYH1175 VID1175 VRZ1175 WBV1175 WLR1175 WVN1175 S529:U529 IZ529:JB529 SV529:SX529 ACR529:ACT529 AMN529:AMP529 AWJ529:AWL529 BGF529:BGH529 BQB529:BQD529 BZX529:BZZ529 CJT529:CJV529 CTP529:CTR529 DDL529:DDN529 DNH529:DNJ529 DXD529:DXF529 EGZ529:EHB529 EQV529:EQX529 FAR529:FAT529 FKN529:FKP529 FUJ529:FUL529 GEF529:GEH529 GOB529:GOD529 GXX529:GXZ529 HHT529:HHV529 HRP529:HRR529 IBL529:IBN529 ILH529:ILJ529 IVD529:IVF529 JEZ529:JFB529 JOV529:JOX529 JYR529:JYT529 KIN529:KIP529 KSJ529:KSL529 LCF529:LCH529 LMB529:LMD529 LVX529:LVZ529 MFT529:MFV529 MPP529:MPR529 MZL529:MZN529 NJH529:NJJ529 NTD529:NTF529 OCZ529:ODB529 OMV529:OMX529 OWR529:OWT529 PGN529:PGP529 PQJ529:PQL529 QAF529:QAH529 QKB529:QKD529 QTX529:QTZ529 RDT529:RDV529 RNP529:RNR529 RXL529:RXN529 SHH529:SHJ529 SRD529:SRF529 TAZ529:TBB529 TKV529:TKX529 TUR529:TUT529 UEN529:UEP529 UOJ529:UOL529 UYF529:UYH529 VIB529:VID529 VRX529:VRZ529 WBT529:WBV529 WLP529:WLR529 WVL529:WVN529 S518 IZ518 SV518 ACR518 AMN518 AWJ518 BGF518 BQB518 BZX518 CJT518 CTP518 DDL518 DNH518 DXD518 EGZ518 EQV518 FAR518 FKN518 FUJ518 GEF518 GOB518 GXX518 HHT518 HRP518 IBL518 ILH518 IVD518 JEZ518 JOV518 JYR518 KIN518 KSJ518 LCF518 LMB518 LVX518 MFT518 MPP518 MZL518 NJH518 NTD518 OCZ518 OMV518 OWR518 PGN518 PQJ518 QAF518 QKB518 QTX518 RDT518 RNP518 RXL518 SHH518 SRD518 TAZ518 TKV518 TUR518 UEN518 UOJ518 UYF518 VIB518 VRX518 WBT518 WLP518 WVL518 S517:T517 IZ517:JA517 SV517:SW517 ACR517:ACS517 AMN517:AMO517 AWJ517:AWK517 BGF517:BGG517 BQB517:BQC517 BZX517:BZY517 CJT517:CJU517 CTP517:CTQ517 DDL517:DDM517 DNH517:DNI517 DXD517:DXE517 EGZ517:EHA517 EQV517:EQW517 FAR517:FAS517 FKN517:FKO517 FUJ517:FUK517 GEF517:GEG517 GOB517:GOC517 GXX517:GXY517 HHT517:HHU517 HRP517:HRQ517 IBL517:IBM517 ILH517:ILI517 IVD517:IVE517 JEZ517:JFA517 JOV517:JOW517 JYR517:JYS517 KIN517:KIO517 KSJ517:KSK517 LCF517:LCG517 LMB517:LMC517 LVX517:LVY517 MFT517:MFU517 MPP517:MPQ517 MZL517:MZM517 NJH517:NJI517 NTD517:NTE517 OCZ517:ODA517 OMV517:OMW517 OWR517:OWS517 PGN517:PGO517 PQJ517:PQK517 QAF517:QAG517 QKB517:QKC517 QTX517:QTY517 RDT517:RDU517 RNP517:RNQ517 RXL517:RXM517 SHH517:SHI517 SRD517:SRE517 TAZ517:TBA517 TKV517:TKW517 TUR517:TUS517 UEN517:UEO517 UOJ517:UOK517 UYF517:UYG517 VIB517:VIC517 VRX517:VRY517 WBT517:WBU517 WLP517:WLQ517 WVL517:WVM517 R513:U516 IY513:JB516 SU513:SX516 ACQ513:ACT516 AMM513:AMP516 AWI513:AWL516 BGE513:BGH516 BQA513:BQD516 BZW513:BZZ516 CJS513:CJV516 CTO513:CTR516 DDK513:DDN516 DNG513:DNJ516 DXC513:DXF516 EGY513:EHB516 EQU513:EQX516 FAQ513:FAT516 FKM513:FKP516 FUI513:FUL516 GEE513:GEH516 GOA513:GOD516 GXW513:GXZ516 HHS513:HHV516 HRO513:HRR516 IBK513:IBN516 ILG513:ILJ516 IVC513:IVF516 JEY513:JFB516 JOU513:JOX516 JYQ513:JYT516 KIM513:KIP516 KSI513:KSL516 LCE513:LCH516 LMA513:LMD516 LVW513:LVZ516 MFS513:MFV516 MPO513:MPR516 MZK513:MZN516 NJG513:NJJ516 NTC513:NTF516 OCY513:ODB516 OMU513:OMX516 OWQ513:OWT516 PGM513:PGP516 PQI513:PQL516 QAE513:QAH516 QKA513:QKD516 QTW513:QTZ516 RDS513:RDV516 RNO513:RNR516 RXK513:RXN516 SHG513:SHJ516 SRC513:SRF516 TAY513:TBB516 TKU513:TKX516 TUQ513:TUT516 UEM513:UEP516 UOI513:UOL516 UYE513:UYH516 VIA513:VID516 VRW513:VRZ516 WBS513:WBV516 WLO513:WLR516 WVK513:WVN516 R519:S519 IY519:IZ519 SU519:SV519 ACQ519:ACR519 AMM519:AMN519 AWI519:AWJ519 BGE519:BGF519 BQA519:BQB519 BZW519:BZX519 CJS519:CJT519 CTO519:CTP519 DDK519:DDL519 DNG519:DNH519 DXC519:DXD519 EGY519:EGZ519 EQU519:EQV519 FAQ519:FAR519 FKM519:FKN519 FUI519:FUJ519 GEE519:GEF519 GOA519:GOB519 GXW519:GXX519 HHS519:HHT519 HRO519:HRP519 IBK519:IBL519 ILG519:ILH519 IVC519:IVD519 JEY519:JEZ519 JOU519:JOV519 JYQ519:JYR519 KIM519:KIN519 KSI519:KSJ519 LCE519:LCF519 LMA519:LMB519 LVW519:LVX519 MFS519:MFT519 MPO519:MPP519 MZK519:MZL519 NJG519:NJH519 NTC519:NTD519 OCY519:OCZ519 OMU519:OMV519 OWQ519:OWR519 PGM519:PGN519 PQI519:PQJ519 QAE519:QAF519 QKA519:QKB519 QTW519:QTX519 RDS519:RDT519 RNO519:RNP519 RXK519:RXL519 SHG519:SHH519 SRC519:SRD519 TAY519:TAZ519 TKU519:TKV519 TUQ519:TUR519 UEM519:UEN519 UOI519:UOJ519 UYE519:UYF519 VIA519:VIB519 VRW519:VRX519 WBS519:WBT519 WLO519:WLP519 WVK519:WVL519 U517:U524 JB517:JB524 SX517:SX524 ACT517:ACT524 AMP517:AMP524 AWL517:AWL524 BGH517:BGH524 BQD517:BQD524 BZZ517:BZZ524 CJV517:CJV524 CTR517:CTR524 DDN517:DDN524 DNJ517:DNJ524 DXF517:DXF524 EHB517:EHB524 EQX517:EQX524 FAT517:FAT524 FKP517:FKP524 FUL517:FUL524 GEH517:GEH524 GOD517:GOD524 GXZ517:GXZ524 HHV517:HHV524 HRR517:HRR524 IBN517:IBN524 ILJ517:ILJ524 IVF517:IVF524 JFB517:JFB524 JOX517:JOX524 JYT517:JYT524 KIP517:KIP524 KSL517:KSL524 LCH517:LCH524 LMD517:LMD524 LVZ517:LVZ524 MFV517:MFV524 MPR517:MPR524 MZN517:MZN524 NJJ517:NJJ524 NTF517:NTF524 ODB517:ODB524 OMX517:OMX524 OWT517:OWT524 PGP517:PGP524 PQL517:PQL524 QAH517:QAH524 QKD517:QKD524 QTZ517:QTZ524 RDV517:RDV524 RNR517:RNR524 RXN517:RXN524 SHJ517:SHJ524 SRF517:SRF524 TBB517:TBB524 TKX517:TKX524 TUT517:TUT524 UEP517:UEP524 UOL517:UOL524 UYH517:UYH524 VID517:VID524 VRZ517:VRZ524 WBV517:WBV524 WLR517:WLR524 WVN517:WVN524 Q513:Q524 IX513:IX524 ST513:ST524 ACP513:ACP524 AML513:AML524 AWH513:AWH524 BGD513:BGD524 BPZ513:BPZ524 BZV513:BZV524 CJR513:CJR524 CTN513:CTN524 DDJ513:DDJ524 DNF513:DNF524 DXB513:DXB524 EGX513:EGX524 EQT513:EQT524 FAP513:FAP524 FKL513:FKL524 FUH513:FUH524 GED513:GED524 GNZ513:GNZ524 GXV513:GXV524 HHR513:HHR524 HRN513:HRN524 IBJ513:IBJ524 ILF513:ILF524 IVB513:IVB524 JEX513:JEX524 JOT513:JOT524 JYP513:JYP524 KIL513:KIL524 KSH513:KSH524 LCD513:LCD524 LLZ513:LLZ524 LVV513:LVV524 MFR513:MFR524 MPN513:MPN524 MZJ513:MZJ524 NJF513:NJF524 NTB513:NTB524 OCX513:OCX524 OMT513:OMT524 OWP513:OWP524 PGL513:PGL524 PQH513:PQH524 QAD513:QAD524 QJZ513:QJZ524 QTV513:QTV524 RDR513:RDR524 RNN513:RNN524 RXJ513:RXJ524 SHF513:SHF524 SRB513:SRB524 TAX513:TAX524 TKT513:TKT524 TUP513:TUP524 UEL513:UEL524 UOH513:UOH524 UYD513:UYD524 VHZ513:VHZ524 VRV513:VRV524 WBR513:WBR524 WLN513:WLN524 WVJ513:WVJ524 Q528:Q529 IX528:IX529 ST528:ST529 ACP528:ACP529 AML528:AML529 AWH528:AWH529 BGD528:BGD529 BPZ528:BPZ529 BZV528:BZV529 CJR528:CJR529 CTN528:CTN529 DDJ528:DDJ529 DNF528:DNF529 DXB528:DXB529 EGX528:EGX529 EQT528:EQT529 FAP528:FAP529 FKL528:FKL529 FUH528:FUH529 GED528:GED529 GNZ528:GNZ529 GXV528:GXV529 HHR528:HHR529 HRN528:HRN529 IBJ528:IBJ529 ILF528:ILF529 IVB528:IVB529 JEX528:JEX529 JOT528:JOT529 JYP528:JYP529 KIL528:KIL529 KSH528:KSH529 LCD528:LCD529 LLZ528:LLZ529 LVV528:LVV529 MFR528:MFR529 MPN528:MPN529 MZJ528:MZJ529 NJF528:NJF529 NTB528:NTB529 OCX528:OCX529 OMT528:OMT529 OWP528:OWP529 PGL528:PGL529 PQH528:PQH529 QAD528:QAD529 QJZ528:QJZ529 QTV528:QTV529 RDR528:RDR529 RNN528:RNN529 RXJ528:RXJ529 SHF528:SHF529 SRB528:SRB529 TAX528:TAX529 TKT528:TKT529 TUP528:TUP529 UEL528:UEL529 UOH528:UOH529 UYD528:UYD529 VHZ528:VHZ529 VRV528:VRV529 WBR528:WBR529 WLN528:WLN529 WVJ528:WVJ529 U528 JB528 SX528 ACT528 AMP528 AWL528 BGH528 BQD528 BZZ528 CJV528 CTR528 DDN528 DNJ528 DXF528 EHB528 EQX528 FAT528 FKP528 FUL528 GEH528 GOD528 GXZ528 HHV528 HRR528 IBN528 ILJ528 IVF528 JFB528 JOX528 JYT528 KIP528 KSL528 LCH528 LMD528 LVZ528 MFV528 MPR528 MZN528 NJJ528 NTF528 ODB528 OMX528 OWT528 PGP528 PQL528 QAH528 QKD528 QTZ528 RDV528 RNR528 RXN528 SHJ528 SRF528 TBB528 TKX528 TUT528 UEP528 UOL528 UYH528 VID528 VRZ528 WBV528 WLR528 WVN528 WVN11:WVN40 WLR11:WLR40 WBV11:WBV40 VRZ11:VRZ40 VID11:VID40 UYH11:UYH40 UOL11:UOL40 UEP11:UEP40 TUT11:TUT40 TKX11:TKX40 TBB11:TBB40 SRF11:SRF40 SHJ11:SHJ40 RXN11:RXN40 RNR11:RNR40 RDV11:RDV40 QTZ11:QTZ40 QKD11:QKD40 QAH11:QAH40 PQL11:PQL40 PGP11:PGP40 OWT11:OWT40 OMX11:OMX40 ODB11:ODB40 NTF11:NTF40 NJJ11:NJJ40 MZN11:MZN40 MPR11:MPR40 MFV11:MFV40 LVZ11:LVZ40 LMD11:LMD40 LCH11:LCH40 KSL11:KSL40 KIP11:KIP40 JYT11:JYT40 JOX11:JOX40 JFB11:JFB40 IVF11:IVF40 ILJ11:ILJ40 IBN11:IBN40 HRR11:HRR40 HHV11:HHV40 GXZ11:GXZ40 GOD11:GOD40 GEH11:GEH40 FUL11:FUL40 FKP11:FKP40 FAT11:FAT40 EQX11:EQX40 EHB11:EHB40 DXF11:DXF40 DNJ11:DNJ40 DDN11:DDN40 CTR11:CTR40 CJV11:CJV40 BZZ11:BZZ40 BQD11:BQD40 BGH11:BGH40 AWL11:AWL40 AMP11:AMP40 ACT11:ACT40 SX11:SX40 JB11:JB40 U11:U40 WVK11:WVM36 WLO11:WLQ36 WBS11:WBU36 VRW11:VRY36 VIA11:VIC36 UYE11:UYG36 UOI11:UOK36 UEM11:UEO36 TUQ11:TUS36 TKU11:TKW36 TAY11:TBA36 SRC11:SRE36 SHG11:SHI36 RXK11:RXM36 RNO11:RNQ36 RDS11:RDU36 QTW11:QTY36 QKA11:QKC36 QAE11:QAG36 PQI11:PQK36 PGM11:PGO36 OWQ11:OWS36 OMU11:OMW36 OCY11:ODA36 NTC11:NTE36 NJG11:NJI36 MZK11:MZM36 MPO11:MPQ36 MFS11:MFU36 LVW11:LVY36 LMA11:LMC36 LCE11:LCG36 KSI11:KSK36 KIM11:KIO36 JYQ11:JYS36 JOU11:JOW36 JEY11:JFA36 IVC11:IVE36 ILG11:ILI36 IBK11:IBM36 HRO11:HRQ36 HHS11:HHU36 GXW11:GXY36 GOA11:GOC36 GEE11:GEG36 FUI11:FUK36 FKM11:FKO36 FAQ11:FAS36 EQU11:EQW36 EGY11:EHA36 DXC11:DXE36 DNG11:DNI36 DDK11:DDM36 CTO11:CTQ36 CJS11:CJU36 BZW11:BZY36 BQA11:BQC36 BGE11:BGG36 AWI11:AWK36 AMM11:AMO36 ACQ11:ACS36 SU11:SW36 IY11:JA36 R11:T36 Q833:U833 IX833:JB833 ST833:SX833 ACP833:ACT833 AML833:AMP833 AWH833:AWL833 BGD833:BGH833 BPZ833:BQD833 BZV833:BZZ833 CJR833:CJV833 CTN833:CTR833 DDJ833:DDN833 DNF833:DNJ833 DXB833:DXF833 EGX833:EHB833 EQT833:EQX833 FAP833:FAT833 FKL833:FKP833 FUH833:FUL833 GED833:GEH833 GNZ833:GOD833 GXV833:GXZ833 HHR833:HHV833 HRN833:HRR833 IBJ833:IBN833 ILF833:ILJ833 IVB833:IVF833 JEX833:JFB833 JOT833:JOX833 JYP833:JYT833 KIL833:KIP833 KSH833:KSL833 LCD833:LCH833 LLZ833:LMD833 LVV833:LVZ833 MFR833:MFV833 MPN833:MPR833 MZJ833:MZN833 NJF833:NJJ833 NTB833:NTF833 OCX833:ODB833 OMT833:OMX833 OWP833:OWT833 PGL833:PGP833 PQH833:PQL833 QAD833:QAH833 QJZ833:QKD833 QTV833:QTZ833 RDR833:RDV833 RNN833:RNR833 RXJ833:RXN833 SHF833:SHJ833 SRB833:SRF833 TAX833:TBB833 TKT833:TKX833 TUP833:TUT833 UEL833:UEP833 UOH833:UOL833 UYD833:UYH833 VHZ833:VID833 VRV833:VRZ833 WBR833:WBV833 WLN833:WLR833 WVJ833:WVN833 Q1093:U1093" xr:uid="{E68EFCA3-9AD0-47F4-B0BD-F133974E9D06}">
      <formula1>0</formula1>
      <formula2>10000</formula2>
    </dataValidation>
    <dataValidation allowBlank="1" showInputMessage="1" showErrorMessage="1" prompt="Sicris šifra, vpišite samo enega skrbnika" sqref="F9:F10 IM9:IM10 SI9:SI10 ACE9:ACE10 AMA9:AMA10 AVW9:AVW10 BFS9:BFS10 BPO9:BPO10 BZK9:BZK10 CJG9:CJG10 CTC9:CTC10 DCY9:DCY10 DMU9:DMU10 DWQ9:DWQ10 EGM9:EGM10 EQI9:EQI10 FAE9:FAE10 FKA9:FKA10 FTW9:FTW10 GDS9:GDS10 GNO9:GNO10 GXK9:GXK10 HHG9:HHG10 HRC9:HRC10 IAY9:IAY10 IKU9:IKU10 IUQ9:IUQ10 JEM9:JEM10 JOI9:JOI10 JYE9:JYE10 KIA9:KIA10 KRW9:KRW10 LBS9:LBS10 LLO9:LLO10 LVK9:LVK10 MFG9:MFG10 MPC9:MPC10 MYY9:MYY10 NIU9:NIU10 NSQ9:NSQ10 OCM9:OCM10 OMI9:OMI10 OWE9:OWE10 PGA9:PGA10 PPW9:PPW10 PZS9:PZS10 QJO9:QJO10 QTK9:QTK10 RDG9:RDG10 RNC9:RNC10 RWY9:RWY10 SGU9:SGU10 SQQ9:SQQ10 TAM9:TAM10 TKI9:TKI10 TUE9:TUE10 UEA9:UEA10 UNW9:UNW10 UXS9:UXS10 VHO9:VHO10 VRK9:VRK10 WBG9:WBG10 WLC9:WLC10 WUY9:WUY10 F1012:F1022 IM1012:IM1022 SI1012:SI1022 ACE1012:ACE1022 AMA1012:AMA1022 AVW1012:AVW1022 BFS1012:BFS1022 BPO1012:BPO1022 BZK1012:BZK1022 CJG1012:CJG1022 CTC1012:CTC1022 DCY1012:DCY1022 DMU1012:DMU1022 DWQ1012:DWQ1022 EGM1012:EGM1022 EQI1012:EQI1022 FAE1012:FAE1022 FKA1012:FKA1022 FTW1012:FTW1022 GDS1012:GDS1022 GNO1012:GNO1022 GXK1012:GXK1022 HHG1012:HHG1022 HRC1012:HRC1022 IAY1012:IAY1022 IKU1012:IKU1022 IUQ1012:IUQ1022 JEM1012:JEM1022 JOI1012:JOI1022 JYE1012:JYE1022 KIA1012:KIA1022 KRW1012:KRW1022 LBS1012:LBS1022 LLO1012:LLO1022 LVK1012:LVK1022 MFG1012:MFG1022 MPC1012:MPC1022 MYY1012:MYY1022 NIU1012:NIU1022 NSQ1012:NSQ1022 OCM1012:OCM1022 OMI1012:OMI1022 OWE1012:OWE1022 PGA1012:PGA1022 PPW1012:PPW1022 PZS1012:PZS1022 QJO1012:QJO1022 QTK1012:QTK1022 RDG1012:RDG1022 RNC1012:RNC1022 RWY1012:RWY1022 SGU1012:SGU1022 SQQ1012:SQQ1022 TAM1012:TAM1022 TKI1012:TKI1022 TUE1012:TUE1022 UEA1012:UEA1022 UNW1012:UNW1022 UXS1012:UXS1022 VHO1012:VHO1022 VRK1012:VRK1022 WBG1012:WBG1022 WLC1012:WLC1022 WUY1012:WUY1022 F1024 IM1024 SI1024 ACE1024 AMA1024 AVW1024 BFS1024 BPO1024 BZK1024 CJG1024 CTC1024 DCY1024 DMU1024 DWQ1024 EGM1024 EQI1024 FAE1024 FKA1024 FTW1024 GDS1024 GNO1024 GXK1024 HHG1024 HRC1024 IAY1024 IKU1024 IUQ1024 JEM1024 JOI1024 JYE1024 KIA1024 KRW1024 LBS1024 LLO1024 LVK1024 MFG1024 MPC1024 MYY1024 NIU1024 NSQ1024 OCM1024 OMI1024 OWE1024 PGA1024 PPW1024 PZS1024 QJO1024 QTK1024 RDG1024 RNC1024 RWY1024 SGU1024 SQQ1024 TAM1024 TKI1024 TUE1024 UEA1024 UNW1024 UXS1024 VHO1024 VRK1024 WBG1024 WLC1024 WUY1024" xr:uid="{083420ED-CD63-4DF9-9D9D-4D396121A9EE}">
      <formula1>0</formula1>
      <formula2>0</formula2>
    </dataValidation>
    <dataValidation allowBlank="1" showInputMessage="1" showErrorMessage="1" prompt="Vpišite šifro raziskovalnega oz. infrastrukturnega programa, ne navajajte dveh programov_x000a_ " sqref="D9:D10 IK9:IK10 SG9:SG10 ACC9:ACC10 ALY9:ALY10 AVU9:AVU10 BFQ9:BFQ10 BPM9:BPM10 BZI9:BZI10 CJE9:CJE10 CTA9:CTA10 DCW9:DCW10 DMS9:DMS10 DWO9:DWO10 EGK9:EGK10 EQG9:EQG10 FAC9:FAC10 FJY9:FJY10 FTU9:FTU10 GDQ9:GDQ10 GNM9:GNM10 GXI9:GXI10 HHE9:HHE10 HRA9:HRA10 IAW9:IAW10 IKS9:IKS10 IUO9:IUO10 JEK9:JEK10 JOG9:JOG10 JYC9:JYC10 KHY9:KHY10 KRU9:KRU10 LBQ9:LBQ10 LLM9:LLM10 LVI9:LVI10 MFE9:MFE10 MPA9:MPA10 MYW9:MYW10 NIS9:NIS10 NSO9:NSO10 OCK9:OCK10 OMG9:OMG10 OWC9:OWC10 PFY9:PFY10 PPU9:PPU10 PZQ9:PZQ10 QJM9:QJM10 QTI9:QTI10 RDE9:RDE10 RNA9:RNA10 RWW9:RWW10 SGS9:SGS10 SQO9:SQO10 TAK9:TAK10 TKG9:TKG10 TUC9:TUC10 UDY9:UDY10 UNU9:UNU10 UXQ9:UXQ10 VHM9:VHM10 VRI9:VRI10 WBE9:WBE10 WLA9:WLA10 WUW9:WUW10 D1015 IK1015 SG1015 ACC1015 ALY1015 AVU1015 BFQ1015 BPM1015 BZI1015 CJE1015 CTA1015 DCW1015 DMS1015 DWO1015 EGK1015 EQG1015 FAC1015 FJY1015 FTU1015 GDQ1015 GNM1015 GXI1015 HHE1015 HRA1015 IAW1015 IKS1015 IUO1015 JEK1015 JOG1015 JYC1015 KHY1015 KRU1015 LBQ1015 LLM1015 LVI1015 MFE1015 MPA1015 MYW1015 NIS1015 NSO1015 OCK1015 OMG1015 OWC1015 PFY1015 PPU1015 PZQ1015 QJM1015 QTI1015 RDE1015 RNA1015 RWW1015 SGS1015 SQO1015 TAK1015 TKG1015 TUC1015 UDY1015 UNU1015 UXQ1015 VHM1015 VRI1015 WBE1015 WLA1015 WUW1015 WUW1024 IK1019 SG1019 ACC1019 ALY1019 AVU1019 BFQ1019 BPM1019 BZI1019 CJE1019 CTA1019 DCW1019 DMS1019 DWO1019 EGK1019 EQG1019 FAC1019 FJY1019 FTU1019 GDQ1019 GNM1019 GXI1019 HHE1019 HRA1019 IAW1019 IKS1019 IUO1019 JEK1019 JOG1019 JYC1019 KHY1019 KRU1019 LBQ1019 LLM1019 LVI1019 MFE1019 MPA1019 MYW1019 NIS1019 NSO1019 OCK1019 OMG1019 OWC1019 PFY1019 PPU1019 PZQ1019 QJM1019 QTI1019 RDE1019 RNA1019 RWW1019 SGS1019 SQO1019 TAK1019 TKG1019 TUC1019 UDY1019 UNU1019 UXQ1019 VHM1019 VRI1019 WBE1019 WLA1019 WUW1019 D1024 IK1024 SG1024 ACC1024 ALY1024 AVU1024 BFQ1024 BPM1024 BZI1024 CJE1024 CTA1024 DCW1024 DMS1024 DWO1024 EGK1024 EQG1024 FAC1024 FJY1024 FTU1024 GDQ1024 GNM1024 GXI1024 HHE1024 HRA1024 IAW1024 IKS1024 IUO1024 JEK1024 JOG1024 JYC1024 KHY1024 KRU1024 LBQ1024 LLM1024 LVI1024 MFE1024 MPA1024 MYW1024 NIS1024 NSO1024 OCK1024 OMG1024 OWC1024 PFY1024 PPU1024 PZQ1024 QJM1024 QTI1024 RDE1024 RNA1024 RWW1024 SGS1024 SQO1024 TAK1024 TKG1024 TUC1024 UDY1024 UNU1024 UXQ1024 VHM1024 VRI1024 WBE1024 WLA1024" xr:uid="{7DD99C03-E6A1-4C28-BC22-F2A34F061ECF}">
      <formula1>0</formula1>
      <formula2>0</formula2>
    </dataValidation>
  </dataValidations>
  <hyperlinks>
    <hyperlink ref="X29" r:id="rId1" display="http://www.ki.si/odseki/l-09/oprema/" xr:uid="{C66CEF5F-91A3-4D9C-A7CB-9D51FB8EBC07}"/>
    <hyperlink ref="X22" r:id="rId2" display="http://www.fkkt.uni-lj.si/sl/oddelki-in-katedre/oddelek-za-kemijsko-inzenirstvo-in-tehnisko-varnost/katedra-za-poklicno-procesno-in-pozarno-varnost/raziskovalna-oprema/" xr:uid="{5EDE4EA4-5B20-440E-BDB4-8ACDFD02F3B6}"/>
    <hyperlink ref="X35" r:id="rId3" xr:uid="{73B67F56-D5CB-477B-BBEC-9CA556FD298D}"/>
    <hyperlink ref="X36" r:id="rId4" xr:uid="{364AD569-A651-44A7-9361-4A59C5EFB730}"/>
    <hyperlink ref="X37" r:id="rId5" location="c1228" xr:uid="{F6183E65-88BC-4287-8827-1B2292ED6679}"/>
    <hyperlink ref="X33" r:id="rId6" location="c397" xr:uid="{BDAB0DDA-F81F-40F3-A0F1-5831DFC904E4}"/>
    <hyperlink ref="X34" r:id="rId7" xr:uid="{61009502-984B-490B-B91A-760894C08DBB}"/>
    <hyperlink ref="X38" r:id="rId8" xr:uid="{A41D4E49-04F3-474C-A7D3-B484870695D7}"/>
    <hyperlink ref="X39" r:id="rId9" xr:uid="{49CA5FEA-93D5-4116-A127-7C582DFA0B50}"/>
    <hyperlink ref="X40" r:id="rId10" xr:uid="{3B67142C-6040-424B-B908-901E7C520BBD}"/>
    <hyperlink ref="X45" r:id="rId11" xr:uid="{5AC40C27-1779-4584-9490-4AA71641166E}"/>
    <hyperlink ref="X46" r:id="rId12" xr:uid="{993912B9-DE7F-4DA8-88D2-6CEED44A18C6}"/>
    <hyperlink ref="X47" r:id="rId13" xr:uid="{6357BDAC-A67D-4BB6-A1C7-B7B44440800F}"/>
    <hyperlink ref="X48" r:id="rId14" xr:uid="{EFDEF18C-7C1F-4BA2-84B0-38EB076E1F19}"/>
    <hyperlink ref="X49" r:id="rId15" xr:uid="{29657B6E-3472-4A5D-81E2-8FD191080554}"/>
    <hyperlink ref="X50" r:id="rId16" xr:uid="{BFEA8A5F-6D5B-41B1-8716-2112F6A52E3E}"/>
    <hyperlink ref="X51" r:id="rId17" xr:uid="{253C1DCB-5E1A-4E90-BFB1-124528337E6C}"/>
    <hyperlink ref="X52" r:id="rId18" xr:uid="{EAAB7A89-5260-4338-A3BC-BE1D4F4E038F}"/>
    <hyperlink ref="X55" r:id="rId19" xr:uid="{557B01D8-9747-4669-9ED4-57A3FC9C0A87}"/>
    <hyperlink ref="X59" r:id="rId20" xr:uid="{99227645-ABD8-4A8E-B2C0-0B85913163C0}"/>
    <hyperlink ref="X60" r:id="rId21" xr:uid="{A788EDB2-43EF-45EC-9A52-6639E73A8DD8}"/>
    <hyperlink ref="X61" r:id="rId22" xr:uid="{57D176C1-1E9B-4297-8718-8EE71DC2CFD2}"/>
    <hyperlink ref="X62" r:id="rId23" xr:uid="{7CE0E972-CBC5-43C2-B72D-C93E564C4650}"/>
    <hyperlink ref="X64" r:id="rId24" xr:uid="{B84545E2-6129-400F-9546-8C01E9005CFE}"/>
    <hyperlink ref="X65" r:id="rId25" xr:uid="{58CFFD39-B29A-46DC-8ABD-8A168E8B386F}"/>
    <hyperlink ref="X66" r:id="rId26" xr:uid="{3882ABE8-1587-4788-8FBF-1D1DCF203F54}"/>
    <hyperlink ref="X67" r:id="rId27" xr:uid="{F6E576C4-4B36-415F-ADA3-D51460138959}"/>
    <hyperlink ref="X68" r:id="rId28" xr:uid="{AB4AB728-623F-45F3-8C2B-1A82E6428092}"/>
    <hyperlink ref="X70" r:id="rId29" xr:uid="{B2D42477-A8B3-4638-B913-D53E72A39E52}"/>
    <hyperlink ref="X71" r:id="rId30" xr:uid="{8A4B5F56-7C92-4E2E-8E66-01B89449343A}"/>
    <hyperlink ref="X72" r:id="rId31" xr:uid="{830BD58D-8497-4946-A1F5-B186BE89B513}"/>
    <hyperlink ref="X73" r:id="rId32" xr:uid="{CB0E5BC8-BEF6-4DC5-A32D-8AF5F431E96D}"/>
    <hyperlink ref="X74" r:id="rId33" xr:uid="{7AFB33FC-0C2A-439E-98F0-BDB8E8BC9CE9}"/>
    <hyperlink ref="X77" r:id="rId34" xr:uid="{FEB43EB4-9ABD-48D4-8E6B-C2E573C58F77}"/>
    <hyperlink ref="X80" r:id="rId35" xr:uid="{7E33DC4D-771D-4763-9A8F-C701E6698F64}"/>
    <hyperlink ref="X81" r:id="rId36" xr:uid="{6EA1EE85-3EFA-44BF-9803-E9D656AD9C0F}"/>
    <hyperlink ref="X82" r:id="rId37" xr:uid="{77974945-0DBD-4FBB-8386-F94297DF94A1}"/>
    <hyperlink ref="X83" r:id="rId38" xr:uid="{A65DA4FF-6D9F-4D63-81FF-4864D58CC5EA}"/>
    <hyperlink ref="X84" r:id="rId39" xr:uid="{8D168490-34AE-419D-8B8A-EBE90CC99186}"/>
    <hyperlink ref="X85" r:id="rId40" xr:uid="{8487CC9A-CC6A-4C1B-A79D-F02B39501218}"/>
    <hyperlink ref="X86" r:id="rId41" xr:uid="{8045438A-956C-406D-AD34-5E5C52EDB99E}"/>
    <hyperlink ref="X87" r:id="rId42" xr:uid="{D272C4DB-2CB4-4636-9A61-99CEA7EFC158}"/>
    <hyperlink ref="X88" r:id="rId43" xr:uid="{FEB74B23-65EE-4437-BAE1-032D2AB7E657}"/>
    <hyperlink ref="X89" r:id="rId44" xr:uid="{6BB2FD64-8414-4AFA-95E7-6EE7E9204535}"/>
    <hyperlink ref="X90" r:id="rId45" xr:uid="{DDC593A8-FB6E-4B2C-AF3D-5BFB42E6A696}"/>
    <hyperlink ref="X91" r:id="rId46" xr:uid="{E3244252-050C-4BEA-9B9D-1EB877CB0B58}"/>
    <hyperlink ref="X94" r:id="rId47" xr:uid="{96C701F2-D96B-459E-8FB3-E72431A7BA8A}"/>
    <hyperlink ref="X95" r:id="rId48" xr:uid="{33E0F4E3-94A1-45B7-89E7-07E4F8B9BDBF}"/>
    <hyperlink ref="X96" r:id="rId49" xr:uid="{D5A3278E-48FB-4D6F-A60C-62927317D41E}"/>
    <hyperlink ref="X97" r:id="rId50" xr:uid="{1207F63F-E366-4ADB-BFD2-EB1F9F483639}"/>
    <hyperlink ref="X98" r:id="rId51" xr:uid="{058CEC81-E061-4FCA-A10D-91F4A80A8302}"/>
    <hyperlink ref="X99" r:id="rId52" xr:uid="{DE111957-87D4-4E19-BB9E-0EB84A20CD3A}"/>
    <hyperlink ref="X100" r:id="rId53" xr:uid="{CD9AF130-7B57-41B7-943A-FA5F1532C5AA}"/>
    <hyperlink ref="X102" r:id="rId54" xr:uid="{22461C33-533B-4498-8D9B-1CB68C3587AD}"/>
    <hyperlink ref="X105" r:id="rId55" xr:uid="{0FD4FF4B-58A3-49EF-8116-7C869467738B}"/>
    <hyperlink ref="X106" r:id="rId56" xr:uid="{B97C40FB-26D6-4DBD-8FE6-0839186F6334}"/>
    <hyperlink ref="X107" r:id="rId57" xr:uid="{8E8DE7FC-6FF5-4648-B6F8-3B8D776D8442}"/>
    <hyperlink ref="X108" r:id="rId58" xr:uid="{AEB5C0D5-681D-4F84-A494-9CDB5AED8FD3}"/>
    <hyperlink ref="X110" r:id="rId59" xr:uid="{FE03B0A6-FECF-4A7D-8EEF-ACCDA0A4555C}"/>
    <hyperlink ref="X111" r:id="rId60" xr:uid="{561B3CAD-C103-4EA2-B108-3BB1C7984426}"/>
    <hyperlink ref="X112" r:id="rId61" xr:uid="{C7C0A572-3752-4BCE-84CB-90EB6C2D4CD7}"/>
    <hyperlink ref="X113" r:id="rId62" xr:uid="{C2F8EF0F-9530-4326-9F10-E38C30518EB6}"/>
    <hyperlink ref="X115" r:id="rId63" xr:uid="{DF71AC1B-28F2-43B9-A1A4-64E2A3FB8422}"/>
    <hyperlink ref="X116" r:id="rId64" xr:uid="{6138C752-E512-4484-BB3B-8CCFDB26B953}"/>
    <hyperlink ref="X117" r:id="rId65" xr:uid="{2B48F8AA-E8AF-4844-8A5A-712486232C1A}"/>
    <hyperlink ref="X118" r:id="rId66" xr:uid="{999F6DA3-BB5B-44AF-98D0-B497CA38C17A}"/>
    <hyperlink ref="X119" r:id="rId67" xr:uid="{F29B65D6-E210-498C-8E23-B67DAF981E0B}"/>
    <hyperlink ref="X120" r:id="rId68" xr:uid="{12F2FA82-CEFC-47A2-88BE-4990B3EC9C24}"/>
    <hyperlink ref="X121" r:id="rId69" xr:uid="{5E316DF9-1C9B-4660-8421-26B702C1D038}"/>
    <hyperlink ref="X122" r:id="rId70" xr:uid="{C3E5368C-A7E0-495E-AB0F-088DC74A6F6E}"/>
    <hyperlink ref="X123" r:id="rId71" xr:uid="{699734A1-1A1C-4A9D-A4F8-DD4661D22C92}"/>
    <hyperlink ref="X335" r:id="rId72" xr:uid="{E5C60305-C70F-4AF5-9EAF-2842FDE1525B}"/>
    <hyperlink ref="X336:X366" r:id="rId73" display="https://www.imt.si/organizacijske-enote/infrastrukturna-organizacijska-enota" xr:uid="{02A63C58-32B6-4B63-A39B-B909D1EE9747}"/>
    <hyperlink ref="X370:X371" r:id="rId74" display="https://www.imt.si/organizacijske-enote/infrastrukturna-organizacijska-enota" xr:uid="{DB4DC84E-E41A-4CA4-A8A9-A1BDAE5F210C}"/>
    <hyperlink ref="X372" r:id="rId75" xr:uid="{83979CE5-8F89-40BC-B2B5-7E40967612C0}"/>
    <hyperlink ref="X367:X369" r:id="rId76" display="https://www.imt.si/organizacijske-enote/infrastrukturna-organizacijska-enota" xr:uid="{92236A72-11D3-4397-8CCA-B2687230895A}"/>
    <hyperlink ref="X675" r:id="rId77" xr:uid="{A3AF0A28-C00B-49E1-94E4-839232BE179D}"/>
    <hyperlink ref="X676" r:id="rId78" xr:uid="{A2538D5B-0B50-4011-B062-013B5E0362B9}"/>
    <hyperlink ref="L720" r:id="rId79" display="http://hpc.fs.uni-lj.si/sites/default/files/FS_HPC_cenik_24032011.pdf" xr:uid="{B3230DFC-2C08-4C87-B255-20754ADF3E3A}"/>
    <hyperlink ref="L721" r:id="rId80" display="http://hpc.fs.uni-lj.si/sites/default/files/FS_HPC_cenik_24032011.pdf" xr:uid="{61B5F980-C682-4FD1-9328-68F605AB1502}"/>
    <hyperlink ref="X697" r:id="rId81" xr:uid="{F0375680-E1A5-4899-A3E7-CF7F759E7155}"/>
    <hyperlink ref="X698" r:id="rId82" xr:uid="{46242783-2A8F-4476-BF30-52C268F5D5B5}"/>
    <hyperlink ref="X699" r:id="rId83" xr:uid="{6631FA48-9637-4B21-A78F-FC9901A1A8A7}"/>
    <hyperlink ref="X700" r:id="rId84" xr:uid="{58435EF9-2015-4F30-895C-9DEF1EDA3E33}"/>
    <hyperlink ref="X701" r:id="rId85" xr:uid="{78846115-A822-4663-9266-D6C3EDB0F0FA}"/>
    <hyperlink ref="X702" r:id="rId86" xr:uid="{1D564081-DA10-41D6-8656-169E5DF04599}"/>
    <hyperlink ref="X703" r:id="rId87" xr:uid="{C4D29CAC-D0D7-43FB-B4C3-96CE811CB771}"/>
    <hyperlink ref="X704" r:id="rId88" xr:uid="{89D96497-7FCE-414F-8CB3-3D4E9673B301}"/>
    <hyperlink ref="X705" r:id="rId89" xr:uid="{AD3BA654-66A6-4A49-A042-2049115624C7}"/>
    <hyperlink ref="X706" r:id="rId90" xr:uid="{7868FC32-505F-4546-AEF2-8D814600C848}"/>
    <hyperlink ref="X707" r:id="rId91" xr:uid="{606875E1-C36B-4FF0-AE85-4B8AA61803ED}"/>
    <hyperlink ref="X733" r:id="rId92" xr:uid="{09356E93-B970-4882-A802-D5B3F4D829C9}"/>
    <hyperlink ref="X732" r:id="rId93" xr:uid="{D29F7B3B-BF39-4A6E-A5E2-93AE36B3711B}"/>
    <hyperlink ref="X731" r:id="rId94" xr:uid="{6748D8DF-47FB-4EB2-99A4-F6BE04029A81}"/>
    <hyperlink ref="X730" r:id="rId95" xr:uid="{CB7632E4-BDB6-4D71-89E6-5C09B6FE1A55}"/>
    <hyperlink ref="X729" r:id="rId96" xr:uid="{8F9F2EAF-9046-4A11-83E7-F5A1A159E71B}"/>
    <hyperlink ref="X728" r:id="rId97" xr:uid="{5F6B2EBD-5848-4435-85AC-B9D64222D234}"/>
    <hyperlink ref="X734" r:id="rId98" xr:uid="{98228D26-B6CA-4019-876E-7BF754D3D5EE}"/>
    <hyperlink ref="X737" r:id="rId99" xr:uid="{3F502B3C-F036-4395-B113-FCBC1317EA23}"/>
    <hyperlink ref="X742" r:id="rId100" xr:uid="{F1ED2DC2-0621-4094-A176-72DE76FFBBD9}"/>
    <hyperlink ref="X741" r:id="rId101" xr:uid="{32251BA3-CC83-41A4-9863-F4DEB4800995}"/>
    <hyperlink ref="X744" r:id="rId102" xr:uid="{214BE60E-8B44-484C-9DE4-23AD3CC1E050}"/>
    <hyperlink ref="X745" r:id="rId103" xr:uid="{761EC28D-882F-4431-B973-2EEEE554D4B8}"/>
    <hyperlink ref="X746" r:id="rId104" xr:uid="{DE76918D-5C8F-411D-8237-51E9D97F00D0}"/>
    <hyperlink ref="X747" r:id="rId105" xr:uid="{AC5748D1-9E4C-4A5E-9DC6-F1FCAEB655D6}"/>
    <hyperlink ref="X748" r:id="rId106" xr:uid="{3A5FDE2F-3B3E-4935-B97E-7C3EE8E6707D}"/>
    <hyperlink ref="X755" r:id="rId107" xr:uid="{06AEA9E3-7B88-4128-8FC7-3A4A26617ACA}"/>
    <hyperlink ref="X756" r:id="rId108" xr:uid="{59A2AD69-D460-4C20-909A-76D0F76210C1}"/>
    <hyperlink ref="X754" r:id="rId109" xr:uid="{C7C09505-B90A-4E45-BC4A-C60D38BA0B06}"/>
    <hyperlink ref="X753" r:id="rId110" xr:uid="{5BB740E2-3503-41C6-AAAE-B79A55CD3C31}"/>
    <hyperlink ref="X750" r:id="rId111" xr:uid="{1AEDCAE2-2769-4B67-BBE5-298160E6A1BD}"/>
    <hyperlink ref="X752" r:id="rId112" xr:uid="{62BB71B8-1942-4CE3-B08B-0B647899FE11}"/>
    <hyperlink ref="X759" r:id="rId113" display="https://www.fs.uni-lj.si/raziskovalna_dejavnost/raziskovalna_dejavnost/oprema/2021101913263250/" xr:uid="{DBF0D57D-0196-4535-B854-82935EF9E4C9}"/>
    <hyperlink ref="X763" r:id="rId114" display="https://www.fs.uni-lj.si/raziskovalna_dejavnost/raziskovalna_dejavnost/oprema/2021112909313410/" xr:uid="{E454AA36-EC0C-4C4A-9158-8312AD0A0156}"/>
    <hyperlink ref="X762" r:id="rId115" display="https://www.fs.uni-lj.si/raziskovalna_dejavnost/raziskovalna_dejavnost/oprema/2021112909543903/" xr:uid="{11653343-F74A-4260-86EA-8EAB3F96D323}"/>
    <hyperlink ref="X764" r:id="rId116" display="https://www.fs.uni-lj.si/raziskovalna_dejavnost/raziskovalna_dejavnost/oprema/2021112909590645/" xr:uid="{F73BE9E4-BEAD-47FD-BFA5-BF1EEDA3B910}"/>
    <hyperlink ref="X760" r:id="rId117" display="https://www.fs.uni-lj.si/raziskovalna_dejavnost/raziskovalna_dejavnost/oprema/2021112909194923/" xr:uid="{ACD97032-15F0-4BB8-BA8F-4A7532B8AC1D}"/>
    <hyperlink ref="X761" r:id="rId118" display="https://www.fs.uni-lj.si/raziskovalna_dejavnost/raziskovalna_dejavnost/oprema/2021112909430605/" xr:uid="{396BCD0C-A410-4612-89F9-B4F726A42AB7}"/>
    <hyperlink ref="X767" r:id="rId119" display="https://www.fs.uni-lj.si/raziskovalna_dejavnost/raziskovalna_dejavnost/oprema/2021112909482353/" xr:uid="{D3D23891-B896-4AB6-A00B-8A25C7A61B2D}"/>
    <hyperlink ref="X766" r:id="rId120" display="https://www.fs.uni-lj.si/raziskovalna_dejavnost/raziskovalna_dejavnost/oprema/2021112909382098/" xr:uid="{82965519-42D7-4F89-AC8F-813A442E855F}"/>
    <hyperlink ref="X765" r:id="rId121" display="https://www.fs.uni-lj.si/raziskovalna_dejavnost/raziskovalna_dejavnost/oprema/2021112909265193/" xr:uid="{D7E8F8E1-9D85-45FA-B045-2C39D6CD51C6}"/>
    <hyperlink ref="X771" r:id="rId122" display="https://www.fs.uni-lj.si/raziskovalna_dejavnost/raziskovalna_dejavnost/oprema/2022040114440874/" xr:uid="{BA116BAC-0246-4C16-BB1C-4CDF52233139}"/>
    <hyperlink ref="X768" r:id="rId123" display="https://www.fs.uni-lj.si/raziskovalna_dejavnost/raziskovalna_dejavnost/oprema/2022040415084794/" xr:uid="{8E1EAA1C-DCA9-48A3-B519-A1C69FC0D680}"/>
    <hyperlink ref="X770" r:id="rId124" display="https://www.fs.uni-lj.si/raziskovalna_dejavnost/raziskovalna_dejavnost/oprema/2022041113371760/" xr:uid="{6430E490-71C5-41A9-8023-D82AEAFB603C}"/>
    <hyperlink ref="X769" r:id="rId125" display="https://www.fs.uni-lj.si/raziskovalna_dejavnost/raziskovalna_dejavnost/oprema/2022041114561494/" xr:uid="{08F6B250-5951-4578-B6A5-0D4A4115FBF2}"/>
    <hyperlink ref="X777" r:id="rId126" xr:uid="{61288EDA-4682-438B-9BC3-22888A132EB7}"/>
    <hyperlink ref="X778" r:id="rId127" xr:uid="{6D15CB11-9A68-4572-9344-982AE9B604F5}"/>
    <hyperlink ref="X795" r:id="rId128" xr:uid="{71F5957A-8854-4A87-BE5D-EF37945C106D}"/>
    <hyperlink ref="X787" r:id="rId129" xr:uid="{83D86E4B-E4C3-4DDF-9A04-66BA37921C4B}"/>
    <hyperlink ref="X784" r:id="rId130" xr:uid="{0659B081-A605-4C31-995A-5A2DAF62D546}"/>
    <hyperlink ref="X776" r:id="rId131" xr:uid="{9737BD21-3D8A-4C41-A93F-F6717417A229}"/>
    <hyperlink ref="X785" r:id="rId132" xr:uid="{1C04888D-37B3-4E90-A84C-2F7B4E35BEBC}"/>
    <hyperlink ref="X786" r:id="rId133" xr:uid="{FCD973B3-8D83-4615-ACBE-BE1E196ABC23}"/>
    <hyperlink ref="X773" r:id="rId134" xr:uid="{3E42B43F-1C11-4C2D-B81E-C09B2E0408B7}"/>
    <hyperlink ref="X775" r:id="rId135" xr:uid="{75903CCA-3696-42EB-A5C7-36BF0DED12AB}"/>
    <hyperlink ref="X781" r:id="rId136" xr:uid="{F635D824-7C3F-4337-B9F6-341FE2B0DFA3}"/>
    <hyperlink ref="X782" r:id="rId137" xr:uid="{308ECCBA-BFDD-4679-9446-C693C7F22D1F}"/>
    <hyperlink ref="X791" r:id="rId138" xr:uid="{3FF0519E-A59C-41C0-8F84-995A8222FACF}"/>
    <hyperlink ref="X788" r:id="rId139" xr:uid="{5C6E4D3F-3BCE-47B9-9947-C15766BCCED8}"/>
    <hyperlink ref="X792" r:id="rId140" xr:uid="{2975107F-00EC-4882-BB9E-279B9CE1FAA5}"/>
    <hyperlink ref="X789" r:id="rId141" xr:uid="{79847CCF-B14C-4A68-95F2-31DBA0F57D02}"/>
    <hyperlink ref="X790" r:id="rId142" xr:uid="{389493E5-2B18-4506-B9A4-1D6AE45E8B67}"/>
    <hyperlink ref="X794" r:id="rId143" xr:uid="{268CF1AB-1354-4A9E-9AED-28F8E9B5B3A6}"/>
    <hyperlink ref="X797" r:id="rId144" xr:uid="{117340BF-A73A-4B37-8FB8-7EC2E6FE0094}"/>
    <hyperlink ref="X780" r:id="rId145" xr:uid="{397A4077-B91E-4109-8947-5D2DEA6A0237}"/>
    <hyperlink ref="X779" r:id="rId146" xr:uid="{D2AC6AD9-C196-424C-8FF7-7C3C5672BE9B}"/>
    <hyperlink ref="X803" r:id="rId147" xr:uid="{ED73833F-49E2-402E-9EE7-0C72D4EEF577}"/>
    <hyperlink ref="X810" r:id="rId148" xr:uid="{F2D719AE-BCA7-4156-AD1A-B664BB02C8A1}"/>
    <hyperlink ref="X812" r:id="rId149" xr:uid="{E4E92AE1-BD92-4DF1-8A52-3D735121A067}"/>
    <hyperlink ref="X821" r:id="rId150" xr:uid="{CAB4C417-20B4-429E-8DAD-A55AB910E5EA}"/>
    <hyperlink ref="X829" r:id="rId151" xr:uid="{0E4A07C9-9965-4B3F-ADB2-DE58D58B3DBB}"/>
    <hyperlink ref="X891" r:id="rId152" xr:uid="{F5F80B58-6A3A-425F-AD1F-D6351DAC016F}"/>
    <hyperlink ref="X925" r:id="rId153" xr:uid="{90A717DD-2840-4E96-8587-5D94FE15B378}"/>
    <hyperlink ref="X937" r:id="rId154" xr:uid="{E66B3518-6C5A-4238-B4E7-6080E0D8B9D5}"/>
    <hyperlink ref="X945" r:id="rId155" xr:uid="{6503718D-A673-4F91-B767-F6E884D886AE}"/>
    <hyperlink ref="X946" r:id="rId156" xr:uid="{F313228F-9B1D-41EB-96ED-90B979C12F55}"/>
    <hyperlink ref="X948" r:id="rId157" xr:uid="{04AC89E2-F4EE-48C9-8E64-F613EBCFC295}"/>
    <hyperlink ref="X947" r:id="rId158" xr:uid="{73D7F7D7-A897-48C6-9F98-FE49B06E7137}"/>
    <hyperlink ref="X950" r:id="rId159" xr:uid="{8E207F12-2130-453A-A92B-B9AD34EFB74C}"/>
    <hyperlink ref="X949" r:id="rId160" xr:uid="{4349B71F-E1CA-492C-B036-997008298B46}"/>
    <hyperlink ref="X951" r:id="rId161" xr:uid="{2942FB1C-4C68-41FC-9EF1-02A3ACF643BF}"/>
    <hyperlink ref="X944" r:id="rId162" xr:uid="{F38C0557-118D-4CDB-BE42-A0BD22E8AB18}"/>
    <hyperlink ref="X952" r:id="rId163" xr:uid="{AA64B6A5-AA30-489C-8648-D472BE64C725}"/>
    <hyperlink ref="X956" r:id="rId164" xr:uid="{E6D27C97-9D25-4D98-BE8E-1ABF499DEE06}"/>
    <hyperlink ref="X954" r:id="rId165" xr:uid="{119F1CB9-36A8-43A2-A234-4B4E834CC8DC}"/>
    <hyperlink ref="X955" r:id="rId166" xr:uid="{D6F57EE5-5F27-42D2-B7E8-34688660F111}"/>
    <hyperlink ref="X1012" r:id="rId167" xr:uid="{1D41B91A-28D3-4D1A-8759-6C804215EE7F}"/>
    <hyperlink ref="X1013" r:id="rId168" xr:uid="{8B632CBF-1CD5-4F5A-8B6E-B1D4DEDC464C}"/>
    <hyperlink ref="X1014" r:id="rId169" xr:uid="{81D3A6E5-D1FA-4A3A-BE8F-825431A00C4D}"/>
    <hyperlink ref="X1015" r:id="rId170" xr:uid="{DB1F0B94-646A-4904-9209-8FB14EC7074A}"/>
    <hyperlink ref="X1016" r:id="rId171" xr:uid="{015344E2-FB73-4E40-80CC-0246D903899B}"/>
    <hyperlink ref="X1017" r:id="rId172" xr:uid="{E88C56D7-8ED2-4278-BB85-5BCFE40A51F1}"/>
    <hyperlink ref="X1018" r:id="rId173" xr:uid="{328EEED8-327C-4237-90C4-8D44E1605D2D}"/>
    <hyperlink ref="X1019" r:id="rId174" xr:uid="{490113AE-8640-4EA7-8EF9-D8CA7533A1B4}"/>
    <hyperlink ref="X1020" r:id="rId175" xr:uid="{27E2858C-CCB7-4AE6-AF7F-C6EFE48EC941}"/>
    <hyperlink ref="X1021" r:id="rId176" xr:uid="{3F4E6471-3209-41D7-AB31-52CE7EC711AB}"/>
    <hyperlink ref="X1022" r:id="rId177" xr:uid="{03FCB6B4-7025-4015-BBCD-92347FC026D9}"/>
    <hyperlink ref="X1023" r:id="rId178" xr:uid="{74461B5C-4264-404C-A5A9-40295DB24753}"/>
    <hyperlink ref="X1024" r:id="rId179" xr:uid="{2BF2B571-09DD-46AF-AC6E-E5314D44D472}"/>
    <hyperlink ref="X1025" r:id="rId180" xr:uid="{0ABA2712-9F7F-4BDA-A9C9-54A746139392}"/>
    <hyperlink ref="X1026" r:id="rId181" xr:uid="{B0605767-C13E-4821-AA9B-1AFE446D404B}"/>
    <hyperlink ref="X1027" r:id="rId182" xr:uid="{5179EAED-C2DD-4DC5-9ACB-6CD8375382F6}"/>
    <hyperlink ref="X1032" r:id="rId183" xr:uid="{E291BC34-4AD8-4685-8B1B-23DCC4685FB7}"/>
    <hyperlink ref="X1034" r:id="rId184" xr:uid="{A1B52731-BD06-413F-8AB9-E1BF77DDB27F}"/>
    <hyperlink ref="X1035" r:id="rId185" xr:uid="{AE460452-BD4F-438F-B312-43D9BE5BFDDB}"/>
    <hyperlink ref="X1036" r:id="rId186" xr:uid="{5196F40E-D8EC-4B35-95F8-86088D9AE7C0}"/>
    <hyperlink ref="X1037" r:id="rId187" xr:uid="{55BE1366-245C-40A2-A995-363962B747A9}"/>
    <hyperlink ref="X1051" r:id="rId188" xr:uid="{B3A27704-446E-4847-9877-D74E51DA0A87}"/>
    <hyperlink ref="X1038:X1050" r:id="rId189" display="http://www.ntf.uni-lj.si/ntf/raziskovanje/raziskovalno-delo/raziskovalna-oprema/" xr:uid="{69011814-80B9-487B-B1D8-60A3F7B2152E}"/>
    <hyperlink ref="X1058" r:id="rId190" xr:uid="{157C0730-08CF-49A6-A718-7A3F83CCDFA1}"/>
    <hyperlink ref="X1059" r:id="rId191" xr:uid="{760E2C5C-BE29-49B9-93AF-6FD70D448597}"/>
    <hyperlink ref="X1060" r:id="rId192" xr:uid="{FBFC0EE0-60B2-491E-961B-B0D4E7664933}"/>
    <hyperlink ref="X1061" r:id="rId193" xr:uid="{41706501-8B4C-40E4-B2D9-55DFE766F944}"/>
    <hyperlink ref="X1063" r:id="rId194" xr:uid="{FC6C0A7C-C5F6-4623-95B8-3080F4486540}"/>
    <hyperlink ref="X1062" r:id="rId195" xr:uid="{3DDC5E04-D9DB-4F9D-AA0A-57343005672F}"/>
    <hyperlink ref="X1064" r:id="rId196" xr:uid="{DC97BD93-86C9-4C63-9E93-179A071DA2DB}"/>
    <hyperlink ref="X1068" r:id="rId197" xr:uid="{9D9E6576-E5F2-4195-8E42-42C39CEDA242}"/>
    <hyperlink ref="X1069" r:id="rId198" xr:uid="{8648B046-F900-453D-8E5A-3B6040A2B29E}"/>
    <hyperlink ref="X1084" r:id="rId199" xr:uid="{C875DE76-E35B-42A1-AB60-BF50D45A8919}"/>
    <hyperlink ref="X1086" r:id="rId200" xr:uid="{1755B193-A2B8-462A-9A90-4E8FAD19F1D9}"/>
    <hyperlink ref="X1087" r:id="rId201" xr:uid="{A35F33C0-9300-4DE5-BB66-F87B63AD3DA4}"/>
    <hyperlink ref="X1088" r:id="rId202" xr:uid="{D0CB623D-A97D-4453-BE18-57761444A247}"/>
    <hyperlink ref="X1089" r:id="rId203" xr:uid="{D4DCDA8D-A75D-47D4-8FF2-026EE1458C05}"/>
    <hyperlink ref="X1091" r:id="rId204" xr:uid="{6BA87B3E-3660-48FE-8DC4-0D4417C968FB}"/>
    <hyperlink ref="X1092" r:id="rId205" xr:uid="{B5C43101-5611-4F51-A86B-A44FDC14995A}"/>
    <hyperlink ref="X1090" r:id="rId206" xr:uid="{E7CE4494-75BF-4FE1-9DF0-02F18241550B}"/>
    <hyperlink ref="X1095" r:id="rId207" xr:uid="{DF2A0093-BA0B-4C6C-9D11-A1BBE05EE913}"/>
    <hyperlink ref="X1096" r:id="rId208" xr:uid="{2DE8DE06-2D0D-4E17-B854-5992F268C2F8}"/>
    <hyperlink ref="X1104" r:id="rId209" xr:uid="{0F537E18-F6A2-4902-998A-7D88E7CF4835}"/>
    <hyperlink ref="X1124" r:id="rId210" xr:uid="{68064D1A-5922-44AE-82EB-FBDD9060F9AA}"/>
    <hyperlink ref="X1097" r:id="rId211" xr:uid="{DB8D718C-3B5F-4FF3-BAD9-B33A5B62D72C}"/>
    <hyperlink ref="X1098" r:id="rId212" xr:uid="{37C3B32B-F06E-4D88-A272-4EEA9F6E3523}"/>
    <hyperlink ref="X1121" r:id="rId213" xr:uid="{CDD7FC38-F673-4F99-851F-88B2D4B82860}"/>
    <hyperlink ref="X1105" r:id="rId214" xr:uid="{EF44EE8F-3A34-42F1-B505-FF1D90F21096}"/>
    <hyperlink ref="X1110" r:id="rId215" xr:uid="{A00B12C7-DFEA-465C-AB28-FE3F3188DECA}"/>
    <hyperlink ref="X1108" r:id="rId216" xr:uid="{563574E3-0955-42F8-A5B3-3467ACC59608}"/>
    <hyperlink ref="X1109" r:id="rId217" xr:uid="{B6767085-B254-4629-987D-3A08B7C5E14D}"/>
    <hyperlink ref="X1107" r:id="rId218" xr:uid="{B6BC1182-1004-4D62-8C94-E236AB729EC4}"/>
    <hyperlink ref="X1112" r:id="rId219" xr:uid="{CC7F87A9-CABB-4EBA-A840-EDF9B59AD8D6}"/>
    <hyperlink ref="X1114" r:id="rId220" xr:uid="{47354F7B-7AFD-4104-9075-B300013DBB90}"/>
    <hyperlink ref="X1117" r:id="rId221" xr:uid="{CF524C1B-23C1-461A-A1EF-2FC40A8CA78A}"/>
    <hyperlink ref="X1118" r:id="rId222" xr:uid="{5BCC2342-50B0-4555-A67F-828F9B4CA308}"/>
    <hyperlink ref="X1106" r:id="rId223" xr:uid="{BE67730E-B8DD-433F-BFFC-20E507E7B9A2}"/>
    <hyperlink ref="X1111" r:id="rId224" xr:uid="{E203DD85-A8DB-448A-BAAF-3F0D9A205D0A}"/>
    <hyperlink ref="X1122" r:id="rId225" xr:uid="{2D6F2E0C-2AB4-451A-A85B-BB4893ACBBFF}"/>
    <hyperlink ref="X1123" r:id="rId226" xr:uid="{F2A91AC5-BE3C-4693-ACD0-97F7A11C4F33}"/>
    <hyperlink ref="X1125" r:id="rId227" xr:uid="{9F048BF9-6DFA-4E04-AF00-B2DC78DD2016}"/>
    <hyperlink ref="X1126" r:id="rId228" xr:uid="{5354EF0F-13C8-486E-82C5-441C0DDF10A2}"/>
    <hyperlink ref="X1131" r:id="rId229" xr:uid="{E4AED0E7-CE51-4309-97C1-774B0F7C1A0A}"/>
    <hyperlink ref="X1132" r:id="rId230" xr:uid="{FA34B9F3-8867-413A-B6A0-D336319449ED}"/>
    <hyperlink ref="X1133" r:id="rId231" xr:uid="{D83AFB30-2ADD-47F7-8AD5-35C638F08576}"/>
    <hyperlink ref="X1115" r:id="rId232" xr:uid="{1731AF1D-F2A2-4B8C-837B-3B379EF8346F}"/>
    <hyperlink ref="X1116" r:id="rId233" xr:uid="{9582166E-D57D-4D4F-9297-41F49736AD7A}"/>
    <hyperlink ref="X1113" r:id="rId234" xr:uid="{75B02EA3-298C-4F14-84D5-D0EB104445F2}"/>
    <hyperlink ref="X1127" r:id="rId235" xr:uid="{A7A08CF1-6EFC-452D-A1EF-11F982B144D1}"/>
    <hyperlink ref="X1128" r:id="rId236" xr:uid="{BEA95FFF-C1B1-4932-A745-B6DA8F05EA72}"/>
    <hyperlink ref="X1130" r:id="rId237" xr:uid="{6B1EEB67-A3D3-47BA-B4A4-D2A96D02E566}"/>
    <hyperlink ref="X1129" r:id="rId238" xr:uid="{B4043AA2-8C46-4C0E-9F50-3E2E23961B23}"/>
    <hyperlink ref="X1099" r:id="rId239" xr:uid="{04E5D8DD-22A8-4E64-ABD2-E8042C886E34}"/>
    <hyperlink ref="X1100" r:id="rId240" xr:uid="{E17040DC-CD3E-4E79-856C-4892976A8B28}"/>
    <hyperlink ref="X1101" r:id="rId241" xr:uid="{2319F586-EDD8-4A79-A370-7F07E773D435}"/>
    <hyperlink ref="X1102" r:id="rId242" xr:uid="{8C33CADA-A6E4-48C0-BCC1-20220B1B461E}"/>
    <hyperlink ref="X1103" r:id="rId243" xr:uid="{FB7DA6BE-C358-448B-83A9-381F4CA449E7}"/>
    <hyperlink ref="X1136" r:id="rId244" xr:uid="{425EA15B-1783-478C-927C-D3E977CE8923}"/>
    <hyperlink ref="X1141" r:id="rId245" xr:uid="{105368C0-A29F-41CC-8A2F-17C09591F642}"/>
    <hyperlink ref="X1139" r:id="rId246" xr:uid="{E66EF776-BF44-46A1-93B2-CFCB236E959D}"/>
    <hyperlink ref="X1140" r:id="rId247" xr:uid="{81FADBED-046F-4C06-83D0-8EF1BA613FF1}"/>
    <hyperlink ref="X1134" r:id="rId248" xr:uid="{A84F86D0-C1F1-4686-ACA2-A9D0E115B1B5}"/>
    <hyperlink ref="X1135" r:id="rId249" xr:uid="{4CAC893C-309D-43AA-92D7-798832785947}"/>
    <hyperlink ref="X1137" r:id="rId250" xr:uid="{23394C71-C9BD-4381-B34F-7AB9024E3A4B}"/>
    <hyperlink ref="X1138" r:id="rId251" xr:uid="{47B1D503-30BD-4C9B-A8B9-83268057F440}"/>
    <hyperlink ref="X1120" r:id="rId252" xr:uid="{0C13E48F-B502-4D23-B8AA-1479385D8297}"/>
    <hyperlink ref="X1119" r:id="rId253" xr:uid="{8845C94B-78D8-4269-B7B2-499C9D38CD75}"/>
    <hyperlink ref="X1142" r:id="rId254" xr:uid="{EEAD185E-F12B-48B0-9E15-8166C2EC7FB5}"/>
    <hyperlink ref="AJ1180" r:id="rId255" display="http://sicris.si/public/jqm/prj.aspx?lang=slv&amp;opdescr=search&amp;opt=2&amp;subopt=400&amp;code1=cmn&amp;code2=auto&amp;psize=1&amp;hits=1&amp;page=1&amp;count=&amp;search_term=janez%20mlakar&amp;id=18383&amp;slng=&amp;order_by=" xr:uid="{3636DE55-2605-477D-A690-6C5C454F522A}"/>
    <hyperlink ref="AJ1182" r:id="rId256" display="http://sicris.si/public/jqm/prj.aspx?lang=slv&amp;opdescr=search&amp;opt=2&amp;subopt=400&amp;code1=cmn&amp;code2=auto&amp;psize=1&amp;hits=1&amp;page=1&amp;count=&amp;search_term=janez%20mlakar&amp;id=18383&amp;slng=&amp;order_by=" xr:uid="{65FD2A0B-12B0-44D2-A80B-51FDB758D117}"/>
    <hyperlink ref="X1196" r:id="rId257" xr:uid="{EA0E8BA9-DB6D-433F-A08E-9E706743D6FB}"/>
    <hyperlink ref="X146" r:id="rId258" xr:uid="{BDC3B76F-C607-4921-AF6C-ECC178C10336}"/>
    <hyperlink ref="X159" r:id="rId259" xr:uid="{87D1E132-F4DF-47CA-AFD6-2EDC9ADDBDB8}"/>
    <hyperlink ref="X148" r:id="rId260" xr:uid="{A32FFFFA-3414-42E9-97B5-07400C99E76D}"/>
    <hyperlink ref="X147" r:id="rId261" xr:uid="{914CF747-3628-453D-9779-180C49065FC9}"/>
    <hyperlink ref="X124" r:id="rId262" xr:uid="{44AE2F1A-B386-4CEE-9AC0-9BCCD00A154D}"/>
    <hyperlink ref="X126" r:id="rId263" xr:uid="{E9A93536-3CBF-49AE-958F-463F7E408A32}"/>
    <hyperlink ref="X128" r:id="rId264" xr:uid="{AD3F6210-765E-402C-94EF-F4D4FED87B73}"/>
    <hyperlink ref="X131" r:id="rId265" xr:uid="{DAE3942A-6C6F-4793-B59F-2F78A640FB21}"/>
    <hyperlink ref="X132" r:id="rId266" xr:uid="{F2A74CA6-E0BC-4799-954C-6AA753850338}"/>
    <hyperlink ref="X133" r:id="rId267" xr:uid="{F0431812-8393-4BC1-80AF-2CCEEB605C7C}"/>
    <hyperlink ref="X136" r:id="rId268" xr:uid="{27B4DC44-CC25-4759-99F2-C9A009A61041}"/>
    <hyperlink ref="X138" r:id="rId269" xr:uid="{478D6EE2-1635-4B7B-A4DF-F85E6993DE79}"/>
    <hyperlink ref="X139" r:id="rId270" xr:uid="{3E4D4786-FC20-48E6-8B53-0AF76E1A06D6}"/>
    <hyperlink ref="X140" r:id="rId271" xr:uid="{2D11F2B0-CF4E-4D25-AEEE-5AD23FB96172}"/>
    <hyperlink ref="X141" r:id="rId272" xr:uid="{409A9364-565F-479C-BC95-76E31F5A3D12}"/>
    <hyperlink ref="X142" r:id="rId273" xr:uid="{47F31E73-CCBB-46BF-8DB8-22CE04929F78}"/>
    <hyperlink ref="X129" r:id="rId274" xr:uid="{F75D081B-EAE5-4554-BFE7-A5A0F05E1C6D}"/>
    <hyperlink ref="X125" r:id="rId275" xr:uid="{52BD11EA-E56A-41B8-BD92-73E4D0A6B006}"/>
    <hyperlink ref="X161" r:id="rId276" xr:uid="{BBA26AD6-BD30-4943-B372-DEB683163958}"/>
    <hyperlink ref="X160" r:id="rId277" xr:uid="{CB4868FC-BB5F-47F0-B7B7-A3B820365E92}"/>
    <hyperlink ref="X153" r:id="rId278" xr:uid="{939F4B16-4E68-411C-8349-AD7FF45CC250}"/>
    <hyperlink ref="X154" r:id="rId279" xr:uid="{DD1420BE-20B5-467F-94A5-134F349FEACF}"/>
    <hyperlink ref="X134" r:id="rId280" xr:uid="{56372ACA-2067-4669-96AC-B5438194D87E}"/>
    <hyperlink ref="X137" r:id="rId281" xr:uid="{0349962B-613D-48F2-8D49-3EC4CDB5582B}"/>
    <hyperlink ref="X130" r:id="rId282" xr:uid="{4575A940-1A9F-4DA8-BE60-CA4EBA9C0421}"/>
    <hyperlink ref="X149" r:id="rId283" xr:uid="{D918C45D-E8ED-4E45-A692-5AB394BA648D}"/>
    <hyperlink ref="X304" r:id="rId284" xr:uid="{55BFD3A1-B4B5-467E-AD72-C1708D7F2154}"/>
    <hyperlink ref="X305:X334" r:id="rId285" display="https://www.ijs.si/ijsw/Znotraj%20hi%C5%A1e/Desno?action=AttachFile&amp;do=get&amp;tar_x000a_get=ARRS_Evidenca_opreme_2021.xlsx" xr:uid="{C938E53E-9487-466F-B1ED-EE67DBD89E7D}"/>
    <hyperlink ref="X163:X303" r:id="rId286" display="https://www.ijs.si/ijsw/Znotraj%20hi%C5%A1e/Desno?action=AttachFile&amp;do=get&amp;tar_x000a_get=ARRS_Evidenca_opreme_2021.xlsx" xr:uid="{BF6E9DEC-76B7-42F6-BBB2-40DFCAFB117C}"/>
    <hyperlink ref="X385" r:id="rId287" xr:uid="{95543F40-B6D3-4D36-BA66-2154B9E540A3}"/>
    <hyperlink ref="X386" r:id="rId288" xr:uid="{17E8E506-2A79-4988-B9E9-3348C82A80AC}"/>
    <hyperlink ref="X387" r:id="rId289" xr:uid="{938856B3-FCDD-4783-9BA0-54BEF288DFBE}"/>
    <hyperlink ref="X388" r:id="rId290" xr:uid="{F56D6BD5-1521-4CD9-A948-DC40EDFBD2CF}"/>
    <hyperlink ref="X389" r:id="rId291" xr:uid="{A7E2A2F7-C720-41B8-AA4F-41C84952DF0B}"/>
    <hyperlink ref="X568" r:id="rId292" xr:uid="{B6D10ED2-5878-40BE-B7A0-BD1F364F9CA2}"/>
    <hyperlink ref="X569" r:id="rId293" xr:uid="{7845F5FB-7D4D-46DB-A4B0-B17F8A657B82}"/>
    <hyperlink ref="X571" r:id="rId294" xr:uid="{947C6FEE-DF1D-44A6-9F71-C7777B1A3E5B}"/>
    <hyperlink ref="X572" r:id="rId295" display="http://sl.gozdis.si/infrastrukturni-program/raziskovalna-oprema/" xr:uid="{A1EADD83-E317-43DE-BD1D-C63D96E7992D}"/>
    <hyperlink ref="X570" r:id="rId296" xr:uid="{9D409B65-8501-449D-A117-A7EC013A7CF5}"/>
    <hyperlink ref="X680" r:id="rId297" display="http://is.zrc-sazu.si/oprema " xr:uid="{D19960BE-7F2D-4D0D-B915-78434B221DC7}"/>
    <hyperlink ref="X679" r:id="rId298" display="http://www.uirs.si/sl-si/Raziskovalna-oprema" xr:uid="{43897908-D049-4B43-B7D5-C35D0F9B4682}"/>
    <hyperlink ref="X402" r:id="rId299" xr:uid="{A709C4C7-E597-4488-B12E-1DF9F1DFB214}"/>
    <hyperlink ref="X403" r:id="rId300" xr:uid="{2AC1B92A-5EAD-4FF8-B174-6FE731CE8F57}"/>
    <hyperlink ref="X439" r:id="rId301" tooltip="blocked::http://www.mf.uni-lj.si/ris/oprema" xr:uid="{B092147D-8A62-4FCD-9F3C-5937998ACF37}"/>
    <hyperlink ref="X443" r:id="rId302" tooltip="blocked::http://www.mf.uni-lj.si/ris/oprema" xr:uid="{BDA5BBBE-2485-4BF9-B1E8-0C42F1FE2D16}"/>
    <hyperlink ref="X444" r:id="rId303" tooltip="blocked::http://www.mf.uni-lj.si/ris/oprema" xr:uid="{AF82E2A5-248D-4EF3-AEAF-0006BA59E03C}"/>
    <hyperlink ref="X441" r:id="rId304" tooltip="blocked::http://www.mf.uni-lj.si/ris/oprema" xr:uid="{76108F11-19A9-4EA5-9FA9-FB046809BAC3}"/>
    <hyperlink ref="X466" r:id="rId305" tooltip="blocked::http://www.mf.uni-lj.si/ris/oprema" xr:uid="{66C3C156-0F96-4099-AC36-15A9A9C1C2E4}"/>
    <hyperlink ref="X463" r:id="rId306" xr:uid="{3754818E-5BE5-4A37-B40B-C486ABF87D34}"/>
    <hyperlink ref="X421" r:id="rId307" xr:uid="{3C4B5E82-A239-4D3A-AFDD-EE9D93155A25}"/>
    <hyperlink ref="X469" r:id="rId308" xr:uid="{E7899AF1-B38D-48DE-8259-4A83F0A999E8}"/>
    <hyperlink ref="X432" r:id="rId309" xr:uid="{FA1728D0-E6D6-4129-80B2-3DC337D6F8FC}"/>
    <hyperlink ref="X451" r:id="rId310" xr:uid="{2940D389-5830-491B-893F-7731590549CD}"/>
    <hyperlink ref="X459" r:id="rId311" xr:uid="{2FD7BC00-17C2-4890-94BF-F10D42716970}"/>
    <hyperlink ref="X460" r:id="rId312" xr:uid="{96134BF8-5C2A-411C-895B-21B24F5F4042}"/>
    <hyperlink ref="X467" r:id="rId313" xr:uid="{8861E7B2-4BB9-4561-BA9B-A070FD4472E6}"/>
    <hyperlink ref="X428" r:id="rId314" xr:uid="{814C5CB3-371B-4B52-AFE4-064D308B7096}"/>
    <hyperlink ref="X438" r:id="rId315" xr:uid="{24C0D5D9-65A1-401C-8213-6A4C2BB92F5E}"/>
    <hyperlink ref="X446" r:id="rId316" xr:uid="{44858B9F-CA9D-4588-883C-5481208799EE}"/>
    <hyperlink ref="X447" r:id="rId317" xr:uid="{03436DD9-D786-430F-960B-D4C56887F2BF}"/>
    <hyperlink ref="X455:X457" r:id="rId318" display="http://ibk.mf.uni-lj.si/equipment" xr:uid="{786A215C-66E9-4A7A-B781-41CA9E5266B5}"/>
    <hyperlink ref="X442" r:id="rId319" xr:uid="{A4AE42E7-1510-4D0E-B92E-24DA85E72F8A}"/>
    <hyperlink ref="X471" r:id="rId320" xr:uid="{4E487A39-A8BC-4C53-92FA-5D1D065E555E}"/>
    <hyperlink ref="X483" r:id="rId321" xr:uid="{B58232C5-2E3C-426D-BC72-3DDE563A20E0}"/>
    <hyperlink ref="X481" r:id="rId322" xr:uid="{073FB2EF-A189-46E0-A54D-C5396BE25CF4}"/>
    <hyperlink ref="X424" r:id="rId323" xr:uid="{C87DA88B-9C65-4EA3-94AE-3586080F210E}"/>
    <hyperlink ref="X429" r:id="rId324" xr:uid="{15AEF66C-699C-4787-821C-D6F91041173D}"/>
    <hyperlink ref="X452" r:id="rId325" tooltip="blocked::http://www.mf.uni-lj.si/ris/oprema" xr:uid="{4340E868-CDC2-409B-A0AE-CCCE7AF44801}"/>
    <hyperlink ref="X464" r:id="rId326" xr:uid="{02245E14-756F-42BA-8E0D-B7658A59C506}"/>
    <hyperlink ref="X465" r:id="rId327" xr:uid="{07B1ED31-187B-4D75-ABF3-AD700ECFDD2B}"/>
    <hyperlink ref="X475" r:id="rId328" xr:uid="{4287E69F-487C-49DE-8F12-651BDDE64ABE}"/>
    <hyperlink ref="X476" r:id="rId329" xr:uid="{869A9116-924C-468C-9B5D-B0E61133CB58}"/>
    <hyperlink ref="X482" r:id="rId330" xr:uid="{F35B9586-BFD5-4E38-A840-7E8F78D60964}"/>
    <hyperlink ref="X437" r:id="rId331" xr:uid="{FE737C6A-A21C-4347-BE68-11E04D59913D}"/>
    <hyperlink ref="X484" r:id="rId332" xr:uid="{E2AD8C28-06FA-46A6-98C6-D5DF267B02C1}"/>
    <hyperlink ref="X487" r:id="rId333" xr:uid="{9DC0A446-EAE7-4647-BDEB-E99530B175C9}"/>
    <hyperlink ref="X494" r:id="rId334" xr:uid="{89830721-4F68-4959-B290-B51ACF769CDE}"/>
    <hyperlink ref="X492" r:id="rId335" xr:uid="{EFED4AA6-81F2-4080-BCE7-F00A98C1707A}"/>
    <hyperlink ref="X489" r:id="rId336" xr:uid="{BF1C1754-C5CC-4BED-93F1-926A01C2063B}"/>
    <hyperlink ref="X422" r:id="rId337" xr:uid="{E9A4C787-CEA8-49BA-BD00-83667E4977A6}"/>
    <hyperlink ref="X474" r:id="rId338" xr:uid="{0E1C0DA7-B299-40C0-8761-7168A7A5B6B0}"/>
    <hyperlink ref="X493" r:id="rId339" display="https://www.mf.uni-lj.si/application/files/7415/8391/7733/Razpolozljiva_raziskovalna_oprema_UL_MF.pdf" xr:uid="{4D84A7D2-C7F2-453F-BF1E-8E3FE12B8515}"/>
    <hyperlink ref="X478" r:id="rId340" xr:uid="{60E91A43-0A9A-48C9-81DF-AA340C6CB920}"/>
    <hyperlink ref="X498" r:id="rId341" xr:uid="{B0E79CC5-A230-4B04-B597-6356ED016E43}"/>
    <hyperlink ref="X499" r:id="rId342" xr:uid="{C87BF9A1-6B26-4C67-BDF3-6CD5C9C72A28}"/>
    <hyperlink ref="X500" r:id="rId343" xr:uid="{8BBD2DA9-3104-431E-B978-199ACEDECB27}"/>
    <hyperlink ref="X501" r:id="rId344" xr:uid="{6A845398-1C94-45A7-88DA-E21B6E2453A1}"/>
    <hyperlink ref="X502" r:id="rId345" xr:uid="{8977DC12-A25F-4D11-A583-B713FBC51B48}"/>
    <hyperlink ref="X503" r:id="rId346" xr:uid="{9BFDCC94-75F4-41DF-A65B-F279B7BD95A0}"/>
    <hyperlink ref="X504" r:id="rId347" xr:uid="{9456B6E4-AB78-4D33-A611-4CDD6A0EA96B}"/>
    <hyperlink ref="X488" r:id="rId348" xr:uid="{4BD5678F-16C4-4E55-813A-F25FFBD841E3}"/>
    <hyperlink ref="X485" r:id="rId349" xr:uid="{C340E82C-D7BF-4805-9B95-21162DB94CA5}"/>
    <hyperlink ref="X468" r:id="rId350" xr:uid="{4AEB9A2F-DE59-4303-9429-9867FF2C2AED}"/>
    <hyperlink ref="X461" r:id="rId351" xr:uid="{76A64A07-B10F-4FF8-81D7-A92778F4F585}"/>
    <hyperlink ref="X430" r:id="rId352" xr:uid="{D6BF5F1F-63FC-4D04-A94A-356D48383B6E}"/>
    <hyperlink ref="X417" r:id="rId353" xr:uid="{DE5E30D6-F81C-4E6C-BF2B-EFB3B3E79857}"/>
    <hyperlink ref="X418" r:id="rId354" xr:uid="{52064D29-4CF2-4776-A3F9-A024140B8783}"/>
    <hyperlink ref="X419" r:id="rId355" xr:uid="{9429036E-E2CB-47F7-A54C-0EFE7F5D1660}"/>
    <hyperlink ref="X420" r:id="rId356" xr:uid="{22002D02-BE19-4DB0-8294-B3E48CF4FD6A}"/>
    <hyperlink ref="X440" r:id="rId357" tooltip="blocked::http://www.mf.uni-lj.si/ris/oprema" xr:uid="{227ABC8C-4867-420C-9F38-B5508AF91868}"/>
    <hyperlink ref="X473" r:id="rId358" tooltip="blocked::http://www.mf.uni-lj.si/ris/oprema" xr:uid="{720CA035-FAA6-4E39-B7C8-70005D8FC895}"/>
    <hyperlink ref="X486" r:id="rId359" xr:uid="{80AE63CC-F9E3-4864-BC7E-1B125A34ADD9}"/>
    <hyperlink ref="X491" r:id="rId360" xr:uid="{20D8FF32-999A-4A1B-AB93-7CFEBFE59898}"/>
    <hyperlink ref="X594" r:id="rId361" tooltip="https://www.bf.uni-lj.si/sl/raziskave/raziskovalna-oprema/" xr:uid="{8295245B-D301-4FEC-9E8C-78A576559B1D}"/>
    <hyperlink ref="X595" r:id="rId362" tooltip="https://www.bf.uni-lj.si/sl/raziskave/raziskovalna-oprema/" xr:uid="{DC90C1AB-215E-4ECC-8F34-626DB14AC45B}"/>
    <hyperlink ref="X596" r:id="rId363" tooltip="https://www.bf.uni-lj.si/sl/raziskave/raziskovalna-oprema/" xr:uid="{F661F50F-2599-4F17-9E40-37B31FCBD571}"/>
    <hyperlink ref="X598" r:id="rId364" tooltip="https://www.bf.uni-lj.si/sl/raziskave/raziskovalna-oprema/" xr:uid="{B57E5A10-3306-460A-B2B3-AB5FF48D1BDC}"/>
    <hyperlink ref="X600" r:id="rId365" tooltip="https://www.bf.uni-lj.si/sl/raziskave/raziskovalna-oprema/" xr:uid="{2AD00C4B-F89F-4F56-82D9-19A2A263A972}"/>
    <hyperlink ref="X604" r:id="rId366" tooltip="https://www.bf.uni-lj.si/sl/raziskave/raziskovalna-oprema/" xr:uid="{D0A8367B-D80E-425A-94AE-CA29783D5DCF}"/>
    <hyperlink ref="X606" r:id="rId367" tooltip="https://www.bf.uni-lj.si/sl/raziskave/raziskovalna-oprema/" xr:uid="{CD028D47-96A9-4114-9832-6C482B4C1537}"/>
    <hyperlink ref="X614" r:id="rId368" tooltip="https://www.bf.uni-lj.si/sl/raziskave/raziskovalna-oprema/" xr:uid="{34811897-1A90-4737-A54B-6E59FA90D953}"/>
    <hyperlink ref="X616" r:id="rId369" tooltip="https://www.bf.uni-lj.si/sl/raziskave/raziskovalna-oprema/" xr:uid="{1F1C17A3-1A2A-4BF8-9389-97DBC63866D8}"/>
    <hyperlink ref="X618" r:id="rId370" tooltip="https://www.bf.uni-lj.si/sl/raziskave/raziskovalna-oprema/" xr:uid="{4D0A928F-B63C-4F40-B0DA-306E7820046C}"/>
    <hyperlink ref="X620" r:id="rId371" tooltip="https://www.bf.uni-lj.si/sl/raziskave/raziskovalna-oprema/" xr:uid="{625F5D3B-E0E6-475C-AD9F-D8F832F04002}"/>
    <hyperlink ref="X622" r:id="rId372" tooltip="https://www.bf.uni-lj.si/sl/raziskave/raziskovalna-oprema/" xr:uid="{AEAE1258-10BE-4568-BE0A-B3DA4FC82896}"/>
    <hyperlink ref="X624" r:id="rId373" tooltip="https://www.bf.uni-lj.si/sl/raziskave/raziskovalna-oprema/" xr:uid="{60C51CBA-FDEF-45CC-AEB7-2085D99951C1}"/>
    <hyperlink ref="X626" r:id="rId374" tooltip="https://www.bf.uni-lj.si/sl/raziskave/raziskovalna-oprema/" xr:uid="{18585B9B-0D1B-4FD7-A6E2-8EF06DEB2866}"/>
    <hyperlink ref="X628" r:id="rId375" tooltip="https://www.bf.uni-lj.si/sl/raziskave/raziskovalna-oprema/" xr:uid="{968D15EE-F274-4BE1-A592-A41D26585F0D}"/>
    <hyperlink ref="X630" r:id="rId376" tooltip="https://www.bf.uni-lj.si/sl/raziskave/raziskovalna-oprema/" xr:uid="{D2EF1CB3-4748-4AFF-8694-D80CDB22E31F}"/>
    <hyperlink ref="X636" r:id="rId377" tooltip="https://www.bf.uni-lj.si/sl/raziskave/raziskovalna-oprema/" xr:uid="{824BD2AC-5B7B-4B04-B0FB-A3B8E46715FD}"/>
    <hyperlink ref="X638" r:id="rId378" tooltip="https://www.bf.uni-lj.si/sl/raziskave/raziskovalna-oprema/" xr:uid="{E53C625E-9130-4231-993C-2E1BDE9BE792}"/>
    <hyperlink ref="X640" r:id="rId379" tooltip="https://www.bf.uni-lj.si/sl/raziskave/raziskovalna-oprema/" xr:uid="{94522F41-8169-4B31-A105-E7338AC617E1}"/>
    <hyperlink ref="X642" r:id="rId380" tooltip="https://www.bf.uni-lj.si/sl/raziskave/raziskovalna-oprema/" xr:uid="{4A6D6711-3853-47FB-90A1-F3802C850F83}"/>
    <hyperlink ref="X646" r:id="rId381" tooltip="https://www.bf.uni-lj.si/sl/raziskave/raziskovalna-oprema/" xr:uid="{51D97BD7-F51D-4DFD-9457-A4A173625825}"/>
    <hyperlink ref="X648" r:id="rId382" tooltip="https://www.bf.uni-lj.si/sl/raziskave/raziskovalna-oprema/" xr:uid="{51BFB1CE-964E-442D-9952-7DD7FC937830}"/>
    <hyperlink ref="X650" r:id="rId383" tooltip="https://www.bf.uni-lj.si/sl/raziskave/raziskovalna-oprema/" xr:uid="{518EC290-61ED-46CD-9B0A-D6CFF0C41D82}"/>
    <hyperlink ref="X652" r:id="rId384" tooltip="https://www.bf.uni-lj.si/sl/raziskave/raziskovalna-oprema/" xr:uid="{78C4D206-1AAC-4AD8-9084-DB858F67484D}"/>
    <hyperlink ref="X654" r:id="rId385" tooltip="https://www.bf.uni-lj.si/sl/raziskave/raziskovalna-oprema/" xr:uid="{CA9CAEEE-1ECA-41D4-BA84-B74E9EB2939A}"/>
    <hyperlink ref="X656" r:id="rId386" tooltip="https://www.bf.uni-lj.si/sl/raziskave/raziskovalna-oprema/" xr:uid="{B0AECF7C-E2A6-4351-BD9A-CB925DDB18ED}"/>
    <hyperlink ref="X658" r:id="rId387" tooltip="https://www.bf.uni-lj.si/sl/raziskave/raziskovalna-oprema/" xr:uid="{E93FC16A-2941-4DD1-81BA-AE57B0988B5D}"/>
    <hyperlink ref="X660" r:id="rId388" tooltip="https://www.bf.uni-lj.si/sl/raziskave/raziskovalna-oprema/" xr:uid="{97BA2B29-DB5E-4544-BC93-19FA8DE171AC}"/>
    <hyperlink ref="X664" r:id="rId389" tooltip="https://www.bf.uni-lj.si/sl/raziskave/raziskovalna-oprema/" xr:uid="{99C9E151-AB6B-4587-9454-DE51197591B4}"/>
    <hyperlink ref="X597" r:id="rId390" tooltip="https://www.bf.uni-lj.si/sl/raziskave/raziskovalna-oprema/" xr:uid="{B7AE300B-9EA4-4BF8-89BC-2C0AADA67970}"/>
    <hyperlink ref="X599" r:id="rId391" tooltip="https://www.bf.uni-lj.si/sl/raziskave/raziskovalna-oprema/" xr:uid="{F232007B-0B53-4EB6-9705-D2ECAEA0581B}"/>
    <hyperlink ref="X603" r:id="rId392" tooltip="https://www.bf.uni-lj.si/sl/raziskave/raziskovalna-oprema/" xr:uid="{2206AA4E-80B2-443B-BC75-265F83C5507B}"/>
    <hyperlink ref="X605" r:id="rId393" tooltip="https://www.bf.uni-lj.si/sl/raziskave/raziskovalna-oprema/" xr:uid="{6B925020-6E13-45C0-83BC-BA9F64079157}"/>
    <hyperlink ref="X607" r:id="rId394" tooltip="https://www.bf.uni-lj.si/sl/raziskave/raziskovalna-oprema/" xr:uid="{F875E404-CF28-4BD2-BEFD-D045DFC80793}"/>
    <hyperlink ref="X611" r:id="rId395" tooltip="https://www.bf.uni-lj.si/sl/raziskave/raziskovalna-oprema/" xr:uid="{18BFBC79-7BB0-4D53-806A-C2F816E0D9CF}"/>
    <hyperlink ref="X613" r:id="rId396" tooltip="https://www.bf.uni-lj.si/sl/raziskave/raziskovalna-oprema/" xr:uid="{25B52FA4-5CDF-408C-88E6-CE0A8E73D47F}"/>
    <hyperlink ref="X615" r:id="rId397" tooltip="https://www.bf.uni-lj.si/sl/raziskave/raziskovalna-oprema/" xr:uid="{28A76F7B-A5DF-4BE4-B256-977CA858BD18}"/>
    <hyperlink ref="X617" r:id="rId398" tooltip="https://www.bf.uni-lj.si/sl/raziskave/raziskovalna-oprema/" xr:uid="{FBC648B8-3C91-4FD9-9693-5E498353ACC1}"/>
    <hyperlink ref="X619" r:id="rId399" tooltip="https://www.bf.uni-lj.si/sl/raziskave/raziskovalna-oprema/" xr:uid="{E63500B0-F9C1-441B-820F-7613F3B8209E}"/>
    <hyperlink ref="X621" r:id="rId400" tooltip="https://www.bf.uni-lj.si/sl/raziskave/raziskovalna-oprema/" xr:uid="{B0A12F8B-0F64-4B94-A07F-8BEC229ED7C9}"/>
    <hyperlink ref="X623" r:id="rId401" tooltip="https://www.bf.uni-lj.si/sl/raziskave/raziskovalna-oprema/" xr:uid="{6E38A9DE-5DB2-456B-B020-2225D7113EA0}"/>
    <hyperlink ref="X625" r:id="rId402" tooltip="https://www.bf.uni-lj.si/sl/raziskave/raziskovalna-oprema/" xr:uid="{CC291AF7-158E-45A4-8FCB-F39EEAA1DF99}"/>
    <hyperlink ref="X627" r:id="rId403" tooltip="https://www.bf.uni-lj.si/sl/raziskave/raziskovalna-oprema/" xr:uid="{9B73ADF4-88AD-4EEB-90EB-52EBC10AA18F}"/>
    <hyperlink ref="X629" r:id="rId404" tooltip="https://www.bf.uni-lj.si/sl/raziskave/raziskovalna-oprema/" xr:uid="{45C314BB-E217-4EB8-8E79-C192CF0C0F96}"/>
    <hyperlink ref="X631" r:id="rId405" tooltip="https://www.bf.uni-lj.si/sl/raziskave/raziskovalna-oprema/" xr:uid="{C34FC93B-F0C1-43C2-878B-8FEF040D94A0}"/>
    <hyperlink ref="X635" r:id="rId406" tooltip="https://www.bf.uni-lj.si/sl/raziskave/raziskovalna-oprema/" xr:uid="{58D51625-4E7B-4EE5-9B84-1C449BA4C191}"/>
    <hyperlink ref="X637" r:id="rId407" tooltip="https://www.bf.uni-lj.si/sl/raziskave/raziskovalna-oprema/" xr:uid="{F648622A-CD6C-4287-A580-B5C3D7E41E24}"/>
    <hyperlink ref="X639" r:id="rId408" tooltip="https://www.bf.uni-lj.si/sl/raziskave/raziskovalna-oprema/" xr:uid="{C4DB99B3-B1FE-416D-9477-5C3BC9477551}"/>
    <hyperlink ref="X643" r:id="rId409" tooltip="https://www.bf.uni-lj.si/sl/raziskave/raziskovalna-oprema/" xr:uid="{F5D96594-988C-48BB-B51A-1DF947FE1D79}"/>
    <hyperlink ref="X645" r:id="rId410" tooltip="https://www.bf.uni-lj.si/sl/raziskave/raziskovalna-oprema/" xr:uid="{E4F075DF-A5E2-4033-9C5A-5579E859AE9D}"/>
    <hyperlink ref="X647" r:id="rId411" tooltip="https://www.bf.uni-lj.si/sl/raziskave/raziskovalna-oprema/" xr:uid="{5401A707-DA57-4BA3-8DDD-604A3E30FE8F}"/>
    <hyperlink ref="X649" r:id="rId412" tooltip="https://www.bf.uni-lj.si/sl/raziskave/raziskovalna-oprema/" xr:uid="{612BB2FE-D23B-48D0-BF08-6213DD11247D}"/>
    <hyperlink ref="X651" r:id="rId413" tooltip="https://www.bf.uni-lj.si/sl/raziskave/raziskovalna-oprema/" xr:uid="{BBBB3F2B-569D-4E57-8BF9-485BA703AA6B}"/>
    <hyperlink ref="X653" r:id="rId414" tooltip="https://www.bf.uni-lj.si/sl/raziskave/raziskovalna-oprema/" xr:uid="{B7124B79-6F36-4D4B-8C04-C1AAEA5D17B2}"/>
    <hyperlink ref="X655" r:id="rId415" tooltip="https://www.bf.uni-lj.si/sl/raziskave/raziskovalna-oprema/" xr:uid="{4335CB5A-AE39-44C9-9F80-EBF45859E541}"/>
    <hyperlink ref="X657" r:id="rId416" tooltip="https://www.bf.uni-lj.si/sl/raziskave/raziskovalna-oprema/" xr:uid="{9FE45BE9-42BC-45B6-A44E-E735D838F75D}"/>
    <hyperlink ref="X659" r:id="rId417" tooltip="https://www.bf.uni-lj.si/sl/raziskave/raziskovalna-oprema/" xr:uid="{96CB7538-8F31-4A0F-AA3A-413E050A8C3F}"/>
    <hyperlink ref="X661" r:id="rId418" tooltip="https://www.bf.uni-lj.si/sl/raziskave/raziskovalna-oprema/" xr:uid="{3A91F130-2F4B-4F1B-84D2-B5B7DCD77A40}"/>
    <hyperlink ref="X601" r:id="rId419" tooltip="https://www.bf.uni-lj.si/sl/raziskave/raziskovalna-oprema/" xr:uid="{CF90E027-F377-40F8-B8F6-6C2BA6B5D1AD}"/>
    <hyperlink ref="X608" r:id="rId420" tooltip="https://www.bf.uni-lj.si/sl/raziskave/raziskovalna-oprema/" xr:uid="{7D6C0DB5-AE37-4FA3-B609-2CF2F07E92F7}"/>
    <hyperlink ref="X612" r:id="rId421" tooltip="https://www.bf.uni-lj.si/sl/raziskave/raziskovalna-oprema/" xr:uid="{B0E4D838-D876-4184-A3FC-9F9FF19AC0EF}"/>
    <hyperlink ref="X644" r:id="rId422" tooltip="https://www.bf.uni-lj.si/sl/raziskave/raziskovalna-oprema/" xr:uid="{455DE6A4-B312-4F1B-B713-49DB9DAE8719}"/>
    <hyperlink ref="X633" r:id="rId423" tooltip="https://www.bf.uni-lj.si/sl/raziskave/raziskovalna-oprema/" xr:uid="{AED0DFEC-5A56-492D-BA43-ECCD2411C8CF}"/>
    <hyperlink ref="X632" r:id="rId424" tooltip="https://www.bf.uni-lj.si/sl/raziskave/raziskovalna-oprema/" xr:uid="{D0B72644-58D6-47CE-9F23-E8485DC0D552}"/>
    <hyperlink ref="X634" r:id="rId425" tooltip="https://www.bf.uni-lj.si/sl/raziskave/raziskovalna-oprema/" xr:uid="{B2855EFA-4F1E-41EE-86E7-B3F22912F2E5}"/>
    <hyperlink ref="X641" r:id="rId426" tooltip="https://www.bf.uni-lj.si/sl/raziskave/raziskovalna-oprema/" xr:uid="{5A85BABB-58E0-452A-969E-1681B821A547}"/>
    <hyperlink ref="X610" r:id="rId427" tooltip="https://www.bf.uni-lj.si/sl/raziskave/raziskovalna-oprema/" xr:uid="{FD2F44C6-B709-4AD3-A64F-6C86D30DC5B7}"/>
    <hyperlink ref="X609" r:id="rId428" tooltip="https://www.bf.uni-lj.si/sl/raziskave/raziskovalna-oprema/" xr:uid="{87B5DC3E-ECC9-466B-99CC-DA66824F89A9}"/>
    <hyperlink ref="X671" r:id="rId429" xr:uid="{7C49B10A-3BFE-4EC8-9AB2-F7B1E7898E74}"/>
    <hyperlink ref="X854" r:id="rId430" xr:uid="{EEF1F1B6-93D5-4FE0-BB93-2A76A811E734}"/>
    <hyperlink ref="X840" r:id="rId431" xr:uid="{56D3C598-C501-470F-9C46-580F32C90994}"/>
    <hyperlink ref="X841" r:id="rId432" xr:uid="{C545A857-84F3-47A8-B7C9-A0E975895A77}"/>
    <hyperlink ref="X842" r:id="rId433" xr:uid="{F9F2717A-8E33-433D-A182-7FBD97E0AB59}"/>
    <hyperlink ref="X843" r:id="rId434" xr:uid="{AEAB2418-D6CA-424F-926E-923CCD3E1D6E}"/>
    <hyperlink ref="X845" r:id="rId435" xr:uid="{F3F0140F-C8E2-4FD2-90A0-48EFD1EA2FA8}"/>
    <hyperlink ref="X846" r:id="rId436" xr:uid="{56FA8D30-FCE2-4EDD-ADB3-217B1286FB43}"/>
    <hyperlink ref="X847" r:id="rId437" xr:uid="{209B9D73-C4C0-4793-8784-8D58C8EE0319}"/>
    <hyperlink ref="X848" r:id="rId438" xr:uid="{BADA8728-D8BF-4C91-B1EB-3DD7062BC23B}"/>
    <hyperlink ref="X849" r:id="rId439" xr:uid="{B60C69F4-9874-44E5-B4A7-40F159820D60}"/>
    <hyperlink ref="X850" r:id="rId440" xr:uid="{DD8CE238-9485-4740-A37E-E06EFF126FF1}"/>
    <hyperlink ref="X851" r:id="rId441" xr:uid="{00A5E870-2072-4651-86C8-B6F05A50D4F5}"/>
    <hyperlink ref="X852" r:id="rId442" xr:uid="{1A947BF2-01C5-461B-9382-B2990FEEA75B}"/>
    <hyperlink ref="X853" r:id="rId443" xr:uid="{917D52A7-8E08-4055-B131-BA780851B9FB}"/>
    <hyperlink ref="X855" r:id="rId444" xr:uid="{2FE944B3-3511-4B2C-B32A-B2845BADED9D}"/>
    <hyperlink ref="X856" r:id="rId445" xr:uid="{10670A0E-E9FF-4BF5-9BFF-718A3DCD67C7}"/>
    <hyperlink ref="X857" r:id="rId446" xr:uid="{355D7C69-B673-4670-8638-9E155B7D7F6F}"/>
    <hyperlink ref="X858" r:id="rId447" xr:uid="{1645649A-25BD-4BF6-96BC-6BA579AEB469}"/>
    <hyperlink ref="X859" r:id="rId448" xr:uid="{510664D4-3C7F-494C-A803-A1B346DBD093}"/>
    <hyperlink ref="X860" r:id="rId449" xr:uid="{D119E9B2-61DB-449C-8E5E-EE584A888A32}"/>
    <hyperlink ref="X861" r:id="rId450" xr:uid="{C301F020-59FF-4159-BCA8-31264DED6905}"/>
    <hyperlink ref="X862" r:id="rId451" xr:uid="{4D0FF1C1-4D26-447F-9572-1C3CD784177B}"/>
    <hyperlink ref="X863" r:id="rId452" xr:uid="{A7C983A2-D30F-435F-8BCF-8EAD2FB8CF80}"/>
    <hyperlink ref="X864" r:id="rId453" xr:uid="{D94DA24B-F905-4CC3-8CEE-6202723F415D}"/>
    <hyperlink ref="X865" r:id="rId454" xr:uid="{76A3A681-66B0-4BD7-90B8-28907A5FF50C}"/>
    <hyperlink ref="X866" r:id="rId455" xr:uid="{4E42F3D2-CC3C-4759-A368-EE60D5699AEC}"/>
    <hyperlink ref="X867" r:id="rId456" xr:uid="{2B85A41E-FECB-4BE1-B8C0-B033F1AA748F}"/>
    <hyperlink ref="X868" r:id="rId457" xr:uid="{8DDC718A-D6E0-4AD0-886F-924E1D0F7087}"/>
    <hyperlink ref="X869" r:id="rId458" xr:uid="{836E1C13-3A41-4D85-856F-E80CA063B079}"/>
    <hyperlink ref="X870" r:id="rId459" xr:uid="{1D221163-F6EE-418E-BED3-4906C9DD28B4}"/>
    <hyperlink ref="X871" r:id="rId460" xr:uid="{C473E50B-4F61-44B5-ACC3-E2BA438EAD63}"/>
    <hyperlink ref="X872" r:id="rId461" xr:uid="{1550733E-85EA-484E-ACDB-1D7131212C9F}"/>
    <hyperlink ref="X873" r:id="rId462" xr:uid="{45C587BB-A12E-419E-BEFC-651D0ACC9B75}"/>
    <hyperlink ref="X874" r:id="rId463" xr:uid="{261DDB1E-912D-486F-982D-0FDBB19BCFE1}"/>
    <hyperlink ref="X876" r:id="rId464" xr:uid="{E68DACD8-B958-4383-889E-11705905657B}"/>
    <hyperlink ref="X877" r:id="rId465" xr:uid="{8414A0DD-59EB-43A6-884B-53158933A07A}"/>
    <hyperlink ref="X878" r:id="rId466" xr:uid="{F7D236FB-9598-428A-B73E-BBDCCE8721E3}"/>
    <hyperlink ref="X879" r:id="rId467" xr:uid="{41AA4CA7-9CED-49A8-A6BF-AB09A6DBEB5C}"/>
    <hyperlink ref="X880" r:id="rId468" xr:uid="{26762740-D4EA-4C3C-976B-D94207297275}"/>
    <hyperlink ref="X881" r:id="rId469" xr:uid="{B1E94755-7664-4524-BCBE-839A7ACC059E}"/>
    <hyperlink ref="X839" r:id="rId470" xr:uid="{476E1E63-5BF7-4CAD-BACB-0B51463BE209}"/>
    <hyperlink ref="X844" r:id="rId471" xr:uid="{E32F8FE7-2302-4D83-85D5-694BFE938FC1}"/>
    <hyperlink ref="X875" r:id="rId472" xr:uid="{15C1D64A-101D-49B1-84AC-69F4EBFC8991}"/>
    <hyperlink ref="X964" r:id="rId473" xr:uid="{DAD28575-C3E4-49DA-A68C-C1AA9641AEBA}"/>
    <hyperlink ref="X965" r:id="rId474" xr:uid="{9F345AF4-144F-4A79-8609-6390B2623F5D}"/>
    <hyperlink ref="X1004" r:id="rId475" xr:uid="{C5481938-4CB4-4BB2-9308-8F9097E9CD9E}"/>
    <hyperlink ref="X1003" r:id="rId476" xr:uid="{013AC66F-6B61-4B01-8DD0-61ABE4614D0C}"/>
    <hyperlink ref="X1002" r:id="rId477" xr:uid="{50E01CB1-3439-4263-BB9A-495B2E491B0B}"/>
    <hyperlink ref="X1001" r:id="rId478" xr:uid="{BCC169DC-EE71-4C4D-86BF-EC6748B9859A}"/>
    <hyperlink ref="X1000" r:id="rId479" xr:uid="{687C8576-9071-4ED0-9184-A5D5F550E7DA}"/>
    <hyperlink ref="X999" r:id="rId480" xr:uid="{F27994CD-68B0-4B8D-A648-CE570FBC2D55}"/>
    <hyperlink ref="X998" r:id="rId481" xr:uid="{07151518-82FB-42C0-A5EE-C95B26049FEC}"/>
    <hyperlink ref="X997" r:id="rId482" xr:uid="{1830A6FB-2A30-4308-9283-26D15B12F2F1}"/>
    <hyperlink ref="X996" r:id="rId483" xr:uid="{41AA33CF-2179-47E6-8705-8D9E15E7BD37}"/>
    <hyperlink ref="X995" r:id="rId484" xr:uid="{D9CD38C5-50E0-460F-9DA7-F3BBCF2DFA26}"/>
    <hyperlink ref="X994" r:id="rId485" xr:uid="{D2FAB2B3-6834-478C-AC97-C01261B2DD24}"/>
    <hyperlink ref="X993" r:id="rId486" xr:uid="{973FEBDD-08B3-443E-A376-FBB680700CD9}"/>
    <hyperlink ref="X992" r:id="rId487" xr:uid="{2EC070FC-E21B-4BCB-B2D7-B5F2D305A3A5}"/>
    <hyperlink ref="X991" r:id="rId488" xr:uid="{F809CB78-9214-4DB5-8E8D-711FA4A405E1}"/>
    <hyperlink ref="X990" r:id="rId489" xr:uid="{84FA5282-92F4-4741-AEF0-F3A4ADA80488}"/>
    <hyperlink ref="X989" r:id="rId490" xr:uid="{D91F7611-A39B-4551-948A-2D0F9366DCC8}"/>
    <hyperlink ref="X988" r:id="rId491" xr:uid="{8EFB637E-D52F-4396-841A-E9B1775950FC}"/>
    <hyperlink ref="X987" r:id="rId492" xr:uid="{2D4FDCB1-427A-40EF-BE26-84A47A474EC2}"/>
    <hyperlink ref="X986" r:id="rId493" xr:uid="{56CAC4DF-A7EB-4B48-A6A2-85D6694C1916}"/>
    <hyperlink ref="X985" r:id="rId494" xr:uid="{4F6240BE-275A-445D-9AAD-9D9552801480}"/>
    <hyperlink ref="X984" r:id="rId495" xr:uid="{DD6CF10E-02BA-4B69-B247-5C7734A4B9CD}"/>
    <hyperlink ref="X983" r:id="rId496" xr:uid="{231BBDCF-751B-40BA-A465-8287B751152D}"/>
    <hyperlink ref="X982" r:id="rId497" xr:uid="{F20A885D-645E-407C-83DE-BC800A7DD2FE}"/>
    <hyperlink ref="X981" r:id="rId498" xr:uid="{932C0ACD-4307-4136-B74A-2F2F2945CA7C}"/>
    <hyperlink ref="X980" r:id="rId499" xr:uid="{875DDF93-F83D-4F5E-AFC0-A971AAA992B3}"/>
    <hyperlink ref="X979" r:id="rId500" xr:uid="{964BF147-7F55-4B8A-BBF8-6C0526191482}"/>
    <hyperlink ref="X978" r:id="rId501" xr:uid="{54024C36-13A7-41C8-A89A-ED12476EB518}"/>
    <hyperlink ref="X976" r:id="rId502" xr:uid="{2A45FB12-B7AD-4B50-ACD9-B7FA1B230FAF}"/>
    <hyperlink ref="X975" r:id="rId503" xr:uid="{86B4A50B-234C-48F8-9098-B757E8AE008F}"/>
    <hyperlink ref="X974" r:id="rId504" xr:uid="{E5B54150-4B95-458E-B816-50FAB4A13128}"/>
    <hyperlink ref="X973" r:id="rId505" xr:uid="{E1AB4B16-CBC8-48FF-8695-3053CDB941A7}"/>
    <hyperlink ref="X972" r:id="rId506" xr:uid="{C5D15D73-EF1E-4766-9B30-4D4B8FD9FA69}"/>
    <hyperlink ref="X969" r:id="rId507" xr:uid="{1F5A90E8-543D-4397-8CC9-84954C5402FC}"/>
    <hyperlink ref="X970" r:id="rId508" xr:uid="{87048A15-BC4B-4ADA-8C83-6956ED5B13C8}"/>
    <hyperlink ref="X971" r:id="rId509" xr:uid="{066BF501-7184-4077-B685-FA105661A59A}"/>
    <hyperlink ref="X968" r:id="rId510" xr:uid="{D420FF82-9796-4E88-9D7F-FABC21E38BD6}"/>
    <hyperlink ref="X967" r:id="rId511" xr:uid="{DA7C1BB9-BB56-4238-B47B-BDEDA689EF09}"/>
    <hyperlink ref="X966" r:id="rId512" xr:uid="{9AE00731-FE52-43F2-A509-8912670DF7D8}"/>
    <hyperlink ref="X1005" r:id="rId513" xr:uid="{A2D89E98-E4C4-4757-AFBB-776C5ED92059}"/>
    <hyperlink ref="X1006" r:id="rId514" xr:uid="{8DA621F7-15DE-453C-8AA3-F91E2B933851}"/>
    <hyperlink ref="X977" r:id="rId515" xr:uid="{75CA2022-B19D-40E6-ACC4-1EB48FF719DE}"/>
    <hyperlink ref="X1011" r:id="rId516" xr:uid="{06B38F23-7A44-43B0-AA48-6E7EE8D4805C}"/>
    <hyperlink ref="X1010" r:id="rId517" xr:uid="{DBA91720-80EB-46E2-9435-31404BC51A4F}"/>
    <hyperlink ref="X1009" r:id="rId518" xr:uid="{46DBB954-9572-49D2-9A2A-73BA97276BA2}"/>
    <hyperlink ref="X1007" r:id="rId519" xr:uid="{0B64F3A6-DE25-4AE6-BF9C-B8502BEE42F3}"/>
    <hyperlink ref="X1008" r:id="rId520" xr:uid="{337008CC-EDD8-46CE-8C3A-D7E54599682E}"/>
    <hyperlink ref="X575" r:id="rId521" xr:uid="{4A9349BE-A9FD-455B-9B8C-8C596DA44EDB}"/>
    <hyperlink ref="X576:X583" r:id="rId522" display="https://www.vf.uni-lj.si/podrocje/raziskovalna-oprema " xr:uid="{E600D14F-1599-49D1-BA43-BD3496185550}"/>
    <hyperlink ref="X585" r:id="rId523" xr:uid="{15C5FB73-7FD1-43C7-9638-254BD610059D}"/>
    <hyperlink ref="X586" r:id="rId524" xr:uid="{079C9BBB-E833-40AE-B4DF-B79B0D6C752F}"/>
    <hyperlink ref="X587" r:id="rId525" xr:uid="{FC18AC9A-DA80-46A0-969B-B122B25079FB}"/>
    <hyperlink ref="X1184:X1195" r:id="rId526" display="www.space.si" xr:uid="{C0438D7B-8A02-44F3-AB48-85E0C3F6E72D}"/>
    <hyperlink ref="X1185" r:id="rId527" xr:uid="{10BEC769-8F78-475D-A0FC-4FACFCF537E6}"/>
    <hyperlink ref="X602" r:id="rId528" tooltip="https://www.bf.uni-lj.si/sl/raziskave/raziskovalna-oprema/" xr:uid="{079EAB8E-4B28-4237-8FF6-62B360A4E726}"/>
    <hyperlink ref="X513" r:id="rId529" xr:uid="{AEE4274A-AF6D-497A-9AC8-69A16E797FB0}"/>
    <hyperlink ref="X514:X539" r:id="rId530" display="https://www.kis.si/Cenik_storitev_KIS_1/" xr:uid="{4013019D-39D7-494D-B1F4-5FE2FE6A61F1}"/>
    <hyperlink ref="X833" r:id="rId531" display="http://www.fkkt.um.si/raziskovalna-oprema" xr:uid="{2CCA5B60-0156-4202-B298-3B9B1579056B}"/>
    <hyperlink ref="X834" r:id="rId532" display="http://www.fkkt.um.si/raziskovalna-oprema" xr:uid="{69A4F75B-723F-4985-A8FA-422897EF059F}"/>
    <hyperlink ref="X1093" r:id="rId533" location=" " xr:uid="{64D57D13-47AA-4834-83CA-85BFD65B31C6}"/>
    <hyperlink ref="X1094" r:id="rId534" location=" " xr:uid="{3D58717E-2DFD-482E-B49E-1936A8D78643}"/>
  </hyperlinks>
  <pageMargins left="0.70866141732283472" right="0.70866141732283472" top="0.74803149606299213" bottom="0.74803149606299213" header="0.31496062992125984" footer="0.31496062992125984"/>
  <pageSetup paperSize="8" scale="10" fitToHeight="100" orientation="landscape" r:id="rId535"/>
  <drawing r:id="rId536"/>
  <legacyDrawing r:id="rId537"/>
  <extLst>
    <ext xmlns:x14="http://schemas.microsoft.com/office/spreadsheetml/2009/9/main" uri="{CCE6A557-97BC-4b89-ADB6-D9C93CAAB3DF}">
      <x14:dataValidations xmlns:xm="http://schemas.microsoft.com/office/excel/2006/main" count="2">
        <x14:dataValidation type="whole" allowBlank="1" showInputMessage="1" showErrorMessage="1" errorTitle="Odstotek uporabe" error="odstotek (celoštevilska vrednost)" xr:uid="{A4325AB2-C881-4948-AB40-B7F6F3DB81C3}">
          <x14:formula1>
            <xm:f>0</xm:f>
          </x14:formula1>
          <x14:formula2>
            <xm:f>100</xm:f>
          </x14:formula2>
          <xm:sqref>AU63:AU65 KB63:KB65 TX63:TX65 ADT63:ADT65 ANP63:ANP65 AXL63:AXL65 BHH63:BHH65 BRD63:BRD65 CAZ63:CAZ65 CKV63:CKV65 CUR63:CUR65 DEN63:DEN65 DOJ63:DOJ65 DYF63:DYF65 EIB63:EIB65 ERX63:ERX65 FBT63:FBT65 FLP63:FLP65 FVL63:FVL65 GFH63:GFH65 GPD63:GPD65 GYZ63:GYZ65 HIV63:HIV65 HSR63:HSR65 ICN63:ICN65 IMJ63:IMJ65 IWF63:IWF65 JGB63:JGB65 JPX63:JPX65 JZT63:JZT65 KJP63:KJP65 KTL63:KTL65 LDH63:LDH65 LND63:LND65 LWZ63:LWZ65 MGV63:MGV65 MQR63:MQR65 NAN63:NAN65 NKJ63:NKJ65 NUF63:NUF65 OEB63:OEB65 ONX63:ONX65 OXT63:OXT65 PHP63:PHP65 PRL63:PRL65 QBH63:QBH65 QLD63:QLD65 QUZ63:QUZ65 REV63:REV65 ROR63:ROR65 RYN63:RYN65 SIJ63:SIJ65 SSF63:SSF65 TCB63:TCB65 TLX63:TLX65 TVT63:TVT65 UFP63:UFP65 UPL63:UPL65 UZH63:UZH65 VJD63:VJD65 VSZ63:VSZ65 WCV63:WCV65 WMR63:WMR65 WWN63:WWN65 AX63:AX65 KE63:KE65 UA63:UA65 ADW63:ADW65 ANS63:ANS65 AXO63:AXO65 BHK63:BHK65 BRG63:BRG65 CBC63:CBC65 CKY63:CKY65 CUU63:CUU65 DEQ63:DEQ65 DOM63:DOM65 DYI63:DYI65 EIE63:EIE65 ESA63:ESA65 FBW63:FBW65 FLS63:FLS65 FVO63:FVO65 GFK63:GFK65 GPG63:GPG65 GZC63:GZC65 HIY63:HIY65 HSU63:HSU65 ICQ63:ICQ65 IMM63:IMM65 IWI63:IWI65 JGE63:JGE65 JQA63:JQA65 JZW63:JZW65 KJS63:KJS65 KTO63:KTO65 LDK63:LDK65 LNG63:LNG65 LXC63:LXC65 MGY63:MGY65 MQU63:MQU65 NAQ63:NAQ65 NKM63:NKM65 NUI63:NUI65 OEE63:OEE65 OOA63:OOA65 OXW63:OXW65 PHS63:PHS65 PRO63:PRO65 QBK63:QBK65 QLG63:QLG65 QVC63:QVC65 REY63:REY65 ROU63:ROU65 RYQ63:RYQ65 SIM63:SIM65 SSI63:SSI65 TCE63:TCE65 TMA63:TMA65 TVW63:TVW65 UFS63:UFS65 UPO63:UPO65 UZK63:UZK65 VJG63:VJG65 VTC63:VTC65 WCY63:WCY65 WMU63:WMU65 WWQ63:WWQ65 AO63:AO65 JV63:JV65 TR63:TR65 ADN63:ADN65 ANJ63:ANJ65 AXF63:AXF65 BHB63:BHB65 BQX63:BQX65 CAT63:CAT65 CKP63:CKP65 CUL63:CUL65 DEH63:DEH65 DOD63:DOD65 DXZ63:DXZ65 EHV63:EHV65 ERR63:ERR65 FBN63:FBN65 FLJ63:FLJ65 FVF63:FVF65 GFB63:GFB65 GOX63:GOX65 GYT63:GYT65 HIP63:HIP65 HSL63:HSL65 ICH63:ICH65 IMD63:IMD65 IVZ63:IVZ65 JFV63:JFV65 JPR63:JPR65 JZN63:JZN65 KJJ63:KJJ65 KTF63:KTF65 LDB63:LDB65 LMX63:LMX65 LWT63:LWT65 MGP63:MGP65 MQL63:MQL65 NAH63:NAH65 NKD63:NKD65 NTZ63:NTZ65 ODV63:ODV65 ONR63:ONR65 OXN63:OXN65 PHJ63:PHJ65 PRF63:PRF65 QBB63:QBB65 QKX63:QKX65 QUT63:QUT65 REP63:REP65 ROL63:ROL65 RYH63:RYH65 SID63:SID65 SRZ63:SRZ65 TBV63:TBV65 TLR63:TLR65 TVN63:TVN65 UFJ63:UFJ65 UPF63:UPF65 UZB63:UZB65 VIX63:VIX65 VST63:VST65 WCP63:WCP65 WML63:WML65 WWH63:WWH65 AL95 JS95 TO95 ADK95 ANG95 AXC95 BGY95 BQU95 CAQ95 CKM95 CUI95 DEE95 DOA95 DXW95 EHS95 ERO95 FBK95 FLG95 FVC95 GEY95 GOU95 GYQ95 HIM95 HSI95 ICE95 IMA95 IVW95 JFS95 JPO95 JZK95 KJG95 KTC95 LCY95 LMU95 LWQ95 MGM95 MQI95 NAE95 NKA95 NTW95 ODS95 ONO95 OXK95 PHG95 PRC95 QAY95 QKU95 QUQ95 REM95 ROI95 RYE95 SIA95 SRW95 TBS95 TLO95 TVK95 UFG95 UPC95 UYY95 VIU95 VSQ95 WCM95 WMI95 WWE95 AO95 JV95 TR95 ADN95 ANJ95 AXF95 BHB95 BQX95 CAT95 CKP95 CUL95 DEH95 DOD95 DXZ95 EHV95 ERR95 FBN95 FLJ95 FVF95 GFB95 GOX95 GYT95 HIP95 HSL95 ICH95 IMD95 IVZ95 JFV95 JPR95 JZN95 KJJ95 KTF95 LDB95 LMX95 LWT95 MGP95 MQL95 NAH95 NKD95 NTZ95 ODV95 ONR95 OXN95 PHJ95 PRF95 QBB95 QKX95 QUT95 REP95 ROL95 RYH95 SID95 SRZ95 TBV95 TLR95 TVN95 UFJ95 UPF95 UZB95 VIX95 VST95 WCP95 WML95 WWH95 AI95 JP95 TL95 ADH95 AND95 AWZ95 BGV95 BQR95 CAN95 CKJ95 CUF95 DEB95 DNX95 DXT95 EHP95 ERL95 FBH95 FLD95 FUZ95 GEV95 GOR95 GYN95 HIJ95 HSF95 ICB95 ILX95 IVT95 JFP95 JPL95 JZH95 KJD95 KSZ95 LCV95 LMR95 LWN95 MGJ95 MQF95 NAB95 NJX95 NTT95 ODP95 ONL95 OXH95 PHD95 PQZ95 QAV95 QKR95 QUN95 REJ95 ROF95 RYB95 SHX95 SRT95 TBP95 TLL95 TVH95 UFD95 UOZ95 UYV95 VIR95 VSN95 WCJ95 WMF95 WWB95 AR95 JY95 TU95 ADQ95 ANM95 AXI95 BHE95 BRA95 CAW95 CKS95 CUO95 DEK95 DOG95 DYC95 EHY95 ERU95 FBQ95 FLM95 FVI95 GFE95 GPA95 GYW95 HIS95 HSO95 ICK95 IMG95 IWC95 JFY95 JPU95 JZQ95 KJM95 KTI95 LDE95 LNA95 LWW95 MGS95 MQO95 NAK95 NKG95 NUC95 ODY95 ONU95 OXQ95 PHM95 PRI95 QBE95 QLA95 QUW95 RES95 ROO95 RYK95 SIG95 SSC95 TBY95 TLU95 TVQ95 UFM95 UPI95 UZE95 VJA95 VSW95 WCS95 WMO95 WWK95 AL92:AL93 JS92:JS93 TO92:TO93 ADK92:ADK93 ANG92:ANG93 AXC92:AXC93 BGY92:BGY93 BQU92:BQU93 CAQ92:CAQ93 CKM92:CKM93 CUI92:CUI93 DEE92:DEE93 DOA92:DOA93 DXW92:DXW93 EHS92:EHS93 ERO92:ERO93 FBK92:FBK93 FLG92:FLG93 FVC92:FVC93 GEY92:GEY93 GOU92:GOU93 GYQ92:GYQ93 HIM92:HIM93 HSI92:HSI93 ICE92:ICE93 IMA92:IMA93 IVW92:IVW93 JFS92:JFS93 JPO92:JPO93 JZK92:JZK93 KJG92:KJG93 KTC92:KTC93 LCY92:LCY93 LMU92:LMU93 LWQ92:LWQ93 MGM92:MGM93 MQI92:MQI93 NAE92:NAE93 NKA92:NKA93 NTW92:NTW93 ODS92:ODS93 ONO92:ONO93 OXK92:OXK93 PHG92:PHG93 PRC92:PRC93 QAY92:QAY93 QKU92:QKU93 QUQ92:QUQ93 REM92:REM93 ROI92:ROI93 RYE92:RYE93 SIA92:SIA93 SRW92:SRW93 TBS92:TBS93 TLO92:TLO93 TVK92:TVK93 UFG92:UFG93 UPC92:UPC93 UYY92:UYY93 VIU92:VIU93 VSQ92:VSQ93 WCM92:WCM93 WMI92:WMI93 WWE92:WWE93 AL97:AL101 JS97:JS101 TO97:TO101 ADK97:ADK101 ANG97:ANG101 AXC97:AXC101 BGY97:BGY101 BQU97:BQU101 CAQ97:CAQ101 CKM97:CKM101 CUI97:CUI101 DEE97:DEE101 DOA97:DOA101 DXW97:DXW101 EHS97:EHS101 ERO97:ERO101 FBK97:FBK101 FLG97:FLG101 FVC97:FVC101 GEY97:GEY101 GOU97:GOU101 GYQ97:GYQ101 HIM97:HIM101 HSI97:HSI101 ICE97:ICE101 IMA97:IMA101 IVW97:IVW101 JFS97:JFS101 JPO97:JPO101 JZK97:JZK101 KJG97:KJG101 KTC97:KTC101 LCY97:LCY101 LMU97:LMU101 LWQ97:LWQ101 MGM97:MGM101 MQI97:MQI101 NAE97:NAE101 NKA97:NKA101 NTW97:NTW101 ODS97:ODS101 ONO97:ONO101 OXK97:OXK101 PHG97:PHG101 PRC97:PRC101 QAY97:QAY101 QKU97:QKU101 QUQ97:QUQ101 REM97:REM101 ROI97:ROI101 RYE97:RYE101 SIA97:SIA101 SRW97:SRW101 TBS97:TBS101 TLO97:TLO101 TVK97:TVK101 UFG97:UFG101 UPC97:UPC101 UYY97:UYY101 VIU97:VIU101 VSQ97:VSQ101 WCM97:WCM101 WMI97:WMI101 WWE97:WWE101 AR83:AR87 JY83:JY87 TU83:TU87 ADQ83:ADQ87 ANM83:ANM87 AXI83:AXI87 BHE83:BHE87 BRA83:BRA87 CAW83:CAW87 CKS83:CKS87 CUO83:CUO87 DEK83:DEK87 DOG83:DOG87 DYC83:DYC87 EHY83:EHY87 ERU83:ERU87 FBQ83:FBQ87 FLM83:FLM87 FVI83:FVI87 GFE83:GFE87 GPA83:GPA87 GYW83:GYW87 HIS83:HIS87 HSO83:HSO87 ICK83:ICK87 IMG83:IMG87 IWC83:IWC87 JFY83:JFY87 JPU83:JPU87 JZQ83:JZQ87 KJM83:KJM87 KTI83:KTI87 LDE83:LDE87 LNA83:LNA87 LWW83:LWW87 MGS83:MGS87 MQO83:MQO87 NAK83:NAK87 NKG83:NKG87 NUC83:NUC87 ODY83:ODY87 ONU83:ONU87 OXQ83:OXQ87 PHM83:PHM87 PRI83:PRI87 QBE83:QBE87 QLA83:QLA87 QUW83:QUW87 RES83:RES87 ROO83:ROO87 RYK83:RYK87 SIG83:SIG87 SSC83:SSC87 TBY83:TBY87 TLU83:TLU87 TVQ83:TVQ87 UFM83:UFM87 UPI83:UPI87 UZE83:UZE87 VJA83:VJA87 VSW83:VSW87 WCS83:WCS87 WMO83:WMO87 WWK83:WWK87 AX52:AX55 KE52:KE55 UA52:UA55 ADW52:ADW55 ANS52:ANS55 AXO52:AXO55 BHK52:BHK55 BRG52:BRG55 CBC52:CBC55 CKY52:CKY55 CUU52:CUU55 DEQ52:DEQ55 DOM52:DOM55 DYI52:DYI55 EIE52:EIE55 ESA52:ESA55 FBW52:FBW55 FLS52:FLS55 FVO52:FVO55 GFK52:GFK55 GPG52:GPG55 GZC52:GZC55 HIY52:HIY55 HSU52:HSU55 ICQ52:ICQ55 IMM52:IMM55 IWI52:IWI55 JGE52:JGE55 JQA52:JQA55 JZW52:JZW55 KJS52:KJS55 KTO52:KTO55 LDK52:LDK55 LNG52:LNG55 LXC52:LXC55 MGY52:MGY55 MQU52:MQU55 NAQ52:NAQ55 NKM52:NKM55 NUI52:NUI55 OEE52:OEE55 OOA52:OOA55 OXW52:OXW55 PHS52:PHS55 PRO52:PRO55 QBK52:QBK55 QLG52:QLG55 QVC52:QVC55 REY52:REY55 ROU52:ROU55 RYQ52:RYQ55 SIM52:SIM55 SSI52:SSI55 TCE52:TCE55 TMA52:TMA55 TVW52:TVW55 UFS52:UFS55 UPO52:UPO55 UZK52:UZK55 VJG52:VJG55 VTC52:VTC55 WCY52:WCY55 WMU52:WMU55 WWQ52:WWQ55 AL63:AL65 JS63:JS65 TO63:TO65 ADK63:ADK65 ANG63:ANG65 AXC63:AXC65 BGY63:BGY65 BQU63:BQU65 CAQ63:CAQ65 CKM63:CKM65 CUI63:CUI65 DEE63:DEE65 DOA63:DOA65 DXW63:DXW65 EHS63:EHS65 ERO63:ERO65 FBK63:FBK65 FLG63:FLG65 FVC63:FVC65 GEY63:GEY65 GOU63:GOU65 GYQ63:GYQ65 HIM63:HIM65 HSI63:HSI65 ICE63:ICE65 IMA63:IMA65 IVW63:IVW65 JFS63:JFS65 JPO63:JPO65 JZK63:JZK65 KJG63:KJG65 KTC63:KTC65 LCY63:LCY65 LMU63:LMU65 LWQ63:LWQ65 MGM63:MGM65 MQI63:MQI65 NAE63:NAE65 NKA63:NKA65 NTW63:NTW65 ODS63:ODS65 ONO63:ONO65 OXK63:OXK65 PHG63:PHG65 PRC63:PRC65 QAY63:QAY65 QKU63:QKU65 QUQ63:QUQ65 REM63:REM65 ROI63:ROI65 RYE63:RYE65 SIA63:SIA65 SRW63:SRW65 TBS63:TBS65 TLO63:TLO65 TVK63:TVK65 UFG63:UFG65 UPC63:UPC65 UYY63:UYY65 VIU63:VIU65 VSQ63:VSQ65 WCM63:WCM65 WMI63:WMI65 WWE63:WWE65 AR63:AR65 JY63:JY65 TU63:TU65 ADQ63:ADQ65 ANM63:ANM65 AXI63:AXI65 BHE63:BHE65 BRA63:BRA65 CAW63:CAW65 CKS63:CKS65 CUO63:CUO65 DEK63:DEK65 DOG63:DOG65 DYC63:DYC65 EHY63:EHY65 ERU63:ERU65 FBQ63:FBQ65 FLM63:FLM65 FVI63:FVI65 GFE63:GFE65 GPA63:GPA65 GYW63:GYW65 HIS63:HIS65 HSO63:HSO65 ICK63:ICK65 IMG63:IMG65 IWC63:IWC65 JFY63:JFY65 JPU63:JPU65 JZQ63:JZQ65 KJM63:KJM65 KTI63:KTI65 LDE63:LDE65 LNA63:LNA65 LWW63:LWW65 MGS63:MGS65 MQO63:MQO65 NAK63:NAK65 NKG63:NKG65 NUC63:NUC65 ODY63:ODY65 ONU63:ONU65 OXQ63:OXQ65 PHM63:PHM65 PRI63:PRI65 QBE63:QBE65 QLA63:QLA65 QUW63:QUW65 RES63:RES65 ROO63:ROO65 RYK63:RYK65 SIG63:SIG65 SSC63:SSC65 TBY63:TBY65 TLU63:TLU65 TVQ63:TVQ65 UFM63:UFM65 UPI63:UPI65 UZE63:UZE65 VJA63:VJA65 VSW63:VSW65 WCS63:WCS65 WMO63:WMO65 WWK63:WWK65 AL59:AL61 JS59:JS61 TO59:TO61 ADK59:ADK61 ANG59:ANG61 AXC59:AXC61 BGY59:BGY61 BQU59:BQU61 CAQ59:CAQ61 CKM59:CKM61 CUI59:CUI61 DEE59:DEE61 DOA59:DOA61 DXW59:DXW61 EHS59:EHS61 ERO59:ERO61 FBK59:FBK61 FLG59:FLG61 FVC59:FVC61 GEY59:GEY61 GOU59:GOU61 GYQ59:GYQ61 HIM59:HIM61 HSI59:HSI61 ICE59:ICE61 IMA59:IMA61 IVW59:IVW61 JFS59:JFS61 JPO59:JPO61 JZK59:JZK61 KJG59:KJG61 KTC59:KTC61 LCY59:LCY61 LMU59:LMU61 LWQ59:LWQ61 MGM59:MGM61 MQI59:MQI61 NAE59:NAE61 NKA59:NKA61 NTW59:NTW61 ODS59:ODS61 ONO59:ONO61 OXK59:OXK61 PHG59:PHG61 PRC59:PRC61 QAY59:QAY61 QKU59:QKU61 QUQ59:QUQ61 REM59:REM61 ROI59:ROI61 RYE59:RYE61 SIA59:SIA61 SRW59:SRW61 TBS59:TBS61 TLO59:TLO61 TVK59:TVK61 UFG59:UFG61 UPC59:UPC61 UYY59:UYY61 VIU59:VIU61 VSQ59:VSQ61 WCM59:WCM61 WMI59:WMI61 WWE59:WWE61 AR59:AR61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AL68:AL75 JS68:JS75 TO68:TO75 ADK68:ADK75 ANG68:ANG75 AXC68:AXC75 BGY68:BGY75 BQU68:BQU75 CAQ68:CAQ75 CKM68:CKM75 CUI68:CUI75 DEE68:DEE75 DOA68:DOA75 DXW68:DXW75 EHS68:EHS75 ERO68:ERO75 FBK68:FBK75 FLG68:FLG75 FVC68:FVC75 GEY68:GEY75 GOU68:GOU75 GYQ68:GYQ75 HIM68:HIM75 HSI68:HSI75 ICE68:ICE75 IMA68:IMA75 IVW68:IVW75 JFS68:JFS75 JPO68:JPO75 JZK68:JZK75 KJG68:KJG75 KTC68:KTC75 LCY68:LCY75 LMU68:LMU75 LWQ68:LWQ75 MGM68:MGM75 MQI68:MQI75 NAE68:NAE75 NKA68:NKA75 NTW68:NTW75 ODS68:ODS75 ONO68:ONO75 OXK68:OXK75 PHG68:PHG75 PRC68:PRC75 QAY68:QAY75 QKU68:QKU75 QUQ68:QUQ75 REM68:REM75 ROI68:ROI75 RYE68:RYE75 SIA68:SIA75 SRW68:SRW75 TBS68:TBS75 TLO68:TLO75 TVK68:TVK75 UFG68:UFG75 UPC68:UPC75 UYY68:UYY75 VIU68:VIU75 VSQ68:VSQ75 WCM68:WCM75 WMI68:WMI75 WWE68:WWE75 AO59:AO61 JV59:JV61 TR59:TR61 ADN59:ADN61 ANJ59:ANJ61 AXF59:AXF61 BHB59:BHB61 BQX59:BQX61 CAT59:CAT61 CKP59:CKP61 CUL59:CUL61 DEH59:DEH61 DOD59:DOD61 DXZ59:DXZ61 EHV59:EHV61 ERR59:ERR61 FBN59:FBN61 FLJ59:FLJ61 FVF59:FVF61 GFB59:GFB61 GOX59:GOX61 GYT59:GYT61 HIP59:HIP61 HSL59:HSL61 ICH59:ICH61 IMD59:IMD61 IVZ59:IVZ61 JFV59:JFV61 JPR59:JPR61 JZN59:JZN61 KJJ59:KJJ61 KTF59:KTF61 LDB59:LDB61 LMX59:LMX61 LWT59:LWT61 MGP59:MGP61 MQL59:MQL61 NAH59:NAH61 NKD59:NKD61 NTZ59:NTZ61 ODV59:ODV61 ONR59:ONR61 OXN59:OXN61 PHJ59:PHJ61 PRF59:PRF61 QBB59:QBB61 QKX59:QKX61 QUT59:QUT61 REP59:REP61 ROL59:ROL61 RYH59:RYH61 SID59:SID61 SRZ59:SRZ61 TBV59:TBV61 TLR59:TLR61 TVN59:TVN61 UFJ59:UFJ61 UPF59:UPF61 UZB59:UZB61 VIX59:VIX61 VST59:VST61 WCP59:WCP61 WML59:WML61 WWH59:WWH61 AI92:AI93 JP92:JP93 TL92:TL93 ADH92:ADH93 AND92:AND93 AWZ92:AWZ93 BGV92:BGV93 BQR92:BQR93 CAN92:CAN93 CKJ92:CKJ93 CUF92:CUF93 DEB92:DEB93 DNX92:DNX93 DXT92:DXT93 EHP92:EHP93 ERL92:ERL93 FBH92:FBH93 FLD92:FLD93 FUZ92:FUZ93 GEV92:GEV93 GOR92:GOR93 GYN92:GYN93 HIJ92:HIJ93 HSF92:HSF93 ICB92:ICB93 ILX92:ILX93 IVT92:IVT93 JFP92:JFP93 JPL92:JPL93 JZH92:JZH93 KJD92:KJD93 KSZ92:KSZ93 LCV92:LCV93 LMR92:LMR93 LWN92:LWN93 MGJ92:MGJ93 MQF92:MQF93 NAB92:NAB93 NJX92:NJX93 NTT92:NTT93 ODP92:ODP93 ONL92:ONL93 OXH92:OXH93 PHD92:PHD93 PQZ92:PQZ93 QAV92:QAV93 QKR92:QKR93 QUN92:QUN93 REJ92:REJ93 ROF92:ROF93 RYB92:RYB93 SHX92:SHX93 SRT92:SRT93 TBP92:TBP93 TLL92:TLL93 TVH92:TVH93 UFD92:UFD93 UOZ92:UOZ93 UYV92:UYV93 VIR92:VIR93 VSN92:VSN93 WCJ92:WCJ93 WMF92:WMF93 WWB92:WWB93 AX92:AX93 KE92:KE93 UA92:UA93 ADW92:ADW93 ANS92:ANS93 AXO92:AXO93 BHK92:BHK93 BRG92:BRG93 CBC92:CBC93 CKY92:CKY93 CUU92:CUU93 DEQ92:DEQ93 DOM92:DOM93 DYI92:DYI93 EIE92:EIE93 ESA92:ESA93 FBW92:FBW93 FLS92:FLS93 FVO92:FVO93 GFK92:GFK93 GPG92:GPG93 GZC92:GZC93 HIY92:HIY93 HSU92:HSU93 ICQ92:ICQ93 IMM92:IMM93 IWI92:IWI93 JGE92:JGE93 JQA92:JQA93 JZW92:JZW93 KJS92:KJS93 KTO92:KTO93 LDK92:LDK93 LNG92:LNG93 LXC92:LXC93 MGY92:MGY93 MQU92:MQU93 NAQ92:NAQ93 NKM92:NKM93 NUI92:NUI93 OEE92:OEE93 OOA92:OOA93 OXW92:OXW93 PHS92:PHS93 PRO92:PRO93 QBK92:QBK93 QLG92:QLG93 QVC92:QVC93 REY92:REY93 ROU92:ROU93 RYQ92:RYQ93 SIM92:SIM93 SSI92:SSI93 TCE92:TCE93 TMA92:TMA93 TVW92:TVW93 UFS92:UFS93 UPO92:UPO93 UZK92:UZK93 VJG92:VJG93 VTC92:VTC93 WCY92:WCY93 WMU92:WMU93 WWQ92:WWQ93 AO92:AO93 JV92:JV93 TR92:TR93 ADN92:ADN93 ANJ92:ANJ93 AXF92:AXF93 BHB92:BHB93 BQX92:BQX93 CAT92:CAT93 CKP92:CKP93 CUL92:CUL93 DEH92:DEH93 DOD92:DOD93 DXZ92:DXZ93 EHV92:EHV93 ERR92:ERR93 FBN92:FBN93 FLJ92:FLJ93 FVF92:FVF93 GFB92:GFB93 GOX92:GOX93 GYT92:GYT93 HIP92:HIP93 HSL92:HSL93 ICH92:ICH93 IMD92:IMD93 IVZ92:IVZ93 JFV92:JFV93 JPR92:JPR93 JZN92:JZN93 KJJ92:KJJ93 KTF92:KTF93 LDB92:LDB93 LMX92:LMX93 LWT92:LWT93 MGP92:MGP93 MQL92:MQL93 NAH92:NAH93 NKD92:NKD93 NTZ92:NTZ93 ODV92:ODV93 ONR92:ONR93 OXN92:OXN93 PHJ92:PHJ93 PRF92:PRF93 QBB92:QBB93 QKX92:QKX93 QUT92:QUT93 REP92:REP93 ROL92:ROL93 RYH92:RYH93 SID92:SID93 SRZ92:SRZ93 TBV92:TBV93 TLR92:TLR93 TVN92:TVN93 UFJ92:UFJ93 UPF92:UPF93 UZB92:UZB93 VIX92:VIX93 VST92:VST93 WCP92:WCP93 WML92:WML93 WWH92:WWH93 AU92:AU93 KB92:KB93 TX92:TX93 ADT92:ADT93 ANP92:ANP93 AXL92:AXL93 BHH92:BHH93 BRD92:BRD93 CAZ92:CAZ93 CKV92:CKV93 CUR92:CUR93 DEN92:DEN93 DOJ92:DOJ93 DYF92:DYF93 EIB92:EIB93 ERX92:ERX93 FBT92:FBT93 FLP92:FLP93 FVL92:FVL93 GFH92:GFH93 GPD92:GPD93 GYZ92:GYZ93 HIV92:HIV93 HSR92:HSR93 ICN92:ICN93 IMJ92:IMJ93 IWF92:IWF93 JGB92:JGB93 JPX92:JPX93 JZT92:JZT93 KJP92:KJP93 KTL92:KTL93 LDH92:LDH93 LND92:LND93 LWZ92:LWZ93 MGV92:MGV93 MQR92:MQR93 NAN92:NAN93 NKJ92:NKJ93 NUF92:NUF93 OEB92:OEB93 ONX92:ONX93 OXT92:OXT93 PHP92:PHP93 PRL92:PRL93 QBH92:QBH93 QLD92:QLD93 QUZ92:QUZ93 REV92:REV93 ROR92:ROR93 RYN92:RYN93 SIJ92:SIJ93 SSF92:SSF93 TCB92:TCB93 TLX92:TLX93 TVT92:TVT93 UFP92:UFP93 UPL92:UPL93 UZH92:UZH93 VJD92:VJD93 VSZ92:VSZ93 WCV92:WCV93 WMR92:WMR93 WWN92:WWN93 AR92:AR93 JY92:JY93 TU92:TU93 ADQ92:ADQ93 ANM92:ANM93 AXI92:AXI93 BHE92:BHE93 BRA92:BRA93 CAW92:CAW93 CKS92:CKS93 CUO92:CUO93 DEK92:DEK93 DOG92:DOG93 DYC92:DYC93 EHY92:EHY93 ERU92:ERU93 FBQ92:FBQ93 FLM92:FLM93 FVI92:FVI93 GFE92:GFE93 GPA92:GPA93 GYW92:GYW93 HIS92:HIS93 HSO92:HSO93 ICK92:ICK93 IMG92:IMG93 IWC92:IWC93 JFY92:JFY93 JPU92:JPU93 JZQ92:JZQ93 KJM92:KJM93 KTI92:KTI93 LDE92:LDE93 LNA92:LNA93 LWW92:LWW93 MGS92:MGS93 MQO92:MQO93 NAK92:NAK93 NKG92:NKG93 NUC92:NUC93 ODY92:ODY93 ONU92:ONU93 OXQ92:OXQ93 PHM92:PHM93 PRI92:PRI93 QBE92:QBE93 QLA92:QLA93 QUW92:QUW93 RES92:RES93 ROO92:ROO93 RYK92:RYK93 SIG92:SIG93 SSC92:SSC93 TBY92:TBY93 TLU92:TLU93 TVQ92:TVQ93 UFM92:UFM93 UPI92:UPI93 UZE92:UZE93 VJA92:VJA93 VSW92:VSW93 WCS92:WCS93 WMO92:WMO93 WWK92:WWK93 AI59:AI61 JP59:JP61 TL59:TL61 ADH59:ADH61 AND59:AND61 AWZ59:AWZ61 BGV59:BGV61 BQR59:BQR61 CAN59:CAN61 CKJ59:CKJ61 CUF59:CUF61 DEB59:DEB61 DNX59:DNX61 DXT59:DXT61 EHP59:EHP61 ERL59:ERL61 FBH59:FBH61 FLD59:FLD61 FUZ59:FUZ61 GEV59:GEV61 GOR59:GOR61 GYN59:GYN61 HIJ59:HIJ61 HSF59:HSF61 ICB59:ICB61 ILX59:ILX61 IVT59:IVT61 JFP59:JFP61 JPL59:JPL61 JZH59:JZH61 KJD59:KJD61 KSZ59:KSZ61 LCV59:LCV61 LMR59:LMR61 LWN59:LWN61 MGJ59:MGJ61 MQF59:MQF61 NAB59:NAB61 NJX59:NJX61 NTT59:NTT61 ODP59:ODP61 ONL59:ONL61 OXH59:OXH61 PHD59:PHD61 PQZ59:PQZ61 QAV59:QAV61 QKR59:QKR61 QUN59:QUN61 REJ59:REJ61 ROF59:ROF61 RYB59:RYB61 SHX59:SHX61 SRT59:SRT61 TBP59:TBP61 TLL59:TLL61 TVH59:TVH61 UFD59:UFD61 UOZ59:UOZ61 UYV59:UYV61 VIR59:VIR61 VSN59:VSN61 WCJ59:WCJ61 WMF59:WMF61 WWB59:WWB61 AR52:AR55 JY52:JY55 TU52:TU55 ADQ52:ADQ55 ANM52:ANM55 AXI52:AXI55 BHE52:BHE55 BRA52:BRA55 CAW52:CAW55 CKS52:CKS55 CUO52:CUO55 DEK52:DEK55 DOG52:DOG55 DYC52:DYC55 EHY52:EHY55 ERU52:ERU55 FBQ52:FBQ55 FLM52:FLM55 FVI52:FVI55 GFE52:GFE55 GPA52:GPA55 GYW52:GYW55 HIS52:HIS55 HSO52:HSO55 ICK52:ICK55 IMG52:IMG55 IWC52:IWC55 JFY52:JFY55 JPU52:JPU55 JZQ52:JZQ55 KJM52:KJM55 KTI52:KTI55 LDE52:LDE55 LNA52:LNA55 LWW52:LWW55 MGS52:MGS55 MQO52:MQO55 NAK52:NAK55 NKG52:NKG55 NUC52:NUC55 ODY52:ODY55 ONU52:ONU55 OXQ52:OXQ55 PHM52:PHM55 PRI52:PRI55 QBE52:QBE55 QLA52:QLA55 QUW52:QUW55 RES52:RES55 ROO52:ROO55 RYK52:RYK55 SIG52:SIG55 SSC52:SSC55 TBY52:TBY55 TLU52:TLU55 TVQ52:TVQ55 UFM52:UFM55 UPI52:UPI55 UZE52:UZE55 VJA52:VJA55 VSW52:VSW55 WCS52:WCS55 WMO52:WMO55 WWK52:WWK55 AI97:AI101 JP97:JP101 TL97:TL101 ADH97:ADH101 AND97:AND101 AWZ97:AWZ101 BGV97:BGV101 BQR97:BQR101 CAN97:CAN101 CKJ97:CKJ101 CUF97:CUF101 DEB97:DEB101 DNX97:DNX101 DXT97:DXT101 EHP97:EHP101 ERL97:ERL101 FBH97:FBH101 FLD97:FLD101 FUZ97:FUZ101 GEV97:GEV101 GOR97:GOR101 GYN97:GYN101 HIJ97:HIJ101 HSF97:HSF101 ICB97:ICB101 ILX97:ILX101 IVT97:IVT101 JFP97:JFP101 JPL97:JPL101 JZH97:JZH101 KJD97:KJD101 KSZ97:KSZ101 LCV97:LCV101 LMR97:LMR101 LWN97:LWN101 MGJ97:MGJ101 MQF97:MQF101 NAB97:NAB101 NJX97:NJX101 NTT97:NTT101 ODP97:ODP101 ONL97:ONL101 OXH97:OXH101 PHD97:PHD101 PQZ97:PQZ101 QAV97:QAV101 QKR97:QKR101 QUN97:QUN101 REJ97:REJ101 ROF97:ROF101 RYB97:RYB101 SHX97:SHX101 SRT97:SRT101 TBP97:TBP101 TLL97:TLL101 TVH97:TVH101 UFD97:UFD101 UOZ97:UOZ101 UYV97:UYV101 VIR97:VIR101 VSN97:VSN101 WCJ97:WCJ101 WMF97:WMF101 WWB97:WWB101 AR98:AR101 JY98:JY101 TU98:TU101 ADQ98:ADQ101 ANM98:ANM101 AXI98:AXI101 BHE98:BHE101 BRA98:BRA101 CAW98:CAW101 CKS98:CKS101 CUO98:CUO101 DEK98:DEK101 DOG98:DOG101 DYC98:DYC101 EHY98:EHY101 ERU98:ERU101 FBQ98:FBQ101 FLM98:FLM101 FVI98:FVI101 GFE98:GFE101 GPA98:GPA101 GYW98:GYW101 HIS98:HIS101 HSO98:HSO101 ICK98:ICK101 IMG98:IMG101 IWC98:IWC101 JFY98:JFY101 JPU98:JPU101 JZQ98:JZQ101 KJM98:KJM101 KTI98:KTI101 LDE98:LDE101 LNA98:LNA101 LWW98:LWW101 MGS98:MGS101 MQO98:MQO101 NAK98:NAK101 NKG98:NKG101 NUC98:NUC101 ODY98:ODY101 ONU98:ONU101 OXQ98:OXQ101 PHM98:PHM101 PRI98:PRI101 QBE98:QBE101 QLA98:QLA101 QUW98:QUW101 RES98:RES101 ROO98:ROO101 RYK98:RYK101 SIG98:SIG101 SSC98:SSC101 TBY98:TBY101 TLU98:TLU101 TVQ98:TVQ101 UFM98:UFM101 UPI98:UPI101 UZE98:UZE101 VJA98:VJA101 VSW98:VSW101 WCS98:WCS101 WMO98:WMO101 WWK98:WWK101 AO97:AO101 JV97:JV101 TR97:TR101 ADN97:ADN101 ANJ97:ANJ101 AXF97:AXF101 BHB97:BHB101 BQX97:BQX101 CAT97:CAT101 CKP97:CKP101 CUL97:CUL101 DEH97:DEH101 DOD97:DOD101 DXZ97:DXZ101 EHV97:EHV101 ERR97:ERR101 FBN97:FBN101 FLJ97:FLJ101 FVF97:FVF101 GFB97:GFB101 GOX97:GOX101 GYT97:GYT101 HIP97:HIP101 HSL97:HSL101 ICH97:ICH101 IMD97:IMD101 IVZ97:IVZ101 JFV97:JFV101 JPR97:JPR101 JZN97:JZN101 KJJ97:KJJ101 KTF97:KTF101 LDB97:LDB101 LMX97:LMX101 LWT97:LWT101 MGP97:MGP101 MQL97:MQL101 NAH97:NAH101 NKD97:NKD101 NTZ97:NTZ101 ODV97:ODV101 ONR97:ONR101 OXN97:OXN101 PHJ97:PHJ101 PRF97:PRF101 QBB97:QBB101 QKX97:QKX101 QUT97:QUT101 REP97:REP101 ROL97:ROL101 RYH97:RYH101 SID97:SID101 SRZ97:SRZ101 TBV97:TBV101 TLR97:TLR101 TVN97:TVN101 UFJ97:UFJ101 UPF97:UPF101 UZB97:UZB101 VIX97:VIX101 VST97:VST101 WCP97:WCP101 WML97:WML101 WWH97:WWH101 AX97:AX101 KE97:KE101 UA97:UA101 ADW97:ADW101 ANS97:ANS101 AXO97:AXO101 BHK97:BHK101 BRG97:BRG101 CBC97:CBC101 CKY97:CKY101 CUU97:CUU101 DEQ97:DEQ101 DOM97:DOM101 DYI97:DYI101 EIE97:EIE101 ESA97:ESA101 FBW97:FBW101 FLS97:FLS101 FVO97:FVO101 GFK97:GFK101 GPG97:GPG101 GZC97:GZC101 HIY97:HIY101 HSU97:HSU101 ICQ97:ICQ101 IMM97:IMM101 IWI97:IWI101 JGE97:JGE101 JQA97:JQA101 JZW97:JZW101 KJS97:KJS101 KTO97:KTO101 LDK97:LDK101 LNG97:LNG101 LXC97:LXC101 MGY97:MGY101 MQU97:MQU101 NAQ97:NAQ101 NKM97:NKM101 NUI97:NUI101 OEE97:OEE101 OOA97:OOA101 OXW97:OXW101 PHS97:PHS101 PRO97:PRO101 QBK97:QBK101 QLG97:QLG101 QVC97:QVC101 REY97:REY101 ROU97:ROU101 RYQ97:RYQ101 SIM97:SIM101 SSI97:SSI101 TCE97:TCE101 TMA97:TMA101 TVW97:TVW101 UFS97:UFS101 UPO97:UPO101 UZK97:UZK101 VJG97:VJG101 VTC97:VTC101 WCY97:WCY101 WMU97:WMU101 WWQ97:WWQ101 AU97:AU101 KB97:KB101 TX97:TX101 ADT97:ADT101 ANP97:ANP101 AXL97:AXL101 BHH97:BHH101 BRD97:BRD101 CAZ97:CAZ101 CKV97:CKV101 CUR97:CUR101 DEN97:DEN101 DOJ97:DOJ101 DYF97:DYF101 EIB97:EIB101 ERX97:ERX101 FBT97:FBT101 FLP97:FLP101 FVL97:FVL101 GFH97:GFH101 GPD97:GPD101 GYZ97:GYZ101 HIV97:HIV101 HSR97:HSR101 ICN97:ICN101 IMJ97:IMJ101 IWF97:IWF101 JGB97:JGB101 JPX97:JPX101 JZT97:JZT101 KJP97:KJP101 KTL97:KTL101 LDH97:LDH101 LND97:LND101 LWZ97:LWZ101 MGV97:MGV101 MQR97:MQR101 NAN97:NAN101 NKJ97:NKJ101 NUF97:NUF101 OEB97:OEB101 ONX97:ONX101 OXT97:OXT101 PHP97:PHP101 PRL97:PRL101 QBH97:QBH101 QLD97:QLD101 QUZ97:QUZ101 REV97:REV101 ROR97:ROR101 RYN97:RYN101 SIJ97:SIJ101 SSF97:SSF101 TCB97:TCB101 TLX97:TLX101 TVT97:TVT101 UFP97:UFP101 UPL97:UPL101 UZH97:UZH101 VJD97:VJD101 VSZ97:VSZ101 WCV97:WCV101 WMR97:WMR101 WWN97:WWN101 AL77:AL88 JS77:JS88 TO77:TO88 ADK77:ADK88 ANG77:ANG88 AXC77:AXC88 BGY77:BGY88 BQU77:BQU88 CAQ77:CAQ88 CKM77:CKM88 CUI77:CUI88 DEE77:DEE88 DOA77:DOA88 DXW77:DXW88 EHS77:EHS88 ERO77:ERO88 FBK77:FBK88 FLG77:FLG88 FVC77:FVC88 GEY77:GEY88 GOU77:GOU88 GYQ77:GYQ88 HIM77:HIM88 HSI77:HSI88 ICE77:ICE88 IMA77:IMA88 IVW77:IVW88 JFS77:JFS88 JPO77:JPO88 JZK77:JZK88 KJG77:KJG88 KTC77:KTC88 LCY77:LCY88 LMU77:LMU88 LWQ77:LWQ88 MGM77:MGM88 MQI77:MQI88 NAE77:NAE88 NKA77:NKA88 NTW77:NTW88 ODS77:ODS88 ONO77:ONO88 OXK77:OXK88 PHG77:PHG88 PRC77:PRC88 QAY77:QAY88 QKU77:QKU88 QUQ77:QUQ88 REM77:REM88 ROI77:ROI88 RYE77:RYE88 SIA77:SIA88 SRW77:SRW88 TBS77:TBS88 TLO77:TLO88 TVK77:TVK88 UFG77:UFG88 UPC77:UPC88 UYY77:UYY88 VIU77:VIU88 VSQ77:VSQ88 WCM77:WCM88 WMI77:WMI88 WWE77:WWE88 AX105:AX108 KE105:KE108 UA105:UA108 ADW105:ADW108 ANS105:ANS108 AXO105:AXO108 BHK105:BHK108 BRG105:BRG108 CBC105:CBC108 CKY105:CKY108 CUU105:CUU108 DEQ105:DEQ108 DOM105:DOM108 DYI105:DYI108 EIE105:EIE108 ESA105:ESA108 FBW105:FBW108 FLS105:FLS108 FVO105:FVO108 GFK105:GFK108 GPG105:GPG108 GZC105:GZC108 HIY105:HIY108 HSU105:HSU108 ICQ105:ICQ108 IMM105:IMM108 IWI105:IWI108 JGE105:JGE108 JQA105:JQA108 JZW105:JZW108 KJS105:KJS108 KTO105:KTO108 LDK105:LDK108 LNG105:LNG108 LXC105:LXC108 MGY105:MGY108 MQU105:MQU108 NAQ105:NAQ108 NKM105:NKM108 NUI105:NUI108 OEE105:OEE108 OOA105:OOA108 OXW105:OXW108 PHS105:PHS108 PRO105:PRO108 QBK105:QBK108 QLG105:QLG108 QVC105:QVC108 REY105:REY108 ROU105:ROU108 RYQ105:RYQ108 SIM105:SIM108 SSI105:SSI108 TCE105:TCE108 TMA105:TMA108 TVW105:TVW108 UFS105:UFS108 UPO105:UPO108 UZK105:UZK108 VJG105:VJG108 VTC105:VTC108 WCY105:WCY108 WMU105:WMU108 WWQ105:WWQ108 AU103 KB103 TX103 ADT103 ANP103 AXL103 BHH103 BRD103 CAZ103 CKV103 CUR103 DEN103 DOJ103 DYF103 EIB103 ERX103 FBT103 FLP103 FVL103 GFH103 GPD103 GYZ103 HIV103 HSR103 ICN103 IMJ103 IWF103 JGB103 JPX103 JZT103 KJP103 KTL103 LDH103 LND103 LWZ103 MGV103 MQR103 NAN103 NKJ103 NUF103 OEB103 ONX103 OXT103 PHP103 PRL103 QBH103 QLD103 QUZ103 REV103 ROR103 RYN103 SIJ103 SSF103 TCB103 TLX103 TVT103 UFP103 UPL103 UZH103 VJD103 VSZ103 WCV103 WMR103 WWN103 AX103 KE103 UA103 ADW103 ANS103 AXO103 BHK103 BRG103 CBC103 CKY103 CUU103 DEQ103 DOM103 DYI103 EIE103 ESA103 FBW103 FLS103 FVO103 GFK103 GPG103 GZC103 HIY103 HSU103 ICQ103 IMM103 IWI103 JGE103 JQA103 JZW103 KJS103 KTO103 LDK103 LNG103 LXC103 MGY103 MQU103 NAQ103 NKM103 NUI103 OEE103 OOA103 OXW103 PHS103 PRO103 QBK103 QLG103 QVC103 REY103 ROU103 RYQ103 SIM103 SSI103 TCE103 TMA103 TVW103 UFS103 UPO103 UZK103 VJG103 VTC103 WCY103 WMU103 WWQ103 AR103:AR108 JY103:JY108 TU103:TU108 ADQ103:ADQ108 ANM103:ANM108 AXI103:AXI108 BHE103:BHE108 BRA103:BRA108 CAW103:CAW108 CKS103:CKS108 CUO103:CUO108 DEK103:DEK108 DOG103:DOG108 DYC103:DYC108 EHY103:EHY108 ERU103:ERU108 FBQ103:FBQ108 FLM103:FLM108 FVI103:FVI108 GFE103:GFE108 GPA103:GPA108 GYW103:GYW108 HIS103:HIS108 HSO103:HSO108 ICK103:ICK108 IMG103:IMG108 IWC103:IWC108 JFY103:JFY108 JPU103:JPU108 JZQ103:JZQ108 KJM103:KJM108 KTI103:KTI108 LDE103:LDE108 LNA103:LNA108 LWW103:LWW108 MGS103:MGS108 MQO103:MQO108 NAK103:NAK108 NKG103:NKG108 NUC103:NUC108 ODY103:ODY108 ONU103:ONU108 OXQ103:OXQ108 PHM103:PHM108 PRI103:PRI108 QBE103:QBE108 QLA103:QLA108 QUW103:QUW108 RES103:RES108 ROO103:ROO108 RYK103:RYK108 SIG103:SIG108 SSC103:SSC108 TBY103:TBY108 TLU103:TLU108 TVQ103:TVQ108 UFM103:UFM108 UPI103:UPI108 UZE103:UZE108 VJA103:VJA108 VSW103:VSW108 WCS103:WCS108 WMO103:WMO108 WWK103:WWK108 AU105:AU108 KB105:KB108 TX105:TX108 ADT105:ADT108 ANP105:ANP108 AXL105:AXL108 BHH105:BHH108 BRD105:BRD108 CAZ105:CAZ108 CKV105:CKV108 CUR105:CUR108 DEN105:DEN108 DOJ105:DOJ108 DYF105:DYF108 EIB105:EIB108 ERX105:ERX108 FBT105:FBT108 FLP105:FLP108 FVL105:FVL108 GFH105:GFH108 GPD105:GPD108 GYZ105:GYZ108 HIV105:HIV108 HSR105:HSR108 ICN105:ICN108 IMJ105:IMJ108 IWF105:IWF108 JGB105:JGB108 JPX105:JPX108 JZT105:JZT108 KJP105:KJP108 KTL105:KTL108 LDH105:LDH108 LND105:LND108 LWZ105:LWZ108 MGV105:MGV108 MQR105:MQR108 NAN105:NAN108 NKJ105:NKJ108 NUF105:NUF108 OEB105:OEB108 ONX105:ONX108 OXT105:OXT108 PHP105:PHP108 PRL105:PRL108 QBH105:QBH108 QLD105:QLD108 QUZ105:QUZ108 REV105:REV108 ROR105:ROR108 RYN105:RYN108 SIJ105:SIJ108 SSF105:SSF108 TCB105:TCB108 TLX105:TLX108 TVT105:TVT108 UFP105:UFP108 UPL105:UPL108 UZH105:UZH108 VJD105:VJD108 VSZ105:VSZ108 WCV105:WCV108 WMR105:WMR108 WWN105:WWN108 AI41:AI55 JP41:JP55 TL41:TL55 ADH41:ADH55 AND41:AND55 AWZ41:AWZ55 BGV41:BGV55 BQR41:BQR55 CAN41:CAN55 CKJ41:CKJ55 CUF41:CUF55 DEB41:DEB55 DNX41:DNX55 DXT41:DXT55 EHP41:EHP55 ERL41:ERL55 FBH41:FBH55 FLD41:FLD55 FUZ41:FUZ55 GEV41:GEV55 GOR41:GOR55 GYN41:GYN55 HIJ41:HIJ55 HSF41:HSF55 ICB41:ICB55 ILX41:ILX55 IVT41:IVT55 JFP41:JFP55 JPL41:JPL55 JZH41:JZH55 KJD41:KJD55 KSZ41:KSZ55 LCV41:LCV55 LMR41:LMR55 LWN41:LWN55 MGJ41:MGJ55 MQF41:MQF55 NAB41:NAB55 NJX41:NJX55 NTT41:NTT55 ODP41:ODP55 ONL41:ONL55 OXH41:OXH55 PHD41:PHD55 PQZ41:PQZ55 QAV41:QAV55 QKR41:QKR55 QUN41:QUN55 REJ41:REJ55 ROF41:ROF55 RYB41:RYB55 SHX41:SHX55 SRT41:SRT55 TBP41:TBP55 TLL41:TLL55 TVH41:TVH55 UFD41:UFD55 UOZ41:UOZ55 UYV41:UYV55 VIR41:VIR55 VSN41:VSN55 WCJ41:WCJ55 WMF41:WMF55 WWB41:WWB55 AL103:AL108 JS103:JS108 TO103:TO108 ADK103:ADK108 ANG103:ANG108 AXC103:AXC108 BGY103:BGY108 BQU103:BQU108 CAQ103:CAQ108 CKM103:CKM108 CUI103:CUI108 DEE103:DEE108 DOA103:DOA108 DXW103:DXW108 EHS103:EHS108 ERO103:ERO108 FBK103:FBK108 FLG103:FLG108 FVC103:FVC108 GEY103:GEY108 GOU103:GOU108 GYQ103:GYQ108 HIM103:HIM108 HSI103:HSI108 ICE103:ICE108 IMA103:IMA108 IVW103:IVW108 JFS103:JFS108 JPO103:JPO108 JZK103:JZK108 KJG103:KJG108 KTC103:KTC108 LCY103:LCY108 LMU103:LMU108 LWQ103:LWQ108 MGM103:MGM108 MQI103:MQI108 NAE103:NAE108 NKA103:NKA108 NTW103:NTW108 ODS103:ODS108 ONO103:ONO108 OXK103:OXK108 PHG103:PHG108 PRC103:PRC108 QAY103:QAY108 QKU103:QKU108 QUQ103:QUQ108 REM103:REM108 ROI103:ROI108 RYE103:RYE108 SIA103:SIA108 SRW103:SRW108 TBS103:TBS108 TLO103:TLO108 TVK103:TVK108 UFG103:UFG108 UPC103:UPC108 UYY103:UYY108 VIU103:VIU108 VSQ103:VSQ108 WCM103:WCM108 WMI103:WMI108 WWE103:WWE108 AO103:AO108 JV103:JV108 TR103:TR108 ADN103:ADN108 ANJ103:ANJ108 AXF103:AXF108 BHB103:BHB108 BQX103:BQX108 CAT103:CAT108 CKP103:CKP108 CUL103:CUL108 DEH103:DEH108 DOD103:DOD108 DXZ103:DXZ108 EHV103:EHV108 ERR103:ERR108 FBN103:FBN108 FLJ103:FLJ108 FVF103:FVF108 GFB103:GFB108 GOX103:GOX108 GYT103:GYT108 HIP103:HIP108 HSL103:HSL108 ICH103:ICH108 IMD103:IMD108 IVZ103:IVZ108 JFV103:JFV108 JPR103:JPR108 JZN103:JZN108 KJJ103:KJJ108 KTF103:KTF108 LDB103:LDB108 LMX103:LMX108 LWT103:LWT108 MGP103:MGP108 MQL103:MQL108 NAH103:NAH108 NKD103:NKD108 NTZ103:NTZ108 ODV103:ODV108 ONR103:ONR108 OXN103:OXN108 PHJ103:PHJ108 PRF103:PRF108 QBB103:QBB108 QKX103:QKX108 QUT103:QUT108 REP103:REP108 ROL103:ROL108 RYH103:RYH108 SID103:SID108 SRZ103:SRZ108 TBV103:TBV108 TLR103:TLR108 TVN103:TVN108 UFJ103:UFJ108 UPF103:UPF108 UZB103:UZB108 VIX103:VIX108 VST103:VST108 WCP103:WCP108 WML103:WML108 WWH103:WWH108 AX41:AX49 KE41:KE49 UA41:UA49 ADW41:ADW49 ANS41:ANS49 AXO41:AXO49 BHK41:BHK49 BRG41:BRG49 CBC41:CBC49 CKY41:CKY49 CUU41:CUU49 DEQ41:DEQ49 DOM41:DOM49 DYI41:DYI49 EIE41:EIE49 ESA41:ESA49 FBW41:FBW49 FLS41:FLS49 FVO41:FVO49 GFK41:GFK49 GPG41:GPG49 GZC41:GZC49 HIY41:HIY49 HSU41:HSU49 ICQ41:ICQ49 IMM41:IMM49 IWI41:IWI49 JGE41:JGE49 JQA41:JQA49 JZW41:JZW49 KJS41:KJS49 KTO41:KTO49 LDK41:LDK49 LNG41:LNG49 LXC41:LXC49 MGY41:MGY49 MQU41:MQU49 NAQ41:NAQ49 NKM41:NKM49 NUI41:NUI49 OEE41:OEE49 OOA41:OOA49 OXW41:OXW49 PHS41:PHS49 PRO41:PRO49 QBK41:QBK49 QLG41:QLG49 QVC41:QVC49 REY41:REY49 ROU41:ROU49 RYQ41:RYQ49 SIM41:SIM49 SSI41:SSI49 TCE41:TCE49 TMA41:TMA49 TVW41:TVW49 UFS41:UFS49 UPO41:UPO49 UZK41:UZK49 VJG41:VJG49 VTC41:VTC49 WCY41:WCY49 WMU41:WMU49 WWQ41:WWQ49 AR41:AR49 JY41:JY49 TU41:TU49 ADQ41:ADQ49 ANM41:ANM49 AXI41:AXI49 BHE41:BHE49 BRA41:BRA49 CAW41:CAW49 CKS41:CKS49 CUO41:CUO49 DEK41:DEK49 DOG41:DOG49 DYC41:DYC49 EHY41:EHY49 ERU41:ERU49 FBQ41:FBQ49 FLM41:FLM49 FVI41:FVI49 GFE41:GFE49 GPA41:GPA49 GYW41:GYW49 HIS41:HIS49 HSO41:HSO49 ICK41:ICK49 IMG41:IMG49 IWC41:IWC49 JFY41:JFY49 JPU41:JPU49 JZQ41:JZQ49 KJM41:KJM49 KTI41:KTI49 LDE41:LDE49 LNA41:LNA49 LWW41:LWW49 MGS41:MGS49 MQO41:MQO49 NAK41:NAK49 NKG41:NKG49 NUC41:NUC49 ODY41:ODY49 ONU41:ONU49 OXQ41:OXQ49 PHM41:PHM49 PRI41:PRI49 QBE41:QBE49 QLA41:QLA49 QUW41:QUW49 RES41:RES49 ROO41:ROO49 RYK41:RYK49 SIG41:SIG49 SSC41:SSC49 TBY41:TBY49 TLU41:TLU49 TVQ41:TVQ49 UFM41:UFM49 UPI41:UPI49 UZE41:UZE49 VJA41:VJA49 VSW41:VSW49 WCS41:WCS49 WMO41:WMO49 WWK41:WWK49 AU41:AU55 KB41:KB55 TX41:TX55 ADT41:ADT55 ANP41:ANP55 AXL41:AXL55 BHH41:BHH55 BRD41:BRD55 CAZ41:CAZ55 CKV41:CKV55 CUR41:CUR55 DEN41:DEN55 DOJ41:DOJ55 DYF41:DYF55 EIB41:EIB55 ERX41:ERX55 FBT41:FBT55 FLP41:FLP55 FVL41:FVL55 GFH41:GFH55 GPD41:GPD55 GYZ41:GYZ55 HIV41:HIV55 HSR41:HSR55 ICN41:ICN55 IMJ41:IMJ55 IWF41:IWF55 JGB41:JGB55 JPX41:JPX55 JZT41:JZT55 KJP41:KJP55 KTL41:KTL55 LDH41:LDH55 LND41:LND55 LWZ41:LWZ55 MGV41:MGV55 MQR41:MQR55 NAN41:NAN55 NKJ41:NKJ55 NUF41:NUF55 OEB41:OEB55 ONX41:ONX55 OXT41:OXT55 PHP41:PHP55 PRL41:PRL55 QBH41:QBH55 QLD41:QLD55 QUZ41:QUZ55 REV41:REV55 ROR41:ROR55 RYN41:RYN55 SIJ41:SIJ55 SSF41:SSF55 TCB41:TCB55 TLX41:TLX55 TVT41:TVT55 UFP41:UFP55 UPL41:UPL55 UZH41:UZH55 VJD41:VJD55 VSZ41:VSZ55 WCV41:WCV55 WMR41:WMR55 WWN41:WWN55 AO41:AO55 JV41:JV55 TR41:TR55 ADN41:ADN55 ANJ41:ANJ55 AXF41:AXF55 BHB41:BHB55 BQX41:BQX55 CAT41:CAT55 CKP41:CKP55 CUL41:CUL55 DEH41:DEH55 DOD41:DOD55 DXZ41:DXZ55 EHV41:EHV55 ERR41:ERR55 FBN41:FBN55 FLJ41:FLJ55 FVF41:FVF55 GFB41:GFB55 GOX41:GOX55 GYT41:GYT55 HIP41:HIP55 HSL41:HSL55 ICH41:ICH55 IMD41:IMD55 IVZ41:IVZ55 JFV41:JFV55 JPR41:JPR55 JZN41:JZN55 KJJ41:KJJ55 KTF41:KTF55 LDB41:LDB55 LMX41:LMX55 LWT41:LWT55 MGP41:MGP55 MQL41:MQL55 NAH41:NAH55 NKD41:NKD55 NTZ41:NTZ55 ODV41:ODV55 ONR41:ONR55 OXN41:OXN55 PHJ41:PHJ55 PRF41:PRF55 QBB41:QBB55 QKX41:QKX55 QUT41:QUT55 REP41:REP55 ROL41:ROL55 RYH41:RYH55 SID41:SID55 SRZ41:SRZ55 TBV41:TBV55 TLR41:TLR55 TVN41:TVN55 UFJ41:UFJ55 UPF41:UPF55 UZB41:UZB55 VIX41:VIX55 VST41:VST55 WCP41:WCP55 WML41:WML55 WWH41:WWH55 AL41:AL53 JS41:JS53 TO41:TO53 ADK41:ADK53 ANG41:ANG53 AXC41:AXC53 BGY41:BGY53 BQU41:BQU53 CAQ41:CAQ53 CKM41:CKM53 CUI41:CUI53 DEE41:DEE53 DOA41:DOA53 DXW41:DXW53 EHS41:EHS53 ERO41:ERO53 FBK41:FBK53 FLG41:FLG53 FVC41:FVC53 GEY41:GEY53 GOU41:GOU53 GYQ41:GYQ53 HIM41:HIM53 HSI41:HSI53 ICE41:ICE53 IMA41:IMA53 IVW41:IVW53 JFS41:JFS53 JPO41:JPO53 JZK41:JZK53 KJG41:KJG53 KTC41:KTC53 LCY41:LCY53 LMU41:LMU53 LWQ41:LWQ53 MGM41:MGM53 MQI41:MQI53 NAE41:NAE53 NKA41:NKA53 NTW41:NTW53 ODS41:ODS53 ONO41:ONO53 OXK41:OXK53 PHG41:PHG53 PRC41:PRC53 QAY41:QAY53 QKU41:QKU53 QUQ41:QUQ53 REM41:REM53 ROI41:ROI53 RYE41:RYE53 SIA41:SIA53 SRW41:SRW53 TBS41:TBS53 TLO41:TLO53 TVK41:TVK53 UFG41:UFG53 UPC41:UPC53 UYY41:UYY53 VIU41:VIU53 VSQ41:VSQ53 WCM41:WCM53 WMI41:WMI53 WWE41:WWE53 AI1096:AI1142 JP1094:JP1140 TL1094:TL1140 ADH1094:ADH1140 AND1094:AND1140 AWZ1094:AWZ1140 BGV1094:BGV1140 BQR1094:BQR1140 CAN1094:CAN1140 CKJ1094:CKJ1140 CUF1094:CUF1140 DEB1094:DEB1140 DNX1094:DNX1140 DXT1094:DXT1140 EHP1094:EHP1140 ERL1094:ERL1140 FBH1094:FBH1140 FLD1094:FLD1140 FUZ1094:FUZ1140 GEV1094:GEV1140 GOR1094:GOR1140 GYN1094:GYN1140 HIJ1094:HIJ1140 HSF1094:HSF1140 ICB1094:ICB1140 ILX1094:ILX1140 IVT1094:IVT1140 JFP1094:JFP1140 JPL1094:JPL1140 JZH1094:JZH1140 KJD1094:KJD1140 KSZ1094:KSZ1140 LCV1094:LCV1140 LMR1094:LMR1140 LWN1094:LWN1140 MGJ1094:MGJ1140 MQF1094:MQF1140 NAB1094:NAB1140 NJX1094:NJX1140 NTT1094:NTT1140 ODP1094:ODP1140 ONL1094:ONL1140 OXH1094:OXH1140 PHD1094:PHD1140 PQZ1094:PQZ1140 QAV1094:QAV1140 QKR1094:QKR1140 QUN1094:QUN1140 REJ1094:REJ1140 ROF1094:ROF1140 RYB1094:RYB1140 SHX1094:SHX1140 SRT1094:SRT1140 TBP1094:TBP1140 TLL1094:TLL1140 TVH1094:TVH1140 UFD1094:UFD1140 UOZ1094:UOZ1140 UYV1094:UYV1140 VIR1094:VIR1140 VSN1094:VSN1140 WCJ1094:WCJ1140 WMF1094:WMF1140 WWB1094:WWB1140 AX68:AX87 KE68:KE87 UA68:UA87 ADW68:ADW87 ANS68:ANS87 AXO68:AXO87 BHK68:BHK87 BRG68:BRG87 CBC68:CBC87 CKY68:CKY87 CUU68:CUU87 DEQ68:DEQ87 DOM68:DOM87 DYI68:DYI87 EIE68:EIE87 ESA68:ESA87 FBW68:FBW87 FLS68:FLS87 FVO68:FVO87 GFK68:GFK87 GPG68:GPG87 GZC68:GZC87 HIY68:HIY87 HSU68:HSU87 ICQ68:ICQ87 IMM68:IMM87 IWI68:IWI87 JGE68:JGE87 JQA68:JQA87 JZW68:JZW87 KJS68:KJS87 KTO68:KTO87 LDK68:LDK87 LNG68:LNG87 LXC68:LXC87 MGY68:MGY87 MQU68:MQU87 NAQ68:NAQ87 NKM68:NKM87 NUI68:NUI87 OEE68:OEE87 OOA68:OOA87 OXW68:OXW87 PHS68:PHS87 PRO68:PRO87 QBK68:QBK87 QLG68:QLG87 QVC68:QVC87 REY68:REY87 ROU68:ROU87 RYQ68:RYQ87 SIM68:SIM87 SSI68:SSI87 TCE68:TCE87 TMA68:TMA87 TVW68:TVW87 UFS68:UFS87 UPO68:UPO87 UZK68:UZK87 VJG68:VJG87 VTC68:VTC87 WCY68:WCY87 WMU68:WMU87 WWQ68:WWQ87 AO68:AO87 JV68:JV87 TR68:TR87 ADN68:ADN87 ANJ68:ANJ87 AXF68:AXF87 BHB68:BHB87 BQX68:BQX87 CAT68:CAT87 CKP68:CKP87 CUL68:CUL87 DEH68:DEH87 DOD68:DOD87 DXZ68:DXZ87 EHV68:EHV87 ERR68:ERR87 FBN68:FBN87 FLJ68:FLJ87 FVF68:FVF87 GFB68:GFB87 GOX68:GOX87 GYT68:GYT87 HIP68:HIP87 HSL68:HSL87 ICH68:ICH87 IMD68:IMD87 IVZ68:IVZ87 JFV68:JFV87 JPR68:JPR87 JZN68:JZN87 KJJ68:KJJ87 KTF68:KTF87 LDB68:LDB87 LMX68:LMX87 LWT68:LWT87 MGP68:MGP87 MQL68:MQL87 NAH68:NAH87 NKD68:NKD87 NTZ68:NTZ87 ODV68:ODV87 ONR68:ONR87 OXN68:OXN87 PHJ68:PHJ87 PRF68:PRF87 QBB68:QBB87 QKX68:QKX87 QUT68:QUT87 REP68:REP87 ROL68:ROL87 RYH68:RYH87 SID68:SID87 SRZ68:SRZ87 TBV68:TBV87 TLR68:TLR87 TVN68:TVN87 UFJ68:UFJ87 UPF68:UPF87 UZB68:UZB87 VIX68:VIX87 VST68:VST87 WCP68:WCP87 WML68:WML87 WWH68:WWH87 AU68:AU87 KB68:KB87 TX68:TX87 ADT68:ADT87 ANP68:ANP87 AXL68:AXL87 BHH68:BHH87 BRD68:BRD87 CAZ68:CAZ87 CKV68:CKV87 CUR68:CUR87 DEN68:DEN87 DOJ68:DOJ87 DYF68:DYF87 EIB68:EIB87 ERX68:ERX87 FBT68:FBT87 FLP68:FLP87 FVL68:FVL87 GFH68:GFH87 GPD68:GPD87 GYZ68:GYZ87 HIV68:HIV87 HSR68:HSR87 ICN68:ICN87 IMJ68:IMJ87 IWF68:IWF87 JGB68:JGB87 JPX68:JPX87 JZT68:JZT87 KJP68:KJP87 KTL68:KTL87 LDH68:LDH87 LND68:LND87 LWZ68:LWZ87 MGV68:MGV87 MQR68:MQR87 NAN68:NAN87 NKJ68:NKJ87 NUF68:NUF87 OEB68:OEB87 ONX68:ONX87 OXT68:OXT87 PHP68:PHP87 PRL68:PRL87 QBH68:QBH87 QLD68:QLD87 QUZ68:QUZ87 REV68:REV87 ROR68:ROR87 RYN68:RYN87 SIJ68:SIJ87 SSF68:SSF87 TCB68:TCB87 TLX68:TLX87 TVT68:TVT87 UFP68:UFP87 UPL68:UPL87 UZH68:UZH87 VJD68:VJD87 VSZ68:VSZ87 WCV68:WCV87 WMR68:WMR87 WWN68:WWN87 AR68:AR81 JY68:JY81 TU68:TU81 ADQ68:ADQ81 ANM68:ANM81 AXI68:AXI81 BHE68:BHE81 BRA68:BRA81 CAW68:CAW81 CKS68:CKS81 CUO68:CUO81 DEK68:DEK81 DOG68:DOG81 DYC68:DYC81 EHY68:EHY81 ERU68:ERU81 FBQ68:FBQ81 FLM68:FLM81 FVI68:FVI81 GFE68:GFE81 GPA68:GPA81 GYW68:GYW81 HIS68:HIS81 HSO68:HSO81 ICK68:ICK81 IMG68:IMG81 IWC68:IWC81 JFY68:JFY81 JPU68:JPU81 JZQ68:JZQ81 KJM68:KJM81 KTI68:KTI81 LDE68:LDE81 LNA68:LNA81 LWW68:LWW81 MGS68:MGS81 MQO68:MQO81 NAK68:NAK81 NKG68:NKG81 NUC68:NUC81 ODY68:ODY81 ONU68:ONU81 OXQ68:OXQ81 PHM68:PHM81 PRI68:PRI81 QBE68:QBE81 QLA68:QLA81 QUW68:QUW81 RES68:RES81 ROO68:ROO81 RYK68:RYK81 SIG68:SIG81 SSC68:SSC81 TBY68:TBY81 TLU68:TLU81 TVQ68:TVQ81 UFM68:UFM81 UPI68:UPI81 UZE68:UZE81 VJA68:VJA81 VSW68:VSW81 WCS68:WCS81 WMO68:WMO81 WWK68:WWK81 AI63:AI88 JP63:JP88 TL63:TL88 ADH63:ADH88 AND63:AND88 AWZ63:AWZ88 BGV63:BGV88 BQR63:BQR88 CAN63:CAN88 CKJ63:CKJ88 CUF63:CUF88 DEB63:DEB88 DNX63:DNX88 DXT63:DXT88 EHP63:EHP88 ERL63:ERL88 FBH63:FBH88 FLD63:FLD88 FUZ63:FUZ88 GEV63:GEV88 GOR63:GOR88 GYN63:GYN88 HIJ63:HIJ88 HSF63:HSF88 ICB63:ICB88 ILX63:ILX88 IVT63:IVT88 JFP63:JFP88 JPL63:JPL88 JZH63:JZH88 KJD63:KJD88 KSZ63:KSZ88 LCV63:LCV88 LMR63:LMR88 LWN63:LWN88 MGJ63:MGJ88 MQF63:MQF88 NAB63:NAB88 NJX63:NJX88 NTT63:NTT88 ODP63:ODP88 ONL63:ONL88 OXH63:OXH88 PHD63:PHD88 PQZ63:PQZ88 QAV63:QAV88 QKR63:QKR88 QUN63:QUN88 REJ63:REJ88 ROF63:ROF88 RYB63:RYB88 SHX63:SHX88 SRT63:SRT88 TBP63:TBP88 TLL63:TLL88 TVH63:TVH88 UFD63:UFD88 UOZ63:UOZ88 UYV63:UYV88 VIR63:VIR88 VSN63:VSN88 WCJ63:WCJ88 WMF63:WMF88 WWB63:WWB88 AU58:AU61 KB58:KB61 TX58:TX61 ADT58:ADT61 ANP58:ANP61 AXL58:AXL61 BHH58:BHH61 BRD58:BRD61 CAZ58:CAZ61 CKV58:CKV61 CUR58:CUR61 DEN58:DEN61 DOJ58:DOJ61 DYF58:DYF61 EIB58:EIB61 ERX58:ERX61 FBT58:FBT61 FLP58:FLP61 FVL58:FVL61 GFH58:GFH61 GPD58:GPD61 GYZ58:GYZ61 HIV58:HIV61 HSR58:HSR61 ICN58:ICN61 IMJ58:IMJ61 IWF58:IWF61 JGB58:JGB61 JPX58:JPX61 JZT58:JZT61 KJP58:KJP61 KTL58:KTL61 LDH58:LDH61 LND58:LND61 LWZ58:LWZ61 MGV58:MGV61 MQR58:MQR61 NAN58:NAN61 NKJ58:NKJ61 NUF58:NUF61 OEB58:OEB61 ONX58:ONX61 OXT58:OXT61 PHP58:PHP61 PRL58:PRL61 QBH58:QBH61 QLD58:QLD61 QUZ58:QUZ61 REV58:REV61 ROR58:ROR61 RYN58:RYN61 SIJ58:SIJ61 SSF58:SSF61 TCB58:TCB61 TLX58:TLX61 TVT58:TVT61 UFP58:UFP61 UPL58:UPL61 UZH58:UZH61 VJD58:VJD61 VSZ58:VSZ61 WCV58:WCV61 WMR58:WMR61 WWN58:WWN61 AX58:AX61 KE58:KE61 UA58:UA61 ADW58:ADW61 ANS58:ANS61 AXO58:AXO61 BHK58:BHK61 BRG58:BRG61 CBC58:CBC61 CKY58:CKY61 CUU58:CUU61 DEQ58:DEQ61 DOM58:DOM61 DYI58:DYI61 EIE58:EIE61 ESA58:ESA61 FBW58:FBW61 FLS58:FLS61 FVO58:FVO61 GFK58:GFK61 GPG58:GPG61 GZC58:GZC61 HIY58:HIY61 HSU58:HSU61 ICQ58:ICQ61 IMM58:IMM61 IWI58:IWI61 JGE58:JGE61 JQA58:JQA61 JZW58:JZW61 KJS58:KJS61 KTO58:KTO61 LDK58:LDK61 LNG58:LNG61 LXC58:LXC61 MGY58:MGY61 MQU58:MQU61 NAQ58:NAQ61 NKM58:NKM61 NUI58:NUI61 OEE58:OEE61 OOA58:OOA61 OXW58:OXW61 PHS58:PHS61 PRO58:PRO61 QBK58:QBK61 QLG58:QLG61 QVC58:QVC61 REY58:REY61 ROU58:ROU61 RYQ58:RYQ61 SIM58:SIM61 SSI58:SSI61 TCE58:TCE61 TMA58:TMA61 TVW58:TVW61 UFS58:UFS61 UPO58:UPO61 UZK58:UZK61 VJG58:VJG61 VTC58:VTC61 WCY58:WCY61 WMU58:WMU61 WWQ58:WWQ61 AI592 JP592 TL592 ADH592 AND592 AWZ592 BGV592 BQR592 CAN592 CKJ592 CUF592 DEB592 DNX592 DXT592 EHP592 ERL592 FBH592 FLD592 FUZ592 GEV592 GOR592 GYN592 HIJ592 HSF592 ICB592 ILX592 IVT592 JFP592 JPL592 JZH592 KJD592 KSZ592 LCV592 LMR592 LWN592 MGJ592 MQF592 NAB592 NJX592 NTT592 ODP592 ONL592 OXH592 PHD592 PQZ592 QAV592 QKR592 QUN592 REJ592 ROF592 RYB592 SHX592 SRT592 TBP592 TLL592 TVH592 UFD592 UOZ592 UYV592 VIR592 VSN592 WCJ592 WMF592 WWB592 AU110:AU123 KB110:KB123 TX110:TX123 ADT110:ADT123 ANP110:ANP123 AXL110:AXL123 BHH110:BHH123 BRD110:BRD123 CAZ110:CAZ123 CKV110:CKV123 CUR110:CUR123 DEN110:DEN123 DOJ110:DOJ123 DYF110:DYF123 EIB110:EIB123 ERX110:ERX123 FBT110:FBT123 FLP110:FLP123 FVL110:FVL123 GFH110:GFH123 GPD110:GPD123 GYZ110:GYZ123 HIV110:HIV123 HSR110:HSR123 ICN110:ICN123 IMJ110:IMJ123 IWF110:IWF123 JGB110:JGB123 JPX110:JPX123 JZT110:JZT123 KJP110:KJP123 KTL110:KTL123 LDH110:LDH123 LND110:LND123 LWZ110:LWZ123 MGV110:MGV123 MQR110:MQR123 NAN110:NAN123 NKJ110:NKJ123 NUF110:NUF123 OEB110:OEB123 ONX110:ONX123 OXT110:OXT123 PHP110:PHP123 PRL110:PRL123 QBH110:QBH123 QLD110:QLD123 QUZ110:QUZ123 REV110:REV123 ROR110:ROR123 RYN110:RYN123 SIJ110:SIJ123 SSF110:SSF123 TCB110:TCB123 TLX110:TLX123 TVT110:TVT123 UFP110:UFP123 UPL110:UPL123 UZH110:UZH123 VJD110:VJD123 VSZ110:VSZ123 WCV110:WCV123 WMR110:WMR123 WWN110:WWN123 AI683:AI696 JP683:JP696 TL683:TL696 ADH683:ADH696 AND683:AND696 AWZ683:AWZ696 BGV683:BGV696 BQR683:BQR696 CAN683:CAN696 CKJ683:CKJ696 CUF683:CUF696 DEB683:DEB696 DNX683:DNX696 DXT683:DXT696 EHP683:EHP696 ERL683:ERL696 FBH683:FBH696 FLD683:FLD696 FUZ683:FUZ696 GEV683:GEV696 GOR683:GOR696 GYN683:GYN696 HIJ683:HIJ696 HSF683:HSF696 ICB683:ICB696 ILX683:ILX696 IVT683:IVT696 JFP683:JFP696 JPL683:JPL696 JZH683:JZH696 KJD683:KJD696 KSZ683:KSZ696 LCV683:LCV696 LMR683:LMR696 LWN683:LWN696 MGJ683:MGJ696 MQF683:MQF696 NAB683:NAB696 NJX683:NJX696 NTT683:NTT696 ODP683:ODP696 ONL683:ONL696 OXH683:OXH696 PHD683:PHD696 PQZ683:PQZ696 QAV683:QAV696 QKR683:QKR696 QUN683:QUN696 REJ683:REJ696 ROF683:ROF696 RYB683:RYB696 SHX683:SHX696 SRT683:SRT696 TBP683:TBP696 TLL683:TLL696 TVH683:TVH696 UFD683:UFD696 UOZ683:UOZ696 UYV683:UYV696 VIR683:VIR696 VSN683:VSN696 WCJ683:WCJ696 WMF683:WMF696 WWB683:WWB696 AL683:AL697 JS683:JS697 TO683:TO697 ADK683:ADK697 ANG683:ANG697 AXC683:AXC697 BGY683:BGY697 BQU683:BQU697 CAQ683:CAQ697 CKM683:CKM697 CUI683:CUI697 DEE683:DEE697 DOA683:DOA697 DXW683:DXW697 EHS683:EHS697 ERO683:ERO697 FBK683:FBK697 FLG683:FLG697 FVC683:FVC697 GEY683:GEY697 GOU683:GOU697 GYQ683:GYQ697 HIM683:HIM697 HSI683:HSI697 ICE683:ICE697 IMA683:IMA697 IVW683:IVW697 JFS683:JFS697 JPO683:JPO697 JZK683:JZK697 KJG683:KJG697 KTC683:KTC697 LCY683:LCY697 LMU683:LMU697 LWQ683:LWQ697 MGM683:MGM697 MQI683:MQI697 NAE683:NAE697 NKA683:NKA697 NTW683:NTW697 ODS683:ODS697 ONO683:ONO697 OXK683:OXK697 PHG683:PHG697 PRC683:PRC697 QAY683:QAY697 QKU683:QKU697 QUQ683:QUQ697 REM683:REM697 ROI683:ROI697 RYE683:RYE697 SIA683:SIA697 SRW683:SRW697 TBS683:TBS697 TLO683:TLO697 TVK683:TVK697 UFG683:UFG697 UPC683:UPC697 UYY683:UYY697 VIU683:VIU697 VSQ683:VSQ697 WCM683:WCM697 WMI683:WMI697 WWE683:WWE697 AU683:AU696 KB683:KB696 TX683:TX696 ADT683:ADT696 ANP683:ANP696 AXL683:AXL696 BHH683:BHH696 BRD683:BRD696 CAZ683:CAZ696 CKV683:CKV696 CUR683:CUR696 DEN683:DEN696 DOJ683:DOJ696 DYF683:DYF696 EIB683:EIB696 ERX683:ERX696 FBT683:FBT696 FLP683:FLP696 FVL683:FVL696 GFH683:GFH696 GPD683:GPD696 GYZ683:GYZ696 HIV683:HIV696 HSR683:HSR696 ICN683:ICN696 IMJ683:IMJ696 IWF683:IWF696 JGB683:JGB696 JPX683:JPX696 JZT683:JZT696 KJP683:KJP696 KTL683:KTL696 LDH683:LDH696 LND683:LND696 LWZ683:LWZ696 MGV683:MGV696 MQR683:MQR696 NAN683:NAN696 NKJ683:NKJ696 NUF683:NUF696 OEB683:OEB696 ONX683:ONX696 OXT683:OXT696 PHP683:PHP696 PRL683:PRL696 QBH683:QBH696 QLD683:QLD696 QUZ683:QUZ696 REV683:REV696 ROR683:ROR696 RYN683:RYN696 SIJ683:SIJ696 SSF683:SSF696 TCB683:TCB696 TLX683:TLX696 TVT683:TVT696 UFP683:UFP696 UPL683:UPL696 UZH683:UZH696 VJD683:VJD696 VSZ683:VSZ696 WCV683:WCV696 WMR683:WMR696 WWN683:WWN696 AO683:AO698 JV683:JV698 TR683:TR698 ADN683:ADN698 ANJ683:ANJ698 AXF683:AXF698 BHB683:BHB698 BQX683:BQX698 CAT683:CAT698 CKP683:CKP698 CUL683:CUL698 DEH683:DEH698 DOD683:DOD698 DXZ683:DXZ698 EHV683:EHV698 ERR683:ERR698 FBN683:FBN698 FLJ683:FLJ698 FVF683:FVF698 GFB683:GFB698 GOX683:GOX698 GYT683:GYT698 HIP683:HIP698 HSL683:HSL698 ICH683:ICH698 IMD683:IMD698 IVZ683:IVZ698 JFV683:JFV698 JPR683:JPR698 JZN683:JZN698 KJJ683:KJJ698 KTF683:KTF698 LDB683:LDB698 LMX683:LMX698 LWT683:LWT698 MGP683:MGP698 MQL683:MQL698 NAH683:NAH698 NKD683:NKD698 NTZ683:NTZ698 ODV683:ODV698 ONR683:ONR698 OXN683:OXN698 PHJ683:PHJ698 PRF683:PRF698 QBB683:QBB698 QKX683:QKX698 QUT683:QUT698 REP683:REP698 ROL683:ROL698 RYH683:RYH698 SID683:SID698 SRZ683:SRZ698 TBV683:TBV698 TLR683:TLR698 TVN683:TVN698 UFJ683:UFJ698 UPF683:UPF698 UZB683:UZB698 VIX683:VIX698 VST683:VST698 WCP683:WCP698 WML683:WML698 WWH683:WWH698 AX683:AX696 KE683:KE696 UA683:UA696 ADW683:ADW696 ANS683:ANS696 AXO683:AXO696 BHK683:BHK696 BRG683:BRG696 CBC683:CBC696 CKY683:CKY696 CUU683:CUU696 DEQ683:DEQ696 DOM683:DOM696 DYI683:DYI696 EIE683:EIE696 ESA683:ESA696 FBW683:FBW696 FLS683:FLS696 FVO683:FVO696 GFK683:GFK696 GPG683:GPG696 GZC683:GZC696 HIY683:HIY696 HSU683:HSU696 ICQ683:ICQ696 IMM683:IMM696 IWI683:IWI696 JGE683:JGE696 JQA683:JQA696 JZW683:JZW696 KJS683:KJS696 KTO683:KTO696 LDK683:LDK696 LNG683:LNG696 LXC683:LXC696 MGY683:MGY696 MQU683:MQU696 NAQ683:NAQ696 NKM683:NKM696 NUI683:NUI696 OEE683:OEE696 OOA683:OOA696 OXW683:OXW696 PHS683:PHS696 PRO683:PRO696 QBK683:QBK696 QLG683:QLG696 QVC683:QVC696 REY683:REY696 ROU683:ROU696 RYQ683:RYQ696 SIM683:SIM696 SSI683:SSI696 TCE683:TCE696 TMA683:TMA696 TVW683:TVW696 UFS683:UFS696 UPO683:UPO696 UZK683:UZK696 VJG683:VJG696 VTC683:VTC696 WCY683:WCY696 WMU683:WMU696 WWQ683:WWQ696 KH693 UD693 ADZ693 ANV693 AXR693 BHN693 BRJ693 CBF693 CLB693 CUX693 DET693 DOP693 DYL693 EIH693 ESD693 FBZ693 FLV693 FVR693 GFN693 GPJ693 GZF693 HJB693 HSX693 ICT693 IMP693 IWL693 JGH693 JQD693 JZZ693 KJV693 KTR693 LDN693 LNJ693 LXF693 MHB693 MQX693 NAT693 NKP693 NUL693 OEH693 OOD693 OXZ693 PHV693 PRR693 QBN693 QLJ693 QVF693 RFB693 ROX693 RYT693 SIP693 SSL693 TCH693 TMD693 TVZ693 UFV693 UPR693 UZN693 VJJ693 VTF693 WDB693 WMX693 WWT693 AR683:AR698 JY683:JY698 TU683:TU698 ADQ683:ADQ698 ANM683:ANM698 AXI683:AXI698 BHE683:BHE698 BRA683:BRA698 CAW683:CAW698 CKS683:CKS698 CUO683:CUO698 DEK683:DEK698 DOG683:DOG698 DYC683:DYC698 EHY683:EHY698 ERU683:ERU698 FBQ683:FBQ698 FLM683:FLM698 FVI683:FVI698 GFE683:GFE698 GPA683:GPA698 GYW683:GYW698 HIS683:HIS698 HSO683:HSO698 ICK683:ICK698 IMG683:IMG698 IWC683:IWC698 JFY683:JFY698 JPU683:JPU698 JZQ683:JZQ698 KJM683:KJM698 KTI683:KTI698 LDE683:LDE698 LNA683:LNA698 LWW683:LWW698 MGS683:MGS698 MQO683:MQO698 NAK683:NAK698 NKG683:NKG698 NUC683:NUC698 ODY683:ODY698 ONU683:ONU698 OXQ683:OXQ698 PHM683:PHM698 PRI683:PRI698 QBE683:QBE698 QLA683:QLA698 QUW683:QUW698 RES683:RES698 ROO683:ROO698 RYK683:RYK698 SIG683:SIG698 SSC683:SSC698 TBY683:TBY698 TLU683:TLU698 TVQ683:TVQ698 UFM683:UFM698 UPI683:UPI698 UZE683:UZE698 VJA683:VJA698 VSW683:VSW698 WCS683:WCS698 WMO683:WMO698 WWK683:WWK698 KH696 UD696 ADZ696 ANV696 AXR696 BHN696 BRJ696 CBF696 CLB696 CUX696 DET696 DOP696 DYL696 EIH696 ESD696 FBZ696 FLV696 FVR696 GFN696 GPJ696 GZF696 HJB696 HSX696 ICT696 IMP696 IWL696 JGH696 JQD696 JZZ696 KJV696 KTR696 LDN696 LNJ696 LXF696 MHB696 MQX696 NAT696 NKP696 NUL696 OEH696 OOD696 OXZ696 PHV696 PRR696 QBN696 QLJ696 QVF696 RFB696 ROX696 RYT696 SIP696 SSL696 TCH696 TMD696 TVZ696 UFV696 UPR696 UZN696 VJJ696 VTF696 WDB696 WMX696 WWT696 Y697:Y703 JF697:JF703 TB697:TB703 ACX697:ACX703 AMT697:AMT703 AWP697:AWP703 BGL697:BGL703 BQH697:BQH703 CAD697:CAD703 CJZ697:CJZ703 CTV697:CTV703 DDR697:DDR703 DNN697:DNN703 DXJ697:DXJ703 EHF697:EHF703 ERB697:ERB703 FAX697:FAX703 FKT697:FKT703 FUP697:FUP703 GEL697:GEL703 GOH697:GOH703 GYD697:GYD703 HHZ697:HHZ703 HRV697:HRV703 IBR697:IBR703 ILN697:ILN703 IVJ697:IVJ703 JFF697:JFF703 JPB697:JPB703 JYX697:JYX703 KIT697:KIT703 KSP697:KSP703 LCL697:LCL703 LMH697:LMH703 LWD697:LWD703 MFZ697:MFZ703 MPV697:MPV703 MZR697:MZR703 NJN697:NJN703 NTJ697:NTJ703 ODF697:ODF703 ONB697:ONB703 OWX697:OWX703 PGT697:PGT703 PQP697:PQP703 QAL697:QAL703 QKH697:QKH703 QUD697:QUD703 RDZ697:RDZ703 RNV697:RNV703 RXR697:RXR703 SHN697:SHN703 SRJ697:SRJ703 TBF697:TBF703 TLB697:TLB703 TUX697:TUX703 UET697:UET703 UOP697:UOP703 UYL697:UYL703 VIH697:VIH703 VSD697:VSD703 WBZ697:WBZ703 WLV697:WLV703 WVR697:WVR703 Y732:Y733 JF732:JF733 TB732:TB733 ACX732:ACX733 AMT732:AMT733 AWP732:AWP733 BGL732:BGL733 BQH732:BQH733 CAD732:CAD733 CJZ732:CJZ733 CTV732:CTV733 DDR732:DDR733 DNN732:DNN733 DXJ732:DXJ733 EHF732:EHF733 ERB732:ERB733 FAX732:FAX733 FKT732:FKT733 FUP732:FUP733 GEL732:GEL733 GOH732:GOH733 GYD732:GYD733 HHZ732:HHZ733 HRV732:HRV733 IBR732:IBR733 ILN732:ILN733 IVJ732:IVJ733 JFF732:JFF733 JPB732:JPB733 JYX732:JYX733 KIT732:KIT733 KSP732:KSP733 LCL732:LCL733 LMH732:LMH733 LWD732:LWD733 MFZ732:MFZ733 MPV732:MPV733 MZR732:MZR733 NJN732:NJN733 NTJ732:NTJ733 ODF732:ODF733 ONB732:ONB733 OWX732:OWX733 PGT732:PGT733 PQP732:PQP733 QAL732:QAL733 QKH732:QKH733 QUD732:QUD733 RDZ732:RDZ733 RNV732:RNV733 RXR732:RXR733 SHN732:SHN733 SRJ732:SRJ733 TBF732:TBF733 TLB732:TLB733 TUX732:TUX733 UET732:UET733 UOP732:UOP733 UYL732:UYL733 VIH732:VIH733 VSD732:VSD733 WBZ732:WBZ733 WLV732:WLV733 WVR732:WVR733 AO707 JV707 TR707 ADN707 ANJ707 AXF707 BHB707 BQX707 CAT707 CKP707 CUL707 DEH707 DOD707 DXZ707 EHV707 ERR707 FBN707 FLJ707 FVF707 GFB707 GOX707 GYT707 HIP707 HSL707 ICH707 IMD707 IVZ707 JFV707 JPR707 JZN707 KJJ707 KTF707 LDB707 LMX707 LWT707 MGP707 MQL707 NAH707 NKD707 NTZ707 ODV707 ONR707 OXN707 PHJ707 PRF707 QBB707 QKX707 QUT707 REP707 ROL707 RYH707 SID707 SRZ707 TBV707 TLR707 TVN707 UFJ707 UPF707 UZB707 VIX707 VST707 WCP707 WML707 WWH707 AR712:AR713 JY712:JY713 TU712:TU713 ADQ712:ADQ713 ANM712:ANM713 AXI712:AXI713 BHE712:BHE713 BRA712:BRA713 CAW712:CAW713 CKS712:CKS713 CUO712:CUO713 DEK712:DEK713 DOG712:DOG713 DYC712:DYC713 EHY712:EHY713 ERU712:ERU713 FBQ712:FBQ713 FLM712:FLM713 FVI712:FVI713 GFE712:GFE713 GPA712:GPA713 GYW712:GYW713 HIS712:HIS713 HSO712:HSO713 ICK712:ICK713 IMG712:IMG713 IWC712:IWC713 JFY712:JFY713 JPU712:JPU713 JZQ712:JZQ713 KJM712:KJM713 KTI712:KTI713 LDE712:LDE713 LNA712:LNA713 LWW712:LWW713 MGS712:MGS713 MQO712:MQO713 NAK712:NAK713 NKG712:NKG713 NUC712:NUC713 ODY712:ODY713 ONU712:ONU713 OXQ712:OXQ713 PHM712:PHM713 PRI712:PRI713 QBE712:QBE713 QLA712:QLA713 QUW712:QUW713 RES712:RES713 ROO712:ROO713 RYK712:RYK713 SIG712:SIG713 SSC712:SSC713 TBY712:TBY713 TLU712:TLU713 TVQ712:TVQ713 UFM712:UFM713 UPI712:UPI713 UZE712:UZE713 VJA712:VJA713 VSW712:VSW713 WCS712:WCS713 WMO712:WMO713 WWK712:WWK713 AL720 JS720 TO720 ADK720 ANG720 AXC720 BGY720 BQU720 CAQ720 CKM720 CUI720 DEE720 DOA720 DXW720 EHS720 ERO720 FBK720 FLG720 FVC720 GEY720 GOU720 GYQ720 HIM720 HSI720 ICE720 IMA720 IVW720 JFS720 JPO720 JZK720 KJG720 KTC720 LCY720 LMU720 LWQ720 MGM720 MQI720 NAE720 NKA720 NTW720 ODS720 ONO720 OXK720 PHG720 PRC720 QAY720 QKU720 QUQ720 REM720 ROI720 RYE720 SIA720 SRW720 TBS720 TLO720 TVK720 UFG720 UPC720 UYY720 VIU720 VSQ720 WCM720 WMI720 WWE720 AO742 JV742 TR742 ADN742 ANJ742 AXF742 BHB742 BQX742 CAT742 CKP742 CUL742 DEH742 DOD742 DXZ742 EHV742 ERR742 FBN742 FLJ742 FVF742 GFB742 GOX742 GYT742 HIP742 HSL742 ICH742 IMD742 IVZ742 JFV742 JPR742 JZN742 KJJ742 KTF742 LDB742 LMX742 LWT742 MGP742 MQL742 NAH742 NKD742 NTZ742 ODV742 ONR742 OXN742 PHJ742 PRF742 QBB742 QKX742 QUT742 REP742 ROL742 RYH742 SID742 SRZ742 TBV742 TLR742 TVN742 UFJ742 UPF742 UZB742 VIX742 VST742 WCP742 WML742 WWH742 AO700 JV700 TR700 ADN700 ANJ700 AXF700 BHB700 BQX700 CAT700 CKP700 CUL700 DEH700 DOD700 DXZ700 EHV700 ERR700 FBN700 FLJ700 FVF700 GFB700 GOX700 GYT700 HIP700 HSL700 ICH700 IMD700 IVZ700 JFV700 JPR700 JZN700 KJJ700 KTF700 LDB700 LMX700 LWT700 MGP700 MQL700 NAH700 NKD700 NTZ700 ODV700 ONR700 OXN700 PHJ700 PRF700 QBB700 QKX700 QUT700 REP700 ROL700 RYH700 SID700 SRZ700 TBV700 TLR700 TVN700 UFJ700 UPF700 UZB700 VIX700 VST700 WCP700 WML700 WWH700 AR700 JY700 TU700 ADQ700 ANM700 AXI700 BHE700 BRA700 CAW700 CKS700 CUO700 DEK700 DOG700 DYC700 EHY700 ERU700 FBQ700 FLM700 FVI700 GFE700 GPA700 GYW700 HIS700 HSO700 ICK700 IMG700 IWC700 JFY700 JPU700 JZQ700 KJM700 KTI700 LDE700 LNA700 LWW700 MGS700 MQO700 NAK700 NKG700 NUC700 ODY700 ONU700 OXQ700 PHM700 PRI700 QBE700 QLA700 QUW700 RES700 ROO700 RYK700 SIG700 SSC700 TBY700 TLU700 TVQ700 UFM700 UPI700 UZE700 VJA700 VSW700 WCS700 WMO700 WWK700 AO720:AO721 JV720:JV721 TR720:TR721 ADN720:ADN721 ANJ720:ANJ721 AXF720:AXF721 BHB720:BHB721 BQX720:BQX721 CAT720:CAT721 CKP720:CKP721 CUL720:CUL721 DEH720:DEH721 DOD720:DOD721 DXZ720:DXZ721 EHV720:EHV721 ERR720:ERR721 FBN720:FBN721 FLJ720:FLJ721 FVF720:FVF721 GFB720:GFB721 GOX720:GOX721 GYT720:GYT721 HIP720:HIP721 HSL720:HSL721 ICH720:ICH721 IMD720:IMD721 IVZ720:IVZ721 JFV720:JFV721 JPR720:JPR721 JZN720:JZN721 KJJ720:KJJ721 KTF720:KTF721 LDB720:LDB721 LMX720:LMX721 LWT720:LWT721 MGP720:MGP721 MQL720:MQL721 NAH720:NAH721 NKD720:NKD721 NTZ720:NTZ721 ODV720:ODV721 ONR720:ONR721 OXN720:OXN721 PHJ720:PHJ721 PRF720:PRF721 QBB720:QBB721 QKX720:QKX721 QUT720:QUT721 REP720:REP721 ROL720:ROL721 RYH720:RYH721 SID720:SID721 SRZ720:SRZ721 TBV720:TBV721 TLR720:TLR721 TVN720:TVN721 UFJ720:UFJ721 UPF720:UPF721 UZB720:UZB721 VIX720:VIX721 VST720:VST721 WCP720:WCP721 WML720:WML721 WWH720:WWH721 AR707 JY707 TU707 ADQ707 ANM707 AXI707 BHE707 BRA707 CAW707 CKS707 CUO707 DEK707 DOG707 DYC707 EHY707 ERU707 FBQ707 FLM707 FVI707 GFE707 GPA707 GYW707 HIS707 HSO707 ICK707 IMG707 IWC707 JFY707 JPU707 JZQ707 KJM707 KTI707 LDE707 LNA707 LWW707 MGS707 MQO707 NAK707 NKG707 NUC707 ODY707 ONU707 OXQ707 PHM707 PRI707 QBE707 QLA707 QUW707 RES707 ROO707 RYK707 SIG707 SSC707 TBY707 TLU707 TVQ707 UFM707 UPI707 UZE707 VJA707 VSW707 WCS707 WMO707 WWK707 AO712:AO713 JV712:JV713 TR712:TR713 ADN712:ADN713 ANJ712:ANJ713 AXF712:AXF713 BHB712:BHB713 BQX712:BQX713 CAT712:CAT713 CKP712:CKP713 CUL712:CUL713 DEH712:DEH713 DOD712:DOD713 DXZ712:DXZ713 EHV712:EHV713 ERR712:ERR713 FBN712:FBN713 FLJ712:FLJ713 FVF712:FVF713 GFB712:GFB713 GOX712:GOX713 GYT712:GYT713 HIP712:HIP713 HSL712:HSL713 ICH712:ICH713 IMD712:IMD713 IVZ712:IVZ713 JFV712:JFV713 JPR712:JPR713 JZN712:JZN713 KJJ712:KJJ713 KTF712:KTF713 LDB712:LDB713 LMX712:LMX713 LWT712:LWT713 MGP712:MGP713 MQL712:MQL713 NAH712:NAH713 NKD712:NKD713 NTZ712:NTZ713 ODV712:ODV713 ONR712:ONR713 OXN712:OXN713 PHJ712:PHJ713 PRF712:PRF713 QBB712:QBB713 QKX712:QKX713 QUT712:QUT713 REP712:REP713 ROL712:ROL713 RYH712:RYH713 SID712:SID713 SRZ712:SRZ713 TBV712:TBV713 TLR712:TLR713 TVN712:TVN713 UFJ712:UFJ713 UPF712:UPF713 UZB712:UZB713 VIX712:VIX713 VST712:VST713 WCP712:WCP713 WML712:WML713 WWH712:WWH713 AR720:AR721 JY720:JY721 TU720:TU721 ADQ720:ADQ721 ANM720:ANM721 AXI720:AXI721 BHE720:BHE721 BRA720:BRA721 CAW720:CAW721 CKS720:CKS721 CUO720:CUO721 DEK720:DEK721 DOG720:DOG721 DYC720:DYC721 EHY720:EHY721 ERU720:ERU721 FBQ720:FBQ721 FLM720:FLM721 FVI720:FVI721 GFE720:GFE721 GPA720:GPA721 GYW720:GYW721 HIS720:HIS721 HSO720:HSO721 ICK720:ICK721 IMG720:IMG721 IWC720:IWC721 JFY720:JFY721 JPU720:JPU721 JZQ720:JZQ721 KJM720:KJM721 KTI720:KTI721 LDE720:LDE721 LNA720:LNA721 LWW720:LWW721 MGS720:MGS721 MQO720:MQO721 NAK720:NAK721 NKG720:NKG721 NUC720:NUC721 ODY720:ODY721 ONU720:ONU721 OXQ720:OXQ721 PHM720:PHM721 PRI720:PRI721 QBE720:QBE721 QLA720:QLA721 QUW720:QUW721 RES720:RES721 ROO720:ROO721 RYK720:RYK721 SIG720:SIG721 SSC720:SSC721 TBY720:TBY721 TLU720:TLU721 TVQ720:TVQ721 UFM720:UFM721 UPI720:UPI721 UZE720:UZE721 VJA720:VJA721 VSW720:VSW721 WCS720:WCS721 WMO720:WMO721 WWK720:WWK721 AL709 JS709 TO709 ADK709 ANG709 AXC709 BGY709 BQU709 CAQ709 CKM709 CUI709 DEE709 DOA709 DXW709 EHS709 ERO709 FBK709 FLG709 FVC709 GEY709 GOU709 GYQ709 HIM709 HSI709 ICE709 IMA709 IVW709 JFS709 JPO709 JZK709 KJG709 KTC709 LCY709 LMU709 LWQ709 MGM709 MQI709 NAE709 NKA709 NTW709 ODS709 ONO709 OXK709 PHG709 PRC709 QAY709 QKU709 QUQ709 REM709 ROI709 RYE709 SIA709 SRW709 TBS709 TLO709 TVK709 UFG709 UPC709 UYY709 VIU709 VSQ709 WCM709 WMI709 WWE709 AO709:AO710 JV709:JV710 TR709:TR710 ADN709:ADN710 ANJ709:ANJ710 AXF709:AXF710 BHB709:BHB710 BQX709:BQX710 CAT709:CAT710 CKP709:CKP710 CUL709:CUL710 DEH709:DEH710 DOD709:DOD710 DXZ709:DXZ710 EHV709:EHV710 ERR709:ERR710 FBN709:FBN710 FLJ709:FLJ710 FVF709:FVF710 GFB709:GFB710 GOX709:GOX710 GYT709:GYT710 HIP709:HIP710 HSL709:HSL710 ICH709:ICH710 IMD709:IMD710 IVZ709:IVZ710 JFV709:JFV710 JPR709:JPR710 JZN709:JZN710 KJJ709:KJJ710 KTF709:KTF710 LDB709:LDB710 LMX709:LMX710 LWT709:LWT710 MGP709:MGP710 MQL709:MQL710 NAH709:NAH710 NKD709:NKD710 NTZ709:NTZ710 ODV709:ODV710 ONR709:ONR710 OXN709:OXN710 PHJ709:PHJ710 PRF709:PRF710 QBB709:QBB710 QKX709:QKX710 QUT709:QUT710 REP709:REP710 ROL709:ROL710 RYH709:RYH710 SID709:SID710 SRZ709:SRZ710 TBV709:TBV710 TLR709:TLR710 TVN709:TVN710 UFJ709:UFJ710 UPF709:UPF710 UZB709:UZB710 VIX709:VIX710 VST709:VST710 WCP709:WCP710 WML709:WML710 WWH709:WWH710 AM711 JT711 TP711 ADL711 ANH711 AXD711 BGZ711 BQV711 CAR711 CKN711 CUJ711 DEF711 DOB711 DXX711 EHT711 ERP711 FBL711 FLH711 FVD711 GEZ711 GOV711 GYR711 HIN711 HSJ711 ICF711 IMB711 IVX711 JFT711 JPP711 JZL711 KJH711 KTD711 LCZ711 LMV711 LWR711 MGN711 MQJ711 NAF711 NKB711 NTX711 ODT711 ONP711 OXL711 PHH711 PRD711 QAZ711 QKV711 QUR711 REN711 ROJ711 RYF711 SIB711 SRX711 TBT711 TLP711 TVL711 UFH711 UPD711 UYZ711 VIV711 VSR711 WCN711 WMJ711 WWF711 AP711 JW711 TS711 ADO711 ANK711 AXG711 BHC711 BQY711 CAU711 CKQ711 CUM711 DEI711 DOE711 DYA711 EHW711 ERS711 FBO711 FLK711 FVG711 GFC711 GOY711 GYU711 HIQ711 HSM711 ICI711 IME711 IWA711 JFW711 JPS711 JZO711 KJK711 KTG711 LDC711 LMY711 LWU711 MGQ711 MQM711 NAI711 NKE711 NUA711 ODW711 ONS711 OXO711 PHK711 PRG711 QBC711 QKY711 QUU711 REQ711 ROM711 RYI711 SIE711 SSA711 TBW711 TLS711 TVO711 UFK711 UPG711 UZC711 VIY711 VSU711 WCQ711 WMM711 WWI711 AS711 JZ711 TV711 ADR711 ANN711 AXJ711 BHF711 BRB711 CAX711 CKT711 CUP711 DEL711 DOH711 DYD711 EHZ711 ERV711 FBR711 FLN711 FVJ711 GFF711 GPB711 GYX711 HIT711 HSP711 ICL711 IMH711 IWD711 JFZ711 JPV711 JZR711 KJN711 KTJ711 LDF711 LNB711 LWX711 MGT711 MQP711 NAL711 NKH711 NUD711 ODZ711 ONV711 OXR711 PHN711 PRJ711 QBF711 QLB711 QUX711 RET711 ROP711 RYL711 SIH711 SSD711 TBZ711 TLV711 TVR711 UFN711 UPJ711 UZF711 VJB711 VSX711 WCT711 WMP711 WWL711 Y714:Y723 JF714:JF723 TB714:TB723 ACX714:ACX723 AMT714:AMT723 AWP714:AWP723 BGL714:BGL723 BQH714:BQH723 CAD714:CAD723 CJZ714:CJZ723 CTV714:CTV723 DDR714:DDR723 DNN714:DNN723 DXJ714:DXJ723 EHF714:EHF723 ERB714:ERB723 FAX714:FAX723 FKT714:FKT723 FUP714:FUP723 GEL714:GEL723 GOH714:GOH723 GYD714:GYD723 HHZ714:HHZ723 HRV714:HRV723 IBR714:IBR723 ILN714:ILN723 IVJ714:IVJ723 JFF714:JFF723 JPB714:JPB723 JYX714:JYX723 KIT714:KIT723 KSP714:KSP723 LCL714:LCL723 LMH714:LMH723 LWD714:LWD723 MFZ714:MFZ723 MPV714:MPV723 MZR714:MZR723 NJN714:NJN723 NTJ714:NTJ723 ODF714:ODF723 ONB714:ONB723 OWX714:OWX723 PGT714:PGT723 PQP714:PQP723 QAL714:QAL723 QKH714:QKH723 QUD714:QUD723 RDZ714:RDZ723 RNV714:RNV723 RXR714:RXR723 SHN714:SHN723 SRJ714:SRJ723 TBF714:TBF723 TLB714:TLB723 TUX714:TUX723 UET714:UET723 UOP714:UOP723 UYL714:UYL723 VIH714:VIH723 VSD714:VSD723 WBZ714:WBZ723 WLV714:WLV723 WVR714:WVR723 AR709:AR710 JY709:JY710 TU709:TU710 ADQ709:ADQ710 ANM709:ANM710 AXI709:AXI710 BHE709:BHE710 BRA709:BRA710 CAW709:CAW710 CKS709:CKS710 CUO709:CUO710 DEK709:DEK710 DOG709:DOG710 DYC709:DYC710 EHY709:EHY710 ERU709:ERU710 FBQ709:FBQ710 FLM709:FLM710 FVI709:FVI710 GFE709:GFE710 GPA709:GPA710 GYW709:GYW710 HIS709:HIS710 HSO709:HSO710 ICK709:ICK710 IMG709:IMG710 IWC709:IWC710 JFY709:JFY710 JPU709:JPU710 JZQ709:JZQ710 KJM709:KJM710 KTI709:KTI710 LDE709:LDE710 LNA709:LNA710 LWW709:LWW710 MGS709:MGS710 MQO709:MQO710 NAK709:NAK710 NKG709:NKG710 NUC709:NUC710 ODY709:ODY710 ONU709:ONU710 OXQ709:OXQ710 PHM709:PHM710 PRI709:PRI710 QBE709:QBE710 QLA709:QLA710 QUW709:QUW710 RES709:RES710 ROO709:ROO710 RYK709:RYK710 SIG709:SIG710 SSC709:SSC710 TBY709:TBY710 TLU709:TLU710 TVQ709:TVQ710 UFM709:UFM710 UPI709:UPI710 UZE709:UZE710 VJA709:VJA710 VSW709:VSW710 WCS709:WCS710 WMO709:WMO710 WWK709:WWK710 AO704:AO705 JV704:JV705 TR704:TR705 ADN704:ADN705 ANJ704:ANJ705 AXF704:AXF705 BHB704:BHB705 BQX704:BQX705 CAT704:CAT705 CKP704:CKP705 CUL704:CUL705 DEH704:DEH705 DOD704:DOD705 DXZ704:DXZ705 EHV704:EHV705 ERR704:ERR705 FBN704:FBN705 FLJ704:FLJ705 FVF704:FVF705 GFB704:GFB705 GOX704:GOX705 GYT704:GYT705 HIP704:HIP705 HSL704:HSL705 ICH704:ICH705 IMD704:IMD705 IVZ704:IVZ705 JFV704:JFV705 JPR704:JPR705 JZN704:JZN705 KJJ704:KJJ705 KTF704:KTF705 LDB704:LDB705 LMX704:LMX705 LWT704:LWT705 MGP704:MGP705 MQL704:MQL705 NAH704:NAH705 NKD704:NKD705 NTZ704:NTZ705 ODV704:ODV705 ONR704:ONR705 OXN704:OXN705 PHJ704:PHJ705 PRF704:PRF705 QBB704:QBB705 QKX704:QKX705 QUT704:QUT705 REP704:REP705 ROL704:ROL705 RYH704:RYH705 SID704:SID705 SRZ704:SRZ705 TBV704:TBV705 TLR704:TLR705 TVN704:TVN705 UFJ704:UFJ705 UPF704:UPF705 UZB704:UZB705 VIX704:VIX705 VST704:VST705 WCP704:WCP705 WML704:WML705 WWH704:WWH705 AR717:AR718 JY717:JY718 TU717:TU718 ADQ717:ADQ718 ANM717:ANM718 AXI717:AXI718 BHE717:BHE718 BRA717:BRA718 CAW717:CAW718 CKS717:CKS718 CUO717:CUO718 DEK717:DEK718 DOG717:DOG718 DYC717:DYC718 EHY717:EHY718 ERU717:ERU718 FBQ717:FBQ718 FLM717:FLM718 FVI717:FVI718 GFE717:GFE718 GPA717:GPA718 GYW717:GYW718 HIS717:HIS718 HSO717:HSO718 ICK717:ICK718 IMG717:IMG718 IWC717:IWC718 JFY717:JFY718 JPU717:JPU718 JZQ717:JZQ718 KJM717:KJM718 KTI717:KTI718 LDE717:LDE718 LNA717:LNA718 LWW717:LWW718 MGS717:MGS718 MQO717:MQO718 NAK717:NAK718 NKG717:NKG718 NUC717:NUC718 ODY717:ODY718 ONU717:ONU718 OXQ717:OXQ718 PHM717:PHM718 PRI717:PRI718 QBE717:QBE718 QLA717:QLA718 QUW717:QUW718 RES717:RES718 ROO717:ROO718 RYK717:RYK718 SIG717:SIG718 SSC717:SSC718 TBY717:TBY718 TLU717:TLU718 TVQ717:TVQ718 UFM717:UFM718 UPI717:UPI718 UZE717:UZE718 VJA717:VJA718 VSW717:VSW718 WCS717:WCS718 WMO717:WMO718 WWK717:WWK718 AR742 JY742 TU742 ADQ742 ANM742 AXI742 BHE742 BRA742 CAW742 CKS742 CUO742 DEK742 DOG742 DYC742 EHY742 ERU742 FBQ742 FLM742 FVI742 GFE742 GPA742 GYW742 HIS742 HSO742 ICK742 IMG742 IWC742 JFY742 JPU742 JZQ742 KJM742 KTI742 LDE742 LNA742 LWW742 MGS742 MQO742 NAK742 NKG742 NUC742 ODY742 ONU742 OXQ742 PHM742 PRI742 QBE742 QLA742 QUW742 RES742 ROO742 RYK742 SIG742 SSC742 TBY742 TLU742 TVQ742 UFM742 UPI742 UZE742 VJA742 VSW742 WCS742 WMO742 WWK742 AL707 JS707 TO707 ADK707 ANG707 AXC707 BGY707 BQU707 CAQ707 CKM707 CUI707 DEE707 DOA707 DXW707 EHS707 ERO707 FBK707 FLG707 FVC707 GEY707 GOU707 GYQ707 HIM707 HSI707 ICE707 IMA707 IVW707 JFS707 JPO707 JZK707 KJG707 KTC707 LCY707 LMU707 LWQ707 MGM707 MQI707 NAE707 NKA707 NTW707 ODS707 ONO707 OXK707 PHG707 PRC707 QAY707 QKU707 QUQ707 REM707 ROI707 RYE707 SIA707 SRW707 TBS707 TLO707 TVK707 UFG707 UPC707 UYY707 VIU707 VSQ707 WCM707 WMI707 WWE707 AR704:AR705 JY704:JY705 TU704:TU705 ADQ704:ADQ705 ANM704:ANM705 AXI704:AXI705 BHE704:BHE705 BRA704:BRA705 CAW704:CAW705 CKS704:CKS705 CUO704:CUO705 DEK704:DEK705 DOG704:DOG705 DYC704:DYC705 EHY704:EHY705 ERU704:ERU705 FBQ704:FBQ705 FLM704:FLM705 FVI704:FVI705 GFE704:GFE705 GPA704:GPA705 GYW704:GYW705 HIS704:HIS705 HSO704:HSO705 ICK704:ICK705 IMG704:IMG705 IWC704:IWC705 JFY704:JFY705 JPU704:JPU705 JZQ704:JZQ705 KJM704:KJM705 KTI704:KTI705 LDE704:LDE705 LNA704:LNA705 LWW704:LWW705 MGS704:MGS705 MQO704:MQO705 NAK704:NAK705 NKG704:NKG705 NUC704:NUC705 ODY704:ODY705 ONU704:ONU705 OXQ704:OXQ705 PHM704:PHM705 PRI704:PRI705 QBE704:QBE705 QLA704:QLA705 QUW704:QUW705 RES704:RES705 ROO704:ROO705 RYK704:RYK705 SIG704:SIG705 SSC704:SSC705 TBY704:TBY705 TLU704:TLU705 TVQ704:TVQ705 UFM704:UFM705 UPI704:UPI705 UZE704:UZE705 VJA704:VJA705 VSW704:VSW705 WCS704:WCS705 WMO704:WMO705 WWK704:WWK705 Y705:Y712 JF705:JF712 TB705:TB712 ACX705:ACX712 AMT705:AMT712 AWP705:AWP712 BGL705:BGL712 BQH705:BQH712 CAD705:CAD712 CJZ705:CJZ712 CTV705:CTV712 DDR705:DDR712 DNN705:DNN712 DXJ705:DXJ712 EHF705:EHF712 ERB705:ERB712 FAX705:FAX712 FKT705:FKT712 FUP705:FUP712 GEL705:GEL712 GOH705:GOH712 GYD705:GYD712 HHZ705:HHZ712 HRV705:HRV712 IBR705:IBR712 ILN705:ILN712 IVJ705:IVJ712 JFF705:JFF712 JPB705:JPB712 JYX705:JYX712 KIT705:KIT712 KSP705:KSP712 LCL705:LCL712 LMH705:LMH712 LWD705:LWD712 MFZ705:MFZ712 MPV705:MPV712 MZR705:MZR712 NJN705:NJN712 NTJ705:NTJ712 ODF705:ODF712 ONB705:ONB712 OWX705:OWX712 PGT705:PGT712 PQP705:PQP712 QAL705:QAL712 QKH705:QKH712 QUD705:QUD712 RDZ705:RDZ712 RNV705:RNV712 RXR705:RXR712 SHN705:SHN712 SRJ705:SRJ712 TBF705:TBF712 TLB705:TLB712 TUX705:TUX712 UET705:UET712 UOP705:UOP712 UYL705:UYL712 VIH705:VIH712 VSD705:VSD712 WBZ705:WBZ712 WLV705:WLV712 WVR705:WVR712 AO718 JV718 TR718 ADN718 ANJ718 AXF718 BHB718 BQX718 CAT718 CKP718 CUL718 DEH718 DOD718 DXZ718 EHV718 ERR718 FBN718 FLJ718 FVF718 GFB718 GOX718 GYT718 HIP718 HSL718 ICH718 IMD718 IVZ718 JFV718 JPR718 JZN718 KJJ718 KTF718 LDB718 LMX718 LWT718 MGP718 MQL718 NAH718 NKD718 NTZ718 ODV718 ONR718 OXN718 PHJ718 PRF718 QBB718 QKX718 QUT718 REP718 ROL718 RYH718 SID718 SRZ718 TBV718 TLR718 TVN718 UFJ718 UPF718 UZB718 VIX718 VST718 WCP718 WML718 WWH718 AU777:AV777 KB777:KC777 TX777:TY777 ADT777:ADU777 ANP777:ANQ777 AXL777:AXM777 BHH777:BHI777 BRD777:BRE777 CAZ777:CBA777 CKV777:CKW777 CUR777:CUS777 DEN777:DEO777 DOJ777:DOK777 DYF777:DYG777 EIB777:EIC777 ERX777:ERY777 FBT777:FBU777 FLP777:FLQ777 FVL777:FVM777 GFH777:GFI777 GPD777:GPE777 GYZ777:GZA777 HIV777:HIW777 HSR777:HSS777 ICN777:ICO777 IMJ777:IMK777 IWF777:IWG777 JGB777:JGC777 JPX777:JPY777 JZT777:JZU777 KJP777:KJQ777 KTL777:KTM777 LDH777:LDI777 LND777:LNE777 LWZ777:LXA777 MGV777:MGW777 MQR777:MQS777 NAN777:NAO777 NKJ777:NKK777 NUF777:NUG777 OEB777:OEC777 ONX777:ONY777 OXT777:OXU777 PHP777:PHQ777 PRL777:PRM777 QBH777:QBI777 QLD777:QLE777 QUZ777:QVA777 REV777:REW777 ROR777:ROS777 RYN777:RYO777 SIJ777:SIK777 SSF777:SSG777 TCB777:TCC777 TLX777:TLY777 TVT777:TVU777 UFP777:UFQ777 UPL777:UPM777 UZH777:UZI777 VJD777:VJE777 VSZ777:VTA777 WCV777:WCW777 WMR777:WMS777 WWN777:WWO777 AR793 JY793 TU793 ADQ793 ANM793 AXI793 BHE793 BRA793 CAW793 CKS793 CUO793 DEK793 DOG793 DYC793 EHY793 ERU793 FBQ793 FLM793 FVI793 GFE793 GPA793 GYW793 HIS793 HSO793 ICK793 IMG793 IWC793 JFY793 JPU793 JZQ793 KJM793 KTI793 LDE793 LNA793 LWW793 MGS793 MQO793 NAK793 NKG793 NUC793 ODY793 ONU793 OXQ793 PHM793 PRI793 QBE793 QLA793 QUW793 RES793 ROO793 RYK793 SIG793 SSC793 TBY793 TLU793 TVQ793 UFM793 UPI793 UZE793 VJA793 VSW793 WCS793 WMO793 WWK793 AX793 KE793 UA793 ADW793 ANS793 AXO793 BHK793 BRG793 CBC793 CKY793 CUU793 DEQ793 DOM793 DYI793 EIE793 ESA793 FBW793 FLS793 FVO793 GFK793 GPG793 GZC793 HIY793 HSU793 ICQ793 IMM793 IWI793 JGE793 JQA793 JZW793 KJS793 KTO793 LDK793 LNG793 LXC793 MGY793 MQU793 NAQ793 NKM793 NUI793 OEE793 OOA793 OXW793 PHS793 PRO793 QBK793 QLG793 QVC793 REY793 ROU793 RYQ793 SIM793 SSI793 TCE793 TMA793 TVW793 UFS793 UPO793 UZK793 VJG793 VTC793 WCY793 WMU793 WWQ793 AI793 JP793 TL793 ADH793 AND793 AWZ793 BGV793 BQR793 CAN793 CKJ793 CUF793 DEB793 DNX793 DXT793 EHP793 ERL793 FBH793 FLD793 FUZ793 GEV793 GOR793 GYN793 HIJ793 HSF793 ICB793 ILX793 IVT793 JFP793 JPL793 JZH793 KJD793 KSZ793 LCV793 LMR793 LWN793 MGJ793 MQF793 NAB793 NJX793 NTT793 ODP793 ONL793 OXH793 PHD793 PQZ793 QAV793 QKR793 QUN793 REJ793 ROF793 RYB793 SHX793 SRT793 TBP793 TLL793 TVH793 UFD793 UOZ793 UYV793 VIR793 VSN793 WCJ793 WMF793 WWB793 AU784 KB784 TX784 ADT784 ANP784 AXL784 BHH784 BRD784 CAZ784 CKV784 CUR784 DEN784 DOJ784 DYF784 EIB784 ERX784 FBT784 FLP784 FVL784 GFH784 GPD784 GYZ784 HIV784 HSR784 ICN784 IMJ784 IWF784 JGB784 JPX784 JZT784 KJP784 KTL784 LDH784 LND784 LWZ784 MGV784 MQR784 NAN784 NKJ784 NUF784 OEB784 ONX784 OXT784 PHP784 PRL784 QBH784 QLD784 QUZ784 REV784 ROR784 RYN784 SIJ784 SSF784 TCB784 TLX784 TVT784 UFP784 UPL784 UZH784 VJD784 VSZ784 WCV784 WMR784 WWN784 AR772:AR773 JY772:JY773 TU772:TU773 ADQ772:ADQ773 ANM772:ANM773 AXI772:AXI773 BHE772:BHE773 BRA772:BRA773 CAW772:CAW773 CKS772:CKS773 CUO772:CUO773 DEK772:DEK773 DOG772:DOG773 DYC772:DYC773 EHY772:EHY773 ERU772:ERU773 FBQ772:FBQ773 FLM772:FLM773 FVI772:FVI773 GFE772:GFE773 GPA772:GPA773 GYW772:GYW773 HIS772:HIS773 HSO772:HSO773 ICK772:ICK773 IMG772:IMG773 IWC772:IWC773 JFY772:JFY773 JPU772:JPU773 JZQ772:JZQ773 KJM772:KJM773 KTI772:KTI773 LDE772:LDE773 LNA772:LNA773 LWW772:LWW773 MGS772:MGS773 MQO772:MQO773 NAK772:NAK773 NKG772:NKG773 NUC772:NUC773 ODY772:ODY773 ONU772:ONU773 OXQ772:OXQ773 PHM772:PHM773 PRI772:PRI773 QBE772:QBE773 QLA772:QLA773 QUW772:QUW773 RES772:RES773 ROO772:ROO773 RYK772:RYK773 SIG772:SIG773 SSC772:SSC773 TBY772:TBY773 TLU772:TLU773 TVQ772:TVQ773 UFM772:UFM773 UPI772:UPI773 UZE772:UZE773 VJA772:VJA773 VSW772:VSW773 WCS772:WCS773 WMO772:WMO773 WWK772:WWK773 AU772:AU776 KB772:KB776 TX772:TX776 ADT772:ADT776 ANP772:ANP776 AXL772:AXL776 BHH772:BHH776 BRD772:BRD776 CAZ772:CAZ776 CKV772:CKV776 CUR772:CUR776 DEN772:DEN776 DOJ772:DOJ776 DYF772:DYF776 EIB772:EIB776 ERX772:ERX776 FBT772:FBT776 FLP772:FLP776 FVL772:FVL776 GFH772:GFH776 GPD772:GPD776 GYZ772:GYZ776 HIV772:HIV776 HSR772:HSR776 ICN772:ICN776 IMJ772:IMJ776 IWF772:IWF776 JGB772:JGB776 JPX772:JPX776 JZT772:JZT776 KJP772:KJP776 KTL772:KTL776 LDH772:LDH776 LND772:LND776 LWZ772:LWZ776 MGV772:MGV776 MQR772:MQR776 NAN772:NAN776 NKJ772:NKJ776 NUF772:NUF776 OEB772:OEB776 ONX772:ONX776 OXT772:OXT776 PHP772:PHP776 PRL772:PRL776 QBH772:QBH776 QLD772:QLD776 QUZ772:QUZ776 REV772:REV776 ROR772:ROR776 RYN772:RYN776 SIJ772:SIJ776 SSF772:SSF776 TCB772:TCB776 TLX772:TLX776 TVT772:TVT776 UFP772:UFP776 UPL772:UPL776 UZH772:UZH776 VJD772:VJD776 VSZ772:VSZ776 WCV772:WCV776 WMR772:WMR776 WWN772:WWN776 AX772:AX776 KE772:KE776 UA772:UA776 ADW772:ADW776 ANS772:ANS776 AXO772:AXO776 BHK772:BHK776 BRG772:BRG776 CBC772:CBC776 CKY772:CKY776 CUU772:CUU776 DEQ772:DEQ776 DOM772:DOM776 DYI772:DYI776 EIE772:EIE776 ESA772:ESA776 FBW772:FBW776 FLS772:FLS776 FVO772:FVO776 GFK772:GFK776 GPG772:GPG776 GZC772:GZC776 HIY772:HIY776 HSU772:HSU776 ICQ772:ICQ776 IMM772:IMM776 IWI772:IWI776 JGE772:JGE776 JQA772:JQA776 JZW772:JZW776 KJS772:KJS776 KTO772:KTO776 LDK772:LDK776 LNG772:LNG776 LXC772:LXC776 MGY772:MGY776 MQU772:MQU776 NAQ772:NAQ776 NKM772:NKM776 NUI772:NUI776 OEE772:OEE776 OOA772:OOA776 OXW772:OXW776 PHS772:PHS776 PRO772:PRO776 QBK772:QBK776 QLG772:QLG776 QVC772:QVC776 REY772:REY776 ROU772:ROU776 RYQ772:RYQ776 SIM772:SIM776 SSI772:SSI776 TCE772:TCE776 TMA772:TMA776 TVW772:TVW776 UFS772:UFS776 UPO772:UPO776 UZK772:UZK776 VJG772:VJG776 VTC772:VTC776 WCY772:WCY776 WMU772:WMU776 WWQ772:WWQ776 AR781:AR782 JY781:JY782 TU781:TU782 ADQ781:ADQ782 ANM781:ANM782 AXI781:AXI782 BHE781:BHE782 BRA781:BRA782 CAW781:CAW782 CKS781:CKS782 CUO781:CUO782 DEK781:DEK782 DOG781:DOG782 DYC781:DYC782 EHY781:EHY782 ERU781:ERU782 FBQ781:FBQ782 FLM781:FLM782 FVI781:FVI782 GFE781:GFE782 GPA781:GPA782 GYW781:GYW782 HIS781:HIS782 HSO781:HSO782 ICK781:ICK782 IMG781:IMG782 IWC781:IWC782 JFY781:JFY782 JPU781:JPU782 JZQ781:JZQ782 KJM781:KJM782 KTI781:KTI782 LDE781:LDE782 LNA781:LNA782 LWW781:LWW782 MGS781:MGS782 MQO781:MQO782 NAK781:NAK782 NKG781:NKG782 NUC781:NUC782 ODY781:ODY782 ONU781:ONU782 OXQ781:OXQ782 PHM781:PHM782 PRI781:PRI782 QBE781:QBE782 QLA781:QLA782 QUW781:QUW782 RES781:RES782 ROO781:ROO782 RYK781:RYK782 SIG781:SIG782 SSC781:SSC782 TBY781:TBY782 TLU781:TLU782 TVQ781:TVQ782 UFM781:UFM782 UPI781:UPI782 UZE781:UZE782 VJA781:VJA782 VSW781:VSW782 WCS781:WCS782 WMO781:WMO782 WWK781:WWK782 AR784:AR789 JY784:JY789 TU784:TU789 ADQ784:ADQ789 ANM784:ANM789 AXI784:AXI789 BHE784:BHE789 BRA784:BRA789 CAW784:CAW789 CKS784:CKS789 CUO784:CUO789 DEK784:DEK789 DOG784:DOG789 DYC784:DYC789 EHY784:EHY789 ERU784:ERU789 FBQ784:FBQ789 FLM784:FLM789 FVI784:FVI789 GFE784:GFE789 GPA784:GPA789 GYW784:GYW789 HIS784:HIS789 HSO784:HSO789 ICK784:ICK789 IMG784:IMG789 IWC784:IWC789 JFY784:JFY789 JPU784:JPU789 JZQ784:JZQ789 KJM784:KJM789 KTI784:KTI789 LDE784:LDE789 LNA784:LNA789 LWW784:LWW789 MGS784:MGS789 MQO784:MQO789 NAK784:NAK789 NKG784:NKG789 NUC784:NUC789 ODY784:ODY789 ONU784:ONU789 OXQ784:OXQ789 PHM784:PHM789 PRI784:PRI789 QBE784:QBE789 QLA784:QLA789 QUW784:QUW789 RES784:RES789 ROO784:ROO789 RYK784:RYK789 SIG784:SIG789 SSC784:SSC789 TBY784:TBY789 TLU784:TLU789 TVQ784:TVQ789 UFM784:UFM789 UPI784:UPI789 UZE784:UZE789 VJA784:VJA789 VSW784:VSW789 WCS784:WCS789 WMO784:WMO789 WWK784:WWK789 AL791 JS791 TO791 ADK791 ANG791 AXC791 BGY791 BQU791 CAQ791 CKM791 CUI791 DEE791 DOA791 DXW791 EHS791 ERO791 FBK791 FLG791 FVC791 GEY791 GOU791 GYQ791 HIM791 HSI791 ICE791 IMA791 IVW791 JFS791 JPO791 JZK791 KJG791 KTC791 LCY791 LMU791 LWQ791 MGM791 MQI791 NAE791 NKA791 NTW791 ODS791 ONO791 OXK791 PHG791 PRC791 QAY791 QKU791 QUQ791 REM791 ROI791 RYE791 SIA791 SRW791 TBS791 TLO791 TVK791 UFG791 UPC791 UYY791 VIU791 VSQ791 WCM791 WMI791 WWE791 AI791 JP791 TL791 ADH791 AND791 AWZ791 BGV791 BQR791 CAN791 CKJ791 CUF791 DEB791 DNX791 DXT791 EHP791 ERL791 FBH791 FLD791 FUZ791 GEV791 GOR791 GYN791 HIJ791 HSF791 ICB791 ILX791 IVT791 JFP791 JPL791 JZH791 KJD791 KSZ791 LCV791 LMR791 LWN791 MGJ791 MQF791 NAB791 NJX791 NTT791 ODP791 ONL791 OXH791 PHD791 PQZ791 QAV791 QKR791 QUN791 REJ791 ROF791 RYB791 SHX791 SRT791 TBP791 TLL791 TVH791 UFD791 UOZ791 UYV791 VIR791 VSN791 WCJ791 WMF791 WWB791 AX784:AX789 KE784:KE789 UA784:UA789 ADW784:ADW789 ANS784:ANS789 AXO784:AXO789 BHK784:BHK789 BRG784:BRG789 CBC784:CBC789 CKY784:CKY789 CUU784:CUU789 DEQ784:DEQ789 DOM784:DOM789 DYI784:DYI789 EIE784:EIE789 ESA784:ESA789 FBW784:FBW789 FLS784:FLS789 FVO784:FVO789 GFK784:GFK789 GPG784:GPG789 GZC784:GZC789 HIY784:HIY789 HSU784:HSU789 ICQ784:ICQ789 IMM784:IMM789 IWI784:IWI789 JGE784:JGE789 JQA784:JQA789 JZW784:JZW789 KJS784:KJS789 KTO784:KTO789 LDK784:LDK789 LNG784:LNG789 LXC784:LXC789 MGY784:MGY789 MQU784:MQU789 NAQ784:NAQ789 NKM784:NKM789 NUI784:NUI789 OEE784:OEE789 OOA784:OOA789 OXW784:OXW789 PHS784:PHS789 PRO784:PRO789 QBK784:QBK789 QLG784:QLG789 QVC784:QVC789 REY784:REY789 ROU784:ROU789 RYQ784:RYQ789 SIM784:SIM789 SSI784:SSI789 TCE784:TCE789 TMA784:TMA789 TVW784:TVW789 UFS784:UFS789 UPO784:UPO789 UZK784:UZK789 VJG784:VJG789 VTC784:VTC789 WCY784:WCY789 WMU784:WMU789 WWQ784:WWQ789 AL785:AL789 JS785:JS789 TO785:TO789 ADK785:ADK789 ANG785:ANG789 AXC785:AXC789 BGY785:BGY789 BQU785:BQU789 CAQ785:CAQ789 CKM785:CKM789 CUI785:CUI789 DEE785:DEE789 DOA785:DOA789 DXW785:DXW789 EHS785:EHS789 ERO785:ERO789 FBK785:FBK789 FLG785:FLG789 FVC785:FVC789 GEY785:GEY789 GOU785:GOU789 GYQ785:GYQ789 HIM785:HIM789 HSI785:HSI789 ICE785:ICE789 IMA785:IMA789 IVW785:IVW789 JFS785:JFS789 JPO785:JPO789 JZK785:JZK789 KJG785:KJG789 KTC785:KTC789 LCY785:LCY789 LMU785:LMU789 LWQ785:LWQ789 MGM785:MGM789 MQI785:MQI789 NAE785:NAE789 NKA785:NKA789 NTW785:NTW789 ODS785:ODS789 ONO785:ONO789 OXK785:OXK789 PHG785:PHG789 PRC785:PRC789 QAY785:QAY789 QKU785:QKU789 QUQ785:QUQ789 REM785:REM789 ROI785:ROI789 RYE785:RYE789 SIA785:SIA789 SRW785:SRW789 TBS785:TBS789 TLO785:TLO789 TVK785:TVK789 UFG785:UFG789 UPC785:UPC789 UYY785:UYY789 VIU785:VIU789 VSQ785:VSQ789 WCM785:WCM789 WMI785:WMI789 WWE785:WWE789 AU786:AU789 KB786:KB789 TX786:TX789 ADT786:ADT789 ANP786:ANP789 AXL786:AXL789 BHH786:BHH789 BRD786:BRD789 CAZ786:CAZ789 CKV786:CKV789 CUR786:CUR789 DEN786:DEN789 DOJ786:DOJ789 DYF786:DYF789 EIB786:EIB789 ERX786:ERX789 FBT786:FBT789 FLP786:FLP789 FVL786:FVL789 GFH786:GFH789 GPD786:GPD789 GYZ786:GYZ789 HIV786:HIV789 HSR786:HSR789 ICN786:ICN789 IMJ786:IMJ789 IWF786:IWF789 JGB786:JGB789 JPX786:JPX789 JZT786:JZT789 KJP786:KJP789 KTL786:KTL789 LDH786:LDH789 LND786:LND789 LWZ786:LWZ789 MGV786:MGV789 MQR786:MQR789 NAN786:NAN789 NKJ786:NKJ789 NUF786:NUF789 OEB786:OEB789 ONX786:ONX789 OXT786:OXT789 PHP786:PHP789 PRL786:PRL789 QBH786:QBH789 QLD786:QLD789 QUZ786:QUZ789 REV786:REV789 ROR786:ROR789 RYN786:RYN789 SIJ786:SIJ789 SSF786:SSF789 TCB786:TCB789 TLX786:TLX789 TVT786:TVT789 UFP786:UFP789 UPL786:UPL789 UZH786:UZH789 VJD786:VJD789 VSZ786:VSZ789 WCV786:WCV789 WMR786:WMR789 WWN786:WWN789 AO785:AO789 JV785:JV789 TR785:TR789 ADN785:ADN789 ANJ785:ANJ789 AXF785:AXF789 BHB785:BHB789 BQX785:BQX789 CAT785:CAT789 CKP785:CKP789 CUL785:CUL789 DEH785:DEH789 DOD785:DOD789 DXZ785:DXZ789 EHV785:EHV789 ERR785:ERR789 FBN785:FBN789 FLJ785:FLJ789 FVF785:FVF789 GFB785:GFB789 GOX785:GOX789 GYT785:GYT789 HIP785:HIP789 HSL785:HSL789 ICH785:ICH789 IMD785:IMD789 IVZ785:IVZ789 JFV785:JFV789 JPR785:JPR789 JZN785:JZN789 KJJ785:KJJ789 KTF785:KTF789 LDB785:LDB789 LMX785:LMX789 LWT785:LWT789 MGP785:MGP789 MQL785:MQL789 NAH785:NAH789 NKD785:NKD789 NTZ785:NTZ789 ODV785:ODV789 ONR785:ONR789 OXN785:OXN789 PHJ785:PHJ789 PRF785:PRF789 QBB785:QBB789 QKX785:QKX789 QUT785:QUT789 REP785:REP789 ROL785:ROL789 RYH785:RYH789 SID785:SID789 SRZ785:SRZ789 TBV785:TBV789 TLR785:TLR789 TVN785:TVN789 UFJ785:UFJ789 UPF785:UPF789 UZB785:UZB789 VIX785:VIX789 VST785:VST789 WCP785:WCP789 WML785:WML789 WWH785:WWH789 AI785:AI789 JP785:JP789 TL785:TL789 ADH785:ADH789 AND785:AND789 AWZ785:AWZ789 BGV785:BGV789 BQR785:BQR789 CAN785:CAN789 CKJ785:CKJ789 CUF785:CUF789 DEB785:DEB789 DNX785:DNX789 DXT785:DXT789 EHP785:EHP789 ERL785:ERL789 FBH785:FBH789 FLD785:FLD789 FUZ785:FUZ789 GEV785:GEV789 GOR785:GOR789 GYN785:GYN789 HIJ785:HIJ789 HSF785:HSF789 ICB785:ICB789 ILX785:ILX789 IVT785:IVT789 JFP785:JFP789 JPL785:JPL789 JZH785:JZH789 KJD785:KJD789 KSZ785:KSZ789 LCV785:LCV789 LMR785:LMR789 LWN785:LWN789 MGJ785:MGJ789 MQF785:MQF789 NAB785:NAB789 NJX785:NJX789 NTT785:NTT789 ODP785:ODP789 ONL785:ONL789 OXH785:OXH789 PHD785:PHD789 PQZ785:PQZ789 QAV785:QAV789 QKR785:QKR789 QUN785:QUN789 REJ785:REJ789 ROF785:ROF789 RYB785:RYB789 SHX785:SHX789 SRT785:SRT789 TBP785:TBP789 TLL785:TLL789 TVH785:TVH789 UFD785:UFD789 UOZ785:UOZ789 UYV785:UYV789 VIR785:VIR789 VSN785:VSN789 WCJ785:WCJ789 WMF785:WMF789 WWB785:WWB789 AO772:AO782 JV772:JV782 TR772:TR782 ADN772:ADN782 ANJ772:ANJ782 AXF772:AXF782 BHB772:BHB782 BQX772:BQX782 CAT772:CAT782 CKP772:CKP782 CUL772:CUL782 DEH772:DEH782 DOD772:DOD782 DXZ772:DXZ782 EHV772:EHV782 ERR772:ERR782 FBN772:FBN782 FLJ772:FLJ782 FVF772:FVF782 GFB772:GFB782 GOX772:GOX782 GYT772:GYT782 HIP772:HIP782 HSL772:HSL782 ICH772:ICH782 IMD772:IMD782 IVZ772:IVZ782 JFV772:JFV782 JPR772:JPR782 JZN772:JZN782 KJJ772:KJJ782 KTF772:KTF782 LDB772:LDB782 LMX772:LMX782 LWT772:LWT782 MGP772:MGP782 MQL772:MQL782 NAH772:NAH782 NKD772:NKD782 NTZ772:NTZ782 ODV772:ODV782 ONR772:ONR782 OXN772:OXN782 PHJ772:PHJ782 PRF772:PRF782 QBB772:QBB782 QKX772:QKX782 QUT772:QUT782 REP772:REP782 ROL772:ROL782 RYH772:RYH782 SID772:SID782 SRZ772:SRZ782 TBV772:TBV782 TLR772:TLR782 TVN772:TVN782 UFJ772:UFJ782 UPF772:UPF782 UZB772:UZB782 VIX772:VIX782 VST772:VST782 WCP772:WCP782 WML772:WML782 WWH772:WWH782 AX778:AX782 KE778:KE782 UA778:UA782 ADW778:ADW782 ANS778:ANS782 AXO778:AXO782 BHK778:BHK782 BRG778:BRG782 CBC778:CBC782 CKY778:CKY782 CUU778:CUU782 DEQ778:DEQ782 DOM778:DOM782 DYI778:DYI782 EIE778:EIE782 ESA778:ESA782 FBW778:FBW782 FLS778:FLS782 FVO778:FVO782 GFK778:GFK782 GPG778:GPG782 GZC778:GZC782 HIY778:HIY782 HSU778:HSU782 ICQ778:ICQ782 IMM778:IMM782 IWI778:IWI782 JGE778:JGE782 JQA778:JQA782 JZW778:JZW782 KJS778:KJS782 KTO778:KTO782 LDK778:LDK782 LNG778:LNG782 LXC778:LXC782 MGY778:MGY782 MQU778:MQU782 NAQ778:NAQ782 NKM778:NKM782 NUI778:NUI782 OEE778:OEE782 OOA778:OOA782 OXW778:OXW782 PHS778:PHS782 PRO778:PRO782 QBK778:QBK782 QLG778:QLG782 QVC778:QVC782 REY778:REY782 ROU778:ROU782 RYQ778:RYQ782 SIM778:SIM782 SSI778:SSI782 TCE778:TCE782 TMA778:TMA782 TVW778:TVW782 UFS778:UFS782 UPO778:UPO782 UZK778:UZK782 VJG778:VJG782 VTC778:VTC782 WCY778:WCY782 WMU778:WMU782 WWQ778:WWQ782 AI772:AI782 JP772:JP782 TL772:TL782 ADH772:ADH782 AND772:AND782 AWZ772:AWZ782 BGV772:BGV782 BQR772:BQR782 CAN772:CAN782 CKJ772:CKJ782 CUF772:CUF782 DEB772:DEB782 DNX772:DNX782 DXT772:DXT782 EHP772:EHP782 ERL772:ERL782 FBH772:FBH782 FLD772:FLD782 FUZ772:FUZ782 GEV772:GEV782 GOR772:GOR782 GYN772:GYN782 HIJ772:HIJ782 HSF772:HSF782 ICB772:ICB782 ILX772:ILX782 IVT772:IVT782 JFP772:JFP782 JPL772:JPL782 JZH772:JZH782 KJD772:KJD782 KSZ772:KSZ782 LCV772:LCV782 LMR772:LMR782 LWN772:LWN782 MGJ772:MGJ782 MQF772:MQF782 NAB772:NAB782 NJX772:NJX782 NTT772:NTT782 ODP772:ODP782 ONL772:ONL782 OXH772:OXH782 PHD772:PHD782 PQZ772:PQZ782 QAV772:QAV782 QKR772:QKR782 QUN772:QUN782 REJ772:REJ782 ROF772:ROF782 RYB772:RYB782 SHX772:SHX782 SRT772:SRT782 TBP772:TBP782 TLL772:TLL782 TVH772:TVH782 UFD772:UFD782 UOZ772:UOZ782 UYV772:UYV782 VIR772:VIR782 VSN772:VSN782 WCJ772:WCJ782 WMF772:WMF782 WWB772:WWB782 AL772:AL782 JS772:JS782 TO772:TO782 ADK772:ADK782 ANG772:ANG782 AXC772:AXC782 BGY772:BGY782 BQU772:BQU782 CAQ772:CAQ782 CKM772:CKM782 CUI772:CUI782 DEE772:DEE782 DOA772:DOA782 DXW772:DXW782 EHS772:EHS782 ERO772:ERO782 FBK772:FBK782 FLG772:FLG782 FVC772:FVC782 GEY772:GEY782 GOU772:GOU782 GYQ772:GYQ782 HIM772:HIM782 HSI772:HSI782 ICE772:ICE782 IMA772:IMA782 IVW772:IVW782 JFS772:JFS782 JPO772:JPO782 JZK772:JZK782 KJG772:KJG782 KTC772:KTC782 LCY772:LCY782 LMU772:LMU782 LWQ772:LWQ782 MGM772:MGM782 MQI772:MQI782 NAE772:NAE782 NKA772:NKA782 NTW772:NTW782 ODS772:ODS782 ONO772:ONO782 OXK772:OXK782 PHG772:PHG782 PRC772:PRC782 QAY772:QAY782 QKU772:QKU782 QUQ772:QUQ782 REM772:REM782 ROI772:ROI782 RYE772:RYE782 SIA772:SIA782 SRW772:SRW782 TBS772:TBS782 TLO772:TLO782 TVK772:TVK782 UFG772:UFG782 UPC772:UPC782 UYY772:UYY782 VIU772:VIU782 VSQ772:VSQ782 WCM772:WCM782 WMI772:WMI782 WWE772:WWE782 AU779:AU782 KB779:KB782 TX779:TX782 ADT779:ADT782 ANP779:ANP782 AXL779:AXL782 BHH779:BHH782 BRD779:BRD782 CAZ779:CAZ782 CKV779:CKV782 CUR779:CUR782 DEN779:DEN782 DOJ779:DOJ782 DYF779:DYF782 EIB779:EIB782 ERX779:ERX782 FBT779:FBT782 FLP779:FLP782 FVL779:FVL782 GFH779:GFH782 GPD779:GPD782 GYZ779:GYZ782 HIV779:HIV782 HSR779:HSR782 ICN779:ICN782 IMJ779:IMJ782 IWF779:IWF782 JGB779:JGB782 JPX779:JPX782 JZT779:JZT782 KJP779:KJP782 KTL779:KTL782 LDH779:LDH782 LND779:LND782 LWZ779:LWZ782 MGV779:MGV782 MQR779:MQR782 NAN779:NAN782 NKJ779:NKJ782 NUF779:NUF782 OEB779:OEB782 ONX779:ONX782 OXT779:OXT782 PHP779:PHP782 PRL779:PRL782 QBH779:QBH782 QLD779:QLD782 QUZ779:QUZ782 REV779:REV782 ROR779:ROR782 RYN779:RYN782 SIJ779:SIJ782 SSF779:SSF782 TCB779:TCB782 TLX779:TLX782 TVT779:TVT782 UFP779:UFP782 UPL779:UPL782 UZH779:UZH782 VJD779:VJD782 VSZ779:VSZ782 WCV779:WCV782 WMR779:WMR782 WWN779:WWN782 AR775:AR779 JY775:JY779 TU775:TU779 ADQ775:ADQ779 ANM775:ANM779 AXI775:AXI779 BHE775:BHE779 BRA775:BRA779 CAW775:CAW779 CKS775:CKS779 CUO775:CUO779 DEK775:DEK779 DOG775:DOG779 DYC775:DYC779 EHY775:EHY779 ERU775:ERU779 FBQ775:FBQ779 FLM775:FLM779 FVI775:FVI779 GFE775:GFE779 GPA775:GPA779 GYW775:GYW779 HIS775:HIS779 HSO775:HSO779 ICK775:ICK779 IMG775:IMG779 IWC775:IWC779 JFY775:JFY779 JPU775:JPU779 JZQ775:JZQ779 KJM775:KJM779 KTI775:KTI779 LDE775:LDE779 LNA775:LNA779 LWW775:LWW779 MGS775:MGS779 MQO775:MQO779 NAK775:NAK779 NKG775:NKG779 NUC775:NUC779 ODY775:ODY779 ONU775:ONU779 OXQ775:OXQ779 PHM775:PHM779 PRI775:PRI779 QBE775:QBE779 QLA775:QLA779 QUW775:QUW779 RES775:RES779 ROO775:ROO779 RYK775:RYK779 SIG775:SIG779 SSC775:SSC779 TBY775:TBY779 TLU775:TLU779 TVQ775:TVQ779 UFM775:UFM779 UPI775:UPI779 UZE775:UZE779 VJA775:VJA779 VSW775:VSW779 WCS775:WCS779 WMO775:WMO779 WWK775:WWK779 AI884 JP884 TL884 ADH884 AND884 AWZ884 BGV884 BQR884 CAN884 CKJ884 CUF884 DEB884 DNX884 DXT884 EHP884 ERL884 FBH884 FLD884 FUZ884 GEV884 GOR884 GYN884 HIJ884 HSF884 ICB884 ILX884 IVT884 JFP884 JPL884 JZH884 KJD884 KSZ884 LCV884 LMR884 LWN884 MGJ884 MQF884 NAB884 NJX884 NTT884 ODP884 ONL884 OXH884 PHD884 PQZ884 QAV884 QKR884 QUN884 REJ884 ROF884 RYB884 SHX884 SRT884 TBP884 TLL884 TVH884 UFD884 UOZ884 UYV884 VIR884 VSN884 WCJ884 WMF884 WWB884 GC884 PY884 ZU884 AJQ884 ATM884 BDI884 BNE884 BXA884 CGW884 CQS884 DAO884 DKK884 DUG884 EEC884 ENY884 EXU884 FHQ884 FRM884 GBI884 GLE884 GVA884 HEW884 HOS884 HYO884 IIK884 ISG884 JCC884 JLY884 JVU884 KFQ884 KPM884 KZI884 LJE884 LTA884 MCW884 MMS884 MWO884 NGK884 NQG884 OAC884 OJY884 OTU884 PDQ884 PNM884 PXI884 QHE884 QRA884 RAW884 RKS884 RUO884 SEK884 SOG884 SYC884 THY884 TRU884 UBQ884 ULM884 UVI884 VFE884 VPA884 VYW884 WIS884 WSO884 XCK884 AX884 KE884 UA884 ADW884 ANS884 AXO884 BHK884 BRG884 CBC884 CKY884 CUU884 DEQ884 DOM884 DYI884 EIE884 ESA884 FBW884 FLS884 FVO884 GFK884 GPG884 GZC884 HIY884 HSU884 ICQ884 IMM884 IWI884 JGE884 JQA884 JZW884 KJS884 KTO884 LDK884 LNG884 LXC884 MGY884 MQU884 NAQ884 NKM884 NUI884 OEE884 OOA884 OXW884 PHS884 PRO884 QBK884 QLG884 QVC884 REY884 ROU884 RYQ884 SIM884 SSI884 TCE884 TMA884 TVW884 UFS884 UPO884 UZK884 VJG884 VTC884 WCY884 WMU884 WWQ884 GO884 QK884 AAG884 AKC884 ATY884 BDU884 BNQ884 BXM884 CHI884 CRE884 DBA884 DKW884 DUS884 EEO884 EOK884 EYG884 FIC884 FRY884 GBU884 GLQ884 GVM884 HFI884 HPE884 HZA884 IIW884 ISS884 JCO884 JMK884 JWG884 KGC884 KPY884 KZU884 LJQ884 LTM884 MDI884 MNE884 MXA884 NGW884 NQS884 OAO884 OKK884 OUG884 PEC884 PNY884 PXU884 QHQ884 QRM884 RBI884 RLE884 RVA884 SEW884 SOS884 SYO884 TIK884 TSG884 UCC884 ULY884 UVU884 VFQ884 VPM884 VZI884 WJE884 WTA884 XCW884 AU884 KB884 TX884 ADT884 ANP884 AXL884 BHH884 BRD884 CAZ884 CKV884 CUR884 DEN884 DOJ884 DYF884 EIB884 ERX884 FBT884 FLP884 FVL884 GFH884 GPD884 GYZ884 HIV884 HSR884 ICN884 IMJ884 IWF884 JGB884 JPX884 JZT884 KJP884 KTL884 LDH884 LND884 LWZ884 MGV884 MQR884 NAN884 NKJ884 NUF884 OEB884 ONX884 OXT884 PHP884 PRL884 QBH884 QLD884 QUZ884 REV884 ROR884 RYN884 SIJ884 SSF884 TCB884 TLX884 TVT884 UFP884 UPL884 UZH884 VJD884 VSZ884 WCV884 WMR884 WWN884 GL884 QH884 AAD884 AJZ884 ATV884 BDR884 BNN884 BXJ884 CHF884 CRB884 DAX884 DKT884 DUP884 EEL884 EOH884 EYD884 FHZ884 FRV884 GBR884 GLN884 GVJ884 HFF884 HPB884 HYX884 IIT884 ISP884 JCL884 JMH884 JWD884 KFZ884 KPV884 KZR884 LJN884 LTJ884 MDF884 MNB884 MWX884 NGT884 NQP884 OAL884 OKH884 OUD884 PDZ884 PNV884 PXR884 QHN884 QRJ884 RBF884 RLB884 RUX884 SET884 SOP884 SYL884 TIH884 TSD884 UBZ884 ULV884 UVR884 VFN884 VPJ884 VZF884 WJB884 WSX884 XCT884 AR884 JY884 TU884 ADQ884 ANM884 AXI884 BHE884 BRA884 CAW884 CKS884 CUO884 DEK884 DOG884 DYC884 EHY884 ERU884 FBQ884 FLM884 FVI884 GFE884 GPA884 GYW884 HIS884 HSO884 ICK884 IMG884 IWC884 JFY884 JPU884 JZQ884 KJM884 KTI884 LDE884 LNA884 LWW884 MGS884 MQO884 NAK884 NKG884 NUC884 ODY884 ONU884 OXQ884 PHM884 PRI884 QBE884 QLA884 QUW884 RES884 ROO884 RYK884 SIG884 SSC884 TBY884 TLU884 TVQ884 UFM884 UPI884 UZE884 VJA884 VSW884 WCS884 WMO884 WWK884 GI884 QE884 AAA884 AJW884 ATS884 BDO884 BNK884 BXG884 CHC884 CQY884 DAU884 DKQ884 DUM884 EEI884 EOE884 EYA884 FHW884 FRS884 GBO884 GLK884 GVG884 HFC884 HOY884 HYU884 IIQ884 ISM884 JCI884 JME884 JWA884 KFW884 KPS884 KZO884 LJK884 LTG884 MDC884 MMY884 MWU884 NGQ884 NQM884 OAI884 OKE884 OUA884 PDW884 PNS884 PXO884 QHK884 QRG884 RBC884 RKY884 RUU884 SEQ884 SOM884 SYI884 TIE884 TSA884 UBW884 ULS884 UVO884 VFK884 VPG884 VZC884 WIY884 WSU884 XCQ884 AO884 JV884 TR884 ADN884 ANJ884 AXF884 BHB884 BQX884 CAT884 CKP884 CUL884 DEH884 DOD884 DXZ884 EHV884 ERR884 FBN884 FLJ884 FVF884 GFB884 GOX884 GYT884 HIP884 HSL884 ICH884 IMD884 IVZ884 JFV884 JPR884 JZN884 KJJ884 KTF884 LDB884 LMX884 LWT884 MGP884 MQL884 NAH884 NKD884 NTZ884 ODV884 ONR884 OXN884 PHJ884 PRF884 QBB884 QKX884 QUT884 REP884 ROL884 RYH884 SID884 SRZ884 TBV884 TLR884 TVN884 UFJ884 UPF884 UZB884 VIX884 VST884 WCP884 WML884 WWH884 GF884 QB884 ZX884 AJT884 ATP884 BDL884 BNH884 BXD884 CGZ884 CQV884 DAR884 DKN884 DUJ884 EEF884 EOB884 EXX884 FHT884 FRP884 GBL884 GLH884 GVD884 HEZ884 HOV884 HYR884 IIN884 ISJ884 JCF884 JMB884 JVX884 KFT884 KPP884 KZL884 LJH884 LTD884 MCZ884 MMV884 MWR884 NGN884 NQJ884 OAF884 OKB884 OTX884 PDT884 PNP884 PXL884 QHH884 QRD884 RAZ884 RKV884 RUR884 SEN884 SOJ884 SYF884 TIB884 TRX884 UBT884 ULP884 UVL884 VFH884 VPD884 VYZ884 WIV884 WSR884 XCN884 AL884 JS884 TO884 ADK884 ANG884 AXC884 BGY884 BQU884 CAQ884 CKM884 CUI884 DEE884 DOA884 DXW884 EHS884 ERO884 FBK884 FLG884 FVC884 GEY884 GOU884 GYQ884 HIM884 HSI884 ICE884 IMA884 IVW884 JFS884 JPO884 JZK884 KJG884 KTC884 LCY884 LMU884 LWQ884 MGM884 MQI884 NAE884 NKA884 NTW884 ODS884 ONO884 OXK884 PHG884 PRC884 QAY884 QKU884 QUQ884 REM884 ROI884 RYE884 SIA884 SRW884 TBS884 TLO884 TVK884 UFG884 UPC884 UYY884 VIU884 VSQ884 WCM884 WMI884 WWE884 GR884 QN884 AAJ884 AKF884 AUB884 BDX884 BNT884 BXP884 CHL884 CRH884 DBD884 DKZ884 DUV884 EER884 EON884 EYJ884 FIF884 FSB884 GBX884 GLT884 GVP884 HFL884 HPH884 HZD884 IIZ884 ISV884 JCR884 JMN884 JWJ884 KGF884 KQB884 KZX884 LJT884 LTP884 MDL884 MNH884 MXD884 NGZ884 NQV884 OAR884 OKN884 OUJ884 PEF884 POB884 PXX884 QHT884 QRP884 RBL884 RLH884 RVD884 SEZ884 SOV884 SYR884 TIN884 TSJ884 UCF884 UMB884 UVX884 VFT884 VPP884 VZL884 WJH884 WTD884 XCZ884 AI947 JP947 TL947 ADH947 AND947 AWZ947 BGV947 BQR947 CAN947 CKJ947 CUF947 DEB947 DNX947 DXT947 EHP947 ERL947 FBH947 FLD947 FUZ947 GEV947 GOR947 GYN947 HIJ947 HSF947 ICB947 ILX947 IVT947 JFP947 JPL947 JZH947 KJD947 KSZ947 LCV947 LMR947 LWN947 MGJ947 MQF947 NAB947 NJX947 NTT947 ODP947 ONL947 OXH947 PHD947 PQZ947 QAV947 QKR947 QUN947 REJ947 ROF947 RYB947 SHX947 SRT947 TBP947 TLL947 TVH947 UFD947 UOZ947 UYV947 VIR947 VSN947 WCJ947 WMF947 WWB947 AJ949:AL949 JQ949:JS949 TM949:TO949 ADI949:ADK949 ANE949:ANG949 AXA949:AXC949 BGW949:BGY949 BQS949:BQU949 CAO949:CAQ949 CKK949:CKM949 CUG949:CUI949 DEC949:DEE949 DNY949:DOA949 DXU949:DXW949 EHQ949:EHS949 ERM949:ERO949 FBI949:FBK949 FLE949:FLG949 FVA949:FVC949 GEW949:GEY949 GOS949:GOU949 GYO949:GYQ949 HIK949:HIM949 HSG949:HSI949 ICC949:ICE949 ILY949:IMA949 IVU949:IVW949 JFQ949:JFS949 JPM949:JPO949 JZI949:JZK949 KJE949:KJG949 KTA949:KTC949 LCW949:LCY949 LMS949:LMU949 LWO949:LWQ949 MGK949:MGM949 MQG949:MQI949 NAC949:NAE949 NJY949:NKA949 NTU949:NTW949 ODQ949:ODS949 ONM949:ONO949 OXI949:OXK949 PHE949:PHG949 PRA949:PRC949 QAW949:QAY949 QKS949:QKU949 QUO949:QUQ949 REK949:REM949 ROG949:ROI949 RYC949:RYE949 SHY949:SIA949 SRU949:SRW949 TBQ949:TBS949 TLM949:TLO949 TVI949:TVK949 UFE949:UFG949 UPA949:UPC949 UYW949:UYY949 VIS949:VIU949 VSO949:VSQ949 WCK949:WCM949 WMG949:WMI949 WWC949:WWE949 AL1096:AL1142 JS1094:JS1140 TO1094:TO1140 ADK1094:ADK1140 ANG1094:ANG1140 AXC1094:AXC1140 BGY1094:BGY1140 BQU1094:BQU1140 CAQ1094:CAQ1140 CKM1094:CKM1140 CUI1094:CUI1140 DEE1094:DEE1140 DOA1094:DOA1140 DXW1094:DXW1140 EHS1094:EHS1140 ERO1094:ERO1140 FBK1094:FBK1140 FLG1094:FLG1140 FVC1094:FVC1140 GEY1094:GEY1140 GOU1094:GOU1140 GYQ1094:GYQ1140 HIM1094:HIM1140 HSI1094:HSI1140 ICE1094:ICE1140 IMA1094:IMA1140 IVW1094:IVW1140 JFS1094:JFS1140 JPO1094:JPO1140 JZK1094:JZK1140 KJG1094:KJG1140 KTC1094:KTC1140 LCY1094:LCY1140 LMU1094:LMU1140 LWQ1094:LWQ1140 MGM1094:MGM1140 MQI1094:MQI1140 NAE1094:NAE1140 NKA1094:NKA1140 NTW1094:NTW1140 ODS1094:ODS1140 ONO1094:ONO1140 OXK1094:OXK1140 PHG1094:PHG1140 PRC1094:PRC1140 QAY1094:QAY1140 QKU1094:QKU1140 QUQ1094:QUQ1140 REM1094:REM1140 ROI1094:ROI1140 RYE1094:RYE1140 SIA1094:SIA1140 SRW1094:SRW1140 TBS1094:TBS1140 TLO1094:TLO1140 TVK1094:TVK1140 UFG1094:UFG1140 UPC1094:UPC1140 UYY1094:UYY1140 VIU1094:VIU1140 VSQ1094:VSQ1140 WCM1094:WCM1140 WMI1094:WMI1140 WWE1094:WWE1140 AO1131:AO1142 JV1129:JV1140 TR1129:TR1140 ADN1129:ADN1140 ANJ1129:ANJ1140 AXF1129:AXF1140 BHB1129:BHB1140 BQX1129:BQX1140 CAT1129:CAT1140 CKP1129:CKP1140 CUL1129:CUL1140 DEH1129:DEH1140 DOD1129:DOD1140 DXZ1129:DXZ1140 EHV1129:EHV1140 ERR1129:ERR1140 FBN1129:FBN1140 FLJ1129:FLJ1140 FVF1129:FVF1140 GFB1129:GFB1140 GOX1129:GOX1140 GYT1129:GYT1140 HIP1129:HIP1140 HSL1129:HSL1140 ICH1129:ICH1140 IMD1129:IMD1140 IVZ1129:IVZ1140 JFV1129:JFV1140 JPR1129:JPR1140 JZN1129:JZN1140 KJJ1129:KJJ1140 KTF1129:KTF1140 LDB1129:LDB1140 LMX1129:LMX1140 LWT1129:LWT1140 MGP1129:MGP1140 MQL1129:MQL1140 NAH1129:NAH1140 NKD1129:NKD1140 NTZ1129:NTZ1140 ODV1129:ODV1140 ONR1129:ONR1140 OXN1129:OXN1140 PHJ1129:PHJ1140 PRF1129:PRF1140 QBB1129:QBB1140 QKX1129:QKX1140 QUT1129:QUT1140 REP1129:REP1140 ROL1129:ROL1140 RYH1129:RYH1140 SID1129:SID1140 SRZ1129:SRZ1140 TBV1129:TBV1140 TLR1129:TLR1140 TVN1129:TVN1140 UFJ1129:UFJ1140 UPF1129:UPF1140 UZB1129:UZB1140 VIX1129:VIX1140 VST1129:VST1140 WCP1129:WCP1140 WML1129:WML1140 WWH1129:WWH1140 AX1096:AX1142 KE1094:KE1140 UA1094:UA1140 ADW1094:ADW1140 ANS1094:ANS1140 AXO1094:AXO1140 BHK1094:BHK1140 BRG1094:BRG1140 CBC1094:CBC1140 CKY1094:CKY1140 CUU1094:CUU1140 DEQ1094:DEQ1140 DOM1094:DOM1140 DYI1094:DYI1140 EIE1094:EIE1140 ESA1094:ESA1140 FBW1094:FBW1140 FLS1094:FLS1140 FVO1094:FVO1140 GFK1094:GFK1140 GPG1094:GPG1140 GZC1094:GZC1140 HIY1094:HIY1140 HSU1094:HSU1140 ICQ1094:ICQ1140 IMM1094:IMM1140 IWI1094:IWI1140 JGE1094:JGE1140 JQA1094:JQA1140 JZW1094:JZW1140 KJS1094:KJS1140 KTO1094:KTO1140 LDK1094:LDK1140 LNG1094:LNG1140 LXC1094:LXC1140 MGY1094:MGY1140 MQU1094:MQU1140 NAQ1094:NAQ1140 NKM1094:NKM1140 NUI1094:NUI1140 OEE1094:OEE1140 OOA1094:OOA1140 OXW1094:OXW1140 PHS1094:PHS1140 PRO1094:PRO1140 QBK1094:QBK1140 QLG1094:QLG1140 QVC1094:QVC1140 REY1094:REY1140 ROU1094:ROU1140 RYQ1094:RYQ1140 SIM1094:SIM1140 SSI1094:SSI1140 TCE1094:TCE1140 TMA1094:TMA1140 TVW1094:TVW1140 UFS1094:UFS1140 UPO1094:UPO1140 UZK1094:UZK1140 VJG1094:VJG1140 VTC1094:VTC1140 WCY1094:WCY1140 WMU1094:WMU1140 WWQ1094:WWQ1140 AR1096:AR1142 JY1094:JY1140 TU1094:TU1140 ADQ1094:ADQ1140 ANM1094:ANM1140 AXI1094:AXI1140 BHE1094:BHE1140 BRA1094:BRA1140 CAW1094:CAW1140 CKS1094:CKS1140 CUO1094:CUO1140 DEK1094:DEK1140 DOG1094:DOG1140 DYC1094:DYC1140 EHY1094:EHY1140 ERU1094:ERU1140 FBQ1094:FBQ1140 FLM1094:FLM1140 FVI1094:FVI1140 GFE1094:GFE1140 GPA1094:GPA1140 GYW1094:GYW1140 HIS1094:HIS1140 HSO1094:HSO1140 ICK1094:ICK1140 IMG1094:IMG1140 IWC1094:IWC1140 JFY1094:JFY1140 JPU1094:JPU1140 JZQ1094:JZQ1140 KJM1094:KJM1140 KTI1094:KTI1140 LDE1094:LDE1140 LNA1094:LNA1140 LWW1094:LWW1140 MGS1094:MGS1140 MQO1094:MQO1140 NAK1094:NAK1140 NKG1094:NKG1140 NUC1094:NUC1140 ODY1094:ODY1140 ONU1094:ONU1140 OXQ1094:OXQ1140 PHM1094:PHM1140 PRI1094:PRI1140 QBE1094:QBE1140 QLA1094:QLA1140 QUW1094:QUW1140 RES1094:RES1140 ROO1094:ROO1140 RYK1094:RYK1140 SIG1094:SIG1140 SSC1094:SSC1140 TBY1094:TBY1140 TLU1094:TLU1140 TVQ1094:TVQ1140 UFM1094:UFM1140 UPI1094:UPI1140 UZE1094:UZE1140 VJA1094:VJA1140 VSW1094:VSW1140 WCS1094:WCS1140 WMO1094:WMO1140 WWK1094:WWK1140 AO1115:AO1129 JV1113:JV1127 TR1113:TR1127 ADN1113:ADN1127 ANJ1113:ANJ1127 AXF1113:AXF1127 BHB1113:BHB1127 BQX1113:BQX1127 CAT1113:CAT1127 CKP1113:CKP1127 CUL1113:CUL1127 DEH1113:DEH1127 DOD1113:DOD1127 DXZ1113:DXZ1127 EHV1113:EHV1127 ERR1113:ERR1127 FBN1113:FBN1127 FLJ1113:FLJ1127 FVF1113:FVF1127 GFB1113:GFB1127 GOX1113:GOX1127 GYT1113:GYT1127 HIP1113:HIP1127 HSL1113:HSL1127 ICH1113:ICH1127 IMD1113:IMD1127 IVZ1113:IVZ1127 JFV1113:JFV1127 JPR1113:JPR1127 JZN1113:JZN1127 KJJ1113:KJJ1127 KTF1113:KTF1127 LDB1113:LDB1127 LMX1113:LMX1127 LWT1113:LWT1127 MGP1113:MGP1127 MQL1113:MQL1127 NAH1113:NAH1127 NKD1113:NKD1127 NTZ1113:NTZ1127 ODV1113:ODV1127 ONR1113:ONR1127 OXN1113:OXN1127 PHJ1113:PHJ1127 PRF1113:PRF1127 QBB1113:QBB1127 QKX1113:QKX1127 QUT1113:QUT1127 REP1113:REP1127 ROL1113:ROL1127 RYH1113:RYH1127 SID1113:SID1127 SRZ1113:SRZ1127 TBV1113:TBV1127 TLR1113:TLR1127 TVN1113:TVN1127 UFJ1113:UFJ1127 UPF1113:UPF1127 UZB1113:UZB1127 VIX1113:VIX1127 VST1113:VST1127 WCP1113:WCP1127 WML1113:WML1127 WWH1113:WWH1127 AO1096:AO1112 JV1094:JV1110 TR1094:TR1110 ADN1094:ADN1110 ANJ1094:ANJ1110 AXF1094:AXF1110 BHB1094:BHB1110 BQX1094:BQX1110 CAT1094:CAT1110 CKP1094:CKP1110 CUL1094:CUL1110 DEH1094:DEH1110 DOD1094:DOD1110 DXZ1094:DXZ1110 EHV1094:EHV1110 ERR1094:ERR1110 FBN1094:FBN1110 FLJ1094:FLJ1110 FVF1094:FVF1110 GFB1094:GFB1110 GOX1094:GOX1110 GYT1094:GYT1110 HIP1094:HIP1110 HSL1094:HSL1110 ICH1094:ICH1110 IMD1094:IMD1110 IVZ1094:IVZ1110 JFV1094:JFV1110 JPR1094:JPR1110 JZN1094:JZN1110 KJJ1094:KJJ1110 KTF1094:KTF1110 LDB1094:LDB1110 LMX1094:LMX1110 LWT1094:LWT1110 MGP1094:MGP1110 MQL1094:MQL1110 NAH1094:NAH1110 NKD1094:NKD1110 NTZ1094:NTZ1110 ODV1094:ODV1110 ONR1094:ONR1110 OXN1094:OXN1110 PHJ1094:PHJ1110 PRF1094:PRF1110 QBB1094:QBB1110 QKX1094:QKX1110 QUT1094:QUT1110 REP1094:REP1110 ROL1094:ROL1110 RYH1094:RYH1110 SID1094:SID1110 SRZ1094:SRZ1110 TBV1094:TBV1110 TLR1094:TLR1110 TVN1094:TVN1110 UFJ1094:UFJ1110 UPF1094:UPF1110 UZB1094:UZB1110 VIX1094:VIX1110 VST1094:VST1110 WCP1094:WCP1110 WML1094:WML1110 WWH1094:WWH1110 AR110:AR123 JY110:JY123 TU110:TU123 ADQ110:ADQ123 ANM110:ANM123 AXI110:AXI123 BHE110:BHE123 BRA110:BRA123 CAW110:CAW123 CKS110:CKS123 CUO110:CUO123 DEK110:DEK123 DOG110:DOG123 DYC110:DYC123 EHY110:EHY123 ERU110:ERU123 FBQ110:FBQ123 FLM110:FLM123 FVI110:FVI123 GFE110:GFE123 GPA110:GPA123 GYW110:GYW123 HIS110:HIS123 HSO110:HSO123 ICK110:ICK123 IMG110:IMG123 IWC110:IWC123 JFY110:JFY123 JPU110:JPU123 JZQ110:JZQ123 KJM110:KJM123 KTI110:KTI123 LDE110:LDE123 LNA110:LNA123 LWW110:LWW123 MGS110:MGS123 MQO110:MQO123 NAK110:NAK123 NKG110:NKG123 NUC110:NUC123 ODY110:ODY123 ONU110:ONU123 OXQ110:OXQ123 PHM110:PHM123 PRI110:PRI123 QBE110:QBE123 QLA110:QLA123 QUW110:QUW123 RES110:RES123 ROO110:ROO123 RYK110:RYK123 SIG110:SIG123 SSC110:SSC123 TBY110:TBY123 TLU110:TLU123 TVQ110:TVQ123 UFM110:UFM123 UPI110:UPI123 UZE110:UZE123 VJA110:VJA123 VSW110:VSW123 WCS110:WCS123 WMO110:WMO123 WWK110:WWK123 AO110:AO123 JV110:JV123 TR110:TR123 ADN110:ADN123 ANJ110:ANJ123 AXF110:AXF123 BHB110:BHB123 BQX110:BQX123 CAT110:CAT123 CKP110:CKP123 CUL110:CUL123 DEH110:DEH123 DOD110:DOD123 DXZ110:DXZ123 EHV110:EHV123 ERR110:ERR123 FBN110:FBN123 FLJ110:FLJ123 FVF110:FVF123 GFB110:GFB123 GOX110:GOX123 GYT110:GYT123 HIP110:HIP123 HSL110:HSL123 ICH110:ICH123 IMD110:IMD123 IVZ110:IVZ123 JFV110:JFV123 JPR110:JPR123 JZN110:JZN123 KJJ110:KJJ123 KTF110:KTF123 LDB110:LDB123 LMX110:LMX123 LWT110:LWT123 MGP110:MGP123 MQL110:MQL123 NAH110:NAH123 NKD110:NKD123 NTZ110:NTZ123 ODV110:ODV123 ONR110:ONR123 OXN110:OXN123 PHJ110:PHJ123 PRF110:PRF123 QBB110:QBB123 QKX110:QKX123 QUT110:QUT123 REP110:REP123 ROL110:ROL123 RYH110:RYH123 SID110:SID123 SRZ110:SRZ123 TBV110:TBV123 TLR110:TLR123 TVN110:TVN123 UFJ110:UFJ123 UPF110:UPF123 UZB110:UZB123 VIX110:VIX123 VST110:VST123 WCP110:WCP123 WML110:WML123 WWH110:WWH123 AL110:AL123 JS110:JS123 TO110:TO123 ADK110:ADK123 ANG110:ANG123 AXC110:AXC123 BGY110:BGY123 BQU110:BQU123 CAQ110:CAQ123 CKM110:CKM123 CUI110:CUI123 DEE110:DEE123 DOA110:DOA123 DXW110:DXW123 EHS110:EHS123 ERO110:ERO123 FBK110:FBK123 FLG110:FLG123 FVC110:FVC123 GEY110:GEY123 GOU110:GOU123 GYQ110:GYQ123 HIM110:HIM123 HSI110:HSI123 ICE110:ICE123 IMA110:IMA123 IVW110:IVW123 JFS110:JFS123 JPO110:JPO123 JZK110:JZK123 KJG110:KJG123 KTC110:KTC123 LCY110:LCY123 LMU110:LMU123 LWQ110:LWQ123 MGM110:MGM123 MQI110:MQI123 NAE110:NAE123 NKA110:NKA123 NTW110:NTW123 ODS110:ODS123 ONO110:ONO123 OXK110:OXK123 PHG110:PHG123 PRC110:PRC123 QAY110:QAY123 QKU110:QKU123 QUQ110:QUQ123 REM110:REM123 ROI110:ROI123 RYE110:RYE123 SIA110:SIA123 SRW110:SRW123 TBS110:TBS123 TLO110:TLO123 TVK110:TVK123 UFG110:UFG123 UPC110:UPC123 UYY110:UYY123 VIU110:VIU123 VSQ110:VSQ123 WCM110:WCM123 WMI110:WMI123 WWE110:WWE123 AX111:AX123 KE111:KE123 UA111:UA123 ADW111:ADW123 ANS111:ANS123 AXO111:AXO123 BHK111:BHK123 BRG111:BRG123 CBC111:CBC123 CKY111:CKY123 CUU111:CUU123 DEQ111:DEQ123 DOM111:DOM123 DYI111:DYI123 EIE111:EIE123 ESA111:ESA123 FBW111:FBW123 FLS111:FLS123 FVO111:FVO123 GFK111:GFK123 GPG111:GPG123 GZC111:GZC123 HIY111:HIY123 HSU111:HSU123 ICQ111:ICQ123 IMM111:IMM123 IWI111:IWI123 JGE111:JGE123 JQA111:JQA123 JZW111:JZW123 KJS111:KJS123 KTO111:KTO123 LDK111:LDK123 LNG111:LNG123 LXC111:LXC123 MGY111:MGY123 MQU111:MQU123 NAQ111:NAQ123 NKM111:NKM123 NUI111:NUI123 OEE111:OEE123 OOA111:OOA123 OXW111:OXW123 PHS111:PHS123 PRO111:PRO123 QBK111:QBK123 QLG111:QLG123 QVC111:QVC123 REY111:REY123 ROU111:ROU123 RYQ111:RYQ123 SIM111:SIM123 SSI111:SSI123 TCE111:TCE123 TMA111:TMA123 TVW111:TVW123 UFS111:UFS123 UPO111:UPO123 UZK111:UZK123 VJG111:VJG123 VTC111:VTC123 WCY111:WCY123 WMU111:WMU123 WWQ111:WWQ123 AI103:AI123 JP103:JP123 TL103:TL123 ADH103:ADH123 AND103:AND123 AWZ103:AWZ123 BGV103:BGV123 BQR103:BQR123 CAN103:CAN123 CKJ103:CKJ123 CUF103:CUF123 DEB103:DEB123 DNX103:DNX123 DXT103:DXT123 EHP103:EHP123 ERL103:ERL123 FBH103:FBH123 FLD103:FLD123 FUZ103:FUZ123 GEV103:GEV123 GOR103:GOR123 GYN103:GYN123 HIJ103:HIJ123 HSF103:HSF123 ICB103:ICB123 ILX103:ILX123 IVT103:IVT123 JFP103:JFP123 JPL103:JPL123 JZH103:JZH123 KJD103:KJD123 KSZ103:KSZ123 LCV103:LCV123 LMR103:LMR123 LWN103:LWN123 MGJ103:MGJ123 MQF103:MQF123 NAB103:NAB123 NJX103:NJX123 NTT103:NTT123 ODP103:ODP123 ONL103:ONL123 OXH103:OXH123 PHD103:PHD123 PQZ103:PQZ123 QAV103:QAV123 QKR103:QKR123 QUN103:QUN123 REJ103:REJ123 ROF103:ROF123 RYB103:RYB123 SHX103:SHX123 SRT103:SRT123 TBP103:TBP123 TLL103:TLL123 TVH103:TVH123 UFD103:UFD123 UOZ103:UOZ123 UYV103:UYV123 VIR103:VIR123 VSN103:VSN123 WCJ103:WCJ123 WMF103:WMF123 WWB103:WWB123 AL588:AL593 JS588:JS593 TO588:TO593 ADK588:ADK593 ANG588:ANG593 AXC588:AXC593 BGY588:BGY593 BQU588:BQU593 CAQ588:CAQ593 CKM588:CKM593 CUI588:CUI593 DEE588:DEE593 DOA588:DOA593 DXW588:DXW593 EHS588:EHS593 ERO588:ERO593 FBK588:FBK593 FLG588:FLG593 FVC588:FVC593 GEY588:GEY593 GOU588:GOU593 GYQ588:GYQ593 HIM588:HIM593 HSI588:HSI593 ICE588:ICE593 IMA588:IMA593 IVW588:IVW593 JFS588:JFS593 JPO588:JPO593 JZK588:JZK593 KJG588:KJG593 KTC588:KTC593 LCY588:LCY593 LMU588:LMU593 LWQ588:LWQ593 MGM588:MGM593 MQI588:MQI593 NAE588:NAE593 NKA588:NKA593 NTW588:NTW593 ODS588:ODS593 ONO588:ONO593 OXK588:OXK593 PHG588:PHG593 PRC588:PRC593 QAY588:QAY593 QKU588:QKU593 QUQ588:QUQ593 REM588:REM593 ROI588:ROI593 RYE588:RYE593 SIA588:SIA593 SRW588:SRW593 TBS588:TBS593 TLO588:TLO593 TVK588:TVK593 UFG588:UFG593 UPC588:UPC593 UYY588:UYY593 VIU588:VIU593 VSQ588:VSQ593 WCM588:WCM593 WMI588:WMI593 WWE588:WWE593 AI648 JP648 TL648 ADH648 AND648 AWZ648 BGV648 BQR648 CAN648 CKJ648 CUF648 DEB648 DNX648 DXT648 EHP648 ERL648 FBH648 FLD648 FUZ648 GEV648 GOR648 GYN648 HIJ648 HSF648 ICB648 ILX648 IVT648 JFP648 JPL648 JZH648 KJD648 KSZ648 LCV648 LMR648 LWN648 MGJ648 MQF648 NAB648 NJX648 NTT648 ODP648 ONL648 OXH648 PHD648 PQZ648 QAV648 QKR648 QUN648 REJ648 ROF648 RYB648 SHX648 SRT648 TBP648 TLL648 TVH648 UFD648 UOZ648 UYV648 VIR648 VSN648 WCJ648 WMF648 WWB648 AI642 JP642 TL642 ADH642 AND642 AWZ642 BGV642 BQR642 CAN642 CKJ642 CUF642 DEB642 DNX642 DXT642 EHP642 ERL642 FBH642 FLD642 FUZ642 GEV642 GOR642 GYN642 HIJ642 HSF642 ICB642 ILX642 IVT642 JFP642 JPL642 JZH642 KJD642 KSZ642 LCV642 LMR642 LWN642 MGJ642 MQF642 NAB642 NJX642 NTT642 ODP642 ONL642 OXH642 PHD642 PQZ642 QAV642 QKR642 QUN642 REJ642 ROF642 RYB642 SHX642 SRT642 TBP642 TLL642 TVH642 UFD642 UOZ642 UYV642 VIR642 VSN642 WCJ642 WMF642 WWB642 AI645 JP645 TL645 ADH645 AND645 AWZ645 BGV645 BQR645 CAN645 CKJ645 CUF645 DEB645 DNX645 DXT645 EHP645 ERL645 FBH645 FLD645 FUZ645 GEV645 GOR645 GYN645 HIJ645 HSF645 ICB645 ILX645 IVT645 JFP645 JPL645 JZH645 KJD645 KSZ645 LCV645 LMR645 LWN645 MGJ645 MQF645 NAB645 NJX645 NTT645 ODP645 ONL645 OXH645 PHD645 PQZ645 QAV645 QKR645 QUN645 REJ645 ROF645 RYB645 SHX645 SRT645 TBP645 TLL645 TVH645 UFD645 UOZ645 UYV645 VIR645 VSN645 WCJ645 WMF645 WWB645 AU1096:AU1142 KB1094:KB1140 TX1094:TX1140 ADT1094:ADT1140 ANP1094:ANP1140 AXL1094:AXL1140 BHH1094:BHH1140 BRD1094:BRD1140 CAZ1094:CAZ1140 CKV1094:CKV1140 CUR1094:CUR1140 DEN1094:DEN1140 DOJ1094:DOJ1140 DYF1094:DYF1140 EIB1094:EIB1140 ERX1094:ERX1140 FBT1094:FBT1140 FLP1094:FLP1140 FVL1094:FVL1140 GFH1094:GFH1140 GPD1094:GPD1140 GYZ1094:GYZ1140 HIV1094:HIV1140 HSR1094:HSR1140 ICN1094:ICN1140 IMJ1094:IMJ1140 IWF1094:IWF1140 JGB1094:JGB1140 JPX1094:JPX1140 JZT1094:JZT1140 KJP1094:KJP1140 KTL1094:KTL1140 LDH1094:LDH1140 LND1094:LND1140 LWZ1094:LWZ1140 MGV1094:MGV1140 MQR1094:MQR1140 NAN1094:NAN1140 NKJ1094:NKJ1140 NUF1094:NUF1140 OEB1094:OEB1140 ONX1094:ONX1140 OXT1094:OXT1140 PHP1094:PHP1140 PRL1094:PRL1140 QBH1094:QBH1140 QLD1094:QLD1140 QUZ1094:QUZ1140 REV1094:REV1140 ROR1094:ROR1140 RYN1094:RYN1140 SIJ1094:SIJ1140 SSF1094:SSF1140 TCB1094:TCB1140 TLX1094:TLX1140 TVT1094:TVT1140 UFP1094:UFP1140 UPL1094:UPL1140 UZH1094:UZH1140 VJD1094:VJD1140 VSZ1094:VSZ1140 WCV1094:WCV1140 WMR1094:WMR1140 WWN1094:WWN1140 AN1171:AN1178 JU1169:JU1176 TQ1169:TQ1176 ADM1169:ADM1176 ANI1169:ANI1176 AXE1169:AXE1176 BHA1169:BHA1176 BQW1169:BQW1176 CAS1169:CAS1176 CKO1169:CKO1176 CUK1169:CUK1176 DEG1169:DEG1176 DOC1169:DOC1176 DXY1169:DXY1176 EHU1169:EHU1176 ERQ1169:ERQ1176 FBM1169:FBM1176 FLI1169:FLI1176 FVE1169:FVE1176 GFA1169:GFA1176 GOW1169:GOW1176 GYS1169:GYS1176 HIO1169:HIO1176 HSK1169:HSK1176 ICG1169:ICG1176 IMC1169:IMC1176 IVY1169:IVY1176 JFU1169:JFU1176 JPQ1169:JPQ1176 JZM1169:JZM1176 KJI1169:KJI1176 KTE1169:KTE1176 LDA1169:LDA1176 LMW1169:LMW1176 LWS1169:LWS1176 MGO1169:MGO1176 MQK1169:MQK1176 NAG1169:NAG1176 NKC1169:NKC1176 NTY1169:NTY1176 ODU1169:ODU1176 ONQ1169:ONQ1176 OXM1169:OXM1176 PHI1169:PHI1176 PRE1169:PRE1176 QBA1169:QBA1176 QKW1169:QKW1176 QUS1169:QUS1176 REO1169:REO1176 ROK1169:ROK1176 RYG1169:RYG1176 SIC1169:SIC1176 SRY1169:SRY1176 TBU1169:TBU1176 TLQ1169:TLQ1176 TVM1169:TVM1176 UFI1169:UFI1176 UPE1169:UPE1176 UZA1169:UZA1176 VIW1169:VIW1176 VSS1169:VSS1176 WCO1169:WCO1176 WMK1169:WMK1176 WWG1169:WWG1176 AB1177:AB1178 JI1175:JI1176 TE1175:TE1176 ADA1175:ADA1176 AMW1175:AMW1176 AWS1175:AWS1176 BGO1175:BGO1176 BQK1175:BQK1176 CAG1175:CAG1176 CKC1175:CKC1176 CTY1175:CTY1176 DDU1175:DDU1176 DNQ1175:DNQ1176 DXM1175:DXM1176 EHI1175:EHI1176 ERE1175:ERE1176 FBA1175:FBA1176 FKW1175:FKW1176 FUS1175:FUS1176 GEO1175:GEO1176 GOK1175:GOK1176 GYG1175:GYG1176 HIC1175:HIC1176 HRY1175:HRY1176 IBU1175:IBU1176 ILQ1175:ILQ1176 IVM1175:IVM1176 JFI1175:JFI1176 JPE1175:JPE1176 JZA1175:JZA1176 KIW1175:KIW1176 KSS1175:KSS1176 LCO1175:LCO1176 LMK1175:LMK1176 LWG1175:LWG1176 MGC1175:MGC1176 MPY1175:MPY1176 MZU1175:MZU1176 NJQ1175:NJQ1176 NTM1175:NTM1176 ODI1175:ODI1176 ONE1175:ONE1176 OXA1175:OXA1176 PGW1175:PGW1176 PQS1175:PQS1176 QAO1175:QAO1176 QKK1175:QKK1176 QUG1175:QUG1176 REC1175:REC1176 RNY1175:RNY1176 RXU1175:RXU1176 SHQ1175:SHQ1176 SRM1175:SRM1176 TBI1175:TBI1176 TLE1175:TLE1176 TVA1175:TVA1176 UEW1175:UEW1176 UOS1175:UOS1176 UYO1175:UYO1176 VIK1175:VIK1176 VSG1175:VSG1176 WCC1175:WCC1176 WLY1175:WLY1176 WVU1175:WVU1176 AQ1171:AQ1178 JX1169:JX1176 TT1169:TT1176 ADP1169:ADP1176 ANL1169:ANL1176 AXH1169:AXH1176 BHD1169:BHD1176 BQZ1169:BQZ1176 CAV1169:CAV1176 CKR1169:CKR1176 CUN1169:CUN1176 DEJ1169:DEJ1176 DOF1169:DOF1176 DYB1169:DYB1176 EHX1169:EHX1176 ERT1169:ERT1176 FBP1169:FBP1176 FLL1169:FLL1176 FVH1169:FVH1176 GFD1169:GFD1176 GOZ1169:GOZ1176 GYV1169:GYV1176 HIR1169:HIR1176 HSN1169:HSN1176 ICJ1169:ICJ1176 IMF1169:IMF1176 IWB1169:IWB1176 JFX1169:JFX1176 JPT1169:JPT1176 JZP1169:JZP1176 KJL1169:KJL1176 KTH1169:KTH1176 LDD1169:LDD1176 LMZ1169:LMZ1176 LWV1169:LWV1176 MGR1169:MGR1176 MQN1169:MQN1176 NAJ1169:NAJ1176 NKF1169:NKF1176 NUB1169:NUB1176 ODX1169:ODX1176 ONT1169:ONT1176 OXP1169:OXP1176 PHL1169:PHL1176 PRH1169:PRH1176 QBD1169:QBD1176 QKZ1169:QKZ1176 QUV1169:QUV1176 RER1169:RER1176 RON1169:RON1176 RYJ1169:RYJ1176 SIF1169:SIF1176 SSB1169:SSB1176 TBX1169:TBX1176 TLT1169:TLT1176 TVP1169:TVP1176 UFL1169:UFL1176 UPH1169:UPH1176 UZD1169:UZD1176 VIZ1169:VIZ1176 VSV1169:VSV1176 WCR1169:WCR1176 WMN1169:WMN1176 WWJ1169:WWJ1176 AE1177:AE1178 JL1175:JL1176 TH1175:TH1176 ADD1175:ADD1176 AMZ1175:AMZ1176 AWV1175:AWV1176 BGR1175:BGR1176 BQN1175:BQN1176 CAJ1175:CAJ1176 CKF1175:CKF1176 CUB1175:CUB1176 DDX1175:DDX1176 DNT1175:DNT1176 DXP1175:DXP1176 EHL1175:EHL1176 ERH1175:ERH1176 FBD1175:FBD1176 FKZ1175:FKZ1176 FUV1175:FUV1176 GER1175:GER1176 GON1175:GON1176 GYJ1175:GYJ1176 HIF1175:HIF1176 HSB1175:HSB1176 IBX1175:IBX1176 ILT1175:ILT1176 IVP1175:IVP1176 JFL1175:JFL1176 JPH1175:JPH1176 JZD1175:JZD1176 KIZ1175:KIZ1176 KSV1175:KSV1176 LCR1175:LCR1176 LMN1175:LMN1176 LWJ1175:LWJ1176 MGF1175:MGF1176 MQB1175:MQB1176 MZX1175:MZX1176 NJT1175:NJT1176 NTP1175:NTP1176 ODL1175:ODL1176 ONH1175:ONH1176 OXD1175:OXD1176 PGZ1175:PGZ1176 PQV1175:PQV1176 QAR1175:QAR1176 QKN1175:QKN1176 QUJ1175:QUJ1176 REF1175:REF1176 ROB1175:ROB1176 RXX1175:RXX1176 SHT1175:SHT1176 SRP1175:SRP1176 TBL1175:TBL1176 TLH1175:TLH1176 TVD1175:TVD1176 UEZ1175:UEZ1176 UOV1175:UOV1176 UYR1175:UYR1176 VIN1175:VIN1176 VSJ1175:VSJ1176 WCF1175:WCF1176 WMB1175:WMB1176 WVX1175:WVX1176 AH1177:AH1178 JO1175:JO1176 TK1175:TK1176 ADG1175:ADG1176 ANC1175:ANC1176 AWY1175:AWY1176 BGU1175:BGU1176 BQQ1175:BQQ1176 CAM1175:CAM1176 CKI1175:CKI1176 CUE1175:CUE1176 DEA1175:DEA1176 DNW1175:DNW1176 DXS1175:DXS1176 EHO1175:EHO1176 ERK1175:ERK1176 FBG1175:FBG1176 FLC1175:FLC1176 FUY1175:FUY1176 GEU1175:GEU1176 GOQ1175:GOQ1176 GYM1175:GYM1176 HII1175:HII1176 HSE1175:HSE1176 ICA1175:ICA1176 ILW1175:ILW1176 IVS1175:IVS1176 JFO1175:JFO1176 JPK1175:JPK1176 JZG1175:JZG1176 KJC1175:KJC1176 KSY1175:KSY1176 LCU1175:LCU1176 LMQ1175:LMQ1176 LWM1175:LWM1176 MGI1175:MGI1176 MQE1175:MQE1176 NAA1175:NAA1176 NJW1175:NJW1176 NTS1175:NTS1176 ODO1175:ODO1176 ONK1175:ONK1176 OXG1175:OXG1176 PHC1175:PHC1176 PQY1175:PQY1176 QAU1175:QAU1176 QKQ1175:QKQ1176 QUM1175:QUM1176 REI1175:REI1176 ROE1175:ROE1176 RYA1175:RYA1176 SHW1175:SHW1176 SRS1175:SRS1176 TBO1175:TBO1176 TLK1175:TLK1176 TVG1175:TVG1176 UFC1175:UFC1176 UOY1175:UOY1176 UYU1175:UYU1176 VIQ1175:VIQ1176 VSM1175:VSM1176 WCI1175:WCI1176 WME1175:WME1176 WWA1175:WWA1176 AK1171:AK1178 JR1169:JR1176 TN1169:TN1176 ADJ1169:ADJ1176 ANF1169:ANF1176 AXB1169:AXB1176 BGX1169:BGX1176 BQT1169:BQT1176 CAP1169:CAP1176 CKL1169:CKL1176 CUH1169:CUH1176 DED1169:DED1176 DNZ1169:DNZ1176 DXV1169:DXV1176 EHR1169:EHR1176 ERN1169:ERN1176 FBJ1169:FBJ1176 FLF1169:FLF1176 FVB1169:FVB1176 GEX1169:GEX1176 GOT1169:GOT1176 GYP1169:GYP1176 HIL1169:HIL1176 HSH1169:HSH1176 ICD1169:ICD1176 ILZ1169:ILZ1176 IVV1169:IVV1176 JFR1169:JFR1176 JPN1169:JPN1176 JZJ1169:JZJ1176 KJF1169:KJF1176 KTB1169:KTB1176 LCX1169:LCX1176 LMT1169:LMT1176 LWP1169:LWP1176 MGL1169:MGL1176 MQH1169:MQH1176 NAD1169:NAD1176 NJZ1169:NJZ1176 NTV1169:NTV1176 ODR1169:ODR1176 ONN1169:ONN1176 OXJ1169:OXJ1176 PHF1169:PHF1176 PRB1169:PRB1176 QAX1169:QAX1176 QKT1169:QKT1176 QUP1169:QUP1176 REL1169:REL1176 ROH1169:ROH1176 RYD1169:RYD1176 SHZ1169:SHZ1176 SRV1169:SRV1176 TBR1169:TBR1176 TLN1169:TLN1176 TVJ1169:TVJ1176 UFF1169:UFF1176 UPB1169:UPB1176 UYX1169:UYX1176 VIT1169:VIT1176 VSP1169:VSP1176 WCL1169:WCL1176 WMH1169:WMH1176 WWD1169:WWD1176</xm:sqref>
        </x14:dataValidation>
        <x14:dataValidation type="textLength" allowBlank="1" showInputMessage="1" showErrorMessage="1" promptTitle="Šifra programa oz. projekta" prompt="Vpišite šifro programa oz. projekta, ki je opremo uporabljal, npr. P1-0000_x000a_" xr:uid="{360FBA0B-8EF1-4C1D-AEC4-68122FFD73D9}">
          <x14:formula1>
            <xm:f>0</xm:f>
          </x14:formula1>
          <x14:formula2>
            <xm:f>7</xm:f>
          </x14:formula2>
          <xm:sqref>AG9:AG34 JN9:JN34 TJ9:TJ34 ADF9:ADF34 ANB9:ANB34 AWX9:AWX34 BGT9:BGT34 BQP9:BQP34 CAL9:CAL34 CKH9:CKH34 CUD9:CUD34 DDZ9:DDZ34 DNV9:DNV34 DXR9:DXR34 EHN9:EHN34 ERJ9:ERJ34 FBF9:FBF34 FLB9:FLB34 FUX9:FUX34 GET9:GET34 GOP9:GOP34 GYL9:GYL34 HIH9:HIH34 HSD9:HSD34 IBZ9:IBZ34 ILV9:ILV34 IVR9:IVR34 JFN9:JFN34 JPJ9:JPJ34 JZF9:JZF34 KJB9:KJB34 KSX9:KSX34 LCT9:LCT34 LMP9:LMP34 LWL9:LWL34 MGH9:MGH34 MQD9:MQD34 MZZ9:MZZ34 NJV9:NJV34 NTR9:NTR34 ODN9:ODN34 ONJ9:ONJ34 OXF9:OXF34 PHB9:PHB34 PQX9:PQX34 QAT9:QAT34 QKP9:QKP34 QUL9:QUL34 REH9:REH34 ROD9:ROD34 RXZ9:RXZ34 SHV9:SHV34 SRR9:SRR34 TBN9:TBN34 TLJ9:TLJ34 TVF9:TVF34 UFB9:UFB34 UOX9:UOX34 UYT9:UYT34 VIP9:VIP34 VSL9:VSL34 WCH9:WCH34 WMD9:WMD34 WVZ9:WVZ34 AJ9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AM9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AP9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AS9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AG36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AJ11:AJ14 JQ11:JQ14 TM11:TM14 ADI11:ADI14 ANE11:ANE14 AXA11:AXA14 BGW11:BGW14 BQS11:BQS14 CAO11:CAO14 CKK11:CKK14 CUG11:CUG14 DEC11:DEC14 DNY11:DNY14 DXU11:DXU14 EHQ11:EHQ14 ERM11:ERM14 FBI11:FBI14 FLE11:FLE14 FVA11:FVA14 GEW11:GEW14 GOS11:GOS14 GYO11:GYO14 HIK11:HIK14 HSG11:HSG14 ICC11:ICC14 ILY11:ILY14 IVU11:IVU14 JFQ11:JFQ14 JPM11:JPM14 JZI11:JZI14 KJE11:KJE14 KTA11:KTA14 LCW11:LCW14 LMS11:LMS14 LWO11:LWO14 MGK11:MGK14 MQG11:MQG14 NAC11:NAC14 NJY11:NJY14 NTU11:NTU14 ODQ11:ODQ14 ONM11:ONM14 OXI11:OXI14 PHE11:PHE14 PRA11:PRA14 QAW11:QAW14 QKS11:QKS14 QUO11:QUO14 REK11:REK14 ROG11:ROG14 RYC11:RYC14 SHY11:SHY14 SRU11:SRU14 TBQ11:TBQ14 TLM11:TLM14 TVI11:TVI14 UFE11:UFE14 UPA11:UPA14 UYW11:UYW14 VIS11:VIS14 VSO11:VSO14 WCK11:WCK14 WMG11:WMG14 WWC11:WWC14 AP11:AP26 JW11:JW26 TS11:TS26 ADO11:ADO26 ANK11:ANK26 AXG11:AXG26 BHC11:BHC26 BQY11:BQY26 CAU11:CAU26 CKQ11:CKQ26 CUM11:CUM26 DEI11:DEI26 DOE11:DOE26 DYA11:DYA26 EHW11:EHW26 ERS11:ERS26 FBO11:FBO26 FLK11:FLK26 FVG11:FVG26 GFC11:GFC26 GOY11:GOY26 GYU11:GYU26 HIQ11:HIQ26 HSM11:HSM26 ICI11:ICI26 IME11:IME26 IWA11:IWA26 JFW11:JFW26 JPS11:JPS26 JZO11:JZO26 KJK11:KJK26 KTG11:KTG26 LDC11:LDC26 LMY11:LMY26 LWU11:LWU26 MGQ11:MGQ26 MQM11:MQM26 NAI11:NAI26 NKE11:NKE26 NUA11:NUA26 ODW11:ODW26 ONS11:ONS26 OXO11:OXO26 PHK11:PHK26 PRG11:PRG26 QBC11:QBC26 QKY11:QKY26 QUU11:QUU26 REQ11:REQ26 ROM11:ROM26 RYI11:RYI26 SIE11:SIE26 SSA11:SSA26 TBW11:TBW26 TLS11:TLS26 TVO11:TVO26 UFK11:UFK26 UPG11:UPG26 UZC11:UZC26 VIY11:VIY26 VSU11:VSU26 WCQ11:WCQ26 WMM11:WMM26 WWI11:WWI26 AJ335:AJ381 JQ335:JQ381 TM335:TM381 ADI335:ADI381 ANE335:ANE381 AXA335:AXA381 BGW335:BGW381 BQS335:BQS381 CAO335:CAO381 CKK335:CKK381 CUG335:CUG381 DEC335:DEC381 DNY335:DNY381 DXU335:DXU381 EHQ335:EHQ381 ERM335:ERM381 FBI335:FBI381 FLE335:FLE381 FVA335:FVA381 GEW335:GEW381 GOS335:GOS381 GYO335:GYO381 HIK335:HIK381 HSG335:HSG381 ICC335:ICC381 ILY335:ILY381 IVU335:IVU381 JFQ335:JFQ381 JPM335:JPM381 JZI335:JZI381 KJE335:KJE381 KTA335:KTA381 LCW335:LCW381 LMS335:LMS381 LWO335:LWO381 MGK335:MGK381 MQG335:MQG381 NAC335:NAC381 NJY335:NJY381 NTU335:NTU381 ODQ335:ODQ381 ONM335:ONM381 OXI335:OXI381 PHE335:PHE381 PRA335:PRA381 QAW335:QAW381 QKS335:QKS381 QUO335:QUO381 REK335:REK381 ROG335:ROG381 RYC335:RYC381 SHY335:SHY381 SRU335:SRU381 TBQ335:TBQ381 TLM335:TLM381 TVI335:TVI381 UFE335:UFE381 UPA335:UPA381 UYW335:UYW381 VIS335:VIS381 VSO335:VSO381 WCK335:WCK381 WMG335:WMG381 WWC335:WWC381 KL335:KL380 UH335:UH380 AED335:AED380 ANZ335:ANZ380 AXV335:AXV380 BHR335:BHR380 BRN335:BRN380 CBJ335:CBJ380 CLF335:CLF380 CVB335:CVB380 DEX335:DEX380 DOT335:DOT380 DYP335:DYP380 EIL335:EIL380 ESH335:ESH380 FCD335:FCD380 FLZ335:FLZ380 FVV335:FVV380 GFR335:GFR380 GPN335:GPN380 GZJ335:GZJ380 HJF335:HJF380 HTB335:HTB380 ICX335:ICX380 IMT335:IMT380 IWP335:IWP380 JGL335:JGL380 JQH335:JQH380 KAD335:KAD380 KJZ335:KJZ380 KTV335:KTV380 LDR335:LDR380 LNN335:LNN380 LXJ335:LXJ380 MHF335:MHF380 MRB335:MRB380 NAX335:NAX380 NKT335:NKT380 NUP335:NUP380 OEL335:OEL380 OOH335:OOH380 OYD335:OYD380 PHZ335:PHZ380 PRV335:PRV380 QBR335:QBR380 QLN335:QLN380 QVJ335:QVJ380 RFF335:RFF380 RPB335:RPB380 RYX335:RYX380 SIT335:SIT380 SSP335:SSP380 TCL335:TCL380 TMH335:TMH380 TWD335:TWD380 UFZ335:UFZ380 UPV335:UPV380 UZR335:UZR380 VJN335:VJN380 VTJ335:VTJ380 WDF335:WDF380 WNB335:WNB380 WWX335:WWX380 AP335:AP381 JW335:JW381 TS335:TS381 ADO335:ADO381 ANK335:ANK381 AXG335:AXG381 BHC335:BHC381 BQY335:BQY381 CAU335:CAU381 CKQ335:CKQ381 CUM335:CUM381 DEI335:DEI381 DOE335:DOE381 DYA335:DYA381 EHW335:EHW381 ERS335:ERS381 FBO335:FBO381 FLK335:FLK381 FVG335:FVG381 GFC335:GFC381 GOY335:GOY381 GYU335:GYU381 HIQ335:HIQ381 HSM335:HSM381 ICI335:ICI381 IME335:IME381 IWA335:IWA381 JFW335:JFW381 JPS335:JPS381 JZO335:JZO381 KJK335:KJK381 KTG335:KTG381 LDC335:LDC381 LMY335:LMY381 LWU335:LWU381 MGQ335:MGQ381 MQM335:MQM381 NAI335:NAI381 NKE335:NKE381 NUA335:NUA381 ODW335:ODW381 ONS335:ONS381 OXO335:OXO381 PHK335:PHK381 PRG335:PRG381 QBC335:QBC381 QKY335:QKY381 QUU335:QUU381 REQ335:REQ381 ROM335:ROM381 RYI335:RYI381 SIE335:SIE381 SSA335:SSA381 TBW335:TBW381 TLS335:TLS381 TVO335:TVO381 UFK335:UFK381 UPG335:UPG381 UZC335:UZC381 VIY335:VIY381 VSU335:VSU381 WCQ335:WCQ381 WMM335:WMM381 WWI335:WWI381 AG335:AG381 JN335:JN381 TJ335:TJ381 ADF335:ADF381 ANB335:ANB381 AWX335:AWX381 BGT335:BGT381 BQP335:BQP381 CAL335:CAL381 CKH335:CKH381 CUD335:CUD381 DDZ335:DDZ381 DNV335:DNV381 DXR335:DXR381 EHN335:EHN381 ERJ335:ERJ381 FBF335:FBF381 FLB335:FLB381 FUX335:FUX381 GET335:GET381 GOP335:GOP381 GYL335:GYL381 HIH335:HIH381 HSD335:HSD381 IBZ335:IBZ381 ILV335:ILV381 IVR335:IVR381 JFN335:JFN381 JPJ335:JPJ381 JZF335:JZF381 KJB335:KJB381 KSX335:KSX381 LCT335:LCT381 LMP335:LMP381 LWL335:LWL381 MGH335:MGH381 MQD335:MQD381 MZZ335:MZZ381 NJV335:NJV381 NTR335:NTR381 ODN335:ODN381 ONJ335:ONJ381 OXF335:OXF381 PHB335:PHB381 PQX335:PQX381 QAT335:QAT381 QKP335:QKP381 QUL335:QUL381 REH335:REH381 ROD335:ROD381 RXZ335:RXZ381 SHV335:SHV381 SRR335:SRR381 TBN335:TBN381 TLJ335:TLJ381 TVF335:TVF381 UFB335:UFB381 UOX335:UOX381 UYT335:UYT381 VIP335:VIP381 VSL335:VSL381 WCH335:WCH381 WMD335:WMD381 WVZ335:WVZ381 AY335:AY380 KU335:KU380 UQ335:UQ380 AEM335:AEM380 AOI335:AOI380 AYE335:AYE380 BIA335:BIA380 BRW335:BRW380 CBS335:CBS380 CLO335:CLO380 CVK335:CVK380 DFG335:DFG380 DPC335:DPC380 DYY335:DYY380 EIU335:EIU380 ESQ335:ESQ380 FCM335:FCM380 FMI335:FMI380 FWE335:FWE380 GGA335:GGA380 GPW335:GPW380 GZS335:GZS380 HJO335:HJO380 HTK335:HTK380 IDG335:IDG380 INC335:INC380 IWY335:IWY380 JGU335:JGU380 JQQ335:JQQ380 KAM335:KAM380 KKI335:KKI380 KUE335:KUE380 LEA335:LEA380 LNW335:LNW380 LXS335:LXS380 MHO335:MHO380 MRK335:MRK380 NBG335:NBG380 NLC335:NLC380 NUY335:NUY380 OEU335:OEU380 OOQ335:OOQ380 OYM335:OYM380 PII335:PII380 PSE335:PSE380 QCA335:QCA380 QLW335:QLW380 QVS335:QVS380 RFO335:RFO380 RPK335:RPK380 RZG335:RZG380 SJC335:SJC380 SSY335:SSY380 TCU335:TCU380 TMQ335:TMQ380 TWM335:TWM380 UGI335:UGI380 UQE335:UQE380 VAA335:VAA380 VJW335:VJW380 VTS335:VTS380 WDO335:WDO380 WNK335:WNK380 WXG335:WXG380 AS335:AS380 JZ335:JZ380 TV335:TV380 ADR335:ADR380 ANN335:ANN380 AXJ335:AXJ380 BHF335:BHF380 BRB335:BRB380 CAX335:CAX380 CKT335:CKT380 CUP335:CUP380 DEL335:DEL380 DOH335:DOH380 DYD335:DYD380 EHZ335:EHZ380 ERV335:ERV380 FBR335:FBR380 FLN335:FLN380 FVJ335:FVJ380 GFF335:GFF380 GPB335:GPB380 GYX335:GYX380 HIT335:HIT380 HSP335:HSP380 ICL335:ICL380 IMH335:IMH380 IWD335:IWD380 JFZ335:JFZ380 JPV335:JPV380 JZR335:JZR380 KJN335:KJN380 KTJ335:KTJ380 LDF335:LDF380 LNB335:LNB380 LWX335:LWX380 MGT335:MGT380 MQP335:MQP380 NAL335:NAL380 NKH335:NKH380 NUD335:NUD380 ODZ335:ODZ380 ONV335:ONV380 OXR335:OXR380 PHN335:PHN380 PRJ335:PRJ380 QBF335:QBF380 QLB335:QLB380 QUX335:QUX380 RET335:RET380 ROP335:ROP380 RYL335:RYL380 SIH335:SIH380 SSD335:SSD380 TBZ335:TBZ380 TLV335:TLV380 TVR335:TVR380 UFN335:UFN380 UPJ335:UPJ380 UZF335:UZF380 VJB335:VJB380 VSX335:VSX380 WCT335:WCT380 WMP335:WMP380 WWL335:WWL380 AV335:AV380 KC335:KC380 TY335:TY380 ADU335:ADU380 ANQ335:ANQ380 AXM335:AXM380 BHI335:BHI380 BRE335:BRE380 CBA335:CBA380 CKW335:CKW380 CUS335:CUS380 DEO335:DEO380 DOK335:DOK380 DYG335:DYG380 EIC335:EIC380 ERY335:ERY380 FBU335:FBU380 FLQ335:FLQ380 FVM335:FVM380 GFI335:GFI380 GPE335:GPE380 GZA335:GZA380 HIW335:HIW380 HSS335:HSS380 ICO335:ICO380 IMK335:IMK380 IWG335:IWG380 JGC335:JGC380 JPY335:JPY380 JZU335:JZU380 KJQ335:KJQ380 KTM335:KTM380 LDI335:LDI380 LNE335:LNE380 LXA335:LXA380 MGW335:MGW380 MQS335:MQS380 NAO335:NAO380 NKK335:NKK380 NUG335:NUG380 OEC335:OEC380 ONY335:ONY380 OXU335:OXU380 PHQ335:PHQ380 PRM335:PRM380 QBI335:QBI380 QLE335:QLE380 QVA335:QVA380 REW335:REW380 ROS335:ROS380 RYO335:RYO380 SIK335:SIK380 SSG335:SSG380 TCC335:TCC380 TLY335:TLY380 TVU335:TVU380 UFQ335:UFQ380 UPM335:UPM380 UZI335:UZI380 VJE335:VJE380 VTA335:VTA380 WCW335:WCW380 WMS335:WMS380 WWO335:WWO380 KI335:KI380 UE335:UE380 AEA335:AEA380 ANW335:ANW380 AXS335:AXS380 BHO335:BHO380 BRK335:BRK380 CBG335:CBG380 CLC335:CLC380 CUY335:CUY380 DEU335:DEU380 DOQ335:DOQ380 DYM335:DYM380 EII335:EII380 ESE335:ESE380 FCA335:FCA380 FLW335:FLW380 FVS335:FVS380 GFO335:GFO380 GPK335:GPK380 GZG335:GZG380 HJC335:HJC380 HSY335:HSY380 ICU335:ICU380 IMQ335:IMQ380 IWM335:IWM380 JGI335:JGI380 JQE335:JQE380 KAA335:KAA380 KJW335:KJW380 KTS335:KTS380 LDO335:LDO380 LNK335:LNK380 LXG335:LXG380 MHC335:MHC380 MQY335:MQY380 NAU335:NAU380 NKQ335:NKQ380 NUM335:NUM380 OEI335:OEI380 OOE335:OOE380 OYA335:OYA380 PHW335:PHW380 PRS335:PRS380 QBO335:QBO380 QLK335:QLK380 QVG335:QVG380 RFC335:RFC380 ROY335:ROY380 RYU335:RYU380 SIQ335:SIQ380 SSM335:SSM380 TCI335:TCI380 TME335:TME380 TWA335:TWA380 UFW335:UFW380 UPS335:UPS380 UZO335:UZO380 VJK335:VJK380 VTG335:VTG380 WDC335:WDC380 WMY335:WMY380 WWU335:WWU380 KO335:KO380 UK335:UK380 AEG335:AEG380 AOC335:AOC380 AXY335:AXY380 BHU335:BHU380 BRQ335:BRQ380 CBM335:CBM380 CLI335:CLI380 CVE335:CVE380 DFA335:DFA380 DOW335:DOW380 DYS335:DYS380 EIO335:EIO380 ESK335:ESK380 FCG335:FCG380 FMC335:FMC380 FVY335:FVY380 GFU335:GFU380 GPQ335:GPQ380 GZM335:GZM380 HJI335:HJI380 HTE335:HTE380 IDA335:IDA380 IMW335:IMW380 IWS335:IWS380 JGO335:JGO380 JQK335:JQK380 KAG335:KAG380 KKC335:KKC380 KTY335:KTY380 LDU335:LDU380 LNQ335:LNQ380 LXM335:LXM380 MHI335:MHI380 MRE335:MRE380 NBA335:NBA380 NKW335:NKW380 NUS335:NUS380 OEO335:OEO380 OOK335:OOK380 OYG335:OYG380 PIC335:PIC380 PRY335:PRY380 QBU335:QBU380 QLQ335:QLQ380 QVM335:QVM380 RFI335:RFI380 RPE335:RPE380 RZA335:RZA380 SIW335:SIW380 SSS335:SSS380 TCO335:TCO380 TMK335:TMK380 TWG335:TWG380 UGC335:UGC380 UPY335:UPY380 UZU335:UZU380 VJQ335:VJQ380 VTM335:VTM380 WDI335:WDI380 WNE335:WNE380 WXA335:WXA380 KF335:KF380 UB335:UB380 ADX335:ADX380 ANT335:ANT380 AXP335:AXP380 BHL335:BHL380 BRH335:BRH380 CBD335:CBD380 CKZ335:CKZ380 CUV335:CUV380 DER335:DER380 DON335:DON380 DYJ335:DYJ380 EIF335:EIF380 ESB335:ESB380 FBX335:FBX380 FLT335:FLT380 FVP335:FVP380 GFL335:GFL380 GPH335:GPH380 GZD335:GZD380 HIZ335:HIZ380 HSV335:HSV380 ICR335:ICR380 IMN335:IMN380 IWJ335:IWJ380 JGF335:JGF380 JQB335:JQB380 JZX335:JZX380 KJT335:KJT380 KTP335:KTP380 LDL335:LDL380 LNH335:LNH380 LXD335:LXD380 MGZ335:MGZ380 MQV335:MQV380 NAR335:NAR380 NKN335:NKN380 NUJ335:NUJ380 OEF335:OEF380 OOB335:OOB380 OXX335:OXX380 PHT335:PHT380 PRP335:PRP380 QBL335:QBL380 QLH335:QLH380 QVD335:QVD380 REZ335:REZ380 ROV335:ROV380 RYR335:RYR380 SIN335:SIN380 SSJ335:SSJ380 TCF335:TCF380 TMB335:TMB380 TVX335:TVX380 UFT335:UFT380 UPP335:UPP380 UZL335:UZL380 VJH335:VJH380 VTD335:VTD380 WCZ335:WCZ380 WMV335:WMV380 WWR335:WWR380 KR335:KR380 UN335:UN380 AEJ335:AEJ380 AOF335:AOF380 AYB335:AYB380 BHX335:BHX380 BRT335:BRT380 CBP335:CBP380 CLL335:CLL380 CVH335:CVH380 DFD335:DFD380 DOZ335:DOZ380 DYV335:DYV380 EIR335:EIR380 ESN335:ESN380 FCJ335:FCJ380 FMF335:FMF380 FWB335:FWB380 GFX335:GFX380 GPT335:GPT380 GZP335:GZP380 HJL335:HJL380 HTH335:HTH380 IDD335:IDD380 IMZ335:IMZ380 IWV335:IWV380 JGR335:JGR380 JQN335:JQN380 KAJ335:KAJ380 KKF335:KKF380 KUB335:KUB380 LDX335:LDX380 LNT335:LNT380 LXP335:LXP380 MHL335:MHL380 MRH335:MRH380 NBD335:NBD380 NKZ335:NKZ380 NUV335:NUV380 OER335:OER380 OON335:OON380 OYJ335:OYJ380 PIF335:PIF380 PSB335:PSB380 QBX335:QBX380 QLT335:QLT380 QVP335:QVP380 RFL335:RFL380 RPH335:RPH380 RZD335:RZD380 SIZ335:SIZ380 SSV335:SSV380 TCR335:TCR380 TMN335:TMN380 TWJ335:TWJ380 UGF335:UGF380 UQB335:UQB380 UZX335:UZX380 VJT335:VJT380 VTP335:VTP380 WDL335:WDL380 WNH335:WNH380 WXD335:WXD380 AM163 JT163 TP163 ADL163 ANH163 AXD163 BGZ163 BQV163 CAR163 CKN163 CUJ163 DEF163 DOB163 DXX163 EHT163 ERP163 FBL163 FLH163 FVD163 GEZ163 GOV163 GYR163 HIN163 HSJ163 ICF163 IMB163 IVX163 JFT163 JPP163 JZL163 KJH163 KTD163 LCZ163 LMV163 LWR163 MGN163 MQJ163 NAF163 NKB163 NTX163 ODT163 ONP163 OXL163 PHH163 PRD163 QAZ163 QKV163 QUR163 REN163 ROJ163 RYF163 SIB163 SRX163 TBT163 TLP163 TVL163 UFH163 UPD163 UYZ163 VIV163 VSR163 WCN163 WMJ163 WWF163 AP588 JW588 TS588 ADO588 ANK588 AXG588 BHC588 BQY588 CAU588 CKQ588 CUM588 DEI588 DOE588 DYA588 EHW588 ERS588 FBO588 FLK588 FVG588 GFC588 GOY588 GYU588 HIQ588 HSM588 ICI588 IME588 IWA588 JFW588 JPS588 JZO588 KJK588 KTG588 LDC588 LMY588 LWU588 MGQ588 MQM588 NAI588 NKE588 NUA588 ODW588 ONS588 OXO588 PHK588 PRG588 QBC588 QKY588 QUU588 REQ588 ROM588 RYI588 SIE588 SSA588 TBW588 TLS588 TVO588 UFK588 UPG588 UZC588 VIY588 VSU588 WCQ588 WMM588 WWI588 AM588 JT588 TP588 ADL588 ANH588 AXD588 BGZ588 BQV588 CAR588 CKN588 CUJ588 DEF588 DOB588 DXX588 EHT588 ERP588 FBL588 FLH588 FVD588 GEZ588 GOV588 GYR588 HIN588 HSJ588 ICF588 IMB588 IVX588 JFT588 JPP588 JZL588 KJH588 KTD588 LCZ588 LMV588 LWR588 MGN588 MQJ588 NAF588 NKB588 NTX588 ODT588 ONP588 OXL588 PHH588 PRD588 QAZ588 QKV588 QUR588 REN588 ROJ588 RYF588 SIB588 SRX588 TBT588 TLP588 TVL588 UFH588 UPD588 UYZ588 VIV588 VSR588 WCN588 WMJ588 WWF588 AM673:AM676 JT673:JT676 TP673:TP676 ADL673:ADL676 ANH673:ANH676 AXD673:AXD676 BGZ673:BGZ676 BQV673:BQV676 CAR673:CAR676 CKN673:CKN676 CUJ673:CUJ676 DEF673:DEF676 DOB673:DOB676 DXX673:DXX676 EHT673:EHT676 ERP673:ERP676 FBL673:FBL676 FLH673:FLH676 FVD673:FVD676 GEZ673:GEZ676 GOV673:GOV676 GYR673:GYR676 HIN673:HIN676 HSJ673:HSJ676 ICF673:ICF676 IMB673:IMB676 IVX673:IVX676 JFT673:JFT676 JPP673:JPP676 JZL673:JZL676 KJH673:KJH676 KTD673:KTD676 LCZ673:LCZ676 LMV673:LMV676 LWR673:LWR676 MGN673:MGN676 MQJ673:MQJ676 NAF673:NAF676 NKB673:NKB676 NTX673:NTX676 ODT673:ODT676 ONP673:ONP676 OXL673:OXL676 PHH673:PHH676 PRD673:PRD676 QAZ673:QAZ676 QKV673:QKV676 QUR673:QUR676 REN673:REN676 ROJ673:ROJ676 RYF673:RYF676 SIB673:SIB676 SRX673:SRX676 TBT673:TBT676 TLP673:TLP676 TVL673:TVL676 UFH673:UFH676 UPD673:UPD676 UYZ673:UYZ676 VIV673:VIV676 VSR673:VSR676 WCN673:WCN676 WMJ673:WMJ676 WWF673:WWF676 AP673:AP676 JW673:JW676 TS673:TS676 ADO673:ADO676 ANK673:ANK676 AXG673:AXG676 BHC673:BHC676 BQY673:BQY676 CAU673:CAU676 CKQ673:CKQ676 CUM673:CUM676 DEI673:DEI676 DOE673:DOE676 DYA673:DYA676 EHW673:EHW676 ERS673:ERS676 FBO673:FBO676 FLK673:FLK676 FVG673:FVG676 GFC673:GFC676 GOY673:GOY676 GYU673:GYU676 HIQ673:HIQ676 HSM673:HSM676 ICI673:ICI676 IME673:IME676 IWA673:IWA676 JFW673:JFW676 JPS673:JPS676 JZO673:JZO676 KJK673:KJK676 KTG673:KTG676 LDC673:LDC676 LMY673:LMY676 LWU673:LWU676 MGQ673:MGQ676 MQM673:MQM676 NAI673:NAI676 NKE673:NKE676 NUA673:NUA676 ODW673:ODW676 ONS673:ONS676 OXO673:OXO676 PHK673:PHK676 PRG673:PRG676 QBC673:QBC676 QKY673:QKY676 QUU673:QUU676 REQ673:REQ676 ROM673:ROM676 RYI673:RYI676 SIE673:SIE676 SSA673:SSA676 TBW673:TBW676 TLS673:TLS676 TVO673:TVO676 UFK673:UFK676 UPG673:UPG676 UZC673:UZC676 VIY673:VIY676 VSU673:VSU676 WCQ673:WCQ676 WMM673:WMM676 WWI673:WWI676 AM540 JT540 TP540 ADL540 ANH540 AXD540 BGZ540 BQV540 CAR540 CKN540 CUJ540 DEF540 DOB540 DXX540 EHT540 ERP540 FBL540 FLH540 FVD540 GEZ540 GOV540 GYR540 HIN540 HSJ540 ICF540 IMB540 IVX540 JFT540 JPP540 JZL540 KJH540 KTD540 LCZ540 LMV540 LWR540 MGN540 MQJ540 NAF540 NKB540 NTX540 ODT540 ONP540 OXL540 PHH540 PRD540 QAZ540 QKV540 QUR540 REN540 ROJ540 RYF540 SIB540 SRX540 TBT540 TLP540 TVL540 UFH540 UPD540 UYZ540 VIV540 VSR540 WCN540 WMJ540 WWF540 AJ882 JQ882 TM882 ADI882 ANE882 AXA882 BGW882 BQS882 CAO882 CKK882 CUG882 DEC882 DNY882 DXU882 EHQ882 ERM882 FBI882 FLE882 FVA882 GEW882 GOS882 GYO882 HIK882 HSG882 ICC882 ILY882 IVU882 JFQ882 JPM882 JZI882 KJE882 KTA882 LCW882 LMS882 LWO882 MGK882 MQG882 NAC882 NJY882 NTU882 ODQ882 ONM882 OXI882 PHE882 PRA882 QAW882 QKS882 QUO882 REK882 ROG882 RYC882 SHY882 SRU882 TBQ882 TLM882 TVI882 UFE882 UPA882 UYW882 VIS882 VSO882 WCK882 WMG882 WWC882 AG882 JN882 TJ882 ADF882 ANB882 AWX882 BGT882 BQP882 CAL882 CKH882 CUD882 DDZ882 DNV882 DXR882 EHN882 ERJ882 FBF882 FLB882 FUX882 GET882 GOP882 GYL882 HIH882 HSD882 IBZ882 ILV882 IVR882 JFN882 JPJ882 JZF882 KJB882 KSX882 LCT882 LMP882 LWL882 MGH882 MQD882 MZZ882 NJV882 NTR882 ODN882 ONJ882 OXF882 PHB882 PQX882 QAT882 QKP882 QUL882 REH882 ROD882 RXZ882 SHV882 SRR882 TBN882 TLJ882 TVF882 UFB882 UOX882 UYT882 VIP882 VSL882 WCH882 WMD882 WVZ882 AP882 JW882 TS882 ADO882 ANK882 AXG882 BHC882 BQY882 CAU882 CKQ882 CUM882 DEI882 DOE882 DYA882 EHW882 ERS882 FBO882 FLK882 FVG882 GFC882 GOY882 GYU882 HIQ882 HSM882 ICI882 IME882 IWA882 JFW882 JPS882 JZO882 KJK882 KTG882 LDC882 LMY882 LWU882 MGQ882 MQM882 NAI882 NKE882 NUA882 ODW882 ONS882 OXO882 PHK882 PRG882 QBC882 QKY882 QUU882 REQ882 ROM882 RYI882 SIE882 SSA882 TBW882 TLS882 TVO882 UFK882 UPG882 UZC882 VIY882 VSU882 WCQ882 WMM882 WWI882 AM882 JT882 TP882 ADL882 ANH882 AXD882 BGZ882 BQV882 CAR882 CKN882 CUJ882 DEF882 DOB882 DXX882 EHT882 ERP882 FBL882 FLH882 FVD882 GEZ882 GOV882 GYR882 HIN882 HSJ882 ICF882 IMB882 IVX882 JFT882 JPP882 JZL882 KJH882 KTD882 LCZ882 LMV882 LWR882 MGN882 MQJ882 NAF882 NKB882 NTX882 ODT882 ONP882 OXL882 PHH882 PRD882 QAZ882 QKV882 QUR882 REN882 ROJ882 RYF882 SIB882 SRX882 TBT882 TLP882 TVL882 UFH882 UPD882 UYZ882 VIV882 VSR882 WCN882 WMJ882 WWF882 AG905:AG911 JN905:JN911 TJ905:TJ911 ADF905:ADF911 ANB905:ANB911 AWX905:AWX911 BGT905:BGT911 BQP905:BQP911 CAL905:CAL911 CKH905:CKH911 CUD905:CUD911 DDZ905:DDZ911 DNV905:DNV911 DXR905:DXR911 EHN905:EHN911 ERJ905:ERJ911 FBF905:FBF911 FLB905:FLB911 FUX905:FUX911 GET905:GET911 GOP905:GOP911 GYL905:GYL911 HIH905:HIH911 HSD905:HSD911 IBZ905:IBZ911 ILV905:ILV911 IVR905:IVR911 JFN905:JFN911 JPJ905:JPJ911 JZF905:JZF911 KJB905:KJB911 KSX905:KSX911 LCT905:LCT911 LMP905:LMP911 LWL905:LWL911 MGH905:MGH911 MQD905:MQD911 MZZ905:MZZ911 NJV905:NJV911 NTR905:NTR911 ODN905:ODN911 ONJ905:ONJ911 OXF905:OXF911 PHB905:PHB911 PQX905:PQX911 QAT905:QAT911 QKP905:QKP911 QUL905:QUL911 REH905:REH911 ROD905:ROD911 RXZ905:RXZ911 SHV905:SHV911 SRR905:SRR911 TBN905:TBN911 TLJ905:TLJ911 TVF905:TVF911 UFB905:UFB911 UOX905:UOX911 UYT905:UYT911 VIP905:VIP911 VSL905:VSL911 WCH905:WCH911 WMD905:WMD911 WVZ905:WVZ911 AP908 JW908 TS908 ADO908 ANK908 AXG908 BHC908 BQY908 CAU908 CKQ908 CUM908 DEI908 DOE908 DYA908 EHW908 ERS908 FBO908 FLK908 FVG908 GFC908 GOY908 GYU908 HIQ908 HSM908 ICI908 IME908 IWA908 JFW908 JPS908 JZO908 KJK908 KTG908 LDC908 LMY908 LWU908 MGQ908 MQM908 NAI908 NKE908 NUA908 ODW908 ONS908 OXO908 PHK908 PRG908 QBC908 QKY908 QUU908 REQ908 ROM908 RYI908 SIE908 SSA908 TBW908 TLS908 TVO908 UFK908 UPG908 UZC908 VIY908 VSU908 WCQ908 WMM908 WWI908 AP906 JW906 TS906 ADO906 ANK906 AXG906 BHC906 BQY906 CAU906 CKQ906 CUM906 DEI906 DOE906 DYA906 EHW906 ERS906 FBO906 FLK906 FVG906 GFC906 GOY906 GYU906 HIQ906 HSM906 ICI906 IME906 IWA906 JFW906 JPS906 JZO906 KJK906 KTG906 LDC906 LMY906 LWU906 MGQ906 MQM906 NAI906 NKE906 NUA906 ODW906 ONS906 OXO906 PHK906 PRG906 QBC906 QKY906 QUU906 REQ906 ROM906 RYI906 SIE906 SSA906 TBW906 TLS906 TVO906 UFK906 UPG906 UZC906 VIY906 VSU906 WCQ906 WMM906 WWI906 AJ904 JQ904 TM904 ADI904 ANE904 AXA904 BGW904 BQS904 CAO904 CKK904 CUG904 DEC904 DNY904 DXU904 EHQ904 ERM904 FBI904 FLE904 FVA904 GEW904 GOS904 GYO904 HIK904 HSG904 ICC904 ILY904 IVU904 JFQ904 JPM904 JZI904 KJE904 KTA904 LCW904 LMS904 LWO904 MGK904 MQG904 NAC904 NJY904 NTU904 ODQ904 ONM904 OXI904 PHE904 PRA904 QAW904 QKS904 QUO904 REK904 ROG904 RYC904 SHY904 SRU904 TBQ904 TLM904 TVI904 UFE904 UPA904 UYW904 VIS904 VSO904 WCK904 WMG904 WWC904 AG893 JN893 TJ893 ADF893 ANB893 AWX893 BGT893 BQP893 CAL893 CKH893 CUD893 DDZ893 DNV893 DXR893 EHN893 ERJ893 FBF893 FLB893 FUX893 GET893 GOP893 GYL893 HIH893 HSD893 IBZ893 ILV893 IVR893 JFN893 JPJ893 JZF893 KJB893 KSX893 LCT893 LMP893 LWL893 MGH893 MQD893 MZZ893 NJV893 NTR893 ODN893 ONJ893 OXF893 PHB893 PQX893 QAT893 QKP893 QUL893 REH893 ROD893 RXZ893 SHV893 SRR893 TBN893 TLJ893 TVF893 UFB893 UOX893 UYT893 VIP893 VSL893 WCH893 WMD893 WVZ893 AG897 JN897 TJ897 ADF897 ANB897 AWX897 BGT897 BQP897 CAL897 CKH897 CUD897 DDZ897 DNV897 DXR897 EHN897 ERJ897 FBF897 FLB897 FUX897 GET897 GOP897 GYL897 HIH897 HSD897 IBZ897 ILV897 IVR897 JFN897 JPJ897 JZF897 KJB897 KSX897 LCT897 LMP897 LWL897 MGH897 MQD897 MZZ897 NJV897 NTR897 ODN897 ONJ897 OXF897 PHB897 PQX897 QAT897 QKP897 QUL897 REH897 ROD897 RXZ897 SHV897 SRR897 TBN897 TLJ897 TVF897 UFB897 UOX897 UYT897 VIP897 VSL897 WCH897 WMD897 WVZ897 AG899:AG900 JN899:JN900 TJ899:TJ900 ADF899:ADF900 ANB899:ANB900 AWX899:AWX900 BGT899:BGT900 BQP899:BQP900 CAL899:CAL900 CKH899:CKH900 CUD899:CUD900 DDZ899:DDZ900 DNV899:DNV900 DXR899:DXR900 EHN899:EHN900 ERJ899:ERJ900 FBF899:FBF900 FLB899:FLB900 FUX899:FUX900 GET899:GET900 GOP899:GOP900 GYL899:GYL900 HIH899:HIH900 HSD899:HSD900 IBZ899:IBZ900 ILV899:ILV900 IVR899:IVR900 JFN899:JFN900 JPJ899:JPJ900 JZF899:JZF900 KJB899:KJB900 KSX899:KSX900 LCT899:LCT900 LMP899:LMP900 LWL899:LWL900 MGH899:MGH900 MQD899:MQD900 MZZ899:MZZ900 NJV899:NJV900 NTR899:NTR900 ODN899:ODN900 ONJ899:ONJ900 OXF899:OXF900 PHB899:PHB900 PQX899:PQX900 QAT899:QAT900 QKP899:QKP900 QUL899:QUL900 REH899:REH900 ROD899:ROD900 RXZ899:RXZ900 SHV899:SHV900 SRR899:SRR900 TBN899:TBN900 TLJ899:TLJ900 TVF899:TVF900 UFB899:UFB900 UOX899:UOX900 UYT899:UYT900 VIP899:VIP900 VSL899:VSL900 WCH899:WCH900 WMD899:WMD900 WVZ899:WVZ900 AG902:AG903 JN902:JN903 TJ902:TJ903 ADF902:ADF903 ANB902:ANB903 AWX902:AWX903 BGT902:BGT903 BQP902:BQP903 CAL902:CAL903 CKH902:CKH903 CUD902:CUD903 DDZ902:DDZ903 DNV902:DNV903 DXR902:DXR903 EHN902:EHN903 ERJ902:ERJ903 FBF902:FBF903 FLB902:FLB903 FUX902:FUX903 GET902:GET903 GOP902:GOP903 GYL902:GYL903 HIH902:HIH903 HSD902:HSD903 IBZ902:IBZ903 ILV902:ILV903 IVR902:IVR903 JFN902:JFN903 JPJ902:JPJ903 JZF902:JZF903 KJB902:KJB903 KSX902:KSX903 LCT902:LCT903 LMP902:LMP903 LWL902:LWL903 MGH902:MGH903 MQD902:MQD903 MZZ902:MZZ903 NJV902:NJV903 NTR902:NTR903 ODN902:ODN903 ONJ902:ONJ903 OXF902:OXF903 PHB902:PHB903 PQX902:PQX903 QAT902:QAT903 QKP902:QKP903 QUL902:QUL903 REH902:REH903 ROD902:ROD903 RXZ902:RXZ903 SHV902:SHV903 SRR902:SRR903 TBN902:TBN903 TLJ902:TLJ903 TVF902:TVF903 UFB902:UFB903 UOX902:UOX903 UYT902:UYT903 VIP902:VIP903 VSL902:VSL903 WCH902:WCH903 WMD902:WMD903 WVZ902:WVZ903 AG895 JN895 TJ895 ADF895 ANB895 AWX895 BGT895 BQP895 CAL895 CKH895 CUD895 DDZ895 DNV895 DXR895 EHN895 ERJ895 FBF895 FLB895 FUX895 GET895 GOP895 GYL895 HIH895 HSD895 IBZ895 ILV895 IVR895 JFN895 JPJ895 JZF895 KJB895 KSX895 LCT895 LMP895 LWL895 MGH895 MQD895 MZZ895 NJV895 NTR895 ODN895 ONJ895 OXF895 PHB895 PQX895 QAT895 QKP895 QUL895 REH895 ROD895 RXZ895 SHV895 SRR895 TBN895 TLJ895 TVF895 UFB895 UOX895 UYT895 VIP895 VSL895 WCH895 WMD895 WVZ895 AJ951:AJ954 JQ951:JQ954 TM951:TM954 ADI951:ADI954 ANE951:ANE954 AXA951:AXA954 BGW951:BGW954 BQS951:BQS954 CAO951:CAO954 CKK951:CKK954 CUG951:CUG954 DEC951:DEC954 DNY951:DNY954 DXU951:DXU954 EHQ951:EHQ954 ERM951:ERM954 FBI951:FBI954 FLE951:FLE954 FVA951:FVA954 GEW951:GEW954 GOS951:GOS954 GYO951:GYO954 HIK951:HIK954 HSG951:HSG954 ICC951:ICC954 ILY951:ILY954 IVU951:IVU954 JFQ951:JFQ954 JPM951:JPM954 JZI951:JZI954 KJE951:KJE954 KTA951:KTA954 LCW951:LCW954 LMS951:LMS954 LWO951:LWO954 MGK951:MGK954 MQG951:MQG954 NAC951:NAC954 NJY951:NJY954 NTU951:NTU954 ODQ951:ODQ954 ONM951:ONM954 OXI951:OXI954 PHE951:PHE954 PRA951:PRA954 QAW951:QAW954 QKS951:QKS954 QUO951:QUO954 REK951:REK954 ROG951:ROG954 RYC951:RYC954 SHY951:SHY954 SRU951:SRU954 TBQ951:TBQ954 TLM951:TLM954 TVI951:TVI954 UFE951:UFE954 UPA951:UPA954 UYW951:UYW954 VIS951:VIS954 VSO951:VSO954 WCK951:WCK954 WMG951:WMG954 WWC951:WWC954 AM944:AM949 JT944:JT949 TP944:TP949 ADL944:ADL949 ANH944:ANH949 AXD944:AXD949 BGZ944:BGZ949 BQV944:BQV949 CAR944:CAR949 CKN944:CKN949 CUJ944:CUJ949 DEF944:DEF949 DOB944:DOB949 DXX944:DXX949 EHT944:EHT949 ERP944:ERP949 FBL944:FBL949 FLH944:FLH949 FVD944:FVD949 GEZ944:GEZ949 GOV944:GOV949 GYR944:GYR949 HIN944:HIN949 HSJ944:HSJ949 ICF944:ICF949 IMB944:IMB949 IVX944:IVX949 JFT944:JFT949 JPP944:JPP949 JZL944:JZL949 KJH944:KJH949 KTD944:KTD949 LCZ944:LCZ949 LMV944:LMV949 LWR944:LWR949 MGN944:MGN949 MQJ944:MQJ949 NAF944:NAF949 NKB944:NKB949 NTX944:NTX949 ODT944:ODT949 ONP944:ONP949 OXL944:OXL949 PHH944:PHH949 PRD944:PRD949 QAZ944:QAZ949 QKV944:QKV949 QUR944:QUR949 REN944:REN949 ROJ944:ROJ949 RYF944:RYF949 SIB944:SIB949 SRX944:SRX949 TBT944:TBT949 TLP944:TLP949 TVL944:TVL949 UFH944:UFH949 UPD944:UPD949 UYZ944:UYZ949 VIV944:VIV949 VSR944:VSR949 WCN944:WCN949 WMJ944:WMJ949 WWF944:WWF949 AP944:AP954 JW944:JW954 TS944:TS954 ADO944:ADO954 ANK944:ANK954 AXG944:AXG954 BHC944:BHC954 BQY944:BQY954 CAU944:CAU954 CKQ944:CKQ954 CUM944:CUM954 DEI944:DEI954 DOE944:DOE954 DYA944:DYA954 EHW944:EHW954 ERS944:ERS954 FBO944:FBO954 FLK944:FLK954 FVG944:FVG954 GFC944:GFC954 GOY944:GOY954 GYU944:GYU954 HIQ944:HIQ954 HSM944:HSM954 ICI944:ICI954 IME944:IME954 IWA944:IWA954 JFW944:JFW954 JPS944:JPS954 JZO944:JZO954 KJK944:KJK954 KTG944:KTG954 LDC944:LDC954 LMY944:LMY954 LWU944:LWU954 MGQ944:MGQ954 MQM944:MQM954 NAI944:NAI954 NKE944:NKE954 NUA944:NUA954 ODW944:ODW954 ONS944:ONS954 OXO944:OXO954 PHK944:PHK954 PRG944:PRG954 QBC944:QBC954 QKY944:QKY954 QUU944:QUU954 REQ944:REQ954 ROM944:ROM954 RYI944:RYI954 SIE944:SIE954 SSA944:SSA954 TBW944:TBW954 TLS944:TLS954 TVO944:TVO954 UFK944:UFK954 UPG944:UPG954 UZC944:UZC954 VIY944:VIY954 VSU944:VSU954 WCQ944:WCQ954 WMM944:WMM954 WWI944:WWI954 AJ944:AJ947 JQ944:JQ947 TM944:TM947 ADI944:ADI947 ANE944:ANE947 AXA944:AXA947 BGW944:BGW947 BQS944:BQS947 CAO944:CAO947 CKK944:CKK947 CUG944:CUG947 DEC944:DEC947 DNY944:DNY947 DXU944:DXU947 EHQ944:EHQ947 ERM944:ERM947 FBI944:FBI947 FLE944:FLE947 FVA944:FVA947 GEW944:GEW947 GOS944:GOS947 GYO944:GYO947 HIK944:HIK947 HSG944:HSG947 ICC944:ICC947 ILY944:ILY947 IVU944:IVU947 JFQ944:JFQ947 JPM944:JPM947 JZI944:JZI947 KJE944:KJE947 KTA944:KTA947 LCW944:LCW947 LMS944:LMS947 LWO944:LWO947 MGK944:MGK947 MQG944:MQG947 NAC944:NAC947 NJY944:NJY947 NTU944:NTU947 ODQ944:ODQ947 ONM944:ONM947 OXI944:OXI947 PHE944:PHE947 PRA944:PRA947 QAW944:QAW947 QKS944:QKS947 QUO944:QUO947 REK944:REK947 ROG944:ROG947 RYC944:RYC947 SHY944:SHY947 SRU944:SRU947 TBQ944:TBQ947 TLM944:TLM947 TVI944:TVI947 UFE944:UFE947 UPA944:UPA947 UYW944:UYW947 VIS944:VIS947 VSO944:VSO947 WCK944:WCK947 WMG944:WMG947 WWC944:WWC947 AS944 JZ944 TV944 ADR944 ANN944 AXJ944 BHF944 BRB944 CAX944 CKT944 CUP944 DEL944 DOH944 DYD944 EHZ944 ERV944 FBR944 FLN944 FVJ944 GFF944 GPB944 GYX944 HIT944 HSP944 ICL944 IMH944 IWD944 JFZ944 JPV944 JZR944 KJN944 KTJ944 LDF944 LNB944 LWX944 MGT944 MQP944 NAL944 NKH944 NUD944 ODZ944 ONV944 OXR944 PHN944 PRJ944 QBF944 QLB944 QUX944 RET944 ROP944 RYL944 SIH944 SSD944 TBZ944 TLV944 TVR944 UFN944 UPJ944 UZF944 VJB944 VSX944 WCT944 WMP944 WWL944 AG954 JN954 TJ954 ADF954 ANB954 AWX954 BGT954 BQP954 CAL954 CKH954 CUD954 DDZ954 DNV954 DXR954 EHN954 ERJ954 FBF954 FLB954 FUX954 GET954 GOP954 GYL954 HIH954 HSD954 IBZ954 ILV954 IVR954 JFN954 JPJ954 JZF954 KJB954 KSX954 LCT954 LMP954 LWL954 MGH954 MQD954 MZZ954 NJV954 NTR954 ODN954 ONJ954 OXF954 PHB954 PQX954 QAT954 QKP954 QUL954 REH954 ROD954 RXZ954 SHV954 SRR954 TBN954 TLJ954 TVF954 UFB954 UOX954 UYT954 VIP954 VSL954 WCH954 WMD954 WVZ954 AG948:AG951 JN948:JN951 TJ948:TJ951 ADF948:ADF951 ANB948:ANB951 AWX948:AWX951 BGT948:BGT951 BQP948:BQP951 CAL948:CAL951 CKH948:CKH951 CUD948:CUD951 DDZ948:DDZ951 DNV948:DNV951 DXR948:DXR951 EHN948:EHN951 ERJ948:ERJ951 FBF948:FBF951 FLB948:FLB951 FUX948:FUX951 GET948:GET951 GOP948:GOP951 GYL948:GYL951 HIH948:HIH951 HSD948:HSD951 IBZ948:IBZ951 ILV948:ILV951 IVR948:IVR951 JFN948:JFN951 JPJ948:JPJ951 JZF948:JZF951 KJB948:KJB951 KSX948:KSX951 LCT948:LCT951 LMP948:LMP951 LWL948:LWL951 MGH948:MGH951 MQD948:MQD951 MZZ948:MZZ951 NJV948:NJV951 NTR948:NTR951 ODN948:ODN951 ONJ948:ONJ951 OXF948:OXF951 PHB948:PHB951 PQX948:PQX951 QAT948:QAT951 QKP948:QKP951 QUL948:QUL951 REH948:REH951 ROD948:ROD951 RXZ948:RXZ951 SHV948:SHV951 SRR948:SRR951 TBN948:TBN951 TLJ948:TLJ951 TVF948:TVF951 UFB948:UFB951 UOX948:UOX951 UYT948:UYT951 VIP948:VIP951 VSL948:VSL951 WCH948:WCH951 WMD948:WMD951 WVZ948:WVZ951 AG944 JN944 TJ944 ADF944 ANB944 AWX944 BGT944 BQP944 CAL944 CKH944 CUD944 DDZ944 DNV944 DXR944 EHN944 ERJ944 FBF944 FLB944 FUX944 GET944 GOP944 GYL944 HIH944 HSD944 IBZ944 ILV944 IVR944 JFN944 JPJ944 JZF944 KJB944 KSX944 LCT944 LMP944 LWL944 MGH944 MQD944 MZZ944 NJV944 NTR944 ODN944 ONJ944 OXF944 PHB944 PQX944 QAT944 QKP944 QUL944 REH944 ROD944 RXZ944 SHV944 SRR944 TBN944 TLJ944 TVF944 UFB944 UOX944 UYT944 VIP944 VSL944 WCH944 WMD944 WVZ944 AG946 JN946 TJ946 ADF946 ANB946 AWX946 BGT946 BQP946 CAL946 CKH946 CUD946 DDZ946 DNV946 DXR946 EHN946 ERJ946 FBF946 FLB946 FUX946 GET946 GOP946 GYL946 HIH946 HSD946 IBZ946 ILV946 IVR946 JFN946 JPJ946 JZF946 KJB946 KSX946 LCT946 LMP946 LWL946 MGH946 MQD946 MZZ946 NJV946 NTR946 ODN946 ONJ946 OXF946 PHB946 PQX946 QAT946 QKP946 QUL946 REH946 ROD946 RXZ946 SHV946 SRR946 TBN946 TLJ946 TVF946 UFB946 UOX946 UYT946 VIP946 VSL946 WCH946 WMD946 WVZ946 AM1012 JT1012 TP1012 ADL1012 ANH1012 AXD1012 BGZ1012 BQV1012 CAR1012 CKN1012 CUJ1012 DEF1012 DOB1012 DXX1012 EHT1012 ERP1012 FBL1012 FLH1012 FVD1012 GEZ1012 GOV1012 GYR1012 HIN1012 HSJ1012 ICF1012 IMB1012 IVX1012 JFT1012 JPP1012 JZL1012 KJH1012 KTD1012 LCZ1012 LMV1012 LWR1012 MGN1012 MQJ1012 NAF1012 NKB1012 NTX1012 ODT1012 ONP1012 OXL1012 PHH1012 PRD1012 QAZ1012 QKV1012 QUR1012 REN1012 ROJ1012 RYF1012 SIB1012 SRX1012 TBT1012 TLP1012 TVL1012 UFH1012 UPD1012 UYZ1012 VIV1012 VSR1012 WCN1012 WMJ1012 WWF1012 AP1012 JW1012 TS1012 ADO1012 ANK1012 AXG1012 BHC1012 BQY1012 CAU1012 CKQ1012 CUM1012 DEI1012 DOE1012 DYA1012 EHW1012 ERS1012 FBO1012 FLK1012 FVG1012 GFC1012 GOY1012 GYU1012 HIQ1012 HSM1012 ICI1012 IME1012 IWA1012 JFW1012 JPS1012 JZO1012 KJK1012 KTG1012 LDC1012 LMY1012 LWU1012 MGQ1012 MQM1012 NAI1012 NKE1012 NUA1012 ODW1012 ONS1012 OXO1012 PHK1012 PRG1012 QBC1012 QKY1012 QUU1012 REQ1012 ROM1012 RYI1012 SIE1012 SSA1012 TBW1012 TLS1012 TVO1012 UFK1012 UPG1012 UZC1012 VIY1012 VSU1012 WCQ1012 WMM1012 WWI1012 AJ1015 JQ1015 TM1015 ADI1015 ANE1015 AXA1015 BGW1015 BQS1015 CAO1015 CKK1015 CUG1015 DEC1015 DNY1015 DXU1015 EHQ1015 ERM1015 FBI1015 FLE1015 FVA1015 GEW1015 GOS1015 GYO1015 HIK1015 HSG1015 ICC1015 ILY1015 IVU1015 JFQ1015 JPM1015 JZI1015 KJE1015 KTA1015 LCW1015 LMS1015 LWO1015 MGK1015 MQG1015 NAC1015 NJY1015 NTU1015 ODQ1015 ONM1015 OXI1015 PHE1015 PRA1015 QAW1015 QKS1015 QUO1015 REK1015 ROG1015 RYC1015 SHY1015 SRU1015 TBQ1015 TLM1015 TVI1015 UFE1015 UPA1015 UYW1015 VIS1015 VSO1015 WCK1015 WMG1015 WWC1015 AM1015 JT1015 TP1015 ADL1015 ANH1015 AXD1015 BGZ1015 BQV1015 CAR1015 CKN1015 CUJ1015 DEF1015 DOB1015 DXX1015 EHT1015 ERP1015 FBL1015 FLH1015 FVD1015 GEZ1015 GOV1015 GYR1015 HIN1015 HSJ1015 ICF1015 IMB1015 IVX1015 JFT1015 JPP1015 JZL1015 KJH1015 KTD1015 LCZ1015 LMV1015 LWR1015 MGN1015 MQJ1015 NAF1015 NKB1015 NTX1015 ODT1015 ONP1015 OXL1015 PHH1015 PRD1015 QAZ1015 QKV1015 QUR1015 REN1015 ROJ1015 RYF1015 SIB1015 SRX1015 TBT1015 TLP1015 TVL1015 UFH1015 UPD1015 UYZ1015 VIV1015 VSR1015 WCN1015 WMJ1015 WWF1015 AP1015 JW1015 TS1015 ADO1015 ANK1015 AXG1015 BHC1015 BQY1015 CAU1015 CKQ1015 CUM1015 DEI1015 DOE1015 DYA1015 EHW1015 ERS1015 FBO1015 FLK1015 FVG1015 GFC1015 GOY1015 GYU1015 HIQ1015 HSM1015 ICI1015 IME1015 IWA1015 JFW1015 JPS1015 JZO1015 KJK1015 KTG1015 LDC1015 LMY1015 LWU1015 MGQ1015 MQM1015 NAI1015 NKE1015 NUA1015 ODW1015 ONS1015 OXO1015 PHK1015 PRG1015 QBC1015 QKY1015 QUU1015 REQ1015 ROM1015 RYI1015 SIE1015 SSA1015 TBW1015 TLS1015 TVO1015 UFK1015 UPG1015 UZC1015 VIY1015 VSU1015 WCQ1015 WMM1015 WWI1015 AJ1024 JQ1024 TM1024 ADI1024 ANE1024 AXA1024 BGW1024 BQS1024 CAO1024 CKK1024 CUG1024 DEC1024 DNY1024 DXU1024 EHQ1024 ERM1024 FBI1024 FLE1024 FVA1024 GEW1024 GOS1024 GYO1024 HIK1024 HSG1024 ICC1024 ILY1024 IVU1024 JFQ1024 JPM1024 JZI1024 KJE1024 KTA1024 LCW1024 LMS1024 LWO1024 MGK1024 MQG1024 NAC1024 NJY1024 NTU1024 ODQ1024 ONM1024 OXI1024 PHE1024 PRA1024 QAW1024 QKS1024 QUO1024 REK1024 ROG1024 RYC1024 SHY1024 SRU1024 TBQ1024 TLM1024 TVI1024 UFE1024 UPA1024 UYW1024 VIS1024 VSO1024 WCK1024 WMG1024 WWC1024 AM1024 JT1024 TP1024 ADL1024 ANH1024 AXD1024 BGZ1024 BQV1024 CAR1024 CKN1024 CUJ1024 DEF1024 DOB1024 DXX1024 EHT1024 ERP1024 FBL1024 FLH1024 FVD1024 GEZ1024 GOV1024 GYR1024 HIN1024 HSJ1024 ICF1024 IMB1024 IVX1024 JFT1024 JPP1024 JZL1024 KJH1024 KTD1024 LCZ1024 LMV1024 LWR1024 MGN1024 MQJ1024 NAF1024 NKB1024 NTX1024 ODT1024 ONP1024 OXL1024 PHH1024 PRD1024 QAZ1024 QKV1024 QUR1024 REN1024 ROJ1024 RYF1024 SIB1024 SRX1024 TBT1024 TLP1024 TVL1024 UFH1024 UPD1024 UYZ1024 VIV1024 VSR1024 WCN1024 WMJ1024 WWF1024 AP1024 JW1024 TS1024 ADO1024 ANK1024 AXG1024 BHC1024 BQY1024 CAU1024 CKQ1024 CUM1024 DEI1024 DOE1024 DYA1024 EHW1024 ERS1024 FBO1024 FLK1024 FVG1024 GFC1024 GOY1024 GYU1024 HIQ1024 HSM1024 ICI1024 IME1024 IWA1024 JFW1024 JPS1024 JZO1024 KJK1024 KTG1024 LDC1024 LMY1024 LWU1024 MGQ1024 MQM1024 NAI1024 NKE1024 NUA1024 ODW1024 ONS1024 OXO1024 PHK1024 PRG1024 QBC1024 QKY1024 QUU1024 REQ1024 ROM1024 RYI1024 SIE1024 SSA1024 TBW1024 TLS1024 TVO1024 UFK1024 UPG1024 UZC1024 VIY1024 VSU1024 WCQ1024 WMM1024 WWI1024 AS1073:AS1074 JZ1073:JZ1074 TV1073:TV1074 ADR1073:ADR1074 ANN1073:ANN1074 AXJ1073:AXJ1074 BHF1073:BHF1074 BRB1073:BRB1074 CAX1073:CAX1074 CKT1073:CKT1074 CUP1073:CUP1074 DEL1073:DEL1074 DOH1073:DOH1074 DYD1073:DYD1074 EHZ1073:EHZ1074 ERV1073:ERV1074 FBR1073:FBR1074 FLN1073:FLN1074 FVJ1073:FVJ1074 GFF1073:GFF1074 GPB1073:GPB1074 GYX1073:GYX1074 HIT1073:HIT1074 HSP1073:HSP1074 ICL1073:ICL1074 IMH1073:IMH1074 IWD1073:IWD1074 JFZ1073:JFZ1074 JPV1073:JPV1074 JZR1073:JZR1074 KJN1073:KJN1074 KTJ1073:KTJ1074 LDF1073:LDF1074 LNB1073:LNB1074 LWX1073:LWX1074 MGT1073:MGT1074 MQP1073:MQP1074 NAL1073:NAL1074 NKH1073:NKH1074 NUD1073:NUD1074 ODZ1073:ODZ1074 ONV1073:ONV1074 OXR1073:OXR1074 PHN1073:PHN1074 PRJ1073:PRJ1074 QBF1073:QBF1074 QLB1073:QLB1074 QUX1073:QUX1074 RET1073:RET1074 ROP1073:ROP1074 RYL1073:RYL1074 SIH1073:SIH1074 SSD1073:SSD1074 TBZ1073:TBZ1074 TLV1073:TLV1074 TVR1073:TVR1074 UFN1073:UFN1074 UPJ1073:UPJ1074 UZF1073:UZF1074 VJB1073:VJB1074 VSX1073:VSX1074 WCT1073:WCT1074 WMP1073:WMP1074 WWL1073:WWL1074 AP1088:AP1089 JW1088:JW1089 TS1088:TS1089 ADO1088:ADO1089 ANK1088:ANK1089 AXG1088:AXG1089 BHC1088:BHC1089 BQY1088:BQY1089 CAU1088:CAU1089 CKQ1088:CKQ1089 CUM1088:CUM1089 DEI1088:DEI1089 DOE1088:DOE1089 DYA1088:DYA1089 EHW1088:EHW1089 ERS1088:ERS1089 FBO1088:FBO1089 FLK1088:FLK1089 FVG1088:FVG1089 GFC1088:GFC1089 GOY1088:GOY1089 GYU1088:GYU1089 HIQ1088:HIQ1089 HSM1088:HSM1089 ICI1088:ICI1089 IME1088:IME1089 IWA1088:IWA1089 JFW1088:JFW1089 JPS1088:JPS1089 JZO1088:JZO1089 KJK1088:KJK1089 KTG1088:KTG1089 LDC1088:LDC1089 LMY1088:LMY1089 LWU1088:LWU1089 MGQ1088:MGQ1089 MQM1088:MQM1089 NAI1088:NAI1089 NKE1088:NKE1089 NUA1088:NUA1089 ODW1088:ODW1089 ONS1088:ONS1089 OXO1088:OXO1089 PHK1088:PHK1089 PRG1088:PRG1089 QBC1088:QBC1089 QKY1088:QKY1089 QUU1088:QUU1089 REQ1088:REQ1089 ROM1088:ROM1089 RYI1088:RYI1089 SIE1088:SIE1089 SSA1088:SSA1089 TBW1088:TBW1089 TLS1088:TLS1089 TVO1088:TVO1089 UFK1088:UFK1089 UPG1088:UPG1089 UZC1088:UZC1089 VIY1088:VIY1089 VSU1088:VSU1089 WCQ1088:WCQ1089 WMM1088:WMM1089 WWI1088:WWI1089 AJ1088:AJ1089 JQ1088:JQ1089 TM1088:TM1089 ADI1088:ADI1089 ANE1088:ANE1089 AXA1088:AXA1089 BGW1088:BGW1089 BQS1088:BQS1089 CAO1088:CAO1089 CKK1088:CKK1089 CUG1088:CUG1089 DEC1088:DEC1089 DNY1088:DNY1089 DXU1088:DXU1089 EHQ1088:EHQ1089 ERM1088:ERM1089 FBI1088:FBI1089 FLE1088:FLE1089 FVA1088:FVA1089 GEW1088:GEW1089 GOS1088:GOS1089 GYO1088:GYO1089 HIK1088:HIK1089 HSG1088:HSG1089 ICC1088:ICC1089 ILY1088:ILY1089 IVU1088:IVU1089 JFQ1088:JFQ1089 JPM1088:JPM1089 JZI1088:JZI1089 KJE1088:KJE1089 KTA1088:KTA1089 LCW1088:LCW1089 LMS1088:LMS1089 LWO1088:LWO1089 MGK1088:MGK1089 MQG1088:MQG1089 NAC1088:NAC1089 NJY1088:NJY1089 NTU1088:NTU1089 ODQ1088:ODQ1089 ONM1088:ONM1089 OXI1088:OXI1089 PHE1088:PHE1089 PRA1088:PRA1089 QAW1088:QAW1089 QKS1088:QKS1089 QUO1088:QUO1089 REK1088:REK1089 ROG1088:ROG1089 RYC1088:RYC1089 SHY1088:SHY1089 SRU1088:SRU1089 TBQ1088:TBQ1089 TLM1088:TLM1089 TVI1088:TVI1089 UFE1088:UFE1089 UPA1088:UPA1089 UYW1088:UYW1089 VIS1088:VIS1089 VSO1088:VSO1089 WCK1088:WCK1089 WMG1088:WMG1089 WWC1088:WWC1089 AG1088 JN1088 TJ1088 ADF1088 ANB1088 AWX1088 BGT1088 BQP1088 CAL1088 CKH1088 CUD1088 DDZ1088 DNV1088 DXR1088 EHN1088 ERJ1088 FBF1088 FLB1088 FUX1088 GET1088 GOP1088 GYL1088 HIH1088 HSD1088 IBZ1088 ILV1088 IVR1088 JFN1088 JPJ1088 JZF1088 KJB1088 KSX1088 LCT1088 LMP1088 LWL1088 MGH1088 MQD1088 MZZ1088 NJV1088 NTR1088 ODN1088 ONJ1088 OXF1088 PHB1088 PQX1088 QAT1088 QKP1088 QUL1088 REH1088 ROD1088 RXZ1088 SHV1088 SRR1088 TBN1088 TLJ1088 TVF1088 UFB1088 UOX1088 UYT1088 VIP1088 VSL1088 WCH1088 WMD1088 WVZ1088 AM1088 JT1088 TP1088 ADL1088 ANH1088 AXD1088 BGZ1088 BQV1088 CAR1088 CKN1088 CUJ1088 DEF1088 DOB1088 DXX1088 EHT1088 ERP1088 FBL1088 FLH1088 FVD1088 GEZ1088 GOV1088 GYR1088 HIN1088 HSJ1088 ICF1088 IMB1088 IVX1088 JFT1088 JPP1088 JZL1088 KJH1088 KTD1088 LCZ1088 LMV1088 LWR1088 MGN1088 MQJ1088 NAF1088 NKB1088 NTX1088 ODT1088 ONP1088 OXL1088 PHH1088 PRD1088 QAZ1088 QKV1088 QUR1088 REN1088 ROJ1088 RYF1088 SIB1088 SRX1088 TBT1088 TLP1088 TVL1088 UFH1088 UPD1088 UYZ1088 VIV1088 VSR1088 WCN1088 WMJ1088 WWF1088 AJ1179 JQ1177 TM1177 ADI1177 ANE1177 AXA1177 BGW1177 BQS1177 CAO1177 CKK1177 CUG1177 DEC1177 DNY1177 DXU1177 EHQ1177 ERM1177 FBI1177 FLE1177 FVA1177 GEW1177 GOS1177 GYO1177 HIK1177 HSG1177 ICC1177 ILY1177 IVU1177 JFQ1177 JPM1177 JZI1177 KJE1177 KTA1177 LCW1177 LMS1177 LWO1177 MGK1177 MQG1177 NAC1177 NJY1177 NTU1177 ODQ1177 ONM1177 OXI1177 PHE1177 PRA1177 QAW1177 QKS1177 QUO1177 REK1177 ROG1177 RYC1177 SHY1177 SRU1177 TBQ1177 TLM1177 TVI1177 UFE1177 UPA1177 UYW1177 VIS1177 VSO1177 WCK1177 WMG1177 WWC1177 AM1179 JT1177 TP1177 ADL1177 ANH1177 AXD1177 BGZ1177 BQV1177 CAR1177 CKN1177 CUJ1177 DEF1177 DOB1177 DXX1177 EHT1177 ERP1177 FBL1177 FLH1177 FVD1177 GEZ1177 GOV1177 GYR1177 HIN1177 HSJ1177 ICF1177 IMB1177 IVX1177 JFT1177 JPP1177 JZL1177 KJH1177 KTD1177 LCZ1177 LMV1177 LWR1177 MGN1177 MQJ1177 NAF1177 NKB1177 NTX1177 ODT1177 ONP1177 OXL1177 PHH1177 PRD1177 QAZ1177 QKV1177 QUR1177 REN1177 ROJ1177 RYF1177 SIB1177 SRX1177 TBT1177 TLP1177 TVL1177 UFH1177 UPD1177 UYZ1177 VIV1177 VSR1177 WCN1177 WMJ1177 WWF1177 AP1179 JW1177 TS1177 ADO1177 ANK1177 AXG1177 BHC1177 BQY1177 CAU1177 CKQ1177 CUM1177 DEI1177 DOE1177 DYA1177 EHW1177 ERS1177 FBO1177 FLK1177 FVG1177 GFC1177 GOY1177 GYU1177 HIQ1177 HSM1177 ICI1177 IME1177 IWA1177 JFW1177 JPS1177 JZO1177 KJK1177 KTG1177 LDC1177 LMY1177 LWU1177 MGQ1177 MQM1177 NAI1177 NKE1177 NUA1177 ODW1177 ONS1177 OXO1177 PHK1177 PRG1177 QBC1177 QKY1177 QUU1177 REQ1177 ROM1177 RYI1177 SIE1177 SSA1177 TBW1177 TLS1177 TVO1177 UFK1177 UPG1177 UZC1177 VIY1177 VSU1177 WCQ1177 WMM1177 WWI1177 AJ1196 JQ1194 TM1194 ADI1194 ANE1194 AXA1194 BGW1194 BQS1194 CAO1194 CKK1194 CUG1194 DEC1194 DNY1194 DXU1194 EHQ1194 ERM1194 FBI1194 FLE1194 FVA1194 GEW1194 GOS1194 GYO1194 HIK1194 HSG1194 ICC1194 ILY1194 IVU1194 JFQ1194 JPM1194 JZI1194 KJE1194 KTA1194 LCW1194 LMS1194 LWO1194 MGK1194 MQG1194 NAC1194 NJY1194 NTU1194 ODQ1194 ONM1194 OXI1194 PHE1194 PRA1194 QAW1194 QKS1194 QUO1194 REK1194 ROG1194 RYC1194 SHY1194 SRU1194 TBQ1194 TLM1194 TVI1194 UFE1194 UPA1194 UYW1194 VIS1194 VSO1194 WCK1194 WMG1194 WWC1194 AG1196 JN1194 TJ1194 ADF1194 ANB1194 AWX1194 BGT1194 BQP1194 CAL1194 CKH1194 CUD1194 DDZ1194 DNV1194 DXR1194 EHN1194 ERJ1194 FBF1194 FLB1194 FUX1194 GET1194 GOP1194 GYL1194 HIH1194 HSD1194 IBZ1194 ILV1194 IVR1194 JFN1194 JPJ1194 JZF1194 KJB1194 KSX1194 LCT1194 LMP1194 LWL1194 MGH1194 MQD1194 MZZ1194 NJV1194 NTR1194 ODN1194 ONJ1194 OXF1194 PHB1194 PQX1194 QAT1194 QKP1194 QUL1194 REH1194 ROD1194 RXZ1194 SHV1194 SRR1194 TBN1194 TLJ1194 TVF1194 UFB1194 UOX1194 UYT1194 VIP1194 VSL1194 WCH1194 WMD1194 WVZ1194 AP1196 JW1194 TS1194 ADO1194 ANK1194 AXG1194 BHC1194 BQY1194 CAU1194 CKQ1194 CUM1194 DEI1194 DOE1194 DYA1194 EHW1194 ERS1194 FBO1194 FLK1194 FVG1194 GFC1194 GOY1194 GYU1194 HIQ1194 HSM1194 ICI1194 IME1194 IWA1194 JFW1194 JPS1194 JZO1194 KJK1194 KTG1194 LDC1194 LMY1194 LWU1194 MGQ1194 MQM1194 NAI1194 NKE1194 NUA1194 ODW1194 ONS1194 OXO1194 PHK1194 PRG1194 QBC1194 QKY1194 QUU1194 REQ1194 ROM1194 RYI1194 SIE1194 SSA1194 TBW1194 TLS1194 TVO1194 UFK1194 UPG1194 UZC1194 VIY1194 VSU1194 WCQ1194 WMM1194 WWI1194 AM1196 JT1194 TP1194 ADL1194 ANH1194 AXD1194 BGZ1194 BQV1194 CAR1194 CKN1194 CUJ1194 DEF1194 DOB1194 DXX1194 EHT1194 ERP1194 FBL1194 FLH1194 FVD1194 GEZ1194 GOV1194 GYR1194 HIN1194 HSJ1194 ICF1194 IMB1194 IVX1194 JFT1194 JPP1194 JZL1194 KJH1194 KTD1194 LCZ1194 LMV1194 LWR1194 MGN1194 MQJ1194 NAF1194 NKB1194 NTX1194 ODT1194 ONP1194 OXL1194 PHH1194 PRD1194 QAZ1194 QKV1194 QUR1194 REN1194 ROJ1194 RYF1194 SIB1194 SRX1194 TBT1194 TLP1194 TVL1194 UFH1194 UPD1194 UYZ1194 VIV1194 VSR1194 WCN1194 WMJ1194 WWF1194 AP1227:AP1228 JW1225:JW1226 TS1225:TS1226 ADO1225:ADO1226 ANK1225:ANK1226 AXG1225:AXG1226 BHC1225:BHC1226 BQY1225:BQY1226 CAU1225:CAU1226 CKQ1225:CKQ1226 CUM1225:CUM1226 DEI1225:DEI1226 DOE1225:DOE1226 DYA1225:DYA1226 EHW1225:EHW1226 ERS1225:ERS1226 FBO1225:FBO1226 FLK1225:FLK1226 FVG1225:FVG1226 GFC1225:GFC1226 GOY1225:GOY1226 GYU1225:GYU1226 HIQ1225:HIQ1226 HSM1225:HSM1226 ICI1225:ICI1226 IME1225:IME1226 IWA1225:IWA1226 JFW1225:JFW1226 JPS1225:JPS1226 JZO1225:JZO1226 KJK1225:KJK1226 KTG1225:KTG1226 LDC1225:LDC1226 LMY1225:LMY1226 LWU1225:LWU1226 MGQ1225:MGQ1226 MQM1225:MQM1226 NAI1225:NAI1226 NKE1225:NKE1226 NUA1225:NUA1226 ODW1225:ODW1226 ONS1225:ONS1226 OXO1225:OXO1226 PHK1225:PHK1226 PRG1225:PRG1226 QBC1225:QBC1226 QKY1225:QKY1226 QUU1225:QUU1226 REQ1225:REQ1226 ROM1225:ROM1226 RYI1225:RYI1226 SIE1225:SIE1226 SSA1225:SSA1226 TBW1225:TBW1226 TLS1225:TLS1226 TVO1225:TVO1226 UFK1225:UFK1226 UPG1225:UPG1226 UZC1225:UZC1226 VIY1225:VIY1226 VSU1225:VSU1226 WCQ1225:WCQ1226 WMM1225:WMM1226 WWI1225:WWI1226 AJ1234:AJ1235 JQ1232:JQ1233 TM1232:TM1233 ADI1232:ADI1233 ANE1232:ANE1233 AXA1232:AXA1233 BGW1232:BGW1233 BQS1232:BQS1233 CAO1232:CAO1233 CKK1232:CKK1233 CUG1232:CUG1233 DEC1232:DEC1233 DNY1232:DNY1233 DXU1232:DXU1233 EHQ1232:EHQ1233 ERM1232:ERM1233 FBI1232:FBI1233 FLE1232:FLE1233 FVA1232:FVA1233 GEW1232:GEW1233 GOS1232:GOS1233 GYO1232:GYO1233 HIK1232:HIK1233 HSG1232:HSG1233 ICC1232:ICC1233 ILY1232:ILY1233 IVU1232:IVU1233 JFQ1232:JFQ1233 JPM1232:JPM1233 JZI1232:JZI1233 KJE1232:KJE1233 KTA1232:KTA1233 LCW1232:LCW1233 LMS1232:LMS1233 LWO1232:LWO1233 MGK1232:MGK1233 MQG1232:MQG1233 NAC1232:NAC1233 NJY1232:NJY1233 NTU1232:NTU1233 ODQ1232:ODQ1233 ONM1232:ONM1233 OXI1232:OXI1233 PHE1232:PHE1233 PRA1232:PRA1233 QAW1232:QAW1233 QKS1232:QKS1233 QUO1232:QUO1233 REK1232:REK1233 ROG1232:ROG1233 RYC1232:RYC1233 SHY1232:SHY1233 SRU1232:SRU1233 TBQ1232:TBQ1233 TLM1232:TLM1233 TVI1232:TVI1233 UFE1232:UFE1233 UPA1232:UPA1233 UYW1232:UYW1233 VIS1232:VIS1233 VSO1232:VSO1233 WCK1232:WCK1233 WMG1232:WMG1233 WWC1232:WWC1233 AG1234:AG1235 JN1232:JN1233 TJ1232:TJ1233 ADF1232:ADF1233 ANB1232:ANB1233 AWX1232:AWX1233 BGT1232:BGT1233 BQP1232:BQP1233 CAL1232:CAL1233 CKH1232:CKH1233 CUD1232:CUD1233 DDZ1232:DDZ1233 DNV1232:DNV1233 DXR1232:DXR1233 EHN1232:EHN1233 ERJ1232:ERJ1233 FBF1232:FBF1233 FLB1232:FLB1233 FUX1232:FUX1233 GET1232:GET1233 GOP1232:GOP1233 GYL1232:GYL1233 HIH1232:HIH1233 HSD1232:HSD1233 IBZ1232:IBZ1233 ILV1232:ILV1233 IVR1232:IVR1233 JFN1232:JFN1233 JPJ1232:JPJ1233 JZF1232:JZF1233 KJB1232:KJB1233 KSX1232:KSX1233 LCT1232:LCT1233 LMP1232:LMP1233 LWL1232:LWL1233 MGH1232:MGH1233 MQD1232:MQD1233 MZZ1232:MZZ1233 NJV1232:NJV1233 NTR1232:NTR1233 ODN1232:ODN1233 ONJ1232:ONJ1233 OXF1232:OXF1233 PHB1232:PHB1233 PQX1232:PQX1233 QAT1232:QAT1233 QKP1232:QKP1233 QUL1232:QUL1233 REH1232:REH1233 ROD1232:ROD1233 RXZ1232:RXZ1233 SHV1232:SHV1233 SRR1232:SRR1233 TBN1232:TBN1233 TLJ1232:TLJ1233 TVF1232:TVF1233 UFB1232:UFB1233 UOX1232:UOX1233 UYT1232:UYT1233 VIP1232:VIP1233 VSL1232:VSL1233 WCH1232:WCH1233 WMD1232:WMD1233 WVZ1232:WVZ1233 AP1234:AP1235 JW1232:JW1233 TS1232:TS1233 ADO1232:ADO1233 ANK1232:ANK1233 AXG1232:AXG1233 BHC1232:BHC1233 BQY1232:BQY1233 CAU1232:CAU1233 CKQ1232:CKQ1233 CUM1232:CUM1233 DEI1232:DEI1233 DOE1232:DOE1233 DYA1232:DYA1233 EHW1232:EHW1233 ERS1232:ERS1233 FBO1232:FBO1233 FLK1232:FLK1233 FVG1232:FVG1233 GFC1232:GFC1233 GOY1232:GOY1233 GYU1232:GYU1233 HIQ1232:HIQ1233 HSM1232:HSM1233 ICI1232:ICI1233 IME1232:IME1233 IWA1232:IWA1233 JFW1232:JFW1233 JPS1232:JPS1233 JZO1232:JZO1233 KJK1232:KJK1233 KTG1232:KTG1233 LDC1232:LDC1233 LMY1232:LMY1233 LWU1232:LWU1233 MGQ1232:MGQ1233 MQM1232:MQM1233 NAI1232:NAI1233 NKE1232:NKE1233 NUA1232:NUA1233 ODW1232:ODW1233 ONS1232:ONS1233 OXO1232:OXO1233 PHK1232:PHK1233 PRG1232:PRG1233 QBC1232:QBC1233 QKY1232:QKY1233 QUU1232:QUU1233 REQ1232:REQ1233 ROM1232:ROM1233 RYI1232:RYI1233 SIE1232:SIE1233 SSA1232:SSA1233 TBW1232:TBW1233 TLS1232:TLS1233 TVO1232:TVO1233 UFK1232:UFK1233 UPG1232:UPG1233 UZC1232:UZC1233 VIY1232:VIY1233 VSU1232:VSU1233 WCQ1232:WCQ1233 WMM1232:WMM1233 WWI1232:WWI1233 AM1234:AM1235 JT1232:JT1233 TP1232:TP1233 ADL1232:ADL1233 ANH1232:ANH1233 AXD1232:AXD1233 BGZ1232:BGZ1233 BQV1232:BQV1233 CAR1232:CAR1233 CKN1232:CKN1233 CUJ1232:CUJ1233 DEF1232:DEF1233 DOB1232:DOB1233 DXX1232:DXX1233 EHT1232:EHT1233 ERP1232:ERP1233 FBL1232:FBL1233 FLH1232:FLH1233 FVD1232:FVD1233 GEZ1232:GEZ1233 GOV1232:GOV1233 GYR1232:GYR1233 HIN1232:HIN1233 HSJ1232:HSJ1233 ICF1232:ICF1233 IMB1232:IMB1233 IVX1232:IVX1233 JFT1232:JFT1233 JPP1232:JPP1233 JZL1232:JZL1233 KJH1232:KJH1233 KTD1232:KTD1233 LCZ1232:LCZ1233 LMV1232:LMV1233 LWR1232:LWR1233 MGN1232:MGN1233 MQJ1232:MQJ1233 NAF1232:NAF1233 NKB1232:NKB1233 NTX1232:NTX1233 ODT1232:ODT1233 ONP1232:ONP1233 OXL1232:OXL1233 PHH1232:PHH1233 PRD1232:PRD1233 QAZ1232:QAZ1233 QKV1232:QKV1233 QUR1232:QUR1233 REN1232:REN1233 ROJ1232:ROJ1233 RYF1232:RYF1233 SIB1232:SIB1233 SRX1232:SRX1233 TBT1232:TBT1233 TLP1232:TLP1233 TVL1232:TVL1233 UFH1232:UFH1233 UPD1232:UPD1233 UYZ1232:UYZ1233 VIV1232:VIV1233 VSR1232:VSR1233 WCN1232:WCN1233 WMJ1232:WMJ1233 WWF1232:WWF1233 AJ1228 JQ1226 TM1226 ADI1226 ANE1226 AXA1226 BGW1226 BQS1226 CAO1226 CKK1226 CUG1226 DEC1226 DNY1226 DXU1226 EHQ1226 ERM1226 FBI1226 FLE1226 FVA1226 GEW1226 GOS1226 GYO1226 HIK1226 HSG1226 ICC1226 ILY1226 IVU1226 JFQ1226 JPM1226 JZI1226 KJE1226 KTA1226 LCW1226 LMS1226 LWO1226 MGK1226 MQG1226 NAC1226 NJY1226 NTU1226 ODQ1226 ONM1226 OXI1226 PHE1226 PRA1226 QAW1226 QKS1226 QUO1226 REK1226 ROG1226 RYC1226 SHY1226 SRU1226 TBQ1226 TLM1226 TVI1226 UFE1226 UPA1226 UYW1226 VIS1226 VSO1226 WCK1226 WMG1226 WWC1226 AG1228 JN1226 TJ1226 ADF1226 ANB1226 AWX1226 BGT1226 BQP1226 CAL1226 CKH1226 CUD1226 DDZ1226 DNV1226 DXR1226 EHN1226 ERJ1226 FBF1226 FLB1226 FUX1226 GET1226 GOP1226 GYL1226 HIH1226 HSD1226 IBZ1226 ILV1226 IVR1226 JFN1226 JPJ1226 JZF1226 KJB1226 KSX1226 LCT1226 LMP1226 LWL1226 MGH1226 MQD1226 MZZ1226 NJV1226 NTR1226 ODN1226 ONJ1226 OXF1226 PHB1226 PQX1226 QAT1226 QKP1226 QUL1226 REH1226 ROD1226 RXZ1226 SHV1226 SRR1226 TBN1226 TLJ1226 TVF1226 UFB1226 UOX1226 UYT1226 VIP1226 VSL1226 WCH1226 WMD1226 WVZ1226 AJ163 JQ163 TM163 ADI163 ANE163 AXA163 BGW163 BQS163 CAO163 CKK163 CUG163 DEC163 DNY163 DXU163 EHQ163 ERM163 FBI163 FLE163 FVA163 GEW163 GOS163 GYO163 HIK163 HSG163 ICC163 ILY163 IVU163 JFQ163 JPM163 JZI163 KJE163 KTA163 LCW163 LMS163 LWO163 MGK163 MQG163 NAC163 NJY163 NTU163 ODQ163 ONM163 OXI163 PHE163 PRA163 QAW163 QKS163 QUO163 REK163 ROG163 RYC163 SHY163 SRU163 TBQ163 TLM163 TVI163 UFE163 UPA163 UYW163 VIS163 VSO163 WCK163 WMG163 WWC163 AG163 JN163 TJ163 ADF163 ANB163 AWX163 BGT163 BQP163 CAL163 CKH163 CUD163 DDZ163 DNV163 DXR163 EHN163 ERJ163 FBF163 FLB163 FUX163 GET163 GOP163 GYL163 HIH163 HSD163 IBZ163 ILV163 IVR163 JFN163 JPJ163 JZF163 KJB163 KSX163 LCT163 LMP163 LWL163 MGH163 MQD163 MZZ163 NJV163 NTR163 ODN163 ONJ163 OXF163 PHB163 PQX163 QAT163 QKP163 QUL163 REH163 ROD163 RXZ163 SHV163 SRR163 TBN163 TLJ163 TVF163 UFB163 UOX163 UYT163 VIP163 VSL163 WCH163 WMD163 WVZ163 AP163 JW163 TS163 ADO163 ANK163 AXG163 BHC163 BQY163 CAU163 CKQ163 CUM163 DEI163 DOE163 DYA163 EHW163 ERS163 FBO163 FLK163 FVG163 GFC163 GOY163 GYU163 HIQ163 HSM163 ICI163 IME163 IWA163 JFW163 JPS163 JZO163 KJK163 KTG163 LDC163 LMY163 LWU163 MGQ163 MQM163 NAI163 NKE163 NUA163 ODW163 ONS163 OXO163 PHK163 PRG163 QBC163 QKY163 QUU163 REQ163 ROM163 RYI163 SIE163 SSA163 TBW163 TLS163 TVO163 UFK163 UPG163 UZC163 VIY163 VSU163 WCQ163 WMM163 WWI163 BB335:BB380 KX335:KX380 UT335:UT380 AEP335:AEP380 AOL335:AOL380 AYH335:AYH380 BID335:BID380 BRZ335:BRZ380 CBV335:CBV380 CLR335:CLR380 CVN335:CVN380 DFJ335:DFJ380 DPF335:DPF380 DZB335:DZB380 EIX335:EIX380 EST335:EST380 FCP335:FCP380 FML335:FML380 FWH335:FWH380 GGD335:GGD380 GPZ335:GPZ380 GZV335:GZV380 HJR335:HJR380 HTN335:HTN380 IDJ335:IDJ380 INF335:INF380 IXB335:IXB380 JGX335:JGX380 JQT335:JQT380 KAP335:KAP380 KKL335:KKL380 KUH335:KUH380 LED335:LED380 LNZ335:LNZ380 LXV335:LXV380 MHR335:MHR380 MRN335:MRN380 NBJ335:NBJ380 NLF335:NLF380 NVB335:NVB380 OEX335:OEX380 OOT335:OOT380 OYP335:OYP380 PIL335:PIL380 PSH335:PSH380 QCD335:QCD380 QLZ335:QLZ380 QVV335:QVV380 RFR335:RFR380 RPN335:RPN380 RZJ335:RZJ380 SJF335:SJF380 STB335:STB380 TCX335:TCX380 TMT335:TMT380 TWP335:TWP380 UGL335:UGL380 UQH335:UQH380 VAD335:VAD380 VJZ335:VJZ380 VTV335:VTV380 WDR335:WDR380 WNN335:WNN380 WXJ335:WXJ380 AM381 JT381 TP381 ADL381 ANH381 AXD381 BGZ381 BQV381 CAR381 CKN381 CUJ381 DEF381 DOB381 DXX381 EHT381 ERP381 FBL381 FLH381 FVD381 GEZ381 GOV381 GYR381 HIN381 HSJ381 ICF381 IMB381 IVX381 JFT381 JPP381 JZL381 KJH381 KTD381 LCZ381 LMV381 LWR381 MGN381 MQJ381 NAF381 NKB381 NTX381 ODT381 ONP381 OXL381 PHH381 PRD381 QAZ381 QKV381 QUR381 REN381 ROJ381 RYF381 SIB381 SRX381 TBT381 TLP381 TVL381 UFH381 UPD381 UYZ381 VIV381 VSR381 WCN381 WMJ381 WWF381 AJ540 JQ540 TM540 ADI540 ANE540 AXA540 BGW540 BQS540 CAO540 CKK540 CUG540 DEC540 DNY540 DXU540 EHQ540 ERM540 FBI540 FLE540 FVA540 GEW540 GOS540 GYO540 HIK540 HSG540 ICC540 ILY540 IVU540 JFQ540 JPM540 JZI540 KJE540 KTA540 LCW540 LMS540 LWO540 MGK540 MQG540 NAC540 NJY540 NTU540 ODQ540 ONM540 OXI540 PHE540 PRA540 QAW540 QKS540 QUO540 REK540 ROG540 RYC540 SHY540 SRU540 TBQ540 TLM540 TVI540 UFE540 UPA540 UYW540 VIS540 VSO540 WCK540 WMG540 WWC540 AG540 JN540 TJ540 ADF540 ANB540 AWX540 BGT540 BQP540 CAL540 CKH540 CUD540 DDZ540 DNV540 DXR540 EHN540 ERJ540 FBF540 FLB540 FUX540 GET540 GOP540 GYL540 HIH540 HSD540 IBZ540 ILV540 IVR540 JFN540 JPJ540 JZF540 KJB540 KSX540 LCT540 LMP540 LWL540 MGH540 MQD540 MZZ540 NJV540 NTR540 ODN540 ONJ540 OXF540 PHB540 PQX540 QAT540 QKP540 QUL540 REH540 ROD540 RXZ540 SHV540 SRR540 TBN540 TLJ540 TVF540 UFB540 UOX540 UYT540 VIP540 VSL540 WCH540 WMD540 WVZ540 AP540 JW540 TS540 ADO540 ANK540 AXG540 BHC540 BQY540 CAU540 CKQ540 CUM540 DEI540 DOE540 DYA540 EHW540 ERS540 FBO540 FLK540 FVG540 GFC540 GOY540 GYU540 HIQ540 HSM540 ICI540 IME540 IWA540 JFW540 JPS540 JZO540 KJK540 KTG540 LDC540 LMY540 LWU540 MGQ540 MQM540 NAI540 NKE540 NUA540 ODW540 ONS540 OXO540 PHK540 PRG540 QBC540 QKY540 QUU540 REQ540 ROM540 RYI540 SIE540 SSA540 TBW540 TLS540 TVO540 UFK540 UPG540 UZC540 VIY540 VSU540 WCQ540 WMM540 WWI540 AM679:AM681 JT679:JT681 TP679:TP681 ADL679:ADL681 ANH679:ANH681 AXD679:AXD681 BGZ679:BGZ681 BQV679:BQV681 CAR679:CAR681 CKN679:CKN681 CUJ679:CUJ681 DEF679:DEF681 DOB679:DOB681 DXX679:DXX681 EHT679:EHT681 ERP679:ERP681 FBL679:FBL681 FLH679:FLH681 FVD679:FVD681 GEZ679:GEZ681 GOV679:GOV681 GYR679:GYR681 HIN679:HIN681 HSJ679:HSJ681 ICF679:ICF681 IMB679:IMB681 IVX679:IVX681 JFT679:JFT681 JPP679:JPP681 JZL679:JZL681 KJH679:KJH681 KTD679:KTD681 LCZ679:LCZ681 LMV679:LMV681 LWR679:LWR681 MGN679:MGN681 MQJ679:MQJ681 NAF679:NAF681 NKB679:NKB681 NTX679:NTX681 ODT679:ODT681 ONP679:ONP681 OXL679:OXL681 PHH679:PHH681 PRD679:PRD681 QAZ679:QAZ681 QKV679:QKV681 QUR679:QUR681 REN679:REN681 ROJ679:ROJ681 RYF679:RYF681 SIB679:SIB681 SRX679:SRX681 TBT679:TBT681 TLP679:TLP681 TVL679:TVL681 UFH679:UFH681 UPD679:UPD681 UYZ679:UYZ681 VIV679:VIV681 VSR679:VSR681 WCN679:WCN681 WMJ679:WMJ681 WWF679:WWF681 AG673:AG681 JN673:JN681 TJ673:TJ681 ADF673:ADF681 ANB673:ANB681 AWX673:AWX681 BGT673:BGT681 BQP673:BQP681 CAL673:CAL681 CKH673:CKH681 CUD673:CUD681 DDZ673:DDZ681 DNV673:DNV681 DXR673:DXR681 EHN673:EHN681 ERJ673:ERJ681 FBF673:FBF681 FLB673:FLB681 FUX673:FUX681 GET673:GET681 GOP673:GOP681 GYL673:GYL681 HIH673:HIH681 HSD673:HSD681 IBZ673:IBZ681 ILV673:ILV681 IVR673:IVR681 JFN673:JFN681 JPJ673:JPJ681 JZF673:JZF681 KJB673:KJB681 KSX673:KSX681 LCT673:LCT681 LMP673:LMP681 LWL673:LWL681 MGH673:MGH681 MQD673:MQD681 MZZ673:MZZ681 NJV673:NJV681 NTR673:NTR681 ODN673:ODN681 ONJ673:ONJ681 OXF673:OXF681 PHB673:PHB681 PQX673:PQX681 QAT673:QAT681 QKP673:QKP681 QUL673:QUL681 REH673:REH681 ROD673:ROD681 RXZ673:RXZ681 SHV673:SHV681 SRR673:SRR681 TBN673:TBN681 TLJ673:TLJ681 TVF673:TVF681 UFB673:UFB681 UOX673:UOX681 UYT673:UYT681 VIP673:VIP681 VSL673:VSL681 WCH673:WCH681 WMD673:WMD681 WVZ673:WVZ681 AJ673:AJ681 JQ673:JQ681 TM673:TM681 ADI673:ADI681 ANE673:ANE681 AXA673:AXA681 BGW673:BGW681 BQS673:BQS681 CAO673:CAO681 CKK673:CKK681 CUG673:CUG681 DEC673:DEC681 DNY673:DNY681 DXU673:DXU681 EHQ673:EHQ681 ERM673:ERM681 FBI673:FBI681 FLE673:FLE681 FVA673:FVA681 GEW673:GEW681 GOS673:GOS681 GYO673:GYO681 HIK673:HIK681 HSG673:HSG681 ICC673:ICC681 ILY673:ILY681 IVU673:IVU681 JFQ673:JFQ681 JPM673:JPM681 JZI673:JZI681 KJE673:KJE681 KTA673:KTA681 LCW673:LCW681 LMS673:LMS681 LWO673:LWO681 MGK673:MGK681 MQG673:MQG681 NAC673:NAC681 NJY673:NJY681 NTU673:NTU681 ODQ673:ODQ681 ONM673:ONM681 OXI673:OXI681 PHE673:PHE681 PRA673:PRA681 QAW673:QAW681 QKS673:QKS681 QUO673:QUO681 REK673:REK681 ROG673:ROG681 RYC673:RYC681 SHY673:SHY681 SRU673:SRU681 TBQ673:TBQ681 TLM673:TLM681 TVI673:TVI681 UFE673:UFE681 UPA673:UPA681 UYW673:UYW681 VIS673:VIS681 VSO673:VSO681 WCK673:WCK681 WMG673:WMG681 WWC673:WWC681 AM575 JT575 TP575 ADL575 ANH575 AXD575 BGZ575 BQV575 CAR575 CKN575 CUJ575 DEF575 DOB575 DXX575 EHT575 ERP575 FBL575 FLH575 FVD575 GEZ575 GOV575 GYR575 HIN575 HSJ575 ICF575 IMB575 IVX575 JFT575 JPP575 JZL575 KJH575 KTD575 LCZ575 LMV575 LWR575 MGN575 MQJ575 NAF575 NKB575 NTX575 ODT575 ONP575 OXL575 PHH575 PRD575 QAZ575 QKV575 QUR575 REN575 ROJ575 RYF575 SIB575 SRX575 TBT575 TLP575 TVL575 UFH575 UPD575 UYZ575 VIV575 VSR575 WCN575 WMJ575 WWF575 AJ839 JQ839 TM839 ADI839 ANE839 AXA839 BGW839 BQS839 CAO839 CKK839 CUG839 DEC839 DNY839 DXU839 EHQ839 ERM839 FBI839 FLE839 FVA839 GEW839 GOS839 GYO839 HIK839 HSG839 ICC839 ILY839 IVU839 JFQ839 JPM839 JZI839 KJE839 KTA839 LCW839 LMS839 LWO839 MGK839 MQG839 NAC839 NJY839 NTU839 ODQ839 ONM839 OXI839 PHE839 PRA839 QAW839 QKS839 QUO839 REK839 ROG839 RYC839 SHY839 SRU839 TBQ839 TLM839 TVI839 UFE839 UPA839 UYW839 VIS839 VSO839 WCK839 WMG839 WWC839 AG839 JN839 TJ839 ADF839 ANB839 AWX839 BGT839 BQP839 CAL839 CKH839 CUD839 DDZ839 DNV839 DXR839 EHN839 ERJ839 FBF839 FLB839 FUX839 GET839 GOP839 GYL839 HIH839 HSD839 IBZ839 ILV839 IVR839 JFN839 JPJ839 JZF839 KJB839 KSX839 LCT839 LMP839 LWL839 MGH839 MQD839 MZZ839 NJV839 NTR839 ODN839 ONJ839 OXF839 PHB839 PQX839 QAT839 QKP839 QUL839 REH839 ROD839 RXZ839 SHV839 SRR839 TBN839 TLJ839 TVF839 UFB839 UOX839 UYT839 VIP839 VSL839 WCH839 WMD839 WVZ839 AM839 JT839 TP839 ADL839 ANH839 AXD839 BGZ839 BQV839 CAR839 CKN839 CUJ839 DEF839 DOB839 DXX839 EHT839 ERP839 FBL839 FLH839 FVD839 GEZ839 GOV839 GYR839 HIN839 HSJ839 ICF839 IMB839 IVX839 JFT839 JPP839 JZL839 KJH839 KTD839 LCZ839 LMV839 LWR839 MGN839 MQJ839 NAF839 NKB839 NTX839 ODT839 ONP839 OXL839 PHH839 PRD839 QAZ839 QKV839 QUR839 REN839 ROJ839 RYF839 SIB839 SRX839 TBT839 TLP839 TVL839 UFH839 UPD839 UYZ839 VIV839 VSR839 WCN839 WMJ839 WWF839 AP839 JW839 TS839 ADO839 ANK839 AXG839 BHC839 BQY839 CAU839 CKQ839 CUM839 DEI839 DOE839 DYA839 EHW839 ERS839 FBO839 FLK839 FVG839 GFC839 GOY839 GYU839 HIQ839 HSM839 ICI839 IME839 IWA839 JFW839 JPS839 JZO839 KJK839 KTG839 LDC839 LMY839 LWU839 MGQ839 MQM839 NAI839 NKE839 NUA839 ODW839 ONS839 OXO839 PHK839 PRG839 QBC839 QKY839 QUU839 REQ839 ROM839 RYI839 SIE839 SSA839 TBW839 TLS839 TVO839 UFK839 UPG839 UZC839 VIY839 VSU839 WCQ839 WMM839 WWI839 AP841 JW841 TS841 ADO841 ANK841 AXG841 BHC841 BQY841 CAU841 CKQ841 CUM841 DEI841 DOE841 DYA841 EHW841 ERS841 FBO841 FLK841 FVG841 GFC841 GOY841 GYU841 HIQ841 HSM841 ICI841 IME841 IWA841 JFW841 JPS841 JZO841 KJK841 KTG841 LDC841 LMY841 LWU841 MGQ841 MQM841 NAI841 NKE841 NUA841 ODW841 ONS841 OXO841 PHK841 PRG841 QBC841 QKY841 QUU841 REQ841 ROM841 RYI841 SIE841 SSA841 TBW841 TLS841 TVO841 UFK841 UPG841 UZC841 VIY841 VSU841 WCQ841 WMM841 WWI841 AP964 JW964 TS964 ADO964 ANK964 AXG964 BHC964 BQY964 CAU964 CKQ964 CUM964 DEI964 DOE964 DYA964 EHW964 ERS964 FBO964 FLK964 FVG964 GFC964 GOY964 GYU964 HIQ964 HSM964 ICI964 IME964 IWA964 JFW964 JPS964 JZO964 KJK964 KTG964 LDC964 LMY964 LWU964 MGQ964 MQM964 NAI964 NKE964 NUA964 ODW964 ONS964 OXO964 PHK964 PRG964 QBC964 QKY964 QUU964 REQ964 ROM964 RYI964 SIE964 SSA964 TBW964 TLS964 TVO964 UFK964 UPG964 UZC964 VIY964 VSU964 WCQ964 WMM964 WWI964 AJ964 JQ964 TM964 ADI964 ANE964 AXA964 BGW964 BQS964 CAO964 CKK964 CUG964 DEC964 DNY964 DXU964 EHQ964 ERM964 FBI964 FLE964 FVA964 GEW964 GOS964 GYO964 HIK964 HSG964 ICC964 ILY964 IVU964 JFQ964 JPM964 JZI964 KJE964 KTA964 LCW964 LMS964 LWO964 MGK964 MQG964 NAC964 NJY964 NTU964 ODQ964 ONM964 OXI964 PHE964 PRA964 QAW964 QKS964 QUO964 REK964 ROG964 RYC964 SHY964 SRU964 TBQ964 TLM964 TVI964 UFE964 UPA964 UYW964 VIS964 VSO964 WCK964 WMG964 WWC964 AM964 JT964 TP964 ADL964 ANH964 AXD964 BGZ964 BQV964 CAR964 CKN964 CUJ964 DEF964 DOB964 DXX964 EHT964 ERP964 FBL964 FLH964 FVD964 GEZ964 GOV964 GYR964 HIN964 HSJ964 ICF964 IMB964 IVX964 JFT964 JPP964 JZL964 KJH964 KTD964 LCZ964 LMV964 LWR964 MGN964 MQJ964 NAF964 NKB964 NTX964 ODT964 ONP964 OXL964 PHH964 PRD964 QAZ964 QKV964 QUR964 REN964 ROJ964 RYF964 SIB964 SRX964 TBT964 TLP964 TVL964 UFH964 UPD964 UYZ964 VIV964 VSR964 WCN964 WMJ964 WWF964 AG1002 JN1002 TJ1002 ADF1002 ANB1002 AWX1002 BGT1002 BQP1002 CAL1002 CKH1002 CUD1002 DDZ1002 DNV1002 DXR1002 EHN1002 ERJ1002 FBF1002 FLB1002 FUX1002 GET1002 GOP1002 GYL1002 HIH1002 HSD1002 IBZ1002 ILV1002 IVR1002 JFN1002 JPJ1002 JZF1002 KJB1002 KSX1002 LCT1002 LMP1002 LWL1002 MGH1002 MQD1002 MZZ1002 NJV1002 NTR1002 ODN1002 ONJ1002 OXF1002 PHB1002 PQX1002 QAT1002 QKP1002 QUL1002 REH1002 ROD1002 RXZ1002 SHV1002 SRR1002 TBN1002 TLJ1002 TVF1002 UFB1002 UOX1002 UYT1002 VIP1002 VSL1002 WCH1002 WMD1002 WVZ1002 AP969:AP974 JW969:JW974 TS969:TS974 ADO969:ADO974 ANK969:ANK974 AXG969:AXG974 BHC969:BHC974 BQY969:BQY974 CAU969:CAU974 CKQ969:CKQ974 CUM969:CUM974 DEI969:DEI974 DOE969:DOE974 DYA969:DYA974 EHW969:EHW974 ERS969:ERS974 FBO969:FBO974 FLK969:FLK974 FVG969:FVG974 GFC969:GFC974 GOY969:GOY974 GYU969:GYU974 HIQ969:HIQ974 HSM969:HSM974 ICI969:ICI974 IME969:IME974 IWA969:IWA974 JFW969:JFW974 JPS969:JPS974 JZO969:JZO974 KJK969:KJK974 KTG969:KTG974 LDC969:LDC974 LMY969:LMY974 LWU969:LWU974 MGQ969:MGQ974 MQM969:MQM974 NAI969:NAI974 NKE969:NKE974 NUA969:NUA974 ODW969:ODW974 ONS969:ONS974 OXO969:OXO974 PHK969:PHK974 PRG969:PRG974 QBC969:QBC974 QKY969:QKY974 QUU969:QUU974 REQ969:REQ974 ROM969:ROM974 RYI969:RYI974 SIE969:SIE974 SSA969:SSA974 TBW969:TBW974 TLS969:TLS974 TVO969:TVO974 UFK969:UFK974 UPG969:UPG974 UZC969:UZC974 VIY969:VIY974 VSU969:VSU974 WCQ969:WCQ974 WMM969:WMM974 WWI969:WWI974 AP976:AP977 JW976:JW977 TS976:TS977 ADO976:ADO977 ANK976:ANK977 AXG976:AXG977 BHC976:BHC977 BQY976:BQY977 CAU976:CAU977 CKQ976:CKQ977 CUM976:CUM977 DEI976:DEI977 DOE976:DOE977 DYA976:DYA977 EHW976:EHW977 ERS976:ERS977 FBO976:FBO977 FLK976:FLK977 FVG976:FVG977 GFC976:GFC977 GOY976:GOY977 GYU976:GYU977 HIQ976:HIQ977 HSM976:HSM977 ICI976:ICI977 IME976:IME977 IWA976:IWA977 JFW976:JFW977 JPS976:JPS977 JZO976:JZO977 KJK976:KJK977 KTG976:KTG977 LDC976:LDC977 LMY976:LMY977 LWU976:LWU977 MGQ976:MGQ977 MQM976:MQM977 NAI976:NAI977 NKE976:NKE977 NUA976:NUA977 ODW976:ODW977 ONS976:ONS977 OXO976:OXO977 PHK976:PHK977 PRG976:PRG977 QBC976:QBC977 QKY976:QKY977 QUU976:QUU977 REQ976:REQ977 ROM976:ROM977 RYI976:RYI977 SIE976:SIE977 SSA976:SSA977 TBW976:TBW977 TLS976:TLS977 TVO976:TVO977 UFK976:UFK977 UPG976:UPG977 UZC976:UZC977 VIY976:VIY977 VSU976:VSU977 WCQ976:WCQ977 WMM976:WMM977 WWI976:WWI977 AP979 JW979 TS979 ADO979 ANK979 AXG979 BHC979 BQY979 CAU979 CKQ979 CUM979 DEI979 DOE979 DYA979 EHW979 ERS979 FBO979 FLK979 FVG979 GFC979 GOY979 GYU979 HIQ979 HSM979 ICI979 IME979 IWA979 JFW979 JPS979 JZO979 KJK979 KTG979 LDC979 LMY979 LWU979 MGQ979 MQM979 NAI979 NKE979 NUA979 ODW979 ONS979 OXO979 PHK979 PRG979 QBC979 QKY979 QUU979 REQ979 ROM979 RYI979 SIE979 SSA979 TBW979 TLS979 TVO979 UFK979 UPG979 UZC979 VIY979 VSU979 WCQ979 WMM979 WWI979 AM981:AM987 JT981:JT987 TP981:TP987 ADL981:ADL987 ANH981:ANH987 AXD981:AXD987 BGZ981:BGZ987 BQV981:BQV987 CAR981:CAR987 CKN981:CKN987 CUJ981:CUJ987 DEF981:DEF987 DOB981:DOB987 DXX981:DXX987 EHT981:EHT987 ERP981:ERP987 FBL981:FBL987 FLH981:FLH987 FVD981:FVD987 GEZ981:GEZ987 GOV981:GOV987 GYR981:GYR987 HIN981:HIN987 HSJ981:HSJ987 ICF981:ICF987 IMB981:IMB987 IVX981:IVX987 JFT981:JFT987 JPP981:JPP987 JZL981:JZL987 KJH981:KJH987 KTD981:KTD987 LCZ981:LCZ987 LMV981:LMV987 LWR981:LWR987 MGN981:MGN987 MQJ981:MQJ987 NAF981:NAF987 NKB981:NKB987 NTX981:NTX987 ODT981:ODT987 ONP981:ONP987 OXL981:OXL987 PHH981:PHH987 PRD981:PRD987 QAZ981:QAZ987 QKV981:QKV987 QUR981:QUR987 REN981:REN987 ROJ981:ROJ987 RYF981:RYF987 SIB981:SIB987 SRX981:SRX987 TBT981:TBT987 TLP981:TLP987 TVL981:TVL987 UFH981:UFH987 UPD981:UPD987 UYZ981:UYZ987 VIV981:VIV987 VSR981:VSR987 WCN981:WCN987 WMJ981:WMJ987 WWF981:WWF987 AP986:AP987 JW986:JW987 TS986:TS987 ADO986:ADO987 ANK986:ANK987 AXG986:AXG987 BHC986:BHC987 BQY986:BQY987 CAU986:CAU987 CKQ986:CKQ987 CUM986:CUM987 DEI986:DEI987 DOE986:DOE987 DYA986:DYA987 EHW986:EHW987 ERS986:ERS987 FBO986:FBO987 FLK986:FLK987 FVG986:FVG987 GFC986:GFC987 GOY986:GOY987 GYU986:GYU987 HIQ986:HIQ987 HSM986:HSM987 ICI986:ICI987 IME986:IME987 IWA986:IWA987 JFW986:JFW987 JPS986:JPS987 JZO986:JZO987 KJK986:KJK987 KTG986:KTG987 LDC986:LDC987 LMY986:LMY987 LWU986:LWU987 MGQ986:MGQ987 MQM986:MQM987 NAI986:NAI987 NKE986:NKE987 NUA986:NUA987 ODW986:ODW987 ONS986:ONS987 OXO986:OXO987 PHK986:PHK987 PRG986:PRG987 QBC986:QBC987 QKY986:QKY987 QUU986:QUU987 REQ986:REQ987 ROM986:ROM987 RYI986:RYI987 SIE986:SIE987 SSA986:SSA987 TBW986:TBW987 TLS986:TLS987 TVO986:TVO987 UFK986:UFK987 UPG986:UPG987 UZC986:UZC987 VIY986:VIY987 VSU986:VSU987 WCQ986:WCQ987 WMM986:WMM987 WWI986:WWI987 AP989:AP991 JW989:JW991 TS989:TS991 ADO989:ADO991 ANK989:ANK991 AXG989:AXG991 BHC989:BHC991 BQY989:BQY991 CAU989:CAU991 CKQ989:CKQ991 CUM989:CUM991 DEI989:DEI991 DOE989:DOE991 DYA989:DYA991 EHW989:EHW991 ERS989:ERS991 FBO989:FBO991 FLK989:FLK991 FVG989:FVG991 GFC989:GFC991 GOY989:GOY991 GYU989:GYU991 HIQ989:HIQ991 HSM989:HSM991 ICI989:ICI991 IME989:IME991 IWA989:IWA991 JFW989:JFW991 JPS989:JPS991 JZO989:JZO991 KJK989:KJK991 KTG989:KTG991 LDC989:LDC991 LMY989:LMY991 LWU989:LWU991 MGQ989:MGQ991 MQM989:MQM991 NAI989:NAI991 NKE989:NKE991 NUA989:NUA991 ODW989:ODW991 ONS989:ONS991 OXO989:OXO991 PHK989:PHK991 PRG989:PRG991 QBC989:QBC991 QKY989:QKY991 QUU989:QUU991 REQ989:REQ991 ROM989:ROM991 RYI989:RYI991 SIE989:SIE991 SSA989:SSA991 TBW989:TBW991 TLS989:TLS991 TVO989:TVO991 UFK989:UFK991 UPG989:UPG991 UZC989:UZC991 VIY989:VIY991 VSU989:VSU991 WCQ989:WCQ991 WMM989:WMM991 WWI989:WWI991 AM989:AM991 JT989:JT991 TP989:TP991 ADL989:ADL991 ANH989:ANH991 AXD989:AXD991 BGZ989:BGZ991 BQV989:BQV991 CAR989:CAR991 CKN989:CKN991 CUJ989:CUJ991 DEF989:DEF991 DOB989:DOB991 DXX989:DXX991 EHT989:EHT991 ERP989:ERP991 FBL989:FBL991 FLH989:FLH991 FVD989:FVD991 GEZ989:GEZ991 GOV989:GOV991 GYR989:GYR991 HIN989:HIN991 HSJ989:HSJ991 ICF989:ICF991 IMB989:IMB991 IVX989:IVX991 JFT989:JFT991 JPP989:JPP991 JZL989:JZL991 KJH989:KJH991 KTD989:KTD991 LCZ989:LCZ991 LMV989:LMV991 LWR989:LWR991 MGN989:MGN991 MQJ989:MQJ991 NAF989:NAF991 NKB989:NKB991 NTX989:NTX991 ODT989:ODT991 ONP989:ONP991 OXL989:OXL991 PHH989:PHH991 PRD989:PRD991 QAZ989:QAZ991 QKV989:QKV991 QUR989:QUR991 REN989:REN991 ROJ989:ROJ991 RYF989:RYF991 SIB989:SIB991 SRX989:SRX991 TBT989:TBT991 TLP989:TLP991 TVL989:TVL991 UFH989:UFH991 UPD989:UPD991 UYZ989:UYZ991 VIV989:VIV991 VSR989:VSR991 WCN989:WCN991 WMJ989:WMJ991 WWF989:WWF991 AM993:AM995 JT993:JT995 TP993:TP995 ADL993:ADL995 ANH993:ANH995 AXD993:AXD995 BGZ993:BGZ995 BQV993:BQV995 CAR993:CAR995 CKN993:CKN995 CUJ993:CUJ995 DEF993:DEF995 DOB993:DOB995 DXX993:DXX995 EHT993:EHT995 ERP993:ERP995 FBL993:FBL995 FLH993:FLH995 FVD993:FVD995 GEZ993:GEZ995 GOV993:GOV995 GYR993:GYR995 HIN993:HIN995 HSJ993:HSJ995 ICF993:ICF995 IMB993:IMB995 IVX993:IVX995 JFT993:JFT995 JPP993:JPP995 JZL993:JZL995 KJH993:KJH995 KTD993:KTD995 LCZ993:LCZ995 LMV993:LMV995 LWR993:LWR995 MGN993:MGN995 MQJ993:MQJ995 NAF993:NAF995 NKB993:NKB995 NTX993:NTX995 ODT993:ODT995 ONP993:ONP995 OXL993:OXL995 PHH993:PHH995 PRD993:PRD995 QAZ993:QAZ995 QKV993:QKV995 QUR993:QUR995 REN993:REN995 ROJ993:ROJ995 RYF993:RYF995 SIB993:SIB995 SRX993:SRX995 TBT993:TBT995 TLP993:TLP995 TVL993:TVL995 UFH993:UFH995 UPD993:UPD995 UYZ993:UYZ995 VIV993:VIV995 VSR993:VSR995 WCN993:WCN995 WMJ993:WMJ995 WWF993:WWF995 AJ996:AJ1000 JQ996:JQ1000 TM996:TM1000 ADI996:ADI1000 ANE996:ANE1000 AXA996:AXA1000 BGW996:BGW1000 BQS996:BQS1000 CAO996:CAO1000 CKK996:CKK1000 CUG996:CUG1000 DEC996:DEC1000 DNY996:DNY1000 DXU996:DXU1000 EHQ996:EHQ1000 ERM996:ERM1000 FBI996:FBI1000 FLE996:FLE1000 FVA996:FVA1000 GEW996:GEW1000 GOS996:GOS1000 GYO996:GYO1000 HIK996:HIK1000 HSG996:HSG1000 ICC996:ICC1000 ILY996:ILY1000 IVU996:IVU1000 JFQ996:JFQ1000 JPM996:JPM1000 JZI996:JZI1000 KJE996:KJE1000 KTA996:KTA1000 LCW996:LCW1000 LMS996:LMS1000 LWO996:LWO1000 MGK996:MGK1000 MQG996:MQG1000 NAC996:NAC1000 NJY996:NJY1000 NTU996:NTU1000 ODQ996:ODQ1000 ONM996:ONM1000 OXI996:OXI1000 PHE996:PHE1000 PRA996:PRA1000 QAW996:QAW1000 QKS996:QKS1000 QUO996:QUO1000 REK996:REK1000 ROG996:ROG1000 RYC996:RYC1000 SHY996:SHY1000 SRU996:SRU1000 TBQ996:TBQ1000 TLM996:TLM1000 TVI996:TVI1000 UFE996:UFE1000 UPA996:UPA1000 UYW996:UYW1000 VIS996:VIS1000 VSO996:VSO1000 WCK996:WCK1000 WMG996:WMG1000 WWC996:WWC1000 AJ993:AJ994 JQ993:JQ994 TM993:TM994 ADI993:ADI994 ANE993:ANE994 AXA993:AXA994 BGW993:BGW994 BQS993:BQS994 CAO993:CAO994 CKK993:CKK994 CUG993:CUG994 DEC993:DEC994 DNY993:DNY994 DXU993:DXU994 EHQ993:EHQ994 ERM993:ERM994 FBI993:FBI994 FLE993:FLE994 FVA993:FVA994 GEW993:GEW994 GOS993:GOS994 GYO993:GYO994 HIK993:HIK994 HSG993:HSG994 ICC993:ICC994 ILY993:ILY994 IVU993:IVU994 JFQ993:JFQ994 JPM993:JPM994 JZI993:JZI994 KJE993:KJE994 KTA993:KTA994 LCW993:LCW994 LMS993:LMS994 LWO993:LWO994 MGK993:MGK994 MQG993:MQG994 NAC993:NAC994 NJY993:NJY994 NTU993:NTU994 ODQ993:ODQ994 ONM993:ONM994 OXI993:OXI994 PHE993:PHE994 PRA993:PRA994 QAW993:QAW994 QKS993:QKS994 QUO993:QUO994 REK993:REK994 ROG993:ROG994 RYC993:RYC994 SHY993:SHY994 SRU993:SRU994 TBQ993:TBQ994 TLM993:TLM994 TVI993:TVI994 UFE993:UFE994 UPA993:UPA994 UYW993:UYW994 VIS993:VIS994 VSO993:VSO994 WCK993:WCK994 WMG993:WMG994 WWC993:WWC994 AM969:AM979 JT969:JT979 TP969:TP979 ADL969:ADL979 ANH969:ANH979 AXD969:AXD979 BGZ969:BGZ979 BQV969:BQV979 CAR969:CAR979 CKN969:CKN979 CUJ969:CUJ979 DEF969:DEF979 DOB969:DOB979 DXX969:DXX979 EHT969:EHT979 ERP969:ERP979 FBL969:FBL979 FLH969:FLH979 FVD969:FVD979 GEZ969:GEZ979 GOV969:GOV979 GYR969:GYR979 HIN969:HIN979 HSJ969:HSJ979 ICF969:ICF979 IMB969:IMB979 IVX969:IVX979 JFT969:JFT979 JPP969:JPP979 JZL969:JZL979 KJH969:KJH979 KTD969:KTD979 LCZ969:LCZ979 LMV969:LMV979 LWR969:LWR979 MGN969:MGN979 MQJ969:MQJ979 NAF969:NAF979 NKB969:NKB979 NTX969:NTX979 ODT969:ODT979 ONP969:ONP979 OXL969:OXL979 PHH969:PHH979 PRD969:PRD979 QAZ969:QAZ979 QKV969:QKV979 QUR969:QUR979 REN969:REN979 ROJ969:ROJ979 RYF969:RYF979 SIB969:SIB979 SRX969:SRX979 TBT969:TBT979 TLP969:TLP979 TVL969:TVL979 UFH969:UFH979 UPD969:UPD979 UYZ969:UYZ979 VIV969:VIV979 VSR969:VSR979 WCN969:WCN979 WMJ969:WMJ979 WWF969:WWF979 AP993:AP995 JW993:JW995 TS993:TS995 ADO993:ADO995 ANK993:ANK995 AXG993:AXG995 BHC993:BHC995 BQY993:BQY995 CAU993:CAU995 CKQ993:CKQ995 CUM993:CUM995 DEI993:DEI995 DOE993:DOE995 DYA993:DYA995 EHW993:EHW995 ERS993:ERS995 FBO993:FBO995 FLK993:FLK995 FVG993:FVG995 GFC993:GFC995 GOY993:GOY995 GYU993:GYU995 HIQ993:HIQ995 HSM993:HSM995 ICI993:ICI995 IME993:IME995 IWA993:IWA995 JFW993:JFW995 JPS993:JPS995 JZO993:JZO995 KJK993:KJK995 KTG993:KTG995 LDC993:LDC995 LMY993:LMY995 LWU993:LWU995 MGQ993:MGQ995 MQM993:MQM995 NAI993:NAI995 NKE993:NKE995 NUA993:NUA995 ODW993:ODW995 ONS993:ONS995 OXO993:OXO995 PHK993:PHK995 PRG993:PRG995 QBC993:QBC995 QKY993:QKY995 QUU993:QUU995 REQ993:REQ995 ROM993:ROM995 RYI993:RYI995 SIE993:SIE995 SSA993:SSA995 TBW993:TBW995 TLS993:TLS995 TVO993:TVO995 UFK993:UFK995 UPG993:UPG995 UZC993:UZC995 VIY993:VIY995 VSU993:VSU995 WCQ993:WCQ995 WMM993:WMM995 WWI993:WWI995 AG1009:AG1010 JN1009:JN1010 TJ1009:TJ1010 ADF1009:ADF1010 ANB1009:ANB1010 AWX1009:AWX1010 BGT1009:BGT1010 BQP1009:BQP1010 CAL1009:CAL1010 CKH1009:CKH1010 CUD1009:CUD1010 DDZ1009:DDZ1010 DNV1009:DNV1010 DXR1009:DXR1010 EHN1009:EHN1010 ERJ1009:ERJ1010 FBF1009:FBF1010 FLB1009:FLB1010 FUX1009:FUX1010 GET1009:GET1010 GOP1009:GOP1010 GYL1009:GYL1010 HIH1009:HIH1010 HSD1009:HSD1010 IBZ1009:IBZ1010 ILV1009:ILV1010 IVR1009:IVR1010 JFN1009:JFN1010 JPJ1009:JPJ1010 JZF1009:JZF1010 KJB1009:KJB1010 KSX1009:KSX1010 LCT1009:LCT1010 LMP1009:LMP1010 LWL1009:LWL1010 MGH1009:MGH1010 MQD1009:MQD1010 MZZ1009:MZZ1010 NJV1009:NJV1010 NTR1009:NTR1010 ODN1009:ODN1010 ONJ1009:ONJ1010 OXF1009:OXF1010 PHB1009:PHB1010 PQX1009:PQX1010 QAT1009:QAT1010 QKP1009:QKP1010 QUL1009:QUL1010 REH1009:REH1010 ROD1009:ROD1010 RXZ1009:RXZ1010 SHV1009:SHV1010 SRR1009:SRR1010 TBN1009:TBN1010 TLJ1009:TLJ1010 TVF1009:TVF1010 UFB1009:UFB1010 UOX1009:UOX1010 UYT1009:UYT1010 VIP1009:VIP1010 VSL1009:VSL1010 WCH1009:WCH1010 WMD1009:WMD1010 WVZ1009:WVZ1010 AJ1010:AJ1012 JQ1010:JQ1012 TM1010:TM1012 ADI1010:ADI1012 ANE1010:ANE1012 AXA1010:AXA1012 BGW1010:BGW1012 BQS1010:BQS1012 CAO1010:CAO1012 CKK1010:CKK1012 CUG1010:CUG1012 DEC1010:DEC1012 DNY1010:DNY1012 DXU1010:DXU1012 EHQ1010:EHQ1012 ERM1010:ERM1012 FBI1010:FBI1012 FLE1010:FLE1012 FVA1010:FVA1012 GEW1010:GEW1012 GOS1010:GOS1012 GYO1010:GYO1012 HIK1010:HIK1012 HSG1010:HSG1012 ICC1010:ICC1012 ILY1010:ILY1012 IVU1010:IVU1012 JFQ1010:JFQ1012 JPM1010:JPM1012 JZI1010:JZI1012 KJE1010:KJE1012 KTA1010:KTA1012 LCW1010:LCW1012 LMS1010:LMS1012 LWO1010:LWO1012 MGK1010:MGK1012 MQG1010:MQG1012 NAC1010:NAC1012 NJY1010:NJY1012 NTU1010:NTU1012 ODQ1010:ODQ1012 ONM1010:ONM1012 OXI1010:OXI1012 PHE1010:PHE1012 PRA1010:PRA1012 QAW1010:QAW1012 QKS1010:QKS1012 QUO1010:QUO1012 REK1010:REK1012 ROG1010:ROG1012 RYC1010:RYC1012 SHY1010:SHY1012 SRU1010:SRU1012 TBQ1010:TBQ1012 TLM1010:TLM1012 TVI1010:TVI1012 UFE1010:UFE1012 UPA1010:UPA1012 UYW1010:UYW1012 VIS1010:VIS1012 VSO1010:VSO1012 WCK1010:WCK1012 WMG1010:WMG1012 WWC1010:WWC1012 AP981:AP984 JW981:JW984 TS981:TS984 ADO981:ADO984 ANK981:ANK984 AXG981:AXG984 BHC981:BHC984 BQY981:BQY984 CAU981:CAU984 CKQ981:CKQ984 CUM981:CUM984 DEI981:DEI984 DOE981:DOE984 DYA981:DYA984 EHW981:EHW984 ERS981:ERS984 FBO981:FBO984 FLK981:FLK984 FVG981:FVG984 GFC981:GFC984 GOY981:GOY984 GYU981:GYU984 HIQ981:HIQ984 HSM981:HSM984 ICI981:ICI984 IME981:IME984 IWA981:IWA984 JFW981:JFW984 JPS981:JPS984 JZO981:JZO984 KJK981:KJK984 KTG981:KTG984 LDC981:LDC984 LMY981:LMY984 LWU981:LWU984 MGQ981:MGQ984 MQM981:MQM984 NAI981:NAI984 NKE981:NKE984 NUA981:NUA984 ODW981:ODW984 ONS981:ONS984 OXO981:OXO984 PHK981:PHK984 PRG981:PRG984 QBC981:QBC984 QKY981:QKY984 QUU981:QUU984 REQ981:REQ984 ROM981:ROM984 RYI981:RYI984 SIE981:SIE984 SSA981:SSA984 TBW981:TBW984 TLS981:TLS984 TVO981:TVO984 UFK981:UFK984 UPG981:UPG984 UZC981:UZC984 VIY981:VIY984 VSU981:VSU984 WCQ981:WCQ984 WMM981:WMM984 WWI981:WWI984 AJ969:AJ991 JQ969:JQ991 TM969:TM991 ADI969:ADI991 ANE969:ANE991 AXA969:AXA991 BGW969:BGW991 BQS969:BQS991 CAO969:CAO991 CKK969:CKK991 CUG969:CUG991 DEC969:DEC991 DNY969:DNY991 DXU969:DXU991 EHQ969:EHQ991 ERM969:ERM991 FBI969:FBI991 FLE969:FLE991 FVA969:FVA991 GEW969:GEW991 GOS969:GOS991 GYO969:GYO991 HIK969:HIK991 HSG969:HSG991 ICC969:ICC991 ILY969:ILY991 IVU969:IVU991 JFQ969:JFQ991 JPM969:JPM991 JZI969:JZI991 KJE969:KJE991 KTA969:KTA991 LCW969:LCW991 LMS969:LMS991 LWO969:LWO991 MGK969:MGK991 MQG969:MQG991 NAC969:NAC991 NJY969:NJY991 NTU969:NTU991 ODQ969:ODQ991 ONM969:ONM991 OXI969:OXI991 PHE969:PHE991 PRA969:PRA991 QAW969:QAW991 QKS969:QKS991 QUO969:QUO991 REK969:REK991 ROG969:ROG991 RYC969:RYC991 SHY969:SHY991 SRU969:SRU991 TBQ969:TBQ991 TLM969:TLM991 TVI969:TVI991 UFE969:UFE991 UPA969:UPA991 UYW969:UYW991 VIS969:VIS991 VSO969:VSO991 WCK969:WCK991 WMG969:WMG991 WWC969:WWC991 AG964:AG1000 JN964:JN1000 TJ964:TJ1000 ADF964:ADF1000 ANB964:ANB1000 AWX964:AWX1000 BGT964:BGT1000 BQP964:BQP1000 CAL964:CAL1000 CKH964:CKH1000 CUD964:CUD1000 DDZ964:DDZ1000 DNV964:DNV1000 DXR964:DXR1000 EHN964:EHN1000 ERJ964:ERJ1000 FBF964:FBF1000 FLB964:FLB1000 FUX964:FUX1000 GET964:GET1000 GOP964:GOP1000 GYL964:GYL1000 HIH964:HIH1000 HSD964:HSD1000 IBZ964:IBZ1000 ILV964:ILV1000 IVR964:IVR1000 JFN964:JFN1000 JPJ964:JPJ1000 JZF964:JZF1000 KJB964:KJB1000 KSX964:KSX1000 LCT964:LCT1000 LMP964:LMP1000 LWL964:LWL1000 MGH964:MGH1000 MQD964:MQD1000 MZZ964:MZZ1000 NJV964:NJV1000 NTR964:NTR1000 ODN964:ODN1000 ONJ964:ONJ1000 OXF964:OXF1000 PHB964:PHB1000 PQX964:PQX1000 QAT964:QAT1000 QKP964:QKP1000 QUL964:QUL1000 REH964:REH1000 ROD964:ROD1000 RXZ964:RXZ1000 SHV964:SHV1000 SRR964:SRR1000 TBN964:TBN1000 TLJ964:TLJ1000 TVF964:TVF1000 UFB964:UFB1000 UOX964:UOX1000 UYT964:UYT1000 VIP964:VIP1000 VSL964:VSL1000 WCH964:WCH1000 WMD964:WMD1000 WVZ964:WVZ1000 AF1011:AG1011 JM1011:JN1011 TI1011:TJ1011 ADE1011:ADF1011 ANA1011:ANB1011 AWW1011:AWX1011 BGS1011:BGT1011 BQO1011:BQP1011 CAK1011:CAL1011 CKG1011:CKH1011 CUC1011:CUD1011 DDY1011:DDZ1011 DNU1011:DNV1011 DXQ1011:DXR1011 EHM1011:EHN1011 ERI1011:ERJ1011 FBE1011:FBF1011 FLA1011:FLB1011 FUW1011:FUX1011 GES1011:GET1011 GOO1011:GOP1011 GYK1011:GYL1011 HIG1011:HIH1011 HSC1011:HSD1011 IBY1011:IBZ1011 ILU1011:ILV1011 IVQ1011:IVR1011 JFM1011:JFN1011 JPI1011:JPJ1011 JZE1011:JZF1011 KJA1011:KJB1011 KSW1011:KSX1011 LCS1011:LCT1011 LMO1011:LMP1011 LWK1011:LWL1011 MGG1011:MGH1011 MQC1011:MQD1011 MZY1011:MZZ1011 NJU1011:NJV1011 NTQ1011:NTR1011 ODM1011:ODN1011 ONI1011:ONJ1011 OXE1011:OXF1011 PHA1011:PHB1011 PQW1011:PQX1011 QAS1011:QAT1011 QKO1011:QKP1011 QUK1011:QUL1011 REG1011:REH1011 ROC1011:ROD1011 RXY1011:RXZ1011 SHU1011:SHV1011 SRQ1011:SRR1011 TBM1011:TBN1011 TLI1011:TLJ1011 TVE1011:TVF1011 UFA1011:UFB1011 UOW1011:UOX1011 UYS1011:UYT1011 VIO1011:VIP1011 VSK1011:VSL1011 WCG1011:WCH1011 WMC1011:WMD1011 WVY1011:WVZ1011 AJ575 JQ575 TM575 ADI575 ANE575 AXA575 BGW575 BQS575 CAO575 CKK575 CUG575 DEC575 DNY575 DXU575 EHQ575 ERM575 FBI575 FLE575 FVA575 GEW575 GOS575 GYO575 HIK575 HSG575 ICC575 ILY575 IVU575 JFQ575 JPM575 JZI575 KJE575 KTA575 LCW575 LMS575 LWO575 MGK575 MQG575 NAC575 NJY575 NTU575 ODQ575 ONM575 OXI575 PHE575 PRA575 QAW575 QKS575 QUO575 REK575 ROG575 RYC575 SHY575 SRU575 TBQ575 TLM575 TVI575 UFE575 UPA575 UYW575 VIS575 VSO575 WCK575 WMG575 WWC575 AG575 JN575 TJ575 ADF575 ANB575 AWX575 BGT575 BQP575 CAL575 CKH575 CUD575 DDZ575 DNV575 DXR575 EHN575 ERJ575 FBF575 FLB575 FUX575 GET575 GOP575 GYL575 HIH575 HSD575 IBZ575 ILV575 IVR575 JFN575 JPJ575 JZF575 KJB575 KSX575 LCT575 LMP575 LWL575 MGH575 MQD575 MZZ575 NJV575 NTR575 ODN575 ONJ575 OXF575 PHB575 PQX575 QAT575 QKP575 QUL575 REH575 ROD575 RXZ575 SHV575 SRR575 TBN575 TLJ575 TVF575 UFB575 UOX575 UYT575 VIP575 VSL575 WCH575 WMD575 WVZ575 AP575 JW575 TS575 ADO575 ANK575 AXG575 BHC575 BQY575 CAU575 CKQ575 CUM575 DEI575 DOE575 DYA575 EHW575 ERS575 FBO575 FLK575 FVG575 GFC575 GOY575 GYU575 HIQ575 HSM575 ICI575 IME575 IWA575 JFW575 JPS575 JZO575 KJK575 KTG575 LDC575 LMY575 LWU575 MGQ575 MQM575 NAI575 NKE575 NUA575 ODW575 ONS575 OXO575 PHK575 PRG575 QBC575 QKY575 QUU575 REQ575 ROM575 RYI575 SIE575 SSA575 TBW575 TLS575 TVO575 UFK575 UPG575 UZC575 VIY575 VSU575 WCQ575 WMM575 WWI575 AP679:AP681 JW679:JW681 TS679:TS681 ADO679:ADO681 ANK679:ANK681 AXG679:AXG681 BHC679:BHC681 BQY679:BQY681 CAU679:CAU681 CKQ679:CKQ681 CUM679:CUM681 DEI679:DEI681 DOE679:DOE681 DYA679:DYA681 EHW679:EHW681 ERS679:ERS681 FBO679:FBO681 FLK679:FLK681 FVG679:FVG681 GFC679:GFC681 GOY679:GOY681 GYU679:GYU681 HIQ679:HIQ681 HSM679:HSM681 ICI679:ICI681 IME679:IME681 IWA679:IWA681 JFW679:JFW681 JPS679:JPS681 JZO679:JZO681 KJK679:KJK681 KTG679:KTG681 LDC679:LDC681 LMY679:LMY681 LWU679:LWU681 MGQ679:MGQ681 MQM679:MQM681 NAI679:NAI681 NKE679:NKE681 NUA679:NUA681 ODW679:ODW681 ONS679:ONS681 OXO679:OXO681 PHK679:PHK681 PRG679:PRG681 QBC679:QBC681 QKY679:QKY681 QUU679:QUU681 REQ679:REQ681 ROM679:ROM681 RYI679:RYI681 SIE679:SIE681 SSA679:SSA681 TBW679:TBW681 TLS679:TLS681 TVO679:TVO681 UFK679:UFK681 UPG679:UPG681 UZC679:UZC681 VIY679:VIY681 VSU679:VSU681 WCQ679:WCQ681 WMM679:WMM681 WWI679:WWI681 AJ1071:AJ1079 JQ1071:JQ1079 TM1071:TM1079 ADI1071:ADI1079 ANE1071:ANE1079 AXA1071:AXA1079 BGW1071:BGW1079 BQS1071:BQS1079 CAO1071:CAO1079 CKK1071:CKK1079 CUG1071:CUG1079 DEC1071:DEC1079 DNY1071:DNY1079 DXU1071:DXU1079 EHQ1071:EHQ1079 ERM1071:ERM1079 FBI1071:FBI1079 FLE1071:FLE1079 FVA1071:FVA1079 GEW1071:GEW1079 GOS1071:GOS1079 GYO1071:GYO1079 HIK1071:HIK1079 HSG1071:HSG1079 ICC1071:ICC1079 ILY1071:ILY1079 IVU1071:IVU1079 JFQ1071:JFQ1079 JPM1071:JPM1079 JZI1071:JZI1079 KJE1071:KJE1079 KTA1071:KTA1079 LCW1071:LCW1079 LMS1071:LMS1079 LWO1071:LWO1079 MGK1071:MGK1079 MQG1071:MQG1079 NAC1071:NAC1079 NJY1071:NJY1079 NTU1071:NTU1079 ODQ1071:ODQ1079 ONM1071:ONM1079 OXI1071:OXI1079 PHE1071:PHE1079 PRA1071:PRA1079 QAW1071:QAW1079 QKS1071:QKS1079 QUO1071:QUO1079 REK1071:REK1079 ROG1071:ROG1079 RYC1071:RYC1079 SHY1071:SHY1079 SRU1071:SRU1079 TBQ1071:TBQ1079 TLM1071:TLM1079 TVI1071:TVI1079 UFE1071:UFE1079 UPA1071:UPA1079 UYW1071:UYW1079 VIS1071:VIS1079 VSO1071:VSO1079 WCK1071:WCK1079 WMG1071:WMG1079 WWC1071:WWC1079 AG1071:AG1084 JN1071:JN1084 TJ1071:TJ1084 ADF1071:ADF1084 ANB1071:ANB1084 AWX1071:AWX1084 BGT1071:BGT1084 BQP1071:BQP1084 CAL1071:CAL1084 CKH1071:CKH1084 CUD1071:CUD1084 DDZ1071:DDZ1084 DNV1071:DNV1084 DXR1071:DXR1084 EHN1071:EHN1084 ERJ1071:ERJ1084 FBF1071:FBF1084 FLB1071:FLB1084 FUX1071:FUX1084 GET1071:GET1084 GOP1071:GOP1084 GYL1071:GYL1084 HIH1071:HIH1084 HSD1071:HSD1084 IBZ1071:IBZ1084 ILV1071:ILV1084 IVR1071:IVR1084 JFN1071:JFN1084 JPJ1071:JPJ1084 JZF1071:JZF1084 KJB1071:KJB1084 KSX1071:KSX1084 LCT1071:LCT1084 LMP1071:LMP1084 LWL1071:LWL1084 MGH1071:MGH1084 MQD1071:MQD1084 MZZ1071:MZZ1084 NJV1071:NJV1084 NTR1071:NTR1084 ODN1071:ODN1084 ONJ1071:ONJ1084 OXF1071:OXF1084 PHB1071:PHB1084 PQX1071:PQX1084 QAT1071:QAT1084 QKP1071:QKP1084 QUL1071:QUL1084 REH1071:REH1084 ROD1071:ROD1084 RXZ1071:RXZ1084 SHV1071:SHV1084 SRR1071:SRR1084 TBN1071:TBN1084 TLJ1071:TLJ1084 TVF1071:TVF1084 UFB1071:UFB1084 UOX1071:UOX1084 UYT1071:UYT1084 VIP1071:VIP1084 VSL1071:VSL1084 WCH1071:WCH1084 WMD1071:WMD1084 WVZ1071:WVZ1084 AJ1184 JQ1182 TM1182 ADI1182 ANE1182 AXA1182 BGW1182 BQS1182 CAO1182 CKK1182 CUG1182 DEC1182 DNY1182 DXU1182 EHQ1182 ERM1182 FBI1182 FLE1182 FVA1182 GEW1182 GOS1182 GYO1182 HIK1182 HSG1182 ICC1182 ILY1182 IVU1182 JFQ1182 JPM1182 JZI1182 KJE1182 KTA1182 LCW1182 LMS1182 LWO1182 MGK1182 MQG1182 NAC1182 NJY1182 NTU1182 ODQ1182 ONM1182 OXI1182 PHE1182 PRA1182 QAW1182 QKS1182 QUO1182 REK1182 ROG1182 RYC1182 SHY1182 SRU1182 TBQ1182 TLM1182 TVI1182 UFE1182 UPA1182 UYW1182 VIS1182 VSO1182 WCK1182 WMG1182 WWC1182 AG1184 JN1182 TJ1182 ADF1182 ANB1182 AWX1182 BGT1182 BQP1182 CAL1182 CKH1182 CUD1182 DDZ1182 DNV1182 DXR1182 EHN1182 ERJ1182 FBF1182 FLB1182 FUX1182 GET1182 GOP1182 GYL1182 HIH1182 HSD1182 IBZ1182 ILV1182 IVR1182 JFN1182 JPJ1182 JZF1182 KJB1182 KSX1182 LCT1182 LMP1182 LWL1182 MGH1182 MQD1182 MZZ1182 NJV1182 NTR1182 ODN1182 ONJ1182 OXF1182 PHB1182 PQX1182 QAT1182 QKP1182 QUL1182 REH1182 ROD1182 RXZ1182 SHV1182 SRR1182 TBN1182 TLJ1182 TVF1182 UFB1182 UOX1182 UYT1182 VIP1182 VSL1182 WCH1182 WMD1182 WVZ1182 AP1184 JW1182 TS1182 ADO1182 ANK1182 AXG1182 BHC1182 BQY1182 CAU1182 CKQ1182 CUM1182 DEI1182 DOE1182 DYA1182 EHW1182 ERS1182 FBO1182 FLK1182 FVG1182 GFC1182 GOY1182 GYU1182 HIQ1182 HSM1182 ICI1182 IME1182 IWA1182 JFW1182 JPS1182 JZO1182 KJK1182 KTG1182 LDC1182 LMY1182 LWU1182 MGQ1182 MQM1182 NAI1182 NKE1182 NUA1182 ODW1182 ONS1182 OXO1182 PHK1182 PRG1182 QBC1182 QKY1182 QUU1182 REQ1182 ROM1182 RYI1182 SIE1182 SSA1182 TBW1182 TLS1182 TVO1182 UFK1182 UPG1182 UZC1182 VIY1182 VSU1182 WCQ1182 WMM1182 WWI1182 AM1184 JT1182 TP1182 ADL1182 ANH1182 AXD1182 BGZ1182 BQV1182 CAR1182 CKN1182 CUJ1182 DEF1182 DOB1182 DXX1182 EHT1182 ERP1182 FBL1182 FLH1182 FVD1182 GEZ1182 GOV1182 GYR1182 HIN1182 HSJ1182 ICF1182 IMB1182 IVX1182 JFT1182 JPP1182 JZL1182 KJH1182 KTD1182 LCZ1182 LMV1182 LWR1182 MGN1182 MQJ1182 NAF1182 NKB1182 NTX1182 ODT1182 ONP1182 OXL1182 PHH1182 PRD1182 QAZ1182 QKV1182 QUR1182 REN1182 ROJ1182 RYF1182 SIB1182 SRX1182 TBT1182 TLP1182 TVL1182 UFH1182 UPD1182 UYZ1182 VIV1182 VSR1182 WCN1182 WMJ1182 WWF1182 AG1143:AG1170 JN1141:JN1168 TJ1141:TJ1168 ADF1141:ADF1168 ANB1141:ANB1168 AWX1141:AWX1168 BGT1141:BGT1168 BQP1141:BQP1168 CAL1141:CAL1168 CKH1141:CKH1168 CUD1141:CUD1168 DDZ1141:DDZ1168 DNV1141:DNV1168 DXR1141:DXR1168 EHN1141:EHN1168 ERJ1141:ERJ1168 FBF1141:FBF1168 FLB1141:FLB1168 FUX1141:FUX1168 GET1141:GET1168 GOP1141:GOP1168 GYL1141:GYL1168 HIH1141:HIH1168 HSD1141:HSD1168 IBZ1141:IBZ1168 ILV1141:ILV1168 IVR1141:IVR1168 JFN1141:JFN1168 JPJ1141:JPJ1168 JZF1141:JZF1168 KJB1141:KJB1168 KSX1141:KSX1168 LCT1141:LCT1168 LMP1141:LMP1168 LWL1141:LWL1168 MGH1141:MGH1168 MQD1141:MQD1168 MZZ1141:MZZ1168 NJV1141:NJV1168 NTR1141:NTR1168 ODN1141:ODN1168 ONJ1141:ONJ1168 OXF1141:OXF1168 PHB1141:PHB1168 PQX1141:PQX1168 QAT1141:QAT1168 QKP1141:QKP1168 QUL1141:QUL1168 REH1141:REH1168 ROD1141:ROD1168 RXZ1141:RXZ1168 SHV1141:SHV1168 SRR1141:SRR1168 TBN1141:TBN1168 TLJ1141:TLJ1168 TVF1141:TVF1168 UFB1141:UFB1168 UOX1141:UOX1168 UYT1141:UYT1168 VIP1141:VIP1168 VSL1141:VSL1168 WCH1141:WCH1168 WMD1141:WMD1168 WVZ1141:WVZ1168 AJ1143:AJ1170 JQ1141:JQ1168 TM1141:TM1168 ADI1141:ADI1168 ANE1141:ANE1168 AXA1141:AXA1168 BGW1141:BGW1168 BQS1141:BQS1168 CAO1141:CAO1168 CKK1141:CKK1168 CUG1141:CUG1168 DEC1141:DEC1168 DNY1141:DNY1168 DXU1141:DXU1168 EHQ1141:EHQ1168 ERM1141:ERM1168 FBI1141:FBI1168 FLE1141:FLE1168 FVA1141:FVA1168 GEW1141:GEW1168 GOS1141:GOS1168 GYO1141:GYO1168 HIK1141:HIK1168 HSG1141:HSG1168 ICC1141:ICC1168 ILY1141:ILY1168 IVU1141:IVU1168 JFQ1141:JFQ1168 JPM1141:JPM1168 JZI1141:JZI1168 KJE1141:KJE1168 KTA1141:KTA1168 LCW1141:LCW1168 LMS1141:LMS1168 LWO1141:LWO1168 MGK1141:MGK1168 MQG1141:MQG1168 NAC1141:NAC1168 NJY1141:NJY1168 NTU1141:NTU1168 ODQ1141:ODQ1168 ONM1141:ONM1168 OXI1141:OXI1168 PHE1141:PHE1168 PRA1141:PRA1168 QAW1141:QAW1168 QKS1141:QKS1168 QUO1141:QUO1168 REK1141:REK1168 ROG1141:ROG1168 RYC1141:RYC1168 SHY1141:SHY1168 SRU1141:SRU1168 TBQ1141:TBQ1168 TLM1141:TLM1168 TVI1141:TVI1168 UFE1141:UFE1168 UPA1141:UPA1168 UYW1141:UYW1168 VIS1141:VIS1168 VSO1141:VSO1168 WCK1141:WCK1168 WMG1141:WMG1168 WWC1141:WWC1168 AP1143:AP1170 JW1141:JW1168 TS1141:TS1168 ADO1141:ADO1168 ANK1141:ANK1168 AXG1141:AXG1168 BHC1141:BHC1168 BQY1141:BQY1168 CAU1141:CAU1168 CKQ1141:CKQ1168 CUM1141:CUM1168 DEI1141:DEI1168 DOE1141:DOE1168 DYA1141:DYA1168 EHW1141:EHW1168 ERS1141:ERS1168 FBO1141:FBO1168 FLK1141:FLK1168 FVG1141:FVG1168 GFC1141:GFC1168 GOY1141:GOY1168 GYU1141:GYU1168 HIQ1141:HIQ1168 HSM1141:HSM1168 ICI1141:ICI1168 IME1141:IME1168 IWA1141:IWA1168 JFW1141:JFW1168 JPS1141:JPS1168 JZO1141:JZO1168 KJK1141:KJK1168 KTG1141:KTG1168 LDC1141:LDC1168 LMY1141:LMY1168 LWU1141:LWU1168 MGQ1141:MGQ1168 MQM1141:MQM1168 NAI1141:NAI1168 NKE1141:NKE1168 NUA1141:NUA1168 ODW1141:ODW1168 ONS1141:ONS1168 OXO1141:OXO1168 PHK1141:PHK1168 PRG1141:PRG1168 QBC1141:QBC1168 QKY1141:QKY1168 QUU1141:QUU1168 REQ1141:REQ1168 ROM1141:ROM1168 RYI1141:RYI1168 SIE1141:SIE1168 SSA1141:SSA1168 TBW1141:TBW1168 TLS1141:TLS1168 TVO1141:TVO1168 UFK1141:UFK1168 UPG1141:UPG1168 UZC1141:UZC1168 VIY1141:VIY1168 VSU1141:VSU1168 WCQ1141:WCQ1168 WMM1141:WMM1168 WWI1141:WWI1168 AM1143:AM1170 JT1141:JT1168 TP1141:TP1168 ADL1141:ADL1168 ANH1141:ANH1168 AXD1141:AXD1168 BGZ1141:BGZ1168 BQV1141:BQV1168 CAR1141:CAR1168 CKN1141:CKN1168 CUJ1141:CUJ1168 DEF1141:DEF1168 DOB1141:DOB1168 DXX1141:DXX1168 EHT1141:EHT1168 ERP1141:ERP1168 FBL1141:FBL1168 FLH1141:FLH1168 FVD1141:FVD1168 GEZ1141:GEZ1168 GOV1141:GOV1168 GYR1141:GYR1168 HIN1141:HIN1168 HSJ1141:HSJ1168 ICF1141:ICF1168 IMB1141:IMB1168 IVX1141:IVX1168 JFT1141:JFT1168 JPP1141:JPP1168 JZL1141:JZL1168 KJH1141:KJH1168 KTD1141:KTD1168 LCZ1141:LCZ1168 LMV1141:LMV1168 LWR1141:LWR1168 MGN1141:MGN1168 MQJ1141:MQJ1168 NAF1141:NAF1168 NKB1141:NKB1168 NTX1141:NTX1168 ODT1141:ODT1168 ONP1141:ONP1168 OXL1141:OXL1168 PHH1141:PHH1168 PRD1141:PRD1168 QAZ1141:QAZ1168 QKV1141:QKV1168 QUR1141:QUR1168 REN1141:REN1168 ROJ1141:ROJ1168 RYF1141:RYF1168 SIB1141:SIB1168 SRX1141:SRX1168 TBT1141:TBT1168 TLP1141:TLP1168 TVL1141:TVL1168 UFH1141:UFH1168 UPD1141:UPD1168 UYZ1141:UYZ1168 VIV1141:VIV1168 VSR1141:VSR1168 WCN1141:WCN1168 WMJ1141:WMJ1168 WWF1141:WWF1168 AP1071:AP1085 JW1071:JW1085 TS1071:TS1085 ADO1071:ADO1085 ANK1071:ANK1085 AXG1071:AXG1085 BHC1071:BHC1085 BQY1071:BQY1085 CAU1071:CAU1085 CKQ1071:CKQ1085 CUM1071:CUM1085 DEI1071:DEI1085 DOE1071:DOE1085 DYA1071:DYA1085 EHW1071:EHW1085 ERS1071:ERS1085 FBO1071:FBO1085 FLK1071:FLK1085 FVG1071:FVG1085 GFC1071:GFC1085 GOY1071:GOY1085 GYU1071:GYU1085 HIQ1071:HIQ1085 HSM1071:HSM1085 ICI1071:ICI1085 IME1071:IME1085 IWA1071:IWA1085 JFW1071:JFW1085 JPS1071:JPS1085 JZO1071:JZO1085 KJK1071:KJK1085 KTG1071:KTG1085 LDC1071:LDC1085 LMY1071:LMY1085 LWU1071:LWU1085 MGQ1071:MGQ1085 MQM1071:MQM1085 NAI1071:NAI1085 NKE1071:NKE1085 NUA1071:NUA1085 ODW1071:ODW1085 ONS1071:ONS1085 OXO1071:OXO1085 PHK1071:PHK1085 PRG1071:PRG1085 QBC1071:QBC1085 QKY1071:QKY1085 QUU1071:QUU1085 REQ1071:REQ1085 ROM1071:ROM1085 RYI1071:RYI1085 SIE1071:SIE1085 SSA1071:SSA1085 TBW1071:TBW1085 TLS1071:TLS1085 TVO1071:TVO1085 UFK1071:UFK1085 UPG1071:UPG1085 UZC1071:UZC1085 VIY1071:VIY1085 VSU1071:VSU1085 WCQ1071:WCQ1085 WMM1071:WMM1085 WWI1071:WWI1085 AM1071:AM1085 JT1071:JT1085 TP1071:TP1085 ADL1071:ADL1085 ANH1071:ANH1085 AXD1071:AXD1085 BGZ1071:BGZ1085 BQV1071:BQV1085 CAR1071:CAR1085 CKN1071:CKN1085 CUJ1071:CUJ1085 DEF1071:DEF1085 DOB1071:DOB1085 DXX1071:DXX1085 EHT1071:EHT1085 ERP1071:ERP1085 FBL1071:FBL1085 FLH1071:FLH1085 FVD1071:FVD1085 GEZ1071:GEZ1085 GOV1071:GOV1085 GYR1071:GYR1085 HIN1071:HIN1085 HSJ1071:HSJ1085 ICF1071:ICF1085 IMB1071:IMB1085 IVX1071:IVX1085 JFT1071:JFT1085 JPP1071:JPP1085 JZL1071:JZL1085 KJH1071:KJH1085 KTD1071:KTD1085 LCZ1071:LCZ1085 LMV1071:LMV1085 LWR1071:LWR1085 MGN1071:MGN1085 MQJ1071:MQJ1085 NAF1071:NAF1085 NKB1071:NKB1085 NTX1071:NTX1085 ODT1071:ODT1085 ONP1071:ONP1085 OXL1071:OXL1085 PHH1071:PHH1085 PRD1071:PRD1085 QAZ1071:QAZ1085 QKV1071:QKV1085 QUR1071:QUR1085 REN1071:REN1085 ROJ1071:ROJ1085 RYF1071:RYF1085 SIB1071:SIB1085 SRX1071:SRX1085 TBT1071:TBT1085 TLP1071:TLP1085 TVL1071:TVL1085 UFH1071:UFH1085 UPD1071:UPD1085 UYZ1071:UYZ1085 VIV1071:VIV1085 VSR1071:VSR1085 WCN1071:WCN1085 WMJ1071:WMJ1085 WWF1071:WWF1085 AJ1084:AJ1085 JQ1084:JQ1085 TM1084:TM1085 ADI1084:ADI1085 ANE1084:ANE1085 AXA1084:AXA1085 BGW1084:BGW1085 BQS1084:BQS1085 CAO1084:CAO1085 CKK1084:CKK1085 CUG1084:CUG1085 DEC1084:DEC1085 DNY1084:DNY1085 DXU1084:DXU1085 EHQ1084:EHQ1085 ERM1084:ERM1085 FBI1084:FBI1085 FLE1084:FLE1085 FVA1084:FVA1085 GEW1084:GEW1085 GOS1084:GOS1085 GYO1084:GYO1085 HIK1084:HIK1085 HSG1084:HSG1085 ICC1084:ICC1085 ILY1084:ILY1085 IVU1084:IVU1085 JFQ1084:JFQ1085 JPM1084:JPM1085 JZI1084:JZI1085 KJE1084:KJE1085 KTA1084:KTA1085 LCW1084:LCW1085 LMS1084:LMS1085 LWO1084:LWO1085 MGK1084:MGK1085 MQG1084:MQG1085 NAC1084:NAC1085 NJY1084:NJY1085 NTU1084:NTU1085 ODQ1084:ODQ1085 ONM1084:ONM1085 OXI1084:OXI1085 PHE1084:PHE1085 PRA1084:PRA1085 QAW1084:QAW1085 QKS1084:QKS1085 QUO1084:QUO1085 REK1084:REK1085 ROG1084:ROG1085 RYC1084:RYC1085 SHY1084:SHY1085 SRU1084:SRU1085 TBQ1084:TBQ1085 TLM1084:TLM1085 TVI1084:TVI1085 UFE1084:UFE1085 UPA1084:UPA1085 UYW1084:UYW1085 VIS1084:VIS1085 VSO1084:VSO1085 WCK1084:WCK1085 WMG1084:WMG1085 WWC1084:WWC1085 AG523 JN523 TJ523 ADF523 ANB523 AWX523 BGT523 BQP523 CAL523 CKH523 CUD523 DDZ523 DNV523 DXR523 EHN523 ERJ523 FBF523 FLB523 FUX523 GET523 GOP523 GYL523 HIH523 HSD523 IBZ523 ILV523 IVR523 JFN523 JPJ523 JZF523 KJB523 KSX523 LCT523 LMP523 LWL523 MGH523 MQD523 MZZ523 NJV523 NTR523 ODN523 ONJ523 OXF523 PHB523 PQX523 QAT523 QKP523 QUL523 REH523 ROD523 RXZ523 SHV523 SRR523 TBN523 TLJ523 TVF523 UFB523 UOX523 UYT523 VIP523 VSL523 WCH523 WMD523 WVZ523 AJ529 JQ529 TM529 ADI529 ANE529 AXA529 BGW529 BQS529 CAO529 CKK529 CUG529 DEC529 DNY529 DXU529 EHQ529 ERM529 FBI529 FLE529 FVA529 GEW529 GOS529 GYO529 HIK529 HSG529 ICC529 ILY529 IVU529 JFQ529 JPM529 JZI529 KJE529 KTA529 LCW529 LMS529 LWO529 MGK529 MQG529 NAC529 NJY529 NTU529 ODQ529 ONM529 OXI529 PHE529 PRA529 QAW529 QKS529 QUO529 REK529 ROG529 RYC529 SHY529 SRU529 TBQ529 TLM529 TVI529 UFE529 UPA529 UYW529 VIS529 VSO529 WCK529 WMG529 WWC529 AG529 JN529 TJ529 ADF529 ANB529 AWX529 BGT529 BQP529 CAL529 CKH529 CUD529 DDZ529 DNV529 DXR529 EHN529 ERJ529 FBF529 FLB529 FUX529 GET529 GOP529 GYL529 HIH529 HSD529 IBZ529 ILV529 IVR529 JFN529 JPJ529 JZF529 KJB529 KSX529 LCT529 LMP529 LWL529 MGH529 MQD529 MZZ529 NJV529 NTR529 ODN529 ONJ529 OXF529 PHB529 PQX529 QAT529 QKP529 QUL529 REH529 ROD529 RXZ529 SHV529 SRR529 TBN529 TLJ529 TVF529 UFB529 UOX529 UYT529 VIP529 VSL529 WCH529 WMD529 WVZ529 AP513:AP519 JW513:JW519 TS513:TS519 ADO513:ADO519 ANK513:ANK519 AXG513:AXG519 BHC513:BHC519 BQY513:BQY519 CAU513:CAU519 CKQ513:CKQ519 CUM513:CUM519 DEI513:DEI519 DOE513:DOE519 DYA513:DYA519 EHW513:EHW519 ERS513:ERS519 FBO513:FBO519 FLK513:FLK519 FVG513:FVG519 GFC513:GFC519 GOY513:GOY519 GYU513:GYU519 HIQ513:HIQ519 HSM513:HSM519 ICI513:ICI519 IME513:IME519 IWA513:IWA519 JFW513:JFW519 JPS513:JPS519 JZO513:JZO519 KJK513:KJK519 KTG513:KTG519 LDC513:LDC519 LMY513:LMY519 LWU513:LWU519 MGQ513:MGQ519 MQM513:MQM519 NAI513:NAI519 NKE513:NKE519 NUA513:NUA519 ODW513:ODW519 ONS513:ONS519 OXO513:OXO519 PHK513:PHK519 PRG513:PRG519 QBC513:QBC519 QKY513:QKY519 QUU513:QUU519 REQ513:REQ519 ROM513:ROM519 RYI513:RYI519 SIE513:SIE519 SSA513:SSA519 TBW513:TBW519 TLS513:TLS519 TVO513:TVO519 UFK513:UFK519 UPG513:UPG519 UZC513:UZC519 VIY513:VIY519 VSU513:VSU519 WCQ513:WCQ519 WMM513:WMM519 WWI513:WWI519 AG513:AG519 JN513:JN519 TJ513:TJ519 ADF513:ADF519 ANB513:ANB519 AWX513:AWX519 BGT513:BGT519 BQP513:BQP519 CAL513:CAL519 CKH513:CKH519 CUD513:CUD519 DDZ513:DDZ519 DNV513:DNV519 DXR513:DXR519 EHN513:EHN519 ERJ513:ERJ519 FBF513:FBF519 FLB513:FLB519 FUX513:FUX519 GET513:GET519 GOP513:GOP519 GYL513:GYL519 HIH513:HIH519 HSD513:HSD519 IBZ513:IBZ519 ILV513:ILV519 IVR513:IVR519 JFN513:JFN519 JPJ513:JPJ519 JZF513:JZF519 KJB513:KJB519 KSX513:KSX519 LCT513:LCT519 LMP513:LMP519 LWL513:LWL519 MGH513:MGH519 MQD513:MQD519 MZZ513:MZZ519 NJV513:NJV519 NTR513:NTR519 ODN513:ODN519 ONJ513:ONJ519 OXF513:OXF519 PHB513:PHB519 PQX513:PQX519 QAT513:QAT519 QKP513:QKP519 QUL513:QUL519 REH513:REH519 ROD513:ROD519 RXZ513:RXZ519 SHV513:SHV519 SRR513:SRR519 TBN513:TBN519 TLJ513:TLJ519 TVF513:TVF519 UFB513:UFB519 UOX513:UOX519 UYT513:UYT519 VIP513:VIP519 VSL513:VSL519 WCH513:WCH519 WMD513:WMD519 WVZ513:WVZ519 AJ513:AJ519 JQ513:JQ519 TM513:TM519 ADI513:ADI519 ANE513:ANE519 AXA513:AXA519 BGW513:BGW519 BQS513:BQS519 CAO513:CAO519 CKK513:CKK519 CUG513:CUG519 DEC513:DEC519 DNY513:DNY519 DXU513:DXU519 EHQ513:EHQ519 ERM513:ERM519 FBI513:FBI519 FLE513:FLE519 FVA513:FVA519 GEW513:GEW519 GOS513:GOS519 GYO513:GYO519 HIK513:HIK519 HSG513:HSG519 ICC513:ICC519 ILY513:ILY519 IVU513:IVU519 JFQ513:JFQ519 JPM513:JPM519 JZI513:JZI519 KJE513:KJE519 KTA513:KTA519 LCW513:LCW519 LMS513:LMS519 LWO513:LWO519 MGK513:MGK519 MQG513:MQG519 NAC513:NAC519 NJY513:NJY519 NTU513:NTU519 ODQ513:ODQ519 ONM513:ONM519 OXI513:OXI519 PHE513:PHE519 PRA513:PRA519 QAW513:QAW519 QKS513:QKS519 QUO513:QUO519 REK513:REK519 ROG513:ROG519 RYC513:RYC519 SHY513:SHY519 SRU513:SRU519 TBQ513:TBQ519 TLM513:TLM519 TVI513:TVI519 UFE513:UFE519 UPA513:UPA519 UYW513:UYW519 VIS513:VIS519 VSO513:VSO519 WCK513:WCK519 WMG513:WMG519 WWC513:WWC519 AM513:AM519 JT513:JT519 TP513:TP519 ADL513:ADL519 ANH513:ANH519 AXD513:AXD519 BGZ513:BGZ519 BQV513:BQV519 CAR513:CAR519 CKN513:CKN519 CUJ513:CUJ519 DEF513:DEF519 DOB513:DOB519 DXX513:DXX519 EHT513:EHT519 ERP513:ERP519 FBL513:FBL519 FLH513:FLH519 FVD513:FVD519 GEZ513:GEZ519 GOV513:GOV519 GYR513:GYR519 HIN513:HIN519 HSJ513:HSJ519 ICF513:ICF519 IMB513:IMB519 IVX513:IVX519 JFT513:JFT519 JPP513:JPP519 JZL513:JZL519 KJH513:KJH519 KTD513:KTD519 LCZ513:LCZ519 LMV513:LMV519 LWR513:LWR519 MGN513:MGN519 MQJ513:MQJ519 NAF513:NAF519 NKB513:NKB519 NTX513:NTX519 ODT513:ODT519 ONP513:ONP519 OXL513:OXL519 PHH513:PHH519 PRD513:PRD519 QAZ513:QAZ519 QKV513:QKV519 QUR513:QUR519 REN513:REN519 ROJ513:ROJ519 RYF513:RYF519 SIB513:SIB519 SRX513:SRX519 TBT513:TBT519 TLP513:TLP519 TVL513:TVL519 UFH513:UFH519 UPD513:UPD519 UYZ513:UYZ519 VIV513:VIV519 VSR513:VSR519 WCN513:WCN519 WMJ513:WMJ519 WWF513:WWF519 WWC16:WWC35 WMG16:WMG35 WCK16:WCK35 VSO16:VSO35 VIS16:VIS35 UYW16:UYW35 UPA16:UPA35 UFE16:UFE35 TVI16:TVI35 TLM16:TLM35 TBQ16:TBQ35 SRU16:SRU35 SHY16:SHY35 RYC16:RYC35 ROG16:ROG35 REK16:REK35 QUO16:QUO35 QKS16:QKS35 QAW16:QAW35 PRA16:PRA35 PHE16:PHE35 OXI16:OXI35 ONM16:ONM35 ODQ16:ODQ35 NTU16:NTU35 NJY16:NJY35 NAC16:NAC35 MQG16:MQG35 MGK16:MGK35 LWO16:LWO35 LMS16:LMS35 LCW16:LCW35 KTA16:KTA35 KJE16:KJE35 JZI16:JZI35 JPM16:JPM35 JFQ16:JFQ35 IVU16:IVU35 ILY16:ILY35 ICC16:ICC35 HSG16:HSG35 HIK16:HIK35 GYO16:GYO35 GOS16:GOS35 GEW16:GEW35 FVA16:FVA35 FLE16:FLE35 FBI16:FBI35 ERM16:ERM35 EHQ16:EHQ35 DXU16:DXU35 DNY16:DNY35 DEC16:DEC35 CUG16:CUG35 CKK16:CKK35 CAO16:CAO35 BQS16:BQS35 BGW16:BGW35 AXA16:AXA35 ANE16:ANE35 ADI16:ADI35 TM16:TM35 JQ16:JQ35 AJ16:AJ35 WWF11:WWF35 WMJ11:WMJ35 WCN11:WCN35 VSR11:VSR35 VIV11:VIV35 UYZ11:UYZ35 UPD11:UPD35 UFH11:UFH35 TVL11:TVL35 TLP11:TLP35 TBT11:TBT35 SRX11:SRX35 SIB11:SIB35 RYF11:RYF35 ROJ11:ROJ35 REN11:REN35 QUR11:QUR35 QKV11:QKV35 QAZ11:QAZ35 PRD11:PRD35 PHH11:PHH35 OXL11:OXL35 ONP11:ONP35 ODT11:ODT35 NTX11:NTX35 NKB11:NKB35 NAF11:NAF35 MQJ11:MQJ35 MGN11:MGN35 LWR11:LWR35 LMV11:LMV35 LCZ11:LCZ35 KTD11:KTD35 KJH11:KJH35 JZL11:JZL35 JPP11:JPP35 JFT11:JFT35 IVX11:IVX35 IMB11:IMB35 ICF11:ICF35 HSJ11:HSJ35 HIN11:HIN35 GYR11:GYR35 GOV11:GOV35 GEZ11:GEZ35 FVD11:FVD35 FLH11:FLH35 FBL11:FBL35 ERP11:ERP35 EHT11:EHT35 DXX11:DXX35 DOB11:DOB35 DEF11:DEF35 CUJ11:CUJ35 CKN11:CKN35 CAR11:CAR35 BQV11:BQV35 BGZ11:BGZ35 AXD11:AXD35 ANH11:ANH35 ADL11:ADL35 TP11:TP35 JT11:JT35 AM11:AM35 WWI28:WWI35 WMM28:WMM35 WCQ28:WCQ35 VSU28:VSU35 VIY28:VIY35 UZC28:UZC35 UPG28:UPG35 UFK28:UFK35 TVO28:TVO35 TLS28:TLS35 TBW28:TBW35 SSA28:SSA35 SIE28:SIE35 RYI28:RYI35 ROM28:ROM35 REQ28:REQ35 QUU28:QUU35 QKY28:QKY35 QBC28:QBC35 PRG28:PRG35 PHK28:PHK35 OXO28:OXO35 ONS28:ONS35 ODW28:ODW35 NUA28:NUA35 NKE28:NKE35 NAI28:NAI35 MQM28:MQM35 MGQ28:MGQ35 LWU28:LWU35 LMY28:LMY35 LDC28:LDC35 KTG28:KTG35 KJK28:KJK35 JZO28:JZO35 JPS28:JPS35 JFW28:JFW35 IWA28:IWA35 IME28:IME35 ICI28:ICI35 HSM28:HSM35 HIQ28:HIQ35 GYU28:GYU35 GOY28:GOY35 GFC28:GFC35 FVG28:FVG35 FLK28:FLK35 FBO28:FBO35 ERS28:ERS35 EHW28:EHW35 DYA28:DYA35 DOE28:DOE35 DEI28:DEI35 CUM28:CUM35 CKQ28:CKQ35 CAU28:CAU35 BQY28:BQY35 BHC28:BHC35 AXG28:AXG35 ANK28:ANK35 ADO28:ADO35 TS28:TS35 JW28:JW35 AP28:AP35 AJ830 JQ830 TM830 ADI830 ANE830 AXA830 BGW830 BQS830 CAO830 CKK830 CUG830 DEC830 DNY830 DXU830 EHQ830 ERM830 FBI830 FLE830 FVA830 GEW830 GOS830 GYO830 HIK830 HSG830 ICC830 ILY830 IVU830 JFQ830 JPM830 JZI830 KJE830 KTA830 LCW830 LMS830 LWO830 MGK830 MQG830 NAC830 NJY830 NTU830 ODQ830 ONM830 OXI830 PHE830 PRA830 QAW830 QKS830 QUO830 REK830 ROG830 RYC830 SHY830 SRU830 TBQ830 TLM830 TVI830 UFE830 UPA830 UYW830 VIS830 VSO830 WCK830 WMG830 WWC830 AG830 JN830 TJ830 ADF830 ANB830 AWX830 BGT830 BQP830 CAL830 CKH830 CUD830 DDZ830 DNV830 DXR830 EHN830 ERJ830 FBF830 FLB830 FUX830 GET830 GOP830 GYL830 HIH830 HSD830 IBZ830 ILV830 IVR830 JFN830 JPJ830 JZF830 KJB830 KSX830 LCT830 LMP830 LWL830 MGH830 MQD830 MZZ830 NJV830 NTR830 ODN830 ONJ830 OXF830 PHB830 PQX830 QAT830 QKP830 QUL830 REH830 ROD830 RXZ830 SHV830 SRR830 TBN830 TLJ830 TVF830 UFB830 UOX830 UYT830 VIP830 VSL830 WCH830 WMD830 WVZ830 AP830 JW830 TS830 ADO830 ANK830 AXG830 BHC830 BQY830 CAU830 CKQ830 CUM830 DEI830 DOE830 DYA830 EHW830 ERS830 FBO830 FLK830 FVG830 GFC830 GOY830 GYU830 HIQ830 HSM830 ICI830 IME830 IWA830 JFW830 JPS830 JZO830 KJK830 KTG830 LDC830 LMY830 LWU830 MGQ830 MQM830 NAI830 NKE830 NUA830 ODW830 ONS830 OXO830 PHK830 PRG830 QBC830 QKY830 QUU830 REQ830 ROM830 RYI830 SIE830 SSA830 TBW830 TLS830 TVO830 UFK830 UPG830 UZC830 VIY830 VSU830 WCQ830 WMM830 WWI830 AM830 JT830 TP830 ADL830 ANH830 AXD830 BGZ830 BQV830 CAR830 CKN830 CUJ830 DEF830 DOB830 DXX830 EHT830 ERP830 FBL830 FLH830 FVD830 GEZ830 GOV830 GYR830 HIN830 HSJ830 ICF830 IMB830 IVX830 JFT830 JPP830 JZL830 KJH830 KTD830 LCZ830 LMV830 LWR830 MGN830 MQJ830 NAF830 NKB830 NTX830 ODT830 ONP830 OXL830 PHH830 PRD830 QAZ830 QKV830 QUR830 REN830 ROJ830 RYF830 SIB830 SRX830 TBT830 TLP830 TVL830 UFH830 UPD830 UYZ830 VIV830 VSR830 WCN830 WMJ830 WWF830 AP1093 AM1093 AJ1093 AG1093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Neziri Špresa</dc:creator>
  <cp:lastModifiedBy>Grošelj Nevenka</cp:lastModifiedBy>
  <cp:lastPrinted>2022-05-06T10:12:34Z</cp:lastPrinted>
  <dcterms:created xsi:type="dcterms:W3CDTF">2022-04-20T09:13:51Z</dcterms:created>
  <dcterms:modified xsi:type="dcterms:W3CDTF">2022-05-06T10:14:05Z</dcterms:modified>
</cp:coreProperties>
</file>